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drawings/drawing6.xml" ContentType="application/vnd.openxmlformats-officedocument.drawing+xml"/>
  <Override PartName="/xl/comments4.xml" ContentType="application/vnd.openxmlformats-officedocument.spreadsheetml.comments+xml"/>
  <Override PartName="/xl/drawings/drawing7.xml" ContentType="application/vnd.openxmlformats-officedocument.drawing+xml"/>
  <Override PartName="/xl/comments5.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omments6.xml" ContentType="application/vnd.openxmlformats-officedocument.spreadsheetml.comments+xml"/>
  <Override PartName="/xl/drawings/drawing11.xml" ContentType="application/vnd.openxmlformats-officedocument.drawing+xml"/>
  <Override PartName="/xl/comments7.xml" ContentType="application/vnd.openxmlformats-officedocument.spreadsheetml.comments+xml"/>
  <Override PartName="/xl/drawings/drawing12.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hidePivotFieldList="1" defaultThemeVersion="124226"/>
  <bookViews>
    <workbookView xWindow="9600" yWindow="48" windowWidth="9648" windowHeight="11016" tabRatio="629" firstSheet="5" activeTab="11"/>
  </bookViews>
  <sheets>
    <sheet name="Revision history" sheetId="26" r:id="rId1"/>
    <sheet name="Summary1516" sheetId="40" state="hidden" r:id="rId2"/>
    <sheet name="FirmVolume1516" sheetId="39" state="hidden" r:id="rId3"/>
    <sheet name="Summary1617" sheetId="43" r:id="rId4"/>
    <sheet name="FirmVolume1617" sheetId="42" r:id="rId5"/>
    <sheet name="currency" sheetId="22" r:id="rId6"/>
    <sheet name="resin" sheetId="34" r:id="rId7"/>
    <sheet name="refills" sheetId="2" r:id="rId8"/>
    <sheet name="Hayco Logistics" sheetId="14" r:id="rId9"/>
    <sheet name="Harvey Logistics" sheetId="19" r:id="rId10"/>
    <sheet name="Business charge" sheetId="24" r:id="rId11"/>
    <sheet name="Infinity " sheetId="47" r:id="rId12"/>
    <sheet name="Olympus-ITB &amp; OHB" sheetId="36" r:id="rId13"/>
    <sheet name="Olympus-pallet" sheetId="45" r:id="rId14"/>
    <sheet name="Max XL-Global" sheetId="10" r:id="rId15"/>
    <sheet name="Max refill" sheetId="20" r:id="rId16"/>
    <sheet name="Max-sheet-for-SK" sheetId="32" r:id="rId17"/>
    <sheet name="Galvastator Bulk&amp;Jack" sheetId="31" r:id="rId18"/>
    <sheet name="Galvatron Bulk &amp; Blister" sheetId="46" r:id="rId19"/>
    <sheet name="Bedrock" sheetId="1" r:id="rId20"/>
  </sheets>
  <externalReferences>
    <externalReference r:id="rId21"/>
    <externalReference r:id="rId22"/>
    <externalReference r:id="rId23"/>
    <externalReference r:id="rId24"/>
    <externalReference r:id="rId25"/>
    <externalReference r:id="rId26"/>
  </externalReferences>
  <definedNames>
    <definedName name="_xlnm._FilterDatabase" localSheetId="2" hidden="1">FirmVolume1516!$B$3:$AX$44</definedName>
    <definedName name="_xlnm._FilterDatabase" localSheetId="4" hidden="1">FirmVolume1617!$B$3:$BL$40</definedName>
    <definedName name="_xlnm._FilterDatabase" localSheetId="7" hidden="1">refills!$A$8:$AK$30</definedName>
    <definedName name="_xlnm.Print_Area" localSheetId="19">Bedrock!$A$1:$E$106</definedName>
    <definedName name="_xlnm.Print_Area" localSheetId="2">FirmVolume1516!$A$1:$AC$54</definedName>
    <definedName name="_xlnm.Print_Area" localSheetId="4">FirmVolume1617!$A$1:$AG$50</definedName>
    <definedName name="_xlnm.Print_Area" localSheetId="17">'Galvastator Bulk&amp;Jack'!$A$1:$S$125</definedName>
    <definedName name="_xlnm.Print_Area" localSheetId="18">'Galvatron Bulk &amp; Blister'!$A$1:$AA$115</definedName>
    <definedName name="_xlnm.Print_Area" localSheetId="11">'Infinity '!$A$1:$F$167</definedName>
    <definedName name="_xlnm.Print_Area" localSheetId="15">'Max refill'!$A$1:$M$49</definedName>
    <definedName name="_xlnm.Print_Area" localSheetId="1">Summary1516!$A$1:$AH$38</definedName>
    <definedName name="_xlnm.Print_Area" localSheetId="3">Summary1617!$A$1:$AA$38</definedName>
  </definedNames>
  <calcPr calcId="145621"/>
</workbook>
</file>

<file path=xl/calcChain.xml><?xml version="1.0" encoding="utf-8"?>
<calcChain xmlns="http://schemas.openxmlformats.org/spreadsheetml/2006/main">
  <c r="W67" i="46" l="1"/>
  <c r="T67" i="46"/>
  <c r="R67" i="46"/>
  <c r="Q67" i="46"/>
  <c r="K113" i="31"/>
  <c r="J113" i="31"/>
  <c r="O77" i="31"/>
  <c r="N77" i="31"/>
  <c r="M77" i="31"/>
  <c r="L77" i="31"/>
  <c r="K77" i="31"/>
  <c r="J77" i="31"/>
  <c r="D37" i="32"/>
  <c r="D35" i="32"/>
  <c r="G66" i="10"/>
  <c r="G65" i="10"/>
  <c r="G64" i="10"/>
  <c r="P98" i="36" l="1"/>
  <c r="P96" i="36"/>
  <c r="P95" i="36"/>
  <c r="P94" i="36"/>
  <c r="P82" i="36"/>
  <c r="N75" i="36"/>
  <c r="M75" i="36"/>
  <c r="J68" i="36"/>
  <c r="I68" i="36"/>
  <c r="G61" i="36"/>
  <c r="O52" i="36"/>
  <c r="K52" i="36"/>
  <c r="H52" i="36"/>
  <c r="F46" i="36"/>
  <c r="P37" i="36"/>
  <c r="N37" i="36"/>
  <c r="K37" i="36"/>
  <c r="I37" i="36"/>
  <c r="G37" i="36"/>
  <c r="F37" i="36"/>
  <c r="U70" i="46"/>
  <c r="T70" i="46"/>
  <c r="S70" i="46"/>
  <c r="R70" i="46"/>
  <c r="Q70" i="46"/>
  <c r="P70" i="46"/>
  <c r="O70" i="46"/>
  <c r="N70" i="46"/>
  <c r="M70" i="46"/>
  <c r="R82" i="31"/>
  <c r="R80" i="31"/>
  <c r="R78" i="31"/>
  <c r="R44" i="31"/>
  <c r="R22" i="31"/>
  <c r="T80" i="31"/>
  <c r="Q80" i="31"/>
  <c r="P80" i="31"/>
  <c r="O80" i="31"/>
  <c r="N80" i="31"/>
  <c r="M80" i="31"/>
  <c r="L80" i="31"/>
  <c r="K80" i="31"/>
  <c r="J80" i="31"/>
  <c r="K82" i="31"/>
  <c r="K78" i="31"/>
  <c r="K67" i="31"/>
  <c r="K44" i="31"/>
  <c r="K22" i="31"/>
  <c r="M82" i="31"/>
  <c r="M78" i="31"/>
  <c r="M44" i="31"/>
  <c r="M22" i="31"/>
  <c r="M68" i="31" s="1"/>
  <c r="O82" i="31"/>
  <c r="O78" i="31"/>
  <c r="O44" i="31"/>
  <c r="O67" i="31" s="1"/>
  <c r="O22" i="31"/>
  <c r="P73" i="46"/>
  <c r="P45" i="46"/>
  <c r="U73" i="46"/>
  <c r="U45" i="46"/>
  <c r="R73" i="46"/>
  <c r="R45" i="46"/>
  <c r="H30" i="20"/>
  <c r="H33" i="20" s="1"/>
  <c r="H36" i="20" s="1"/>
  <c r="K30" i="20"/>
  <c r="K33" i="20" s="1"/>
  <c r="K36" i="20" s="1"/>
  <c r="L152" i="47"/>
  <c r="K152" i="47"/>
  <c r="J152" i="47"/>
  <c r="I152" i="47"/>
  <c r="H152" i="47"/>
  <c r="G152" i="47"/>
  <c r="M67" i="31" l="1"/>
  <c r="O113" i="31"/>
  <c r="M113" i="31"/>
  <c r="O68" i="31"/>
  <c r="R67" i="31"/>
  <c r="R77" i="31" s="1"/>
  <c r="R113" i="31" s="1"/>
  <c r="R68" i="31"/>
  <c r="K68" i="31"/>
  <c r="P121" i="36"/>
  <c r="O121" i="36"/>
  <c r="N121" i="36"/>
  <c r="M121" i="36"/>
  <c r="K121" i="36"/>
  <c r="J121" i="36"/>
  <c r="I121" i="36"/>
  <c r="H121" i="36"/>
  <c r="G121" i="36"/>
  <c r="P119" i="36"/>
  <c r="O119" i="36"/>
  <c r="N119" i="36"/>
  <c r="M119" i="36"/>
  <c r="K119" i="36"/>
  <c r="J119" i="36"/>
  <c r="I119" i="36"/>
  <c r="H119" i="36"/>
  <c r="G119" i="36"/>
  <c r="F121" i="36"/>
  <c r="F119" i="36"/>
  <c r="F89" i="45"/>
  <c r="F90" i="45"/>
  <c r="F91" i="45"/>
  <c r="F92" i="45"/>
  <c r="F93" i="45"/>
  <c r="F94" i="45"/>
  <c r="F95" i="45"/>
  <c r="F96" i="45"/>
  <c r="F97" i="45"/>
  <c r="F98" i="45"/>
  <c r="F88" i="45"/>
  <c r="P123" i="36"/>
  <c r="O123" i="36"/>
  <c r="N123" i="36"/>
  <c r="M123" i="36"/>
  <c r="P122" i="36"/>
  <c r="O122" i="36"/>
  <c r="N122" i="36"/>
  <c r="M122" i="36"/>
  <c r="P120" i="36"/>
  <c r="O120" i="36"/>
  <c r="N120" i="36"/>
  <c r="M120" i="36"/>
  <c r="P118" i="36"/>
  <c r="O118" i="36"/>
  <c r="N118" i="36"/>
  <c r="M118" i="36"/>
  <c r="P117" i="36"/>
  <c r="O117" i="36"/>
  <c r="N117" i="36"/>
  <c r="M117" i="36"/>
  <c r="P116" i="36"/>
  <c r="O116" i="36"/>
  <c r="N116" i="36"/>
  <c r="M116" i="36"/>
  <c r="P115" i="36"/>
  <c r="O115" i="36"/>
  <c r="N115" i="36"/>
  <c r="M115" i="36"/>
  <c r="P114" i="36"/>
  <c r="O114" i="36"/>
  <c r="N114" i="36"/>
  <c r="M114" i="36"/>
  <c r="P113" i="36"/>
  <c r="O113" i="36"/>
  <c r="N113" i="36"/>
  <c r="M113" i="36"/>
  <c r="P112" i="36"/>
  <c r="O112" i="36"/>
  <c r="N112" i="36"/>
  <c r="M112" i="36"/>
  <c r="K123" i="36"/>
  <c r="J123" i="36"/>
  <c r="I123" i="36"/>
  <c r="H123" i="36"/>
  <c r="G123" i="36"/>
  <c r="K122" i="36"/>
  <c r="J122" i="36"/>
  <c r="I122" i="36"/>
  <c r="H122" i="36"/>
  <c r="G122" i="36"/>
  <c r="K120" i="36"/>
  <c r="J120" i="36"/>
  <c r="I120" i="36"/>
  <c r="H120" i="36"/>
  <c r="G120" i="36"/>
  <c r="K118" i="36"/>
  <c r="J118" i="36"/>
  <c r="I118" i="36"/>
  <c r="H118" i="36"/>
  <c r="G118" i="36"/>
  <c r="K117" i="36"/>
  <c r="J117" i="36"/>
  <c r="I117" i="36"/>
  <c r="H117" i="36"/>
  <c r="G117" i="36"/>
  <c r="K116" i="36"/>
  <c r="J116" i="36"/>
  <c r="I116" i="36"/>
  <c r="H116" i="36"/>
  <c r="G116" i="36"/>
  <c r="K115" i="36"/>
  <c r="J115" i="36"/>
  <c r="I115" i="36"/>
  <c r="H115" i="36"/>
  <c r="G115" i="36"/>
  <c r="K114" i="36"/>
  <c r="J114" i="36"/>
  <c r="I114" i="36"/>
  <c r="H114" i="36"/>
  <c r="G114" i="36"/>
  <c r="K113" i="36"/>
  <c r="J113" i="36"/>
  <c r="I113" i="36"/>
  <c r="H113" i="36"/>
  <c r="G113" i="36"/>
  <c r="K112" i="36"/>
  <c r="J112" i="36"/>
  <c r="I112" i="36"/>
  <c r="H112" i="36"/>
  <c r="G112" i="36"/>
  <c r="F123" i="36"/>
  <c r="F122" i="36"/>
  <c r="F120" i="36"/>
  <c r="F118" i="36"/>
  <c r="F117" i="36"/>
  <c r="F116" i="36"/>
  <c r="F115" i="36"/>
  <c r="F114" i="36"/>
  <c r="F113" i="36"/>
  <c r="F112" i="36"/>
  <c r="L151" i="47"/>
  <c r="K151" i="47"/>
  <c r="J151" i="47"/>
  <c r="G150" i="47"/>
  <c r="H150" i="47" s="1"/>
  <c r="I150" i="47" s="1"/>
  <c r="K80" i="10" l="1"/>
  <c r="J80" i="10"/>
  <c r="I80" i="10"/>
  <c r="H80" i="10"/>
  <c r="K79" i="10"/>
  <c r="J79" i="10"/>
  <c r="I79" i="10"/>
  <c r="H79" i="10"/>
  <c r="K78" i="10"/>
  <c r="J78" i="10"/>
  <c r="I78" i="10"/>
  <c r="H78" i="10"/>
  <c r="K77" i="10"/>
  <c r="J77" i="10"/>
  <c r="I77" i="10"/>
  <c r="H77" i="10"/>
  <c r="K76" i="10"/>
  <c r="J76" i="10"/>
  <c r="I76" i="10"/>
  <c r="H76" i="10"/>
  <c r="K75" i="10"/>
  <c r="J75" i="10"/>
  <c r="I75" i="10"/>
  <c r="H75" i="10"/>
  <c r="G80" i="10"/>
  <c r="G79" i="10"/>
  <c r="G78" i="10"/>
  <c r="G77" i="10"/>
  <c r="G76" i="10"/>
  <c r="G75" i="10"/>
  <c r="M17" i="46" l="1"/>
  <c r="M73" i="46"/>
  <c r="G157" i="47" l="1"/>
  <c r="G156" i="47"/>
  <c r="A155" i="47"/>
  <c r="F143" i="47"/>
  <c r="F141" i="47"/>
  <c r="L142" i="47" l="1"/>
  <c r="K141" i="47"/>
  <c r="L143" i="47"/>
  <c r="K142" i="47"/>
  <c r="L141" i="47"/>
  <c r="L153" i="47" s="1"/>
  <c r="K143" i="47"/>
  <c r="K153" i="47" l="1"/>
  <c r="F63" i="14"/>
  <c r="J44" i="31" l="1"/>
  <c r="E40" i="31" l="1"/>
  <c r="E22" i="31"/>
  <c r="E67" i="31" l="1"/>
  <c r="E68" i="31"/>
  <c r="E113" i="31" l="1"/>
  <c r="E28" i="46" l="1"/>
  <c r="T22" i="31" l="1"/>
  <c r="S22" i="31"/>
  <c r="Q22" i="31"/>
  <c r="P22" i="31"/>
  <c r="N22" i="31"/>
  <c r="L22" i="31"/>
  <c r="J22" i="31"/>
  <c r="H22" i="31"/>
  <c r="G22" i="31"/>
  <c r="D22" i="31"/>
  <c r="H40" i="31"/>
  <c r="G40" i="31"/>
  <c r="D40" i="31"/>
  <c r="G78" i="46"/>
  <c r="G77" i="46"/>
  <c r="A78" i="46"/>
  <c r="A77" i="46"/>
  <c r="B110" i="46"/>
  <c r="B109" i="46"/>
  <c r="B108" i="46"/>
  <c r="AA108" i="46" s="1"/>
  <c r="B107" i="46"/>
  <c r="Z107" i="46" s="1"/>
  <c r="A110" i="46"/>
  <c r="A109" i="46"/>
  <c r="A108" i="46"/>
  <c r="A107" i="46"/>
  <c r="C90" i="46"/>
  <c r="H80" i="46"/>
  <c r="G80" i="46"/>
  <c r="T73" i="46"/>
  <c r="S73" i="46"/>
  <c r="Q73" i="46"/>
  <c r="O73" i="46"/>
  <c r="N73" i="46"/>
  <c r="C65" i="46"/>
  <c r="C64" i="46"/>
  <c r="S45" i="46"/>
  <c r="C32" i="46"/>
  <c r="AA31" i="46"/>
  <c r="Z31" i="46"/>
  <c r="Y31" i="46"/>
  <c r="C31" i="46"/>
  <c r="H28" i="46"/>
  <c r="H17" i="46"/>
  <c r="H78" i="46" s="1"/>
  <c r="U64" i="46" l="1"/>
  <c r="U67" i="46" s="1"/>
  <c r="U104" i="46" s="1"/>
  <c r="P64" i="46"/>
  <c r="U65" i="46"/>
  <c r="P65" i="46"/>
  <c r="K65" i="46"/>
  <c r="R65" i="46"/>
  <c r="K64" i="46"/>
  <c r="R64" i="46"/>
  <c r="D67" i="31"/>
  <c r="H67" i="31"/>
  <c r="G67" i="31"/>
  <c r="G28" i="46"/>
  <c r="G65" i="46" s="1"/>
  <c r="D68" i="31"/>
  <c r="E65" i="46"/>
  <c r="H68" i="31"/>
  <c r="H77" i="46"/>
  <c r="H90" i="46" s="1"/>
  <c r="D28" i="46"/>
  <c r="D64" i="46" s="1"/>
  <c r="G68" i="31"/>
  <c r="E64" i="46"/>
  <c r="G90" i="46"/>
  <c r="AA107" i="46"/>
  <c r="W107" i="46"/>
  <c r="O45" i="46"/>
  <c r="W45" i="46"/>
  <c r="X45" i="46"/>
  <c r="T45" i="46"/>
  <c r="Z65" i="46"/>
  <c r="Q45" i="46"/>
  <c r="Y107" i="46"/>
  <c r="H64" i="46"/>
  <c r="J65" i="46"/>
  <c r="S65" i="46"/>
  <c r="Y65" i="46"/>
  <c r="Z108" i="46"/>
  <c r="G64" i="46"/>
  <c r="H65" i="46"/>
  <c r="X107" i="46"/>
  <c r="Y108" i="46"/>
  <c r="AA65" i="46"/>
  <c r="X108" i="46"/>
  <c r="N65" i="46"/>
  <c r="W108" i="46"/>
  <c r="K67" i="46" l="1"/>
  <c r="K104" i="46" s="1"/>
  <c r="P67" i="46"/>
  <c r="P104" i="46" s="1"/>
  <c r="R104" i="46"/>
  <c r="O65" i="46"/>
  <c r="T65" i="46"/>
  <c r="Q65" i="46"/>
  <c r="W65" i="46"/>
  <c r="D65" i="46"/>
  <c r="D113" i="31"/>
  <c r="G67" i="46"/>
  <c r="X65" i="46"/>
  <c r="H67" i="46"/>
  <c r="G92" i="46" l="1"/>
  <c r="G104" i="46" s="1"/>
  <c r="H92" i="46"/>
  <c r="H104" i="46" s="1"/>
  <c r="F54" i="45"/>
  <c r="F22" i="36" l="1"/>
  <c r="AJ26" i="34" l="1"/>
  <c r="AK26" i="34" s="1"/>
  <c r="AK27" i="34"/>
  <c r="AK42" i="34"/>
  <c r="AK41" i="34"/>
  <c r="AK39" i="34"/>
  <c r="AK38" i="34"/>
  <c r="AK34" i="34"/>
  <c r="AK33" i="34"/>
  <c r="AK32" i="34"/>
  <c r="AK31" i="34"/>
  <c r="AK30" i="34"/>
  <c r="AK29" i="34"/>
  <c r="AK28" i="34"/>
  <c r="AK40" i="34"/>
  <c r="AK23" i="34"/>
  <c r="AK22" i="34"/>
  <c r="AK21" i="34"/>
  <c r="AK20" i="34"/>
  <c r="AK19" i="34"/>
  <c r="AK13" i="34"/>
  <c r="AK14" i="34"/>
  <c r="AK15" i="34"/>
  <c r="AK16" i="34"/>
  <c r="AK12" i="34"/>
  <c r="Q9" i="22" l="1"/>
  <c r="Q8" i="22"/>
  <c r="Q7" i="22"/>
  <c r="Q6" i="22"/>
  <c r="Q5" i="22"/>
  <c r="J5" i="22" s="1"/>
  <c r="K5" i="22" l="1"/>
  <c r="T82" i="31"/>
  <c r="Q82" i="31"/>
  <c r="P82" i="31"/>
  <c r="N82" i="31"/>
  <c r="L82" i="31"/>
  <c r="J82" i="31"/>
  <c r="F86" i="45"/>
  <c r="P110" i="36"/>
  <c r="O110" i="36"/>
  <c r="N110" i="36"/>
  <c r="M110" i="36"/>
  <c r="K110" i="36"/>
  <c r="J110" i="36"/>
  <c r="I110" i="36"/>
  <c r="H110" i="36"/>
  <c r="G110" i="36"/>
  <c r="F110" i="36"/>
  <c r="B136" i="36"/>
  <c r="M65" i="46" l="1"/>
  <c r="G21" i="2"/>
  <c r="G20" i="2"/>
  <c r="G22" i="2"/>
  <c r="B135" i="36"/>
  <c r="I135" i="36" s="1"/>
  <c r="B134" i="36"/>
  <c r="I134" i="36" s="1"/>
  <c r="A135" i="36"/>
  <c r="A134" i="36"/>
  <c r="A133" i="36"/>
  <c r="A13" i="19" l="1"/>
  <c r="B118" i="31" l="1"/>
  <c r="B117" i="31"/>
  <c r="C40" i="20"/>
  <c r="C39" i="20"/>
  <c r="C85" i="10"/>
  <c r="C84" i="10"/>
  <c r="B128" i="36"/>
  <c r="B127" i="36"/>
  <c r="C30" i="14"/>
  <c r="C24" i="14"/>
  <c r="C10" i="14"/>
  <c r="E30" i="14"/>
  <c r="E24" i="14"/>
  <c r="E10" i="14"/>
  <c r="L44" i="31" l="1"/>
  <c r="L68" i="31" l="1"/>
  <c r="L67" i="31"/>
  <c r="T54" i="31"/>
  <c r="H105" i="31"/>
  <c r="T68" i="31" l="1"/>
  <c r="T67" i="31"/>
  <c r="H67" i="10"/>
  <c r="H52" i="10"/>
  <c r="H30" i="10" l="1"/>
  <c r="H22" i="10"/>
  <c r="K141" i="36"/>
  <c r="K97" i="36"/>
  <c r="H58" i="10" l="1"/>
  <c r="K22" i="36"/>
  <c r="I24" i="2" l="1"/>
  <c r="F24" i="2"/>
  <c r="Q78" i="31" l="1"/>
  <c r="P78" i="31"/>
  <c r="N78" i="31"/>
  <c r="L78" i="31"/>
  <c r="J78" i="31"/>
  <c r="S54" i="31"/>
  <c r="Q44" i="31"/>
  <c r="P44" i="31"/>
  <c r="N44" i="31"/>
  <c r="J68" i="31"/>
  <c r="E92" i="1"/>
  <c r="D92" i="1"/>
  <c r="S68" i="31" l="1"/>
  <c r="N68" i="31"/>
  <c r="Q68" i="31"/>
  <c r="P68" i="31"/>
  <c r="P67" i="31"/>
  <c r="N67" i="31"/>
  <c r="J67" i="31"/>
  <c r="S67" i="31"/>
  <c r="Q67" i="31"/>
  <c r="E76" i="1"/>
  <c r="D68" i="1"/>
  <c r="K52" i="10"/>
  <c r="G45" i="10"/>
  <c r="J67" i="10" l="1"/>
  <c r="I40" i="10"/>
  <c r="G30" i="10"/>
  <c r="G22" i="10"/>
  <c r="G58" i="10" l="1"/>
  <c r="F46" i="45"/>
  <c r="F97" i="36"/>
  <c r="A87" i="31" l="1"/>
  <c r="AG23" i="2" l="1"/>
  <c r="AG24" i="2"/>
  <c r="I12" i="2" l="1"/>
  <c r="I14" i="2"/>
  <c r="F14" i="2" s="1"/>
  <c r="I13" i="2" l="1"/>
  <c r="F13" i="2" s="1"/>
  <c r="G13" i="2" s="1"/>
  <c r="G25" i="2" l="1"/>
  <c r="G23" i="2"/>
  <c r="F103" i="45" l="1"/>
  <c r="D6" i="14" l="1"/>
  <c r="D5" i="14"/>
  <c r="J97" i="36" l="1"/>
  <c r="J22" i="36" l="1"/>
  <c r="H141" i="36" l="1"/>
  <c r="AC14" i="2" l="1"/>
  <c r="I10" i="2"/>
  <c r="F10" i="2" s="1"/>
  <c r="AB11" i="2"/>
  <c r="F12" i="2"/>
  <c r="D42" i="14"/>
  <c r="L23" i="2" l="1"/>
  <c r="L24" i="2"/>
  <c r="L10" i="2"/>
  <c r="L12" i="2"/>
  <c r="J7" i="22"/>
  <c r="K7" i="22" s="1"/>
  <c r="I20" i="10"/>
  <c r="C7" i="14" l="1"/>
  <c r="C89" i="1"/>
  <c r="D66" i="46" l="1"/>
  <c r="D67" i="46" s="1"/>
  <c r="D104" i="46" s="1"/>
  <c r="E66" i="46"/>
  <c r="E67" i="46" s="1"/>
  <c r="E104" i="46" s="1"/>
  <c r="AK33" i="42"/>
  <c r="BL34" i="42" l="1"/>
  <c r="BK34" i="42"/>
  <c r="BJ34" i="42"/>
  <c r="BI34" i="42"/>
  <c r="BH34" i="42"/>
  <c r="BG34" i="42"/>
  <c r="BF34" i="42"/>
  <c r="BE34" i="42"/>
  <c r="BD34" i="42"/>
  <c r="BC34" i="42"/>
  <c r="BL33" i="42"/>
  <c r="BK33" i="42"/>
  <c r="BJ33" i="42"/>
  <c r="BI33" i="42"/>
  <c r="BH33" i="42"/>
  <c r="BG33" i="42"/>
  <c r="BF33" i="42"/>
  <c r="BE33" i="42"/>
  <c r="BD33" i="42"/>
  <c r="BC33" i="42"/>
  <c r="T34" i="42" l="1"/>
  <c r="T33" i="42"/>
  <c r="AF33" i="42"/>
  <c r="M33" i="42"/>
  <c r="X33" i="42"/>
  <c r="AB33" i="42"/>
  <c r="AB34" i="42"/>
  <c r="AC34" i="42" s="1"/>
  <c r="N34" i="42" s="1"/>
  <c r="AK34" i="42"/>
  <c r="AF34" i="42"/>
  <c r="AI17" i="42"/>
  <c r="AI38" i="42"/>
  <c r="AI37" i="42"/>
  <c r="AI33" i="42"/>
  <c r="AI32" i="42"/>
  <c r="M34" i="42"/>
  <c r="AI34" i="42"/>
  <c r="K33" i="42"/>
  <c r="L33" i="42" s="1"/>
  <c r="K34" i="42"/>
  <c r="L34" i="42" s="1"/>
  <c r="AF17" i="42"/>
  <c r="AC33" i="42" l="1"/>
  <c r="N33" i="42" s="1"/>
  <c r="X29" i="42" l="1"/>
  <c r="Y29" i="42" s="1"/>
  <c r="AK14" i="42"/>
  <c r="AF14" i="42"/>
  <c r="AI40" i="42"/>
  <c r="AI39" i="42"/>
  <c r="AI36" i="42"/>
  <c r="AI35" i="42"/>
  <c r="AI31" i="42"/>
  <c r="AI29" i="42"/>
  <c r="AI30" i="42"/>
  <c r="AI14" i="42"/>
  <c r="X18" i="42" l="1"/>
  <c r="Y32" i="42" l="1"/>
  <c r="Y31" i="42"/>
  <c r="Y38" i="42"/>
  <c r="Y37" i="42"/>
  <c r="Y35" i="42"/>
  <c r="Y36" i="42"/>
  <c r="Y40" i="42"/>
  <c r="Y30" i="42"/>
  <c r="AB32" i="42"/>
  <c r="AC32" i="42" s="1"/>
  <c r="AB31" i="42"/>
  <c r="AC31" i="42" s="1"/>
  <c r="AB38" i="42"/>
  <c r="AC38" i="42" s="1"/>
  <c r="AB37" i="42"/>
  <c r="AC37" i="42" s="1"/>
  <c r="AB35" i="42"/>
  <c r="AC35" i="42" s="1"/>
  <c r="AB36" i="42"/>
  <c r="AC36" i="42" s="1"/>
  <c r="AB40" i="42"/>
  <c r="AC40" i="42" s="1"/>
  <c r="AB30" i="42"/>
  <c r="AC30" i="42" s="1"/>
  <c r="AB29" i="42"/>
  <c r="AC29" i="42" s="1"/>
  <c r="AB39" i="42"/>
  <c r="AC39" i="42" s="1"/>
  <c r="Y39" i="42"/>
  <c r="K32" i="42"/>
  <c r="L32" i="42" s="1"/>
  <c r="K31" i="42"/>
  <c r="L31" i="42" s="1"/>
  <c r="K38" i="42"/>
  <c r="L38" i="42" s="1"/>
  <c r="K37" i="42"/>
  <c r="L37" i="42" s="1"/>
  <c r="K35" i="42"/>
  <c r="L35" i="42" s="1"/>
  <c r="K36" i="42"/>
  <c r="L36" i="42" s="1"/>
  <c r="K40" i="42"/>
  <c r="L40" i="42" s="1"/>
  <c r="K30" i="42"/>
  <c r="L30" i="42" s="1"/>
  <c r="K29" i="42"/>
  <c r="L29" i="42" s="1"/>
  <c r="K39" i="42"/>
  <c r="L39" i="42" s="1"/>
  <c r="J32" i="42"/>
  <c r="J31" i="42"/>
  <c r="J38" i="42"/>
  <c r="J37" i="42"/>
  <c r="J35" i="42"/>
  <c r="J36" i="42"/>
  <c r="J40" i="42"/>
  <c r="J30" i="42"/>
  <c r="J29" i="42"/>
  <c r="J39" i="42"/>
  <c r="BH32" i="42" l="1"/>
  <c r="AF32" i="42"/>
  <c r="BF37" i="42"/>
  <c r="AF37" i="42"/>
  <c r="BL38" i="42"/>
  <c r="AF38" i="42"/>
  <c r="BE36" i="42"/>
  <c r="AF36" i="42"/>
  <c r="AK36" i="42"/>
  <c r="BL40" i="42"/>
  <c r="AF40" i="42"/>
  <c r="AK40" i="42"/>
  <c r="BJ39" i="42"/>
  <c r="AK39" i="42"/>
  <c r="AF39" i="42"/>
  <c r="BJ31" i="42"/>
  <c r="AK31" i="42"/>
  <c r="AF31" i="42"/>
  <c r="BF30" i="42"/>
  <c r="AK30" i="42"/>
  <c r="AF30" i="42"/>
  <c r="BH35" i="42"/>
  <c r="AF35" i="42"/>
  <c r="AK35" i="42"/>
  <c r="BG29" i="42"/>
  <c r="AK29" i="42"/>
  <c r="AF29" i="42"/>
  <c r="BH29" i="42"/>
  <c r="BF32" i="42"/>
  <c r="BF35" i="42"/>
  <c r="M36" i="42"/>
  <c r="BJ36" i="42"/>
  <c r="BK36" i="42"/>
  <c r="BF36" i="42"/>
  <c r="BL31" i="42"/>
  <c r="BI29" i="42"/>
  <c r="BH36" i="42"/>
  <c r="BC32" i="42"/>
  <c r="BH30" i="42"/>
  <c r="BD36" i="42"/>
  <c r="BJ35" i="42"/>
  <c r="N29" i="42"/>
  <c r="N32" i="42"/>
  <c r="BG30" i="42"/>
  <c r="BI30" i="42"/>
  <c r="BJ30" i="42"/>
  <c r="BI35" i="42"/>
  <c r="N31" i="42"/>
  <c r="BF29" i="42"/>
  <c r="BK35" i="42"/>
  <c r="BC39" i="42"/>
  <c r="BK29" i="42"/>
  <c r="BL30" i="42"/>
  <c r="BJ32" i="42"/>
  <c r="BK39" i="42"/>
  <c r="BK32" i="42"/>
  <c r="N36" i="42"/>
  <c r="BC29" i="42"/>
  <c r="BC36" i="42"/>
  <c r="BC35" i="42"/>
  <c r="BK31" i="42"/>
  <c r="M29" i="42"/>
  <c r="BJ29" i="42"/>
  <c r="BI32" i="42"/>
  <c r="N30" i="42"/>
  <c r="BD39" i="42"/>
  <c r="BE38" i="42"/>
  <c r="BD30" i="42"/>
  <c r="BE40" i="42"/>
  <c r="BC31" i="42"/>
  <c r="BL39" i="42"/>
  <c r="BE30" i="42"/>
  <c r="BF40" i="42"/>
  <c r="BL36" i="42"/>
  <c r="BD31" i="42"/>
  <c r="M30" i="42"/>
  <c r="BG37" i="42"/>
  <c r="BE39" i="42"/>
  <c r="BG40" i="42"/>
  <c r="BI37" i="42"/>
  <c r="BG38" i="42"/>
  <c r="BE31" i="42"/>
  <c r="M35" i="42"/>
  <c r="BF39" i="42"/>
  <c r="BD29" i="42"/>
  <c r="BL29" i="42"/>
  <c r="BH40" i="42"/>
  <c r="BD35" i="42"/>
  <c r="BL35" i="42"/>
  <c r="BJ37" i="42"/>
  <c r="BH38" i="42"/>
  <c r="BF31" i="42"/>
  <c r="BD32" i="42"/>
  <c r="BL32" i="42"/>
  <c r="M37" i="42"/>
  <c r="BG39" i="42"/>
  <c r="BE29" i="42"/>
  <c r="BC30" i="42"/>
  <c r="BK30" i="42"/>
  <c r="BI40" i="42"/>
  <c r="BG36" i="42"/>
  <c r="BE35" i="42"/>
  <c r="BC37" i="42"/>
  <c r="BK37" i="42"/>
  <c r="BI38" i="42"/>
  <c r="BG31" i="42"/>
  <c r="BE32" i="42"/>
  <c r="M38" i="42"/>
  <c r="BF38" i="42"/>
  <c r="BH39" i="42"/>
  <c r="BD37" i="42"/>
  <c r="BL37" i="42"/>
  <c r="BJ38" i="42"/>
  <c r="BH31" i="42"/>
  <c r="M39" i="42"/>
  <c r="N35" i="42"/>
  <c r="M40" i="42"/>
  <c r="M31" i="42"/>
  <c r="BI39" i="42"/>
  <c r="BC40" i="42"/>
  <c r="BK40" i="42"/>
  <c r="BI36" i="42"/>
  <c r="BG35" i="42"/>
  <c r="BE37" i="42"/>
  <c r="BC38" i="42"/>
  <c r="BK38" i="42"/>
  <c r="BI31" i="42"/>
  <c r="BG32" i="42"/>
  <c r="N39" i="42"/>
  <c r="N37" i="42"/>
  <c r="N40" i="42"/>
  <c r="M32" i="42"/>
  <c r="BH37" i="42"/>
  <c r="BJ40" i="42"/>
  <c r="BD40" i="42"/>
  <c r="BD38" i="42"/>
  <c r="N38" i="42"/>
  <c r="J38" i="43"/>
  <c r="J37" i="43"/>
  <c r="J36" i="43"/>
  <c r="J35" i="43"/>
  <c r="J34" i="43"/>
  <c r="J33" i="43"/>
  <c r="N32" i="43"/>
  <c r="M32" i="43"/>
  <c r="L32" i="43"/>
  <c r="K32" i="43"/>
  <c r="M31" i="43"/>
  <c r="L31" i="43"/>
  <c r="K31" i="43"/>
  <c r="L25" i="43"/>
  <c r="L38" i="43" s="1"/>
  <c r="L24" i="43"/>
  <c r="L37" i="43" s="1"/>
  <c r="G25" i="43"/>
  <c r="G24" i="43"/>
  <c r="G23" i="43"/>
  <c r="G22" i="43"/>
  <c r="G21" i="43"/>
  <c r="G20" i="43"/>
  <c r="G15" i="43"/>
  <c r="G14" i="43"/>
  <c r="G26" i="43" l="1"/>
  <c r="M37" i="2"/>
  <c r="M39" i="2"/>
  <c r="BK17" i="42"/>
  <c r="BK14" i="42"/>
  <c r="BK3" i="42"/>
  <c r="AN5" i="42"/>
  <c r="AB27" i="42"/>
  <c r="AB26" i="42"/>
  <c r="AB25" i="42"/>
  <c r="AB24" i="42"/>
  <c r="AB23" i="42"/>
  <c r="AB22" i="42"/>
  <c r="AB21" i="42"/>
  <c r="AB20" i="42"/>
  <c r="AB19" i="42"/>
  <c r="AB17" i="42"/>
  <c r="AB16" i="42"/>
  <c r="AB15" i="42"/>
  <c r="AB14" i="42"/>
  <c r="AB18" i="42"/>
  <c r="AB13" i="42"/>
  <c r="AB12" i="42"/>
  <c r="AB11" i="42"/>
  <c r="AB10" i="42"/>
  <c r="AB9" i="42"/>
  <c r="AB8" i="42"/>
  <c r="AB7" i="42"/>
  <c r="AB6" i="42"/>
  <c r="AB5" i="42"/>
  <c r="X12" i="42" l="1"/>
  <c r="X15" i="42"/>
  <c r="X16" i="42"/>
  <c r="X13" i="42"/>
  <c r="X20" i="42"/>
  <c r="X19" i="42"/>
  <c r="X21" i="42"/>
  <c r="X9" i="42"/>
  <c r="X11" i="42"/>
  <c r="X10" i="42"/>
  <c r="X8" i="42" l="1"/>
  <c r="X7" i="42"/>
  <c r="X25" i="42"/>
  <c r="X23" i="42"/>
  <c r="X6" i="42"/>
  <c r="X5" i="42"/>
  <c r="X4" i="42"/>
  <c r="X27" i="42"/>
  <c r="X26" i="42"/>
  <c r="X14" i="42"/>
  <c r="AI15" i="42"/>
  <c r="AI16" i="42"/>
  <c r="AI20" i="42"/>
  <c r="AI19" i="42"/>
  <c r="AI21" i="42"/>
  <c r="AI11" i="42"/>
  <c r="AI10" i="42"/>
  <c r="AI7" i="42"/>
  <c r="AI25" i="42"/>
  <c r="AI27" i="42"/>
  <c r="AI26" i="42"/>
  <c r="AI9" i="42" l="1"/>
  <c r="AI8" i="42"/>
  <c r="AI23" i="42"/>
  <c r="AI4" i="42"/>
  <c r="AI5" i="42"/>
  <c r="X24" i="42"/>
  <c r="AI24" i="42"/>
  <c r="AI13" i="42"/>
  <c r="AI6" i="42"/>
  <c r="AI18" i="42"/>
  <c r="AI12" i="42"/>
  <c r="AI22" i="42"/>
  <c r="X22" i="42"/>
  <c r="Y7" i="42"/>
  <c r="Y25" i="42"/>
  <c r="I47" i="42" l="1"/>
  <c r="I43" i="42"/>
  <c r="G11" i="43" l="1"/>
  <c r="BL14" i="42"/>
  <c r="BJ14" i="42"/>
  <c r="BI14" i="42"/>
  <c r="BH14" i="42"/>
  <c r="BG14" i="42"/>
  <c r="BF14" i="42"/>
  <c r="BE14" i="42"/>
  <c r="BD14" i="42"/>
  <c r="BC14" i="42"/>
  <c r="AC14" i="42"/>
  <c r="N14" i="42" s="1"/>
  <c r="M14" i="42"/>
  <c r="K14" i="42"/>
  <c r="L14" i="42" s="1"/>
  <c r="BL17" i="42"/>
  <c r="BJ17" i="42"/>
  <c r="BI17" i="42"/>
  <c r="BH17" i="42"/>
  <c r="BG17" i="42"/>
  <c r="BF17" i="42"/>
  <c r="BE17" i="42"/>
  <c r="BD17" i="42"/>
  <c r="BC17" i="42"/>
  <c r="AC17" i="42"/>
  <c r="N17" i="42" s="1"/>
  <c r="M17" i="42"/>
  <c r="K17" i="42"/>
  <c r="L17" i="42" s="1"/>
  <c r="AC12" i="42"/>
  <c r="Y12" i="42"/>
  <c r="K12" i="42"/>
  <c r="L12" i="42" s="1"/>
  <c r="J12" i="42"/>
  <c r="AC18" i="42"/>
  <c r="Y18" i="42"/>
  <c r="K18" i="42"/>
  <c r="L18" i="42" s="1"/>
  <c r="J18" i="42"/>
  <c r="T18" i="42" s="1"/>
  <c r="AC15" i="42"/>
  <c r="Y15" i="42"/>
  <c r="K15" i="42"/>
  <c r="L15" i="42" s="1"/>
  <c r="J15" i="42"/>
  <c r="AC16" i="42"/>
  <c r="Y16" i="42"/>
  <c r="K16" i="42"/>
  <c r="L16" i="42" s="1"/>
  <c r="J16" i="42"/>
  <c r="AC13" i="42"/>
  <c r="Y13" i="42"/>
  <c r="K13" i="42"/>
  <c r="L13" i="42" s="1"/>
  <c r="J13" i="42"/>
  <c r="AC20" i="42"/>
  <c r="Y20" i="42"/>
  <c r="K20" i="42"/>
  <c r="L20" i="42" s="1"/>
  <c r="J20" i="42"/>
  <c r="T20" i="42" s="1"/>
  <c r="AC19" i="42"/>
  <c r="Y19" i="42"/>
  <c r="K19" i="42"/>
  <c r="L19" i="42" s="1"/>
  <c r="J19" i="42"/>
  <c r="T19" i="42" s="1"/>
  <c r="AC21" i="42"/>
  <c r="Y21" i="42"/>
  <c r="K21" i="42"/>
  <c r="L21" i="42" s="1"/>
  <c r="J21" i="42"/>
  <c r="AC11" i="42"/>
  <c r="Y11" i="42"/>
  <c r="K11" i="42"/>
  <c r="L11" i="42" s="1"/>
  <c r="J11" i="42"/>
  <c r="AC9" i="42"/>
  <c r="Y9" i="42"/>
  <c r="K9" i="42"/>
  <c r="L9" i="42" s="1"/>
  <c r="J9" i="42"/>
  <c r="AC10" i="42"/>
  <c r="Y10" i="42"/>
  <c r="K10" i="42"/>
  <c r="L10" i="42" s="1"/>
  <c r="J10" i="42"/>
  <c r="AC8" i="42"/>
  <c r="Y8" i="42"/>
  <c r="K8" i="42"/>
  <c r="L8" i="42" s="1"/>
  <c r="J8" i="42"/>
  <c r="AC24" i="42"/>
  <c r="Y24" i="42"/>
  <c r="K24" i="42"/>
  <c r="L24" i="42" s="1"/>
  <c r="J24" i="42"/>
  <c r="T24" i="42" s="1"/>
  <c r="AC22" i="42"/>
  <c r="Y22" i="42"/>
  <c r="K22" i="42"/>
  <c r="L22" i="42" s="1"/>
  <c r="J22" i="42"/>
  <c r="T22" i="42" s="1"/>
  <c r="AC7" i="42"/>
  <c r="K7" i="42"/>
  <c r="L7" i="42" s="1"/>
  <c r="J7" i="42"/>
  <c r="T7" i="42" s="1"/>
  <c r="AC25" i="42"/>
  <c r="K25" i="42"/>
  <c r="L25" i="42" s="1"/>
  <c r="J25" i="42"/>
  <c r="T25" i="42" s="1"/>
  <c r="AC23" i="42"/>
  <c r="Y23" i="42"/>
  <c r="K23" i="42"/>
  <c r="L23" i="42" s="1"/>
  <c r="J23" i="42"/>
  <c r="AC6" i="42"/>
  <c r="Y6" i="42"/>
  <c r="K6" i="42"/>
  <c r="L6" i="42" s="1"/>
  <c r="J6" i="42"/>
  <c r="T6" i="42" s="1"/>
  <c r="AC5" i="42"/>
  <c r="Y5" i="42"/>
  <c r="K5" i="42"/>
  <c r="L5" i="42" s="1"/>
  <c r="J5" i="42"/>
  <c r="AB4" i="42"/>
  <c r="AC4" i="42" s="1"/>
  <c r="Y4" i="42"/>
  <c r="K4" i="42"/>
  <c r="J4" i="42"/>
  <c r="AC27" i="42"/>
  <c r="Y27" i="42"/>
  <c r="K27" i="42"/>
  <c r="L27" i="42" s="1"/>
  <c r="J27" i="42"/>
  <c r="T27" i="42" s="1"/>
  <c r="AC26" i="42"/>
  <c r="Y26" i="42"/>
  <c r="K26" i="42"/>
  <c r="J26" i="42"/>
  <c r="T15" i="42" l="1"/>
  <c r="T13" i="42"/>
  <c r="T16" i="42"/>
  <c r="T12" i="42"/>
  <c r="AF5" i="42"/>
  <c r="T5" i="42"/>
  <c r="AF23" i="42"/>
  <c r="T23" i="42"/>
  <c r="AF8" i="42"/>
  <c r="T8" i="42"/>
  <c r="AF9" i="42"/>
  <c r="T9" i="42"/>
  <c r="AF21" i="42"/>
  <c r="T21" i="42"/>
  <c r="AF11" i="42"/>
  <c r="T11" i="42"/>
  <c r="AF26" i="42"/>
  <c r="T26" i="42"/>
  <c r="AF4" i="42"/>
  <c r="T4" i="42"/>
  <c r="AF10" i="42"/>
  <c r="T10" i="42"/>
  <c r="AK13" i="42"/>
  <c r="AF13" i="42"/>
  <c r="AK27" i="42"/>
  <c r="AF27" i="42"/>
  <c r="AF24" i="42"/>
  <c r="AK24" i="42"/>
  <c r="AF19" i="42"/>
  <c r="AK19" i="42"/>
  <c r="AK15" i="42"/>
  <c r="AF15" i="42"/>
  <c r="AF12" i="42"/>
  <c r="AK12" i="42"/>
  <c r="BK7" i="42"/>
  <c r="AF7" i="42"/>
  <c r="AK7" i="42"/>
  <c r="AF22" i="42"/>
  <c r="AK22" i="42"/>
  <c r="AF20" i="42"/>
  <c r="AK20" i="42"/>
  <c r="AF16" i="42"/>
  <c r="AK16" i="42"/>
  <c r="AF18" i="42"/>
  <c r="AK18" i="42"/>
  <c r="AK25" i="42"/>
  <c r="AF25" i="42"/>
  <c r="AK6" i="42"/>
  <c r="AF6" i="42"/>
  <c r="J43" i="42"/>
  <c r="J47" i="42"/>
  <c r="L4" i="42"/>
  <c r="F12" i="43" s="1"/>
  <c r="K43" i="42"/>
  <c r="K47" i="42"/>
  <c r="F25" i="43"/>
  <c r="L23" i="43"/>
  <c r="L36" i="43" s="1"/>
  <c r="F23" i="43"/>
  <c r="G13" i="43"/>
  <c r="G12" i="43"/>
  <c r="F22" i="43"/>
  <c r="F24" i="43"/>
  <c r="BK19" i="42"/>
  <c r="F20" i="43"/>
  <c r="F21" i="43"/>
  <c r="BD22" i="42"/>
  <c r="BK22" i="42"/>
  <c r="L38" i="2"/>
  <c r="M38" i="2" s="1"/>
  <c r="L36" i="2"/>
  <c r="M36" i="2" s="1"/>
  <c r="BK8" i="42"/>
  <c r="L35" i="2"/>
  <c r="M35" i="2" s="1"/>
  <c r="BI9" i="42"/>
  <c r="BK9" i="42"/>
  <c r="BE21" i="42"/>
  <c r="BK21" i="42"/>
  <c r="BE20" i="42"/>
  <c r="BK20" i="42"/>
  <c r="BE16" i="42"/>
  <c r="BK16" i="42"/>
  <c r="BE18" i="42"/>
  <c r="BK18" i="42"/>
  <c r="F15" i="43"/>
  <c r="BG26" i="42"/>
  <c r="BK26" i="42"/>
  <c r="BE4" i="42"/>
  <c r="BK4" i="42"/>
  <c r="BE6" i="42"/>
  <c r="BK6" i="42"/>
  <c r="BH25" i="42"/>
  <c r="BK25" i="42"/>
  <c r="G10" i="43"/>
  <c r="F10" i="43"/>
  <c r="F13" i="43"/>
  <c r="BL24" i="42"/>
  <c r="BK24" i="42"/>
  <c r="BE10" i="42"/>
  <c r="BK10" i="42"/>
  <c r="BL11" i="42"/>
  <c r="BK11" i="42"/>
  <c r="BI13" i="42"/>
  <c r="BK13" i="42"/>
  <c r="BI15" i="42"/>
  <c r="BK15" i="42"/>
  <c r="BI12" i="42"/>
  <c r="BK12" i="42"/>
  <c r="F11" i="43"/>
  <c r="BI27" i="42"/>
  <c r="BK27" i="42"/>
  <c r="BI5" i="42"/>
  <c r="BK5" i="42"/>
  <c r="BI23" i="42"/>
  <c r="BK23" i="42"/>
  <c r="BJ20" i="42"/>
  <c r="M20" i="42"/>
  <c r="BF18" i="42"/>
  <c r="BC20" i="42"/>
  <c r="BI11" i="42"/>
  <c r="M5" i="42"/>
  <c r="N13" i="42"/>
  <c r="BC16" i="42"/>
  <c r="N5" i="42"/>
  <c r="BH24" i="42"/>
  <c r="BC12" i="42"/>
  <c r="BH12" i="42"/>
  <c r="M27" i="42"/>
  <c r="N9" i="42"/>
  <c r="BJ5" i="42"/>
  <c r="BH10" i="42"/>
  <c r="BL20" i="42"/>
  <c r="Q12" i="42"/>
  <c r="BH7" i="42"/>
  <c r="BD26" i="42"/>
  <c r="BC27" i="42"/>
  <c r="BL5" i="42"/>
  <c r="BJ24" i="42"/>
  <c r="BJ10" i="42"/>
  <c r="BG18" i="42"/>
  <c r="BL18" i="42"/>
  <c r="M26" i="42"/>
  <c r="BD27" i="42"/>
  <c r="N24" i="42"/>
  <c r="BD20" i="42"/>
  <c r="BG12" i="42"/>
  <c r="BH26" i="42"/>
  <c r="BJ25" i="42"/>
  <c r="M24" i="42"/>
  <c r="Q18" i="42"/>
  <c r="N23" i="42"/>
  <c r="BE24" i="42"/>
  <c r="N10" i="42"/>
  <c r="BG20" i="42"/>
  <c r="BH18" i="42"/>
  <c r="BJ26" i="42"/>
  <c r="BH27" i="42"/>
  <c r="M6" i="42"/>
  <c r="BJ27" i="42"/>
  <c r="BH5" i="42"/>
  <c r="BF24" i="42"/>
  <c r="BD10" i="42"/>
  <c r="BH20" i="42"/>
  <c r="BD15" i="42"/>
  <c r="BC18" i="42"/>
  <c r="M12" i="42"/>
  <c r="BJ12" i="42"/>
  <c r="BF4" i="42"/>
  <c r="BG4" i="42"/>
  <c r="BC23" i="42"/>
  <c r="BL25" i="42"/>
  <c r="BC13" i="42"/>
  <c r="BD16" i="42"/>
  <c r="BF15" i="42"/>
  <c r="M4" i="42"/>
  <c r="BH4" i="42"/>
  <c r="BD23" i="42"/>
  <c r="M22" i="42"/>
  <c r="BD13" i="42"/>
  <c r="BF16" i="42"/>
  <c r="M15" i="42"/>
  <c r="BG15" i="42"/>
  <c r="BF27" i="42"/>
  <c r="BJ4" i="42"/>
  <c r="BD6" i="42"/>
  <c r="BE23" i="42"/>
  <c r="N25" i="42"/>
  <c r="BD24" i="42"/>
  <c r="BF20" i="42"/>
  <c r="BF13" i="42"/>
  <c r="BG16" i="42"/>
  <c r="BH15" i="42"/>
  <c r="M18" i="42"/>
  <c r="BJ18" i="42"/>
  <c r="BL12" i="42"/>
  <c r="BF6" i="42"/>
  <c r="BC25" i="42"/>
  <c r="M13" i="42"/>
  <c r="BJ15" i="42"/>
  <c r="BC5" i="42"/>
  <c r="BG6" i="42"/>
  <c r="BH23" i="42"/>
  <c r="BH13" i="42"/>
  <c r="BJ16" i="42"/>
  <c r="BF26" i="42"/>
  <c r="BL27" i="42"/>
  <c r="BD5" i="42"/>
  <c r="BH6" i="42"/>
  <c r="BJ23" i="42"/>
  <c r="BG25" i="42"/>
  <c r="BF10" i="42"/>
  <c r="BJ13" i="42"/>
  <c r="BL16" i="42"/>
  <c r="BD12" i="42"/>
  <c r="BI22" i="42"/>
  <c r="BJ22" i="42"/>
  <c r="M23" i="42"/>
  <c r="BF23" i="42"/>
  <c r="BG13" i="42"/>
  <c r="BH16" i="42"/>
  <c r="BE25" i="42"/>
  <c r="M16" i="42"/>
  <c r="BL15" i="42"/>
  <c r="BD4" i="42"/>
  <c r="BF5" i="42"/>
  <c r="BJ6" i="42"/>
  <c r="BL23" i="42"/>
  <c r="BI25" i="42"/>
  <c r="BG10" i="42"/>
  <c r="BL13" i="42"/>
  <c r="BC15" i="42"/>
  <c r="BD18" i="42"/>
  <c r="BF12" i="42"/>
  <c r="BG8" i="42"/>
  <c r="BF8" i="42"/>
  <c r="BE8" i="42"/>
  <c r="N8" i="42"/>
  <c r="BL8" i="42"/>
  <c r="BC8" i="42"/>
  <c r="BI8" i="42"/>
  <c r="BI19" i="42"/>
  <c r="BH19" i="42"/>
  <c r="BG19" i="42"/>
  <c r="BF19" i="42"/>
  <c r="N19" i="42"/>
  <c r="BE19" i="42"/>
  <c r="M19" i="42"/>
  <c r="BD19" i="42"/>
  <c r="BG7" i="42"/>
  <c r="N7" i="42"/>
  <c r="BF7" i="42"/>
  <c r="BE7" i="42"/>
  <c r="BL7" i="42"/>
  <c r="BC7" i="42"/>
  <c r="BI7" i="42"/>
  <c r="BD9" i="42"/>
  <c r="M9" i="42"/>
  <c r="BL9" i="42"/>
  <c r="BC9" i="42"/>
  <c r="BJ9" i="42"/>
  <c r="BH9" i="42"/>
  <c r="BE9" i="42"/>
  <c r="N11" i="42"/>
  <c r="BJ11" i="42"/>
  <c r="BJ7" i="42"/>
  <c r="BG22" i="42"/>
  <c r="BF22" i="42"/>
  <c r="BE22" i="42"/>
  <c r="N22" i="42"/>
  <c r="BL22" i="42"/>
  <c r="BC22" i="42"/>
  <c r="BH22" i="42"/>
  <c r="BF9" i="42"/>
  <c r="BH8" i="42"/>
  <c r="BL19" i="42"/>
  <c r="BD8" i="42"/>
  <c r="BG9" i="42"/>
  <c r="BD21" i="42"/>
  <c r="M21" i="42"/>
  <c r="BL21" i="42"/>
  <c r="BC21" i="42"/>
  <c r="BJ21" i="42"/>
  <c r="BI21" i="42"/>
  <c r="BH21" i="42"/>
  <c r="BF21" i="42"/>
  <c r="M8" i="42"/>
  <c r="BJ8" i="42"/>
  <c r="BH11" i="42"/>
  <c r="BG11" i="42"/>
  <c r="BF11" i="42"/>
  <c r="BD11" i="42"/>
  <c r="M11" i="42"/>
  <c r="BC11" i="42"/>
  <c r="BG21" i="42"/>
  <c r="BC19" i="42"/>
  <c r="K41" i="42"/>
  <c r="L26" i="42"/>
  <c r="F14" i="43" s="1"/>
  <c r="BD7" i="42"/>
  <c r="BE11" i="42"/>
  <c r="N21" i="42"/>
  <c r="BJ19" i="42"/>
  <c r="BI26" i="42"/>
  <c r="N27" i="42"/>
  <c r="BE27" i="42"/>
  <c r="BI4" i="42"/>
  <c r="BE5" i="42"/>
  <c r="BI6" i="42"/>
  <c r="BD25" i="42"/>
  <c r="BG24" i="42"/>
  <c r="BI10" i="42"/>
  <c r="BI20" i="42"/>
  <c r="BE13" i="42"/>
  <c r="BI16" i="42"/>
  <c r="N15" i="42"/>
  <c r="BE15" i="42"/>
  <c r="BI18" i="42"/>
  <c r="N12" i="42"/>
  <c r="BE12" i="42"/>
  <c r="I41" i="42"/>
  <c r="BC26" i="42"/>
  <c r="BL26" i="42"/>
  <c r="BG27" i="42"/>
  <c r="BC4" i="42"/>
  <c r="BL4" i="42"/>
  <c r="BG5" i="42"/>
  <c r="BC6" i="42"/>
  <c r="BL6" i="42"/>
  <c r="BG23" i="42"/>
  <c r="BF25" i="42"/>
  <c r="BI24" i="42"/>
  <c r="BC10" i="42"/>
  <c r="BL10" i="42"/>
  <c r="J41" i="42"/>
  <c r="N26" i="42"/>
  <c r="BE26" i="42"/>
  <c r="N4" i="42"/>
  <c r="N6" i="42"/>
  <c r="BC24" i="42"/>
  <c r="N20" i="42"/>
  <c r="N16" i="42"/>
  <c r="N18" i="42"/>
  <c r="AK45" i="42" l="1"/>
  <c r="AF45" i="42"/>
  <c r="AF41" i="42"/>
  <c r="AK41" i="42"/>
  <c r="N47" i="42"/>
  <c r="N43" i="42"/>
  <c r="L43" i="42"/>
  <c r="L47" i="42"/>
  <c r="M47" i="42"/>
  <c r="M43" i="42"/>
  <c r="M45" i="42" s="1"/>
  <c r="G16" i="43"/>
  <c r="BK41" i="42"/>
  <c r="BL41" i="42"/>
  <c r="BF41" i="42"/>
  <c r="BD41" i="42"/>
  <c r="BC41" i="42"/>
  <c r="BJ41" i="42"/>
  <c r="BG41" i="42"/>
  <c r="M41" i="42"/>
  <c r="BH41" i="42"/>
  <c r="BI41" i="42"/>
  <c r="K48" i="42"/>
  <c r="K49" i="42"/>
  <c r="I48" i="42"/>
  <c r="I49" i="42"/>
  <c r="J44" i="42"/>
  <c r="J45" i="42"/>
  <c r="J48" i="42"/>
  <c r="J49" i="42"/>
  <c r="L41" i="42"/>
  <c r="K44" i="42"/>
  <c r="K45" i="42"/>
  <c r="I44" i="42"/>
  <c r="I45" i="42"/>
  <c r="BE41" i="42"/>
  <c r="N41" i="42"/>
  <c r="W26" i="2" l="1"/>
  <c r="AK46" i="42"/>
  <c r="W9" i="2"/>
  <c r="W11" i="2"/>
  <c r="W25" i="2"/>
  <c r="W13" i="2"/>
  <c r="W23" i="2"/>
  <c r="W15" i="2"/>
  <c r="W19" i="2"/>
  <c r="W27" i="2"/>
  <c r="W18" i="2"/>
  <c r="M44" i="42"/>
  <c r="M49" i="42"/>
  <c r="M48" i="42"/>
  <c r="L48" i="42"/>
  <c r="L49" i="42"/>
  <c r="N49" i="42"/>
  <c r="N48" i="42"/>
  <c r="L44" i="42"/>
  <c r="L45" i="42"/>
  <c r="N44" i="42"/>
  <c r="N45" i="42"/>
  <c r="D44" i="14" l="1"/>
  <c r="D43" i="14"/>
  <c r="L14" i="2"/>
  <c r="D38" i="14"/>
  <c r="D39" i="14" s="1"/>
  <c r="C8" i="14"/>
  <c r="G29" i="2"/>
  <c r="G19" i="2"/>
  <c r="G18" i="2"/>
  <c r="K30" i="10" l="1"/>
  <c r="K22" i="10"/>
  <c r="J30" i="10"/>
  <c r="J22" i="10"/>
  <c r="I22" i="10"/>
  <c r="I30" i="10"/>
  <c r="U26" i="34"/>
  <c r="K58" i="10" l="1"/>
  <c r="C42" i="20"/>
  <c r="B42" i="20"/>
  <c r="C41" i="20"/>
  <c r="B41" i="20"/>
  <c r="B40" i="20"/>
  <c r="B39" i="20"/>
  <c r="C87" i="10"/>
  <c r="B87" i="10"/>
  <c r="C86" i="10"/>
  <c r="B86" i="10"/>
  <c r="B85" i="10"/>
  <c r="B84" i="10"/>
  <c r="B120" i="31"/>
  <c r="B119" i="31"/>
  <c r="A120" i="31"/>
  <c r="A119" i="31"/>
  <c r="A118" i="31"/>
  <c r="A117" i="31"/>
  <c r="A130" i="36"/>
  <c r="A129" i="36"/>
  <c r="A128" i="36"/>
  <c r="A127" i="36"/>
  <c r="B130" i="36"/>
  <c r="B129" i="36"/>
  <c r="I58" i="10"/>
  <c r="S117" i="31" l="1"/>
  <c r="T117" i="31"/>
  <c r="S118" i="31"/>
  <c r="T118" i="31"/>
  <c r="G84" i="10"/>
  <c r="H84" i="10"/>
  <c r="L39" i="20"/>
  <c r="M39" i="20"/>
  <c r="G85" i="10"/>
  <c r="H85" i="10"/>
  <c r="L40" i="20"/>
  <c r="M40" i="20"/>
  <c r="P128" i="36"/>
  <c r="M128" i="36"/>
  <c r="N128" i="36"/>
  <c r="P127" i="36"/>
  <c r="M127" i="36"/>
  <c r="N127" i="36"/>
  <c r="O128" i="36"/>
  <c r="O127" i="36"/>
  <c r="K21" i="36"/>
  <c r="K94" i="36" l="1"/>
  <c r="F21" i="36"/>
  <c r="F94" i="36" l="1"/>
  <c r="J37" i="36"/>
  <c r="J21" i="36" s="1"/>
  <c r="J94" i="36" l="1"/>
  <c r="J45" i="10"/>
  <c r="J58" i="10" s="1"/>
  <c r="K67" i="10"/>
  <c r="G97" i="36"/>
  <c r="I97" i="36"/>
  <c r="H97" i="36"/>
  <c r="I22" i="36" l="1"/>
  <c r="F22" i="45"/>
  <c r="H22" i="36"/>
  <c r="G22" i="36"/>
  <c r="D23" i="1"/>
  <c r="D89" i="1" s="1"/>
  <c r="G21" i="36" l="1"/>
  <c r="H37" i="36"/>
  <c r="H21" i="36" s="1"/>
  <c r="H94" i="36" l="1"/>
  <c r="G94" i="36"/>
  <c r="F37" i="45"/>
  <c r="I21" i="36"/>
  <c r="E23" i="1"/>
  <c r="E89" i="1" s="1"/>
  <c r="I94" i="36" l="1"/>
  <c r="D12" i="14"/>
  <c r="S39" i="34"/>
  <c r="P39" i="34"/>
  <c r="M39" i="34"/>
  <c r="F39" i="34"/>
  <c r="J39" i="34" s="1"/>
  <c r="S38" i="34"/>
  <c r="P38" i="34"/>
  <c r="M38" i="34"/>
  <c r="J38" i="34"/>
  <c r="P37" i="34"/>
  <c r="M37" i="34"/>
  <c r="J37" i="34"/>
  <c r="S32" i="34"/>
  <c r="S31" i="34"/>
  <c r="S30" i="34"/>
  <c r="P30" i="34"/>
  <c r="M30" i="34"/>
  <c r="J30" i="34"/>
  <c r="S29" i="34"/>
  <c r="P29" i="34"/>
  <c r="M29" i="34"/>
  <c r="J29" i="34"/>
  <c r="S28" i="34"/>
  <c r="P28" i="34"/>
  <c r="M28" i="34"/>
  <c r="J28" i="34"/>
  <c r="S27" i="34"/>
  <c r="P27" i="34"/>
  <c r="M27" i="34"/>
  <c r="J27" i="34"/>
  <c r="S26" i="34"/>
  <c r="P26" i="34"/>
  <c r="M26" i="34"/>
  <c r="J26" i="34"/>
  <c r="S23" i="34"/>
  <c r="P23" i="34"/>
  <c r="M23" i="34"/>
  <c r="J23" i="34"/>
  <c r="S22" i="34"/>
  <c r="P22" i="34"/>
  <c r="M22" i="34"/>
  <c r="J22" i="34"/>
  <c r="S21" i="34"/>
  <c r="P21" i="34"/>
  <c r="M21" i="34"/>
  <c r="J21" i="34"/>
  <c r="S20" i="34"/>
  <c r="P20" i="34"/>
  <c r="M20" i="34"/>
  <c r="J20" i="34"/>
  <c r="S19" i="34"/>
  <c r="P19" i="34"/>
  <c r="M19" i="34"/>
  <c r="J19" i="34"/>
  <c r="S14" i="34"/>
  <c r="P14" i="34"/>
  <c r="M14" i="34"/>
  <c r="J14" i="34"/>
  <c r="S13" i="34"/>
  <c r="P13" i="34"/>
  <c r="M13" i="34"/>
  <c r="J13" i="34"/>
  <c r="S12" i="34"/>
  <c r="P12" i="34"/>
  <c r="M12" i="34"/>
  <c r="J12" i="34"/>
  <c r="C39" i="14" l="1"/>
  <c r="AB23" i="2" l="1"/>
  <c r="AB19" i="2"/>
  <c r="AB18" i="2"/>
  <c r="Y25" i="2"/>
  <c r="AG25" i="2" s="1"/>
  <c r="L25" i="2" l="1"/>
  <c r="AB25" i="2"/>
  <c r="AJ19" i="2"/>
  <c r="AJ18" i="2"/>
  <c r="AF19" i="2"/>
  <c r="AF18" i="2"/>
  <c r="AJ15" i="2" l="1"/>
  <c r="AK15" i="2" s="1"/>
  <c r="AB15" i="2"/>
  <c r="AC15" i="2" s="1"/>
  <c r="Y13" i="2" l="1"/>
  <c r="AA43" i="39"/>
  <c r="AA44" i="39"/>
  <c r="Y11" i="2"/>
  <c r="AF13" i="2" l="1"/>
  <c r="AB13" i="2"/>
  <c r="AX44" i="39" l="1"/>
  <c r="AW44" i="39"/>
  <c r="AV44" i="39"/>
  <c r="AU44" i="39"/>
  <c r="AT44" i="39"/>
  <c r="AS44" i="39"/>
  <c r="AR44" i="39"/>
  <c r="AQ44" i="39"/>
  <c r="AP44" i="39"/>
  <c r="AX43" i="39"/>
  <c r="AW43" i="39"/>
  <c r="AV43" i="39"/>
  <c r="AU43" i="39"/>
  <c r="AT43" i="39"/>
  <c r="AS43" i="39"/>
  <c r="AR43" i="39"/>
  <c r="AQ43" i="39"/>
  <c r="AP43" i="39"/>
  <c r="AX42" i="39"/>
  <c r="AW42" i="39"/>
  <c r="AV42" i="39"/>
  <c r="AU42" i="39"/>
  <c r="AT42" i="39"/>
  <c r="AS42" i="39"/>
  <c r="AR42" i="39"/>
  <c r="AQ42" i="39"/>
  <c r="AP42" i="39"/>
  <c r="AX41" i="39"/>
  <c r="AW41" i="39"/>
  <c r="AV41" i="39"/>
  <c r="AU41" i="39"/>
  <c r="AT41" i="39"/>
  <c r="AS41" i="39"/>
  <c r="AR41" i="39"/>
  <c r="AQ41" i="39"/>
  <c r="AP41" i="39"/>
  <c r="AX40" i="39"/>
  <c r="AW40" i="39"/>
  <c r="AV40" i="39"/>
  <c r="AU40" i="39"/>
  <c r="AT40" i="39"/>
  <c r="AS40" i="39"/>
  <c r="AR40" i="39"/>
  <c r="AQ40" i="39"/>
  <c r="AP40" i="39"/>
  <c r="AX39" i="39"/>
  <c r="AW39" i="39"/>
  <c r="AV39" i="39"/>
  <c r="AU39" i="39"/>
  <c r="AT39" i="39"/>
  <c r="AS39" i="39"/>
  <c r="AR39" i="39"/>
  <c r="AQ39" i="39"/>
  <c r="AP39" i="39"/>
  <c r="AX38" i="39"/>
  <c r="AW38" i="39"/>
  <c r="AV38" i="39"/>
  <c r="AU38" i="39"/>
  <c r="AT38" i="39"/>
  <c r="AS38" i="39"/>
  <c r="AR38" i="39"/>
  <c r="AQ38" i="39"/>
  <c r="AP38" i="39"/>
  <c r="AX37" i="39"/>
  <c r="AW37" i="39"/>
  <c r="AV37" i="39"/>
  <c r="AU37" i="39"/>
  <c r="AT37" i="39"/>
  <c r="AS37" i="39"/>
  <c r="AR37" i="39"/>
  <c r="AQ37" i="39"/>
  <c r="AP37" i="39"/>
  <c r="AX36" i="39"/>
  <c r="AW36" i="39"/>
  <c r="AV36" i="39"/>
  <c r="AU36" i="39"/>
  <c r="AT36" i="39"/>
  <c r="AS36" i="39"/>
  <c r="AR36" i="39"/>
  <c r="AQ36" i="39"/>
  <c r="AP36" i="39"/>
  <c r="AX35" i="39"/>
  <c r="AW35" i="39"/>
  <c r="AV35" i="39"/>
  <c r="AU35" i="39"/>
  <c r="AT35" i="39"/>
  <c r="AS35" i="39"/>
  <c r="AR35" i="39"/>
  <c r="AQ35" i="39"/>
  <c r="AP35" i="39"/>
  <c r="AX34" i="39"/>
  <c r="AW34" i="39"/>
  <c r="AV34" i="39"/>
  <c r="AU34" i="39"/>
  <c r="AT34" i="39"/>
  <c r="AS34" i="39"/>
  <c r="AR34" i="39"/>
  <c r="AQ34" i="39"/>
  <c r="AP34" i="39"/>
  <c r="AX33" i="39"/>
  <c r="AW33" i="39"/>
  <c r="AV33" i="39"/>
  <c r="AU33" i="39"/>
  <c r="AT33" i="39"/>
  <c r="AS33" i="39"/>
  <c r="AR33" i="39"/>
  <c r="AQ33" i="39"/>
  <c r="AP33" i="39"/>
  <c r="AX32" i="39"/>
  <c r="AW32" i="39"/>
  <c r="AV32" i="39"/>
  <c r="AU32" i="39"/>
  <c r="AT32" i="39"/>
  <c r="AS32" i="39"/>
  <c r="AR32" i="39"/>
  <c r="AQ32" i="39"/>
  <c r="AP32" i="39"/>
  <c r="Y9" i="2" l="1"/>
  <c r="AC9" i="2" l="1"/>
  <c r="AK9" i="2"/>
  <c r="AG9" i="2"/>
  <c r="I26" i="2"/>
  <c r="F26" i="2" s="1"/>
  <c r="F25" i="2" l="1"/>
  <c r="F23" i="2"/>
  <c r="D30" i="32" l="1"/>
  <c r="D27" i="32"/>
  <c r="D23" i="32"/>
  <c r="I67" i="10"/>
  <c r="M37" i="36" l="1"/>
  <c r="N22" i="36" l="1"/>
  <c r="N21" i="36" s="1"/>
  <c r="M22" i="36"/>
  <c r="M21" i="36" s="1"/>
  <c r="O37" i="36"/>
  <c r="P22" i="36"/>
  <c r="O22" i="36"/>
  <c r="C99" i="1"/>
  <c r="O21" i="36" l="1"/>
  <c r="O94" i="36" s="1"/>
  <c r="M94" i="36"/>
  <c r="N94" i="36"/>
  <c r="P21" i="36"/>
  <c r="A99" i="1" l="1"/>
  <c r="A98" i="1"/>
  <c r="A15" i="36" l="1"/>
  <c r="A15" i="46" l="1"/>
  <c r="A15" i="47"/>
  <c r="A15" i="45"/>
  <c r="B6" i="2"/>
  <c r="A17" i="1"/>
  <c r="B15" i="10"/>
  <c r="A13" i="32"/>
  <c r="A13" i="20"/>
  <c r="A16" i="31"/>
  <c r="C60" i="31" l="1"/>
  <c r="C59" i="31"/>
  <c r="C21" i="14" l="1"/>
  <c r="D30" i="14"/>
  <c r="D24" i="14"/>
  <c r="D10" i="14"/>
  <c r="E26" i="14"/>
  <c r="E32" i="14" s="1"/>
  <c r="M18" i="2" l="1"/>
  <c r="M19" i="2"/>
  <c r="C31" i="14"/>
  <c r="M26" i="2" s="1"/>
  <c r="M15" i="2"/>
  <c r="M23" i="2" l="1"/>
  <c r="N23" i="2" s="1"/>
  <c r="M24" i="2"/>
  <c r="N24" i="2" s="1"/>
  <c r="M25" i="2"/>
  <c r="M9" i="2"/>
  <c r="M10" i="2"/>
  <c r="M13" i="2"/>
  <c r="M12" i="2"/>
  <c r="M11" i="2"/>
  <c r="M14" i="2"/>
  <c r="N14" i="2" s="1"/>
  <c r="X5" i="39"/>
  <c r="O24" i="2" l="1"/>
  <c r="O23" i="2"/>
  <c r="O14" i="2"/>
  <c r="G21" i="40"/>
  <c r="E36" i="40" l="1"/>
  <c r="C36" i="40"/>
  <c r="B36" i="40"/>
  <c r="F23" i="40"/>
  <c r="F22" i="40"/>
  <c r="G26" i="40"/>
  <c r="F21" i="40"/>
  <c r="G16" i="40"/>
  <c r="F16" i="40"/>
  <c r="O11" i="40"/>
  <c r="AB44" i="39"/>
  <c r="X44" i="39"/>
  <c r="O44" i="39" s="1"/>
  <c r="K44" i="39"/>
  <c r="M44" i="39" s="1"/>
  <c r="N44" i="39" s="1"/>
  <c r="I44" i="39"/>
  <c r="AB43" i="39"/>
  <c r="X43" i="39"/>
  <c r="O43" i="39" s="1"/>
  <c r="K43" i="39"/>
  <c r="M43" i="39" s="1"/>
  <c r="N43" i="39" s="1"/>
  <c r="I43" i="39"/>
  <c r="AA42" i="39"/>
  <c r="AB42" i="39" s="1"/>
  <c r="P42" i="39" s="1"/>
  <c r="X42" i="39"/>
  <c r="O42" i="39" s="1"/>
  <c r="S42" i="39"/>
  <c r="K42" i="39"/>
  <c r="M42" i="39" s="1"/>
  <c r="N42" i="39" s="1"/>
  <c r="I42" i="39"/>
  <c r="AA41" i="39"/>
  <c r="AB41" i="39" s="1"/>
  <c r="P41" i="39" s="1"/>
  <c r="X41" i="39"/>
  <c r="O41" i="39" s="1"/>
  <c r="K41" i="39"/>
  <c r="M41" i="39" s="1"/>
  <c r="N41" i="39" s="1"/>
  <c r="I41" i="39"/>
  <c r="AA40" i="39"/>
  <c r="AB40" i="39" s="1"/>
  <c r="P40" i="39" s="1"/>
  <c r="X40" i="39"/>
  <c r="O40" i="39" s="1"/>
  <c r="K40" i="39"/>
  <c r="M40" i="39" s="1"/>
  <c r="N40" i="39" s="1"/>
  <c r="I40" i="39"/>
  <c r="AA39" i="39"/>
  <c r="AB39" i="39" s="1"/>
  <c r="P39" i="39" s="1"/>
  <c r="X39" i="39"/>
  <c r="O39" i="39" s="1"/>
  <c r="K39" i="39"/>
  <c r="M39" i="39" s="1"/>
  <c r="N39" i="39" s="1"/>
  <c r="I39" i="39"/>
  <c r="AA38" i="39"/>
  <c r="AB38" i="39" s="1"/>
  <c r="P38" i="39" s="1"/>
  <c r="X38" i="39"/>
  <c r="O38" i="39" s="1"/>
  <c r="K38" i="39"/>
  <c r="M38" i="39" s="1"/>
  <c r="N38" i="39" s="1"/>
  <c r="I38" i="39"/>
  <c r="AA37" i="39"/>
  <c r="AB37" i="39" s="1"/>
  <c r="P37" i="39" s="1"/>
  <c r="X37" i="39"/>
  <c r="O37" i="39" s="1"/>
  <c r="K37" i="39"/>
  <c r="M37" i="39" s="1"/>
  <c r="N37" i="39" s="1"/>
  <c r="I37" i="39"/>
  <c r="AA36" i="39"/>
  <c r="AB36" i="39" s="1"/>
  <c r="P36" i="39" s="1"/>
  <c r="X36" i="39"/>
  <c r="O36" i="39" s="1"/>
  <c r="K36" i="39"/>
  <c r="M36" i="39" s="1"/>
  <c r="N36" i="39" s="1"/>
  <c r="I36" i="39"/>
  <c r="AA35" i="39"/>
  <c r="AB35" i="39" s="1"/>
  <c r="P35" i="39" s="1"/>
  <c r="W35" i="39"/>
  <c r="O35" i="39"/>
  <c r="K35" i="39"/>
  <c r="M35" i="39" s="1"/>
  <c r="N35" i="39" s="1"/>
  <c r="I35" i="39"/>
  <c r="AA34" i="39"/>
  <c r="AB34" i="39" s="1"/>
  <c r="P34" i="39" s="1"/>
  <c r="O34" i="39"/>
  <c r="K34" i="39"/>
  <c r="M34" i="39" s="1"/>
  <c r="N34" i="39" s="1"/>
  <c r="I34" i="39"/>
  <c r="AA33" i="39"/>
  <c r="AB33" i="39" s="1"/>
  <c r="P33" i="39" s="1"/>
  <c r="W33" i="39"/>
  <c r="O33" i="39"/>
  <c r="K33" i="39"/>
  <c r="M33" i="39" s="1"/>
  <c r="N33" i="39" s="1"/>
  <c r="I33" i="39"/>
  <c r="AA32" i="39"/>
  <c r="AB32" i="39" s="1"/>
  <c r="P32" i="39" s="1"/>
  <c r="O32" i="39"/>
  <c r="K32" i="39"/>
  <c r="I32" i="39"/>
  <c r="AA31" i="39"/>
  <c r="AB31" i="39" s="1"/>
  <c r="X31" i="39"/>
  <c r="M31" i="39"/>
  <c r="N31" i="39" s="1"/>
  <c r="L31" i="39"/>
  <c r="I31" i="39"/>
  <c r="AA30" i="39"/>
  <c r="AB30" i="39" s="1"/>
  <c r="R30" i="39"/>
  <c r="M30" i="39"/>
  <c r="N30" i="39" s="1"/>
  <c r="L30" i="39"/>
  <c r="I30" i="39"/>
  <c r="AA29" i="39"/>
  <c r="AB29" i="39" s="1"/>
  <c r="X29" i="39"/>
  <c r="M29" i="39"/>
  <c r="N29" i="39" s="1"/>
  <c r="L29" i="39"/>
  <c r="I29" i="39"/>
  <c r="AA28" i="39"/>
  <c r="AB28" i="39" s="1"/>
  <c r="X28" i="39"/>
  <c r="M28" i="39"/>
  <c r="N28" i="39" s="1"/>
  <c r="L28" i="39"/>
  <c r="I28" i="39"/>
  <c r="AA27" i="39"/>
  <c r="AB27" i="39" s="1"/>
  <c r="X27" i="39"/>
  <c r="W30" i="39" s="1"/>
  <c r="X30" i="39" s="1"/>
  <c r="M27" i="39"/>
  <c r="N27" i="39" s="1"/>
  <c r="L27" i="39"/>
  <c r="I27" i="39"/>
  <c r="AA26" i="39"/>
  <c r="AB26" i="39" s="1"/>
  <c r="X26" i="39"/>
  <c r="M26" i="39"/>
  <c r="N26" i="39" s="1"/>
  <c r="L26" i="39"/>
  <c r="I26" i="39"/>
  <c r="AA25" i="39"/>
  <c r="AB25" i="39" s="1"/>
  <c r="X25" i="39"/>
  <c r="M25" i="39"/>
  <c r="N25" i="39" s="1"/>
  <c r="L25" i="39"/>
  <c r="I25" i="39"/>
  <c r="AA24" i="39"/>
  <c r="AB24" i="39" s="1"/>
  <c r="X24" i="39"/>
  <c r="M24" i="39"/>
  <c r="N24" i="39" s="1"/>
  <c r="L24" i="39"/>
  <c r="I24" i="39"/>
  <c r="AA23" i="39"/>
  <c r="AB23" i="39" s="1"/>
  <c r="X23" i="39"/>
  <c r="M23" i="39"/>
  <c r="N23" i="39" s="1"/>
  <c r="L23" i="39"/>
  <c r="I23" i="39"/>
  <c r="AA22" i="39"/>
  <c r="AB22" i="39" s="1"/>
  <c r="X22" i="39"/>
  <c r="M22" i="39"/>
  <c r="N22" i="39" s="1"/>
  <c r="L22" i="39"/>
  <c r="I22" i="39"/>
  <c r="AA21" i="39"/>
  <c r="AB21" i="39" s="1"/>
  <c r="X21" i="39"/>
  <c r="M21" i="39"/>
  <c r="N21" i="39" s="1"/>
  <c r="L21" i="39"/>
  <c r="I21" i="39"/>
  <c r="AA20" i="39"/>
  <c r="AB20" i="39" s="1"/>
  <c r="X20" i="39"/>
  <c r="M20" i="39"/>
  <c r="N20" i="39" s="1"/>
  <c r="L20" i="39"/>
  <c r="I20" i="39"/>
  <c r="AA19" i="39"/>
  <c r="AB19" i="39" s="1"/>
  <c r="X19" i="39"/>
  <c r="M19" i="39"/>
  <c r="N19" i="39" s="1"/>
  <c r="L19" i="39"/>
  <c r="I19" i="39"/>
  <c r="AA18" i="39"/>
  <c r="AB18" i="39" s="1"/>
  <c r="M18" i="39"/>
  <c r="N18" i="39" s="1"/>
  <c r="L18" i="39"/>
  <c r="I18" i="39"/>
  <c r="AA17" i="39"/>
  <c r="AB17" i="39" s="1"/>
  <c r="X17" i="39"/>
  <c r="M17" i="39"/>
  <c r="N17" i="39" s="1"/>
  <c r="L17" i="39"/>
  <c r="I17" i="39"/>
  <c r="AA16" i="39"/>
  <c r="AB16" i="39" s="1"/>
  <c r="X16" i="39"/>
  <c r="M16" i="39"/>
  <c r="N16" i="39" s="1"/>
  <c r="L16" i="39"/>
  <c r="I16" i="39"/>
  <c r="AA15" i="39"/>
  <c r="AB15" i="39" s="1"/>
  <c r="X15" i="39"/>
  <c r="M15" i="39"/>
  <c r="N15" i="39" s="1"/>
  <c r="L15" i="39"/>
  <c r="I15" i="39"/>
  <c r="AA14" i="39"/>
  <c r="AB14" i="39" s="1"/>
  <c r="X14" i="39"/>
  <c r="M14" i="39"/>
  <c r="N14" i="39" s="1"/>
  <c r="L14" i="39"/>
  <c r="I14" i="39"/>
  <c r="AA13" i="39"/>
  <c r="AB13" i="39" s="1"/>
  <c r="X13" i="39"/>
  <c r="M13" i="39"/>
  <c r="N13" i="39" s="1"/>
  <c r="L13" i="39"/>
  <c r="I13" i="39"/>
  <c r="AA12" i="39"/>
  <c r="AB12" i="39" s="1"/>
  <c r="X12" i="39"/>
  <c r="M12" i="39"/>
  <c r="N12" i="39" s="1"/>
  <c r="L12" i="39"/>
  <c r="I12" i="39"/>
  <c r="AA11" i="39"/>
  <c r="AB11" i="39" s="1"/>
  <c r="M11" i="39"/>
  <c r="N11" i="39" s="1"/>
  <c r="L11" i="39"/>
  <c r="I11" i="39"/>
  <c r="AA10" i="39"/>
  <c r="AB10" i="39" s="1"/>
  <c r="M10" i="39"/>
  <c r="N10" i="39" s="1"/>
  <c r="L10" i="39"/>
  <c r="I10" i="39"/>
  <c r="AA9" i="39"/>
  <c r="AB9" i="39" s="1"/>
  <c r="X9" i="39"/>
  <c r="M9" i="39"/>
  <c r="N9" i="39" s="1"/>
  <c r="L9" i="39"/>
  <c r="I9" i="39"/>
  <c r="AA8" i="39"/>
  <c r="AB8" i="39" s="1"/>
  <c r="X8" i="39"/>
  <c r="M8" i="39"/>
  <c r="N8" i="39" s="1"/>
  <c r="L8" i="39"/>
  <c r="I8" i="39"/>
  <c r="AA7" i="39"/>
  <c r="AB7" i="39" s="1"/>
  <c r="X7" i="39"/>
  <c r="M7" i="39"/>
  <c r="N7" i="39" s="1"/>
  <c r="L7" i="39"/>
  <c r="I7" i="39"/>
  <c r="AA6" i="39"/>
  <c r="AB6" i="39" s="1"/>
  <c r="X6" i="39"/>
  <c r="M6" i="39"/>
  <c r="N6" i="39" s="1"/>
  <c r="L6" i="39"/>
  <c r="I6" i="39"/>
  <c r="AA5" i="39"/>
  <c r="AB5" i="39" s="1"/>
  <c r="M5" i="39"/>
  <c r="N5" i="39" s="1"/>
  <c r="L5" i="39"/>
  <c r="I5" i="39"/>
  <c r="AA4" i="39"/>
  <c r="AB4" i="39" s="1"/>
  <c r="X4" i="39"/>
  <c r="M4" i="39"/>
  <c r="L4" i="39"/>
  <c r="H22" i="43" s="1"/>
  <c r="I4" i="39"/>
  <c r="H10" i="43" l="1"/>
  <c r="H24" i="43"/>
  <c r="H14" i="43"/>
  <c r="H11" i="43"/>
  <c r="H13" i="43"/>
  <c r="H25" i="43"/>
  <c r="H15" i="43"/>
  <c r="H21" i="43"/>
  <c r="L47" i="39"/>
  <c r="L45" i="39"/>
  <c r="M32" i="39"/>
  <c r="N32" i="39" s="1"/>
  <c r="K47" i="39"/>
  <c r="K48" i="39" s="1"/>
  <c r="K45" i="39"/>
  <c r="N4" i="39"/>
  <c r="H12" i="43" s="1"/>
  <c r="M45" i="39"/>
  <c r="AR4" i="39"/>
  <c r="AQ4" i="39"/>
  <c r="AX4" i="39"/>
  <c r="AP4" i="39"/>
  <c r="AW4" i="39"/>
  <c r="AT4" i="39"/>
  <c r="AS4" i="39"/>
  <c r="AV4" i="39"/>
  <c r="AU4" i="39"/>
  <c r="AX9" i="39"/>
  <c r="AP9" i="39"/>
  <c r="AU9" i="39"/>
  <c r="AW9" i="39"/>
  <c r="AV9" i="39"/>
  <c r="AR9" i="39"/>
  <c r="AQ9" i="39"/>
  <c r="AT9" i="39"/>
  <c r="AS9" i="39"/>
  <c r="AR24" i="39"/>
  <c r="AW24" i="39"/>
  <c r="AQ24" i="39"/>
  <c r="AX24" i="39"/>
  <c r="AP24" i="39"/>
  <c r="AT24" i="39"/>
  <c r="AS24" i="39"/>
  <c r="AV24" i="39"/>
  <c r="AU24" i="39"/>
  <c r="AV6" i="39"/>
  <c r="AU6" i="39"/>
  <c r="AT6" i="39"/>
  <c r="AX6" i="39"/>
  <c r="AP6" i="39"/>
  <c r="AW6" i="39"/>
  <c r="AS6" i="39"/>
  <c r="AR6" i="39"/>
  <c r="AQ6" i="39"/>
  <c r="AT11" i="39"/>
  <c r="AS11" i="39"/>
  <c r="AR11" i="39"/>
  <c r="AQ11" i="39"/>
  <c r="AV11" i="39"/>
  <c r="AU11" i="39"/>
  <c r="AX11" i="39"/>
  <c r="AW11" i="39"/>
  <c r="AP11" i="39"/>
  <c r="AR16" i="39"/>
  <c r="AQ16" i="39"/>
  <c r="AX16" i="39"/>
  <c r="AP16" i="39"/>
  <c r="AT16" i="39"/>
  <c r="AS16" i="39"/>
  <c r="AW16" i="39"/>
  <c r="AU16" i="39"/>
  <c r="AV16" i="39"/>
  <c r="AX21" i="39"/>
  <c r="AP21" i="39"/>
  <c r="AT21" i="39"/>
  <c r="AW21" i="39"/>
  <c r="AV21" i="39"/>
  <c r="AU21" i="39"/>
  <c r="AR21" i="39"/>
  <c r="AQ21" i="39"/>
  <c r="AS21" i="39"/>
  <c r="AX29" i="39"/>
  <c r="AP29" i="39"/>
  <c r="AU29" i="39"/>
  <c r="AW29" i="39"/>
  <c r="AV29" i="39"/>
  <c r="AT29" i="39"/>
  <c r="AR29" i="39"/>
  <c r="AQ29" i="39"/>
  <c r="AS29" i="39"/>
  <c r="AR8" i="39"/>
  <c r="AQ8" i="39"/>
  <c r="AX8" i="39"/>
  <c r="AP8" i="39"/>
  <c r="AT8" i="39"/>
  <c r="AS8" i="39"/>
  <c r="AW8" i="39"/>
  <c r="AV8" i="39"/>
  <c r="AU8" i="39"/>
  <c r="AR20" i="39"/>
  <c r="AW20" i="39"/>
  <c r="AQ20" i="39"/>
  <c r="AX20" i="39"/>
  <c r="AP20" i="39"/>
  <c r="AT20" i="39"/>
  <c r="AS20" i="39"/>
  <c r="AV20" i="39"/>
  <c r="AU20" i="39"/>
  <c r="AV10" i="39"/>
  <c r="AU10" i="39"/>
  <c r="AS10" i="39"/>
  <c r="AT10" i="39"/>
  <c r="AX10" i="39"/>
  <c r="AP10" i="39"/>
  <c r="AW10" i="39"/>
  <c r="AR10" i="39"/>
  <c r="AQ10" i="39"/>
  <c r="AR12" i="39"/>
  <c r="AW12" i="39"/>
  <c r="AQ12" i="39"/>
  <c r="AX12" i="39"/>
  <c r="AP12" i="39"/>
  <c r="AT12" i="39"/>
  <c r="AS12" i="39"/>
  <c r="AV12" i="39"/>
  <c r="AU12" i="39"/>
  <c r="AX25" i="39"/>
  <c r="AP25" i="39"/>
  <c r="AW25" i="39"/>
  <c r="AU25" i="39"/>
  <c r="AV25" i="39"/>
  <c r="AT25" i="39"/>
  <c r="AR25" i="39"/>
  <c r="AQ25" i="39"/>
  <c r="AS25" i="39"/>
  <c r="AX13" i="39"/>
  <c r="AP13" i="39"/>
  <c r="AW13" i="39"/>
  <c r="AU13" i="39"/>
  <c r="AV13" i="39"/>
  <c r="AR13" i="39"/>
  <c r="AQ13" i="39"/>
  <c r="AT13" i="39"/>
  <c r="AS13" i="39"/>
  <c r="AV26" i="39"/>
  <c r="AU26" i="39"/>
  <c r="AT26" i="39"/>
  <c r="AS26" i="39"/>
  <c r="AX26" i="39"/>
  <c r="AP26" i="39"/>
  <c r="AW26" i="39"/>
  <c r="AR26" i="39"/>
  <c r="AQ26" i="39"/>
  <c r="S18" i="39"/>
  <c r="AV18" i="39"/>
  <c r="AR18" i="39"/>
  <c r="AU18" i="39"/>
  <c r="AT18" i="39"/>
  <c r="AS18" i="39"/>
  <c r="AX18" i="39"/>
  <c r="AP18" i="39"/>
  <c r="AW18" i="39"/>
  <c r="AQ18" i="39"/>
  <c r="AT15" i="39"/>
  <c r="AS15" i="39"/>
  <c r="AR15" i="39"/>
  <c r="AQ15" i="39"/>
  <c r="AV15" i="39"/>
  <c r="AU15" i="39"/>
  <c r="AX15" i="39"/>
  <c r="AW15" i="39"/>
  <c r="AP15" i="39"/>
  <c r="AT7" i="39"/>
  <c r="AS7" i="39"/>
  <c r="AQ7" i="39"/>
  <c r="AR7" i="39"/>
  <c r="AV7" i="39"/>
  <c r="AU7" i="39"/>
  <c r="AX7" i="39"/>
  <c r="AW7" i="39"/>
  <c r="AP7" i="39"/>
  <c r="AX17" i="39"/>
  <c r="AP17" i="39"/>
  <c r="AW17" i="39"/>
  <c r="AU17" i="39"/>
  <c r="AT17" i="39"/>
  <c r="AV17" i="39"/>
  <c r="AR17" i="39"/>
  <c r="AQ17" i="39"/>
  <c r="AS17" i="39"/>
  <c r="AV22" i="39"/>
  <c r="AU22" i="39"/>
  <c r="AT22" i="39"/>
  <c r="AX22" i="39"/>
  <c r="AP22" i="39"/>
  <c r="AW22" i="39"/>
  <c r="AS22" i="39"/>
  <c r="AR22" i="39"/>
  <c r="AQ22" i="39"/>
  <c r="AV30" i="39"/>
  <c r="AU30" i="39"/>
  <c r="AT30" i="39"/>
  <c r="AS30" i="39"/>
  <c r="AX30" i="39"/>
  <c r="AP30" i="39"/>
  <c r="AW30" i="39"/>
  <c r="AR30" i="39"/>
  <c r="AQ30" i="39"/>
  <c r="AT23" i="39"/>
  <c r="AX23" i="39"/>
  <c r="AS23" i="39"/>
  <c r="AQ23" i="39"/>
  <c r="AP23" i="39"/>
  <c r="AR23" i="39"/>
  <c r="AV23" i="39"/>
  <c r="AU23" i="39"/>
  <c r="AW23" i="39"/>
  <c r="AT31" i="39"/>
  <c r="AX31" i="39"/>
  <c r="AS31" i="39"/>
  <c r="AR31" i="39"/>
  <c r="AV31" i="39"/>
  <c r="AU31" i="39"/>
  <c r="AQ31" i="39"/>
  <c r="AP31" i="39"/>
  <c r="AW31" i="39"/>
  <c r="AR28" i="39"/>
  <c r="AQ28" i="39"/>
  <c r="AW28" i="39"/>
  <c r="AX28" i="39"/>
  <c r="AP28" i="39"/>
  <c r="AT28" i="39"/>
  <c r="AS28" i="39"/>
  <c r="AV28" i="39"/>
  <c r="AU28" i="39"/>
  <c r="AX5" i="39"/>
  <c r="AP5" i="39"/>
  <c r="AW5" i="39"/>
  <c r="AU5" i="39"/>
  <c r="AV5" i="39"/>
  <c r="AR5" i="39"/>
  <c r="AQ5" i="39"/>
  <c r="AT5" i="39"/>
  <c r="AS5" i="39"/>
  <c r="AV14" i="39"/>
  <c r="AU14" i="39"/>
  <c r="AT14" i="39"/>
  <c r="AX14" i="39"/>
  <c r="AP14" i="39"/>
  <c r="AW14" i="39"/>
  <c r="AS14" i="39"/>
  <c r="AR14" i="39"/>
  <c r="AQ14" i="39"/>
  <c r="AT19" i="39"/>
  <c r="AQ19" i="39"/>
  <c r="AS19" i="39"/>
  <c r="AR19" i="39"/>
  <c r="AP19" i="39"/>
  <c r="AV19" i="39"/>
  <c r="AU19" i="39"/>
  <c r="AX19" i="39"/>
  <c r="AW19" i="39"/>
  <c r="AT27" i="39"/>
  <c r="AQ27" i="39"/>
  <c r="AP27" i="39"/>
  <c r="AS27" i="39"/>
  <c r="AX27" i="39"/>
  <c r="AR27" i="39"/>
  <c r="AV27" i="39"/>
  <c r="AU27" i="39"/>
  <c r="AW27" i="39"/>
  <c r="O24" i="39"/>
  <c r="O28" i="39"/>
  <c r="P19" i="39"/>
  <c r="P16" i="39"/>
  <c r="E10" i="40"/>
  <c r="H10" i="40" s="1"/>
  <c r="O20" i="39"/>
  <c r="O21" i="39"/>
  <c r="E11" i="40"/>
  <c r="H11" i="40" s="1"/>
  <c r="O13" i="39"/>
  <c r="O29" i="39"/>
  <c r="S30" i="39"/>
  <c r="O31" i="39"/>
  <c r="E15" i="40"/>
  <c r="H15" i="40" s="1"/>
  <c r="P8" i="39"/>
  <c r="E24" i="40"/>
  <c r="H24" i="40" s="1"/>
  <c r="O6" i="39"/>
  <c r="E30" i="40"/>
  <c r="E23" i="40"/>
  <c r="O26" i="39"/>
  <c r="E25" i="40"/>
  <c r="H25" i="40" s="1"/>
  <c r="P4" i="39"/>
  <c r="E22" i="40"/>
  <c r="H22" i="40" s="1"/>
  <c r="N23" i="40"/>
  <c r="N33" i="40"/>
  <c r="O23" i="40"/>
  <c r="N13" i="40"/>
  <c r="O33" i="40"/>
  <c r="S13" i="40"/>
  <c r="O13" i="40"/>
  <c r="P14" i="39"/>
  <c r="E20" i="40"/>
  <c r="P15" i="39"/>
  <c r="E21" i="40"/>
  <c r="H21" i="40" s="1"/>
  <c r="O25" i="40"/>
  <c r="N15" i="40"/>
  <c r="S25" i="40"/>
  <c r="N25" i="40"/>
  <c r="S15" i="40"/>
  <c r="O15" i="40"/>
  <c r="O22" i="40"/>
  <c r="O12" i="40"/>
  <c r="N22" i="40"/>
  <c r="N12" i="40"/>
  <c r="O31" i="40"/>
  <c r="N10" i="40"/>
  <c r="S20" i="40"/>
  <c r="N31" i="40"/>
  <c r="O20" i="40"/>
  <c r="N20" i="40"/>
  <c r="O10" i="40"/>
  <c r="N32" i="40"/>
  <c r="O21" i="40"/>
  <c r="N11" i="40"/>
  <c r="P11" i="40" s="1"/>
  <c r="R21" i="40"/>
  <c r="O32" i="40"/>
  <c r="N21" i="40"/>
  <c r="S11" i="40"/>
  <c r="S21" i="40"/>
  <c r="O8" i="39"/>
  <c r="P25" i="39"/>
  <c r="E14" i="40"/>
  <c r="H14" i="40" s="1"/>
  <c r="O23" i="39"/>
  <c r="O25" i="39"/>
  <c r="S29" i="39"/>
  <c r="O4" i="39"/>
  <c r="O7" i="39"/>
  <c r="P10" i="39"/>
  <c r="P11" i="39"/>
  <c r="O12" i="39"/>
  <c r="O14" i="39"/>
  <c r="P21" i="39"/>
  <c r="P27" i="39"/>
  <c r="S31" i="39"/>
  <c r="E13" i="40"/>
  <c r="H13" i="40" s="1"/>
  <c r="S24" i="40"/>
  <c r="S14" i="40"/>
  <c r="O14" i="40"/>
  <c r="N24" i="40"/>
  <c r="O24" i="40"/>
  <c r="N14" i="40"/>
  <c r="F31" i="40"/>
  <c r="F26" i="40"/>
  <c r="P22" i="39"/>
  <c r="P29" i="39"/>
  <c r="O30" i="39"/>
  <c r="P5" i="39"/>
  <c r="P9" i="39"/>
  <c r="P17" i="39"/>
  <c r="L51" i="39"/>
  <c r="O5" i="39"/>
  <c r="P6" i="39"/>
  <c r="O9" i="39"/>
  <c r="S10" i="39"/>
  <c r="S11" i="39"/>
  <c r="P12" i="39"/>
  <c r="O15" i="39"/>
  <c r="S16" i="39"/>
  <c r="O17" i="39"/>
  <c r="O22" i="39"/>
  <c r="P23" i="39"/>
  <c r="P30" i="39"/>
  <c r="P31" i="39"/>
  <c r="K51" i="39"/>
  <c r="P7" i="39"/>
  <c r="P13" i="39"/>
  <c r="P18" i="39"/>
  <c r="O19" i="39"/>
  <c r="P20" i="39"/>
  <c r="P24" i="39"/>
  <c r="O27" i="39"/>
  <c r="P28" i="39"/>
  <c r="P26" i="39"/>
  <c r="H20" i="43" l="1"/>
  <c r="F26" i="43"/>
  <c r="H23" i="43"/>
  <c r="H16" i="43"/>
  <c r="I11" i="43" s="1"/>
  <c r="F16" i="43"/>
  <c r="M51" i="39"/>
  <c r="M53" i="39" s="1"/>
  <c r="P45" i="39"/>
  <c r="N51" i="39"/>
  <c r="N52" i="39" s="1"/>
  <c r="M47" i="39"/>
  <c r="M48" i="39" s="1"/>
  <c r="E12" i="40"/>
  <c r="H12" i="40" s="1"/>
  <c r="H16" i="40" s="1"/>
  <c r="I13" i="40" s="1"/>
  <c r="AP45" i="39"/>
  <c r="AS45" i="39"/>
  <c r="AX45" i="39"/>
  <c r="AT45" i="39"/>
  <c r="AW45" i="39"/>
  <c r="AQ45" i="39"/>
  <c r="AV45" i="39"/>
  <c r="N45" i="39"/>
  <c r="N47" i="39"/>
  <c r="N49" i="39" s="1"/>
  <c r="O45" i="39"/>
  <c r="AU45" i="39"/>
  <c r="AR45" i="39"/>
  <c r="K49" i="39"/>
  <c r="O34" i="40"/>
  <c r="P24" i="40"/>
  <c r="P33" i="40"/>
  <c r="P10" i="40"/>
  <c r="P14" i="40"/>
  <c r="P21" i="40"/>
  <c r="O16" i="40"/>
  <c r="P12" i="40"/>
  <c r="P13" i="40"/>
  <c r="E31" i="40"/>
  <c r="H31" i="40" s="1"/>
  <c r="N34" i="40"/>
  <c r="P31" i="40"/>
  <c r="E26" i="40"/>
  <c r="H20" i="40"/>
  <c r="O51" i="39"/>
  <c r="O53" i="39" s="1"/>
  <c r="P47" i="39"/>
  <c r="P49" i="39" s="1"/>
  <c r="T21" i="40"/>
  <c r="P22" i="40"/>
  <c r="P51" i="39"/>
  <c r="P52" i="39" s="1"/>
  <c r="P32" i="40"/>
  <c r="P15" i="40"/>
  <c r="P23" i="40"/>
  <c r="F36" i="40"/>
  <c r="H30" i="40"/>
  <c r="O26" i="40"/>
  <c r="O47" i="39"/>
  <c r="O48" i="39" s="1"/>
  <c r="N26" i="40"/>
  <c r="H23" i="40"/>
  <c r="P20" i="40"/>
  <c r="N16" i="40"/>
  <c r="P25" i="40"/>
  <c r="K52" i="39"/>
  <c r="K53" i="39"/>
  <c r="L49" i="39"/>
  <c r="L48" i="39"/>
  <c r="L52" i="39"/>
  <c r="L53" i="39"/>
  <c r="I10" i="43" l="1"/>
  <c r="I12" i="43"/>
  <c r="I14" i="43"/>
  <c r="I13" i="43"/>
  <c r="H26" i="43"/>
  <c r="I20" i="43" s="1"/>
  <c r="I15" i="43"/>
  <c r="M52" i="39"/>
  <c r="N53" i="39"/>
  <c r="M49" i="39"/>
  <c r="N48" i="39"/>
  <c r="AA13" i="2"/>
  <c r="AA18" i="2"/>
  <c r="AA25" i="2"/>
  <c r="AA19" i="2"/>
  <c r="AA23" i="2"/>
  <c r="X9" i="2"/>
  <c r="AA9" i="2" s="1"/>
  <c r="E16" i="40"/>
  <c r="X11" i="2"/>
  <c r="X23" i="2"/>
  <c r="AE23" i="2"/>
  <c r="AE25" i="2"/>
  <c r="X25" i="2"/>
  <c r="AI19" i="2"/>
  <c r="X19" i="2"/>
  <c r="AE19" i="2"/>
  <c r="X18" i="2"/>
  <c r="AI18" i="2"/>
  <c r="AE18" i="2"/>
  <c r="AE13" i="2"/>
  <c r="X13" i="2"/>
  <c r="X15" i="2"/>
  <c r="AI15" i="2" s="1"/>
  <c r="AA15" i="2"/>
  <c r="P48" i="39"/>
  <c r="O49" i="39"/>
  <c r="P53" i="39"/>
  <c r="O52" i="39"/>
  <c r="I14" i="40"/>
  <c r="P16" i="40"/>
  <c r="I15" i="40"/>
  <c r="I11" i="40"/>
  <c r="I10" i="40"/>
  <c r="I12" i="40"/>
  <c r="H32" i="40"/>
  <c r="P26" i="40"/>
  <c r="P34" i="40"/>
  <c r="H26" i="40"/>
  <c r="F96" i="36" l="1"/>
  <c r="O96" i="36"/>
  <c r="N96" i="36"/>
  <c r="M96" i="36"/>
  <c r="K96" i="36"/>
  <c r="J96" i="36"/>
  <c r="I96" i="36"/>
  <c r="H96" i="36"/>
  <c r="G96" i="36"/>
  <c r="F95" i="36"/>
  <c r="O95" i="36"/>
  <c r="N95" i="36"/>
  <c r="M95" i="36"/>
  <c r="K95" i="36"/>
  <c r="J95" i="36"/>
  <c r="I95" i="36"/>
  <c r="H95" i="36"/>
  <c r="G95" i="36"/>
  <c r="AA11" i="2"/>
  <c r="AE11" i="2"/>
  <c r="I21" i="43"/>
  <c r="I22" i="43"/>
  <c r="I24" i="43"/>
  <c r="I25" i="43"/>
  <c r="I23" i="43"/>
  <c r="AE9" i="2"/>
  <c r="AI9" i="2"/>
  <c r="I21" i="40"/>
  <c r="I22" i="40"/>
  <c r="I24" i="40"/>
  <c r="I25" i="40"/>
  <c r="I23" i="40"/>
  <c r="I20" i="40"/>
  <c r="F98" i="36" l="1"/>
  <c r="F124" i="36" s="1"/>
  <c r="J98" i="36"/>
  <c r="O98" i="36"/>
  <c r="I98" i="36"/>
  <c r="N98" i="36"/>
  <c r="H98" i="36"/>
  <c r="M98" i="36"/>
  <c r="G98" i="36"/>
  <c r="K98" i="36"/>
  <c r="J6" i="22" l="1"/>
  <c r="J8" i="22"/>
  <c r="K8" i="22" s="1"/>
  <c r="J9" i="22"/>
  <c r="K9" i="22" s="1"/>
  <c r="K6" i="22" l="1"/>
  <c r="I15" i="2"/>
  <c r="F15" i="2" s="1"/>
  <c r="I18" i="2"/>
  <c r="F18" i="2" s="1"/>
  <c r="F22" i="2"/>
  <c r="N22" i="2" l="1"/>
  <c r="O22" i="2" s="1"/>
  <c r="I22" i="2"/>
  <c r="I20" i="2"/>
  <c r="F20" i="2" s="1"/>
  <c r="N20" i="2" s="1"/>
  <c r="I21" i="2"/>
  <c r="F21" i="2" s="1"/>
  <c r="N21" i="2" s="1"/>
  <c r="F27" i="2"/>
  <c r="N27" i="2" s="1"/>
  <c r="F87" i="14"/>
  <c r="D40" i="14" s="1"/>
  <c r="L9" i="2" s="1"/>
  <c r="I11" i="2"/>
  <c r="F11" i="2" s="1"/>
  <c r="N26" i="2"/>
  <c r="N15" i="2"/>
  <c r="I9" i="2"/>
  <c r="F9" i="2" s="1"/>
  <c r="I19" i="2"/>
  <c r="F19" i="2" s="1"/>
  <c r="N19" i="2" s="1"/>
  <c r="O19" i="2" s="1"/>
  <c r="N25" i="2"/>
  <c r="N12" i="2"/>
  <c r="N13" i="2"/>
  <c r="N18" i="2"/>
  <c r="O21" i="2" l="1"/>
  <c r="O20" i="2"/>
  <c r="O27" i="2"/>
  <c r="G27" i="2"/>
  <c r="I27" i="2" s="1"/>
  <c r="L11" i="2"/>
  <c r="N11" i="2" s="1"/>
  <c r="N9" i="2"/>
  <c r="O9" i="2" s="1"/>
  <c r="O26" i="2"/>
  <c r="O25" i="2"/>
  <c r="O18" i="2"/>
  <c r="O13" i="2"/>
  <c r="O15" i="2"/>
  <c r="O12" i="2"/>
  <c r="O11" i="2" l="1"/>
  <c r="C90" i="1" l="1"/>
  <c r="C91" i="1"/>
  <c r="D90" i="1" l="1"/>
  <c r="E90" i="1"/>
  <c r="E91" i="1"/>
  <c r="D91" i="1"/>
  <c r="A114" i="31"/>
  <c r="G105" i="31"/>
  <c r="C99" i="31"/>
  <c r="A97" i="31"/>
  <c r="A96" i="31"/>
  <c r="A95" i="31"/>
  <c r="A94" i="31"/>
  <c r="A93" i="31"/>
  <c r="A92" i="31"/>
  <c r="A91" i="31"/>
  <c r="A90" i="31"/>
  <c r="A86" i="31"/>
  <c r="C43" i="31"/>
  <c r="C42" i="31"/>
  <c r="G99" i="31" l="1"/>
  <c r="G101" i="31" s="1"/>
  <c r="H99" i="31"/>
  <c r="H101" i="31" s="1"/>
  <c r="P33" i="42" l="1"/>
  <c r="Q33" i="42" s="1"/>
  <c r="P14" i="42" l="1"/>
  <c r="Q14" i="42" s="1"/>
  <c r="D13" i="14" l="1"/>
  <c r="D34" i="14"/>
  <c r="D31" i="14"/>
  <c r="D28" i="14"/>
  <c r="D25" i="14"/>
  <c r="D21" i="14"/>
  <c r="D20" i="14"/>
  <c r="D18" i="14"/>
  <c r="D16" i="14"/>
  <c r="D15" i="14"/>
  <c r="D14" i="14"/>
  <c r="D11" i="14"/>
  <c r="K11" i="2"/>
  <c r="D8" i="14" l="1"/>
  <c r="R35" i="39"/>
  <c r="S35" i="39" s="1"/>
  <c r="D7" i="14"/>
  <c r="S32" i="40" l="1"/>
  <c r="P34" i="42" l="1"/>
  <c r="Q34" i="42" s="1"/>
  <c r="P17" i="42" l="1"/>
  <c r="Q17" i="42" s="1"/>
  <c r="R32" i="39"/>
  <c r="S32" i="39" s="1"/>
  <c r="C66" i="10"/>
  <c r="H66" i="10" l="1"/>
  <c r="R31" i="40"/>
  <c r="K66" i="10"/>
  <c r="J66" i="10"/>
  <c r="C64" i="10"/>
  <c r="I64" i="10" l="1"/>
  <c r="J64" i="10"/>
  <c r="K64" i="10"/>
  <c r="H64" i="10"/>
  <c r="C65" i="10"/>
  <c r="C24" i="10"/>
  <c r="H65" i="10" l="1"/>
  <c r="K65" i="10"/>
  <c r="J65" i="10"/>
  <c r="C25" i="10"/>
  <c r="H68" i="10" l="1"/>
  <c r="H81" i="10" s="1"/>
  <c r="J68" i="10"/>
  <c r="J81" i="10" s="1"/>
  <c r="G68" i="10"/>
  <c r="G81" i="10" s="1"/>
  <c r="K68" i="10"/>
  <c r="K81" i="10" s="1"/>
  <c r="I66" i="10"/>
  <c r="I65" i="10"/>
  <c r="I68" i="10" l="1"/>
  <c r="I81" i="10" s="1"/>
  <c r="B10" i="24" l="1"/>
  <c r="P23" i="2" l="1"/>
  <c r="Q23" i="2" s="1"/>
  <c r="S23" i="2" s="1"/>
  <c r="P22" i="2"/>
  <c r="Q22" i="2" s="1"/>
  <c r="S22" i="2" s="1"/>
  <c r="P24" i="2"/>
  <c r="Q24" i="2" s="1"/>
  <c r="S24" i="2" s="1"/>
  <c r="P20" i="2"/>
  <c r="Q20" i="2" s="1"/>
  <c r="S20" i="2" s="1"/>
  <c r="P27" i="2"/>
  <c r="Q27" i="2" s="1"/>
  <c r="P21" i="2"/>
  <c r="Q21" i="2" s="1"/>
  <c r="S21" i="2" s="1"/>
  <c r="P14" i="2"/>
  <c r="Q14" i="2" s="1"/>
  <c r="S14" i="2" s="1"/>
  <c r="P19" i="2"/>
  <c r="Q19" i="2" s="1"/>
  <c r="S19" i="2" s="1"/>
  <c r="P13" i="2"/>
  <c r="Q13" i="2" s="1"/>
  <c r="S13" i="2" s="1"/>
  <c r="P15" i="2"/>
  <c r="Q15" i="2" s="1"/>
  <c r="S15" i="2" s="1"/>
  <c r="P18" i="2"/>
  <c r="Q18" i="2" s="1"/>
  <c r="S18" i="2" s="1"/>
  <c r="P26" i="2"/>
  <c r="Q26" i="2" s="1"/>
  <c r="P9" i="2"/>
  <c r="Q9" i="2" s="1"/>
  <c r="P12" i="2"/>
  <c r="Q12" i="2" s="1"/>
  <c r="P25" i="2"/>
  <c r="Q25" i="2" s="1"/>
  <c r="P11" i="2"/>
  <c r="Q11" i="2" s="1"/>
  <c r="M64" i="46" l="1"/>
  <c r="D95" i="1"/>
  <c r="D96" i="1" s="1"/>
  <c r="D101" i="1" s="1"/>
  <c r="E95" i="1"/>
  <c r="E96" i="1" s="1"/>
  <c r="E101" i="1" s="1"/>
  <c r="N64" i="46"/>
  <c r="O64" i="46"/>
  <c r="X64" i="46"/>
  <c r="D30" i="20"/>
  <c r="D33" i="20" s="1"/>
  <c r="D36" i="20" s="1"/>
  <c r="BF42" i="42"/>
  <c r="BF43" i="42" s="1"/>
  <c r="BD42" i="42"/>
  <c r="BD43" i="42" s="1"/>
  <c r="BC42" i="42"/>
  <c r="BC43" i="42" s="1"/>
  <c r="BE42" i="42"/>
  <c r="BE43" i="42" s="1"/>
  <c r="BI42" i="42"/>
  <c r="BI43" i="42" s="1"/>
  <c r="U27" i="2"/>
  <c r="V27" i="2" s="1"/>
  <c r="S27" i="2"/>
  <c r="BJ42" i="42"/>
  <c r="BJ43" i="42" s="1"/>
  <c r="BK42" i="42"/>
  <c r="BK43" i="42" s="1"/>
  <c r="BH42" i="42"/>
  <c r="BH43" i="42" s="1"/>
  <c r="BG42" i="42"/>
  <c r="BG43" i="42" s="1"/>
  <c r="U13" i="2"/>
  <c r="V13" i="2" s="1"/>
  <c r="U9" i="2"/>
  <c r="U15" i="2"/>
  <c r="V15" i="2" s="1"/>
  <c r="U25" i="2"/>
  <c r="V25" i="2" s="1"/>
  <c r="U23" i="2"/>
  <c r="V23" i="2" s="1"/>
  <c r="U26" i="2"/>
  <c r="V26" i="2" s="1"/>
  <c r="U19" i="2"/>
  <c r="V19" i="2" s="1"/>
  <c r="U18" i="2"/>
  <c r="V18" i="2" s="1"/>
  <c r="S11" i="2"/>
  <c r="U11" i="2"/>
  <c r="V11" i="2" s="1"/>
  <c r="K124" i="36" l="1"/>
  <c r="I124" i="36"/>
  <c r="M124" i="36"/>
  <c r="G124" i="36"/>
  <c r="J124" i="36"/>
  <c r="H124" i="36"/>
  <c r="X67" i="46"/>
  <c r="X104" i="46" s="1"/>
  <c r="X109" i="46" s="1"/>
  <c r="X110" i="46" s="1"/>
  <c r="X111" i="46" s="1"/>
  <c r="O67" i="46"/>
  <c r="O104" i="46" s="1"/>
  <c r="M67" i="46"/>
  <c r="M104" i="46" s="1"/>
  <c r="N67" i="46"/>
  <c r="N104" i="46" s="1"/>
  <c r="I141" i="47"/>
  <c r="I143" i="47"/>
  <c r="I142" i="47"/>
  <c r="G141" i="47"/>
  <c r="G143" i="47"/>
  <c r="G142" i="47"/>
  <c r="Y64" i="46"/>
  <c r="Q64" i="46"/>
  <c r="J64" i="46"/>
  <c r="N124" i="36"/>
  <c r="O124" i="36"/>
  <c r="P124" i="36"/>
  <c r="W64" i="46"/>
  <c r="T64" i="46"/>
  <c r="S64" i="46"/>
  <c r="T77" i="31"/>
  <c r="T113" i="31" s="1"/>
  <c r="T119" i="31" s="1"/>
  <c r="T120" i="31" s="1"/>
  <c r="M30" i="20"/>
  <c r="M33" i="20" s="1"/>
  <c r="M36" i="20" s="1"/>
  <c r="L30" i="20"/>
  <c r="L33" i="20" s="1"/>
  <c r="L36" i="20" s="1"/>
  <c r="F30" i="20"/>
  <c r="F33" i="20" s="1"/>
  <c r="F36" i="20" s="1"/>
  <c r="I30" i="20"/>
  <c r="I33" i="20" s="1"/>
  <c r="I36" i="20" s="1"/>
  <c r="P5" i="42"/>
  <c r="Q5" i="42" s="1"/>
  <c r="V9" i="2"/>
  <c r="V30" i="2" s="1"/>
  <c r="U30" i="2"/>
  <c r="G30" i="20"/>
  <c r="G33" i="20" s="1"/>
  <c r="G36" i="20" s="1"/>
  <c r="J30" i="20"/>
  <c r="J33" i="20" s="1"/>
  <c r="J36" i="20" s="1"/>
  <c r="P6" i="42"/>
  <c r="Q6" i="42" s="1"/>
  <c r="P7" i="42"/>
  <c r="Q7" i="42" s="1"/>
  <c r="P4" i="42"/>
  <c r="Q4" i="42" s="1"/>
  <c r="D24" i="32"/>
  <c r="E30" i="20"/>
  <c r="E33" i="20" s="1"/>
  <c r="E36" i="20" s="1"/>
  <c r="G153" i="47" l="1"/>
  <c r="G158" i="47" s="1"/>
  <c r="G159" i="47" s="1"/>
  <c r="I153" i="47"/>
  <c r="J67" i="46"/>
  <c r="J104" i="46" s="1"/>
  <c r="S67" i="46"/>
  <c r="S104" i="46" s="1"/>
  <c r="Y67" i="46"/>
  <c r="Y104" i="46" s="1"/>
  <c r="Y109" i="46" s="1"/>
  <c r="Y110" i="46" s="1"/>
  <c r="W104" i="46"/>
  <c r="W109" i="46" s="1"/>
  <c r="W110" i="46" s="1"/>
  <c r="Q104" i="46"/>
  <c r="T104" i="46"/>
  <c r="J142" i="47"/>
  <c r="J143" i="47"/>
  <c r="J141" i="47"/>
  <c r="H143" i="47"/>
  <c r="H142" i="47"/>
  <c r="H141" i="47"/>
  <c r="Z64" i="46"/>
  <c r="P77" i="31"/>
  <c r="P113" i="31" s="1"/>
  <c r="Q77" i="31"/>
  <c r="Q113" i="31" s="1"/>
  <c r="L113" i="31"/>
  <c r="P15" i="42" s="1"/>
  <c r="Q15" i="42" s="1"/>
  <c r="S77" i="31"/>
  <c r="S113" i="31" s="1"/>
  <c r="P32" i="42" s="1"/>
  <c r="Q32" i="42" s="1"/>
  <c r="L21" i="43" s="1"/>
  <c r="L34" i="43" s="1"/>
  <c r="I136" i="36"/>
  <c r="I137" i="36" s="1"/>
  <c r="M41" i="20"/>
  <c r="M42" i="20" s="1"/>
  <c r="T121" i="31"/>
  <c r="P24" i="42"/>
  <c r="Q24" i="42" s="1"/>
  <c r="L41" i="20"/>
  <c r="L42" i="20" s="1"/>
  <c r="P36" i="42"/>
  <c r="Q36" i="42" s="1"/>
  <c r="P20" i="42"/>
  <c r="Q20" i="42" s="1"/>
  <c r="N113" i="31"/>
  <c r="P27" i="42"/>
  <c r="Q27" i="42" s="1"/>
  <c r="P35" i="42"/>
  <c r="Q35" i="42" s="1"/>
  <c r="P19" i="42"/>
  <c r="Q19" i="42" s="1"/>
  <c r="P22" i="42"/>
  <c r="Q22" i="42" s="1"/>
  <c r="P39" i="42"/>
  <c r="Q39" i="42" s="1"/>
  <c r="K22" i="43"/>
  <c r="K35" i="43" s="1"/>
  <c r="D29" i="32"/>
  <c r="D33" i="32" s="1"/>
  <c r="R43" i="39"/>
  <c r="S43" i="39" s="1"/>
  <c r="R24" i="39"/>
  <c r="S24" i="39" s="1"/>
  <c r="R41" i="39"/>
  <c r="S41" i="39" s="1"/>
  <c r="S9" i="2"/>
  <c r="H153" i="47" l="1"/>
  <c r="J153" i="47"/>
  <c r="Z67" i="46"/>
  <c r="Z104" i="46" s="1"/>
  <c r="Z109" i="46" s="1"/>
  <c r="Z110" i="46" s="1"/>
  <c r="W111" i="46"/>
  <c r="AA64" i="46"/>
  <c r="Y111" i="46"/>
  <c r="M43" i="20"/>
  <c r="S119" i="31"/>
  <c r="S120" i="31" s="1"/>
  <c r="L43" i="20"/>
  <c r="S39" i="42" s="1"/>
  <c r="T39" i="42" s="1"/>
  <c r="R27" i="39"/>
  <c r="P11" i="42"/>
  <c r="Q11" i="42" s="1"/>
  <c r="R26" i="39"/>
  <c r="P16" i="42"/>
  <c r="Q16" i="42" s="1"/>
  <c r="P8" i="42"/>
  <c r="Q8" i="42" s="1"/>
  <c r="S33" i="40"/>
  <c r="R28" i="39"/>
  <c r="P9" i="42"/>
  <c r="Q9" i="42" s="1"/>
  <c r="C71" i="10"/>
  <c r="BL43" i="42"/>
  <c r="P38" i="42"/>
  <c r="Q38" i="42" s="1"/>
  <c r="R44" i="39"/>
  <c r="S44" i="39" s="1"/>
  <c r="S10" i="40" s="1"/>
  <c r="R37" i="39"/>
  <c r="S37" i="39" s="1"/>
  <c r="R36" i="39"/>
  <c r="S36" i="39" s="1"/>
  <c r="S12" i="2"/>
  <c r="R25" i="39"/>
  <c r="S25" i="39" s="1"/>
  <c r="R33" i="40" s="1"/>
  <c r="AA67" i="46" l="1"/>
  <c r="AA104" i="46" s="1"/>
  <c r="AA109" i="46" s="1"/>
  <c r="AA110" i="46" s="1"/>
  <c r="Z111" i="46"/>
  <c r="P13" i="42"/>
  <c r="Q13" i="42" s="1"/>
  <c r="K21" i="43" s="1"/>
  <c r="K34" i="43" s="1"/>
  <c r="S121" i="31"/>
  <c r="S32" i="42" s="1"/>
  <c r="T32" i="42" s="1"/>
  <c r="P10" i="42"/>
  <c r="Q10" i="42" s="1"/>
  <c r="K25" i="43" s="1"/>
  <c r="K38" i="43" s="1"/>
  <c r="P23" i="42"/>
  <c r="Q23" i="42" s="1"/>
  <c r="P37" i="42"/>
  <c r="Q37" i="42" s="1"/>
  <c r="L20" i="43" s="1"/>
  <c r="L33" i="43" s="1"/>
  <c r="S17" i="42"/>
  <c r="T17" i="42" s="1"/>
  <c r="S22" i="40"/>
  <c r="R9" i="39"/>
  <c r="S9" i="39" s="1"/>
  <c r="R39" i="39"/>
  <c r="S39" i="39" s="1"/>
  <c r="R38" i="39"/>
  <c r="S38" i="39" s="1"/>
  <c r="R13" i="39"/>
  <c r="S13" i="39" s="1"/>
  <c r="R5" i="39"/>
  <c r="S5" i="39" s="1"/>
  <c r="T33" i="40"/>
  <c r="R34" i="40"/>
  <c r="AA111" i="46" l="1"/>
  <c r="M21" i="43"/>
  <c r="M34" i="43" s="1"/>
  <c r="S35" i="42"/>
  <c r="T35" i="42" s="1"/>
  <c r="P26" i="42"/>
  <c r="Q26" i="42" s="1"/>
  <c r="K24" i="43" s="1"/>
  <c r="S36" i="42"/>
  <c r="T36" i="42" s="1"/>
  <c r="R24" i="40"/>
  <c r="T24" i="40" s="1"/>
  <c r="R15" i="39"/>
  <c r="S15" i="39" s="1"/>
  <c r="R40" i="39"/>
  <c r="S40" i="39" s="1"/>
  <c r="R4" i="39"/>
  <c r="S4" i="39" s="1"/>
  <c r="P25" i="42"/>
  <c r="Q25" i="42" s="1"/>
  <c r="S12" i="40"/>
  <c r="S16" i="40" s="1"/>
  <c r="R22" i="40"/>
  <c r="T22" i="40" s="1"/>
  <c r="S22" i="39"/>
  <c r="G86" i="10" l="1"/>
  <c r="G87" i="10" s="1"/>
  <c r="G88" i="10" s="1"/>
  <c r="S40" i="42" s="1"/>
  <c r="T40" i="42" s="1"/>
  <c r="H86" i="10"/>
  <c r="H87" i="10" s="1"/>
  <c r="H88" i="10" s="1"/>
  <c r="P40" i="42"/>
  <c r="Q40" i="42" s="1"/>
  <c r="S38" i="42"/>
  <c r="T38" i="42" s="1"/>
  <c r="P21" i="42"/>
  <c r="Q21" i="42" s="1"/>
  <c r="K20" i="43" s="1"/>
  <c r="K33" i="43" s="1"/>
  <c r="K23" i="43"/>
  <c r="K36" i="43" s="1"/>
  <c r="M24" i="43"/>
  <c r="K37" i="43"/>
  <c r="S23" i="40"/>
  <c r="S26" i="40" s="1"/>
  <c r="R12" i="40"/>
  <c r="T12" i="40" s="1"/>
  <c r="R21" i="39"/>
  <c r="S21" i="39" s="1"/>
  <c r="R8" i="39"/>
  <c r="S8" i="39" s="1"/>
  <c r="R6" i="39"/>
  <c r="S6" i="39" s="1"/>
  <c r="R7" i="39"/>
  <c r="S7" i="39" s="1"/>
  <c r="R14" i="39"/>
  <c r="S14" i="39" s="1"/>
  <c r="R34" i="39"/>
  <c r="S34" i="39" s="1"/>
  <c r="S25" i="2"/>
  <c r="S37" i="42" l="1"/>
  <c r="T37" i="42" s="1"/>
  <c r="K39" i="43"/>
  <c r="M37" i="43"/>
  <c r="R14" i="40"/>
  <c r="T14" i="40" s="1"/>
  <c r="S31" i="40"/>
  <c r="T31" i="40" s="1"/>
  <c r="T34" i="40" s="1"/>
  <c r="R23" i="40"/>
  <c r="T23" i="40" s="1"/>
  <c r="M23" i="43"/>
  <c r="R17" i="39"/>
  <c r="S17" i="39" s="1"/>
  <c r="R10" i="40" s="1"/>
  <c r="T10" i="40" s="1"/>
  <c r="R23" i="39"/>
  <c r="S23" i="39" s="1"/>
  <c r="R19" i="39"/>
  <c r="S19" i="39" s="1"/>
  <c r="M36" i="43" l="1"/>
  <c r="S34" i="40"/>
  <c r="S38" i="40" s="1"/>
  <c r="R11" i="40"/>
  <c r="R20" i="39"/>
  <c r="S20" i="39" s="1"/>
  <c r="S26" i="39"/>
  <c r="S28" i="39"/>
  <c r="S27" i="39"/>
  <c r="R25" i="40" l="1"/>
  <c r="T25" i="40" s="1"/>
  <c r="M25" i="43"/>
  <c r="R20" i="40"/>
  <c r="T20" i="40" s="1"/>
  <c r="T26" i="40" s="1"/>
  <c r="T11" i="40"/>
  <c r="S12" i="39"/>
  <c r="R15" i="40"/>
  <c r="T15" i="40" s="1"/>
  <c r="R26" i="40" l="1"/>
  <c r="M38" i="43"/>
  <c r="K26" i="43"/>
  <c r="M20" i="43"/>
  <c r="R13" i="40"/>
  <c r="R16" i="40" s="1"/>
  <c r="S45" i="39"/>
  <c r="R38" i="40" l="1"/>
  <c r="T38" i="40" s="1"/>
  <c r="U12" i="40" s="1"/>
  <c r="M33" i="43"/>
  <c r="T13" i="40"/>
  <c r="T16" i="40" s="1"/>
  <c r="U10" i="40" l="1"/>
  <c r="U13" i="40"/>
  <c r="U33" i="40"/>
  <c r="U22" i="40"/>
  <c r="U15" i="40"/>
  <c r="U21" i="40"/>
  <c r="U25" i="40"/>
  <c r="U23" i="40"/>
  <c r="U24" i="40"/>
  <c r="U11" i="40"/>
  <c r="U14" i="40"/>
  <c r="U31" i="40"/>
  <c r="U20" i="40"/>
  <c r="P29" i="42"/>
  <c r="Q29" i="42" s="1"/>
  <c r="P30" i="42"/>
  <c r="Q30" i="42" s="1"/>
  <c r="P31" i="42"/>
  <c r="Q31" i="42" s="1"/>
  <c r="Q41" i="42" l="1"/>
  <c r="L22" i="43"/>
  <c r="N129" i="36"/>
  <c r="M129" i="36"/>
  <c r="P129" i="36"/>
  <c r="O129" i="36"/>
  <c r="N130" i="36" l="1"/>
  <c r="N131" i="36" s="1"/>
  <c r="P130" i="36"/>
  <c r="P131" i="36" s="1"/>
  <c r="O130" i="36"/>
  <c r="O131" i="36" s="1"/>
  <c r="M130" i="36"/>
  <c r="M131" i="36" s="1"/>
  <c r="L35" i="43"/>
  <c r="L39" i="43" s="1"/>
  <c r="M22" i="43"/>
  <c r="L26" i="43"/>
  <c r="S31" i="42" l="1"/>
  <c r="T31" i="42" s="1"/>
  <c r="S30" i="42"/>
  <c r="T30" i="42" s="1"/>
  <c r="S29" i="42"/>
  <c r="T29" i="42" s="1"/>
  <c r="M35" i="43"/>
  <c r="M26" i="43"/>
  <c r="N21" i="43" l="1"/>
  <c r="N23" i="43"/>
  <c r="N25" i="43"/>
  <c r="N20" i="43"/>
  <c r="N24" i="43"/>
  <c r="N22" i="43"/>
  <c r="M39" i="43"/>
  <c r="N35" i="43" s="1"/>
  <c r="N34" i="43" l="1"/>
  <c r="N38" i="43"/>
  <c r="N33" i="43"/>
  <c r="N37" i="43"/>
  <c r="N36" i="43"/>
  <c r="A28" i="19" l="1"/>
  <c r="A29" i="19"/>
  <c r="A30" i="19"/>
  <c r="H114" i="31"/>
  <c r="G114" i="31"/>
  <c r="S14" i="42" l="1"/>
  <c r="T14" i="42" s="1"/>
  <c r="T41" i="42" s="1"/>
  <c r="R33" i="39"/>
  <c r="S33" i="39" s="1"/>
  <c r="R32" i="40" s="1"/>
  <c r="T32" i="40" s="1"/>
  <c r="U32" i="40" s="1"/>
  <c r="F21" i="45"/>
  <c r="F74" i="45" l="1"/>
  <c r="F75" i="45"/>
  <c r="F73" i="45"/>
  <c r="F77" i="45" l="1"/>
  <c r="F99" i="45" s="1"/>
</calcChain>
</file>

<file path=xl/comments1.xml><?xml version="1.0" encoding="utf-8"?>
<comments xmlns="http://schemas.openxmlformats.org/spreadsheetml/2006/main">
  <authors>
    <author>rando</author>
    <author>jade huang</author>
  </authors>
  <commentList>
    <comment ref="F26" authorId="0">
      <text>
        <r>
          <rPr>
            <b/>
            <sz val="12"/>
            <color indexed="81"/>
            <rFont val="Tahoma"/>
            <family val="2"/>
          </rPr>
          <t>rando:</t>
        </r>
        <r>
          <rPr>
            <sz val="12"/>
            <color indexed="81"/>
            <rFont val="Tahoma"/>
            <family val="2"/>
          </rPr>
          <t xml:space="preserve">
Cost per Max XL sheet</t>
        </r>
      </text>
    </comment>
    <comment ref="G26" authorId="0">
      <text>
        <r>
          <rPr>
            <b/>
            <sz val="12"/>
            <color indexed="81"/>
            <rFont val="Tahoma"/>
            <family val="2"/>
          </rPr>
          <t>rando:</t>
        </r>
        <r>
          <rPr>
            <sz val="12"/>
            <color indexed="81"/>
            <rFont val="Tahoma"/>
            <family val="2"/>
          </rPr>
          <t xml:space="preserve">
Price per sqm</t>
        </r>
      </text>
    </comment>
    <comment ref="M26" authorId="1">
      <text>
        <r>
          <rPr>
            <b/>
            <sz val="9"/>
            <color indexed="81"/>
            <rFont val="Tahoma"/>
            <family val="2"/>
          </rPr>
          <t>Included saving from call China port direct.</t>
        </r>
      </text>
    </comment>
  </commentList>
</comments>
</file>

<file path=xl/comments2.xml><?xml version="1.0" encoding="utf-8"?>
<comments xmlns="http://schemas.openxmlformats.org/spreadsheetml/2006/main">
  <authors>
    <author>vinniechung</author>
  </authors>
  <commentList>
    <comment ref="A43" authorId="0">
      <text>
        <r>
          <rPr>
            <b/>
            <sz val="11"/>
            <color indexed="81"/>
            <rFont val="Tahoma"/>
            <family val="2"/>
          </rPr>
          <t xml:space="preserve">vinniechung:
</t>
        </r>
        <r>
          <rPr>
            <sz val="11"/>
            <color indexed="81"/>
            <rFont val="Tahoma"/>
            <family val="2"/>
          </rPr>
          <t xml:space="preserve">
</t>
        </r>
        <r>
          <rPr>
            <sz val="11"/>
            <color indexed="81"/>
            <rFont val="Arial"/>
            <family val="2"/>
          </rPr>
          <t xml:space="preserve">JFM-17 : Chassis - change from POM M90-44 to POM F20-03
</t>
        </r>
        <r>
          <rPr>
            <b/>
            <sz val="11"/>
            <color indexed="81"/>
            <rFont val="Arial"/>
            <family val="2"/>
          </rPr>
          <t>=&gt;  -) 0.0103</t>
        </r>
        <r>
          <rPr>
            <b/>
            <sz val="11"/>
            <color indexed="81"/>
            <rFont val="Tahoma"/>
            <family val="2"/>
          </rPr>
          <t xml:space="preserve">
</t>
        </r>
      </text>
    </comment>
    <comment ref="G43" authorId="0">
      <text>
        <r>
          <rPr>
            <b/>
            <sz val="11"/>
            <color indexed="81"/>
            <rFont val="Arial"/>
            <family val="2"/>
          </rPr>
          <t xml:space="preserve">vinniechung:
</t>
        </r>
        <r>
          <rPr>
            <sz val="11"/>
            <color indexed="81"/>
            <rFont val="Arial"/>
            <family val="2"/>
          </rPr>
          <t xml:space="preserve">
JFM-17 : Chassis - change from POM M90-44 to POM F20-03
</t>
        </r>
        <r>
          <rPr>
            <b/>
            <sz val="11"/>
            <color indexed="81"/>
            <rFont val="Arial"/>
            <family val="2"/>
          </rPr>
          <t>=&gt;  -) 0.0103</t>
        </r>
      </text>
    </comment>
    <comment ref="H43" authorId="0">
      <text>
        <r>
          <rPr>
            <b/>
            <sz val="11"/>
            <color indexed="81"/>
            <rFont val="Arial"/>
            <family val="2"/>
          </rPr>
          <t xml:space="preserve">vinniechung:
</t>
        </r>
        <r>
          <rPr>
            <sz val="11"/>
            <color indexed="81"/>
            <rFont val="Arial"/>
            <family val="2"/>
          </rPr>
          <t xml:space="preserve">
JFM-17 : Chassis - change from POM M90-44 to POM F20-03
</t>
        </r>
        <r>
          <rPr>
            <b/>
            <sz val="11"/>
            <color indexed="81"/>
            <rFont val="Arial"/>
            <family val="2"/>
          </rPr>
          <t>=&gt;  -) 0.0103</t>
        </r>
      </text>
    </comment>
    <comment ref="I43" authorId="0">
      <text>
        <r>
          <rPr>
            <b/>
            <sz val="11"/>
            <color indexed="81"/>
            <rFont val="Arial"/>
            <family val="2"/>
          </rPr>
          <t xml:space="preserve">vinniechung:
</t>
        </r>
        <r>
          <rPr>
            <sz val="11"/>
            <color indexed="81"/>
            <rFont val="Arial"/>
            <family val="2"/>
          </rPr>
          <t xml:space="preserve">
JFM-17 : Chassis - change from POM M90-44 to POM F20-03
</t>
        </r>
        <r>
          <rPr>
            <b/>
            <sz val="11"/>
            <color indexed="81"/>
            <rFont val="Arial"/>
            <family val="2"/>
          </rPr>
          <t>=&gt;  -) 0.0103</t>
        </r>
      </text>
    </comment>
    <comment ref="J43" authorId="0">
      <text>
        <r>
          <rPr>
            <b/>
            <sz val="11"/>
            <color indexed="81"/>
            <rFont val="Arial"/>
            <family val="2"/>
          </rPr>
          <t xml:space="preserve">vinniechung:
</t>
        </r>
        <r>
          <rPr>
            <sz val="11"/>
            <color indexed="81"/>
            <rFont val="Arial"/>
            <family val="2"/>
          </rPr>
          <t xml:space="preserve">
JFM-17 : Chassis - change from POM M90-44 to POM F20-03
</t>
        </r>
        <r>
          <rPr>
            <b/>
            <sz val="11"/>
            <color indexed="81"/>
            <rFont val="Arial"/>
            <family val="2"/>
          </rPr>
          <t>=&gt;  -) 0.0103</t>
        </r>
      </text>
    </comment>
    <comment ref="K43" authorId="0">
      <text>
        <r>
          <rPr>
            <b/>
            <sz val="11"/>
            <color indexed="81"/>
            <rFont val="Arial"/>
            <family val="2"/>
          </rPr>
          <t xml:space="preserve">vinniechung:
</t>
        </r>
        <r>
          <rPr>
            <sz val="11"/>
            <color indexed="81"/>
            <rFont val="Arial"/>
            <family val="2"/>
          </rPr>
          <t xml:space="preserve">
JFM-17 : Chassis - change from POM M90-44 to POM F20-03
</t>
        </r>
        <r>
          <rPr>
            <b/>
            <sz val="11"/>
            <color indexed="81"/>
            <rFont val="Arial"/>
            <family val="2"/>
          </rPr>
          <t>=&gt;  -) 0.0103</t>
        </r>
      </text>
    </comment>
    <comment ref="L43" authorId="0">
      <text>
        <r>
          <rPr>
            <b/>
            <sz val="11"/>
            <color indexed="81"/>
            <rFont val="Arial"/>
            <family val="2"/>
          </rPr>
          <t xml:space="preserve">vinniechung:
</t>
        </r>
        <r>
          <rPr>
            <sz val="11"/>
            <color indexed="81"/>
            <rFont val="Arial"/>
            <family val="2"/>
          </rPr>
          <t xml:space="preserve">
JFM-17 : Chassis - change from POM M90-44 to POM F20-03
</t>
        </r>
        <r>
          <rPr>
            <b/>
            <sz val="11"/>
            <color indexed="81"/>
            <rFont val="Arial"/>
            <family val="2"/>
          </rPr>
          <t>=&gt;  -) 0.0103</t>
        </r>
      </text>
    </comment>
    <comment ref="A44" authorId="0">
      <text>
        <r>
          <rPr>
            <b/>
            <sz val="10"/>
            <color indexed="81"/>
            <rFont val="Arial"/>
            <family val="2"/>
          </rPr>
          <t xml:space="preserve">vinniechung:
</t>
        </r>
        <r>
          <rPr>
            <sz val="10"/>
            <color indexed="81"/>
            <rFont val="Arial"/>
            <family val="2"/>
          </rPr>
          <t xml:space="preserve">
</t>
        </r>
        <r>
          <rPr>
            <sz val="11"/>
            <color indexed="81"/>
            <rFont val="Arial"/>
            <family val="2"/>
          </rPr>
          <t xml:space="preserve">JFM-17 : Bottle Sliding Lock - change from POM M90-44 to POM F20-03
</t>
        </r>
        <r>
          <rPr>
            <b/>
            <sz val="11"/>
            <color indexed="81"/>
            <rFont val="Arial"/>
            <family val="2"/>
          </rPr>
          <t>=&gt; -) $0.0033</t>
        </r>
      </text>
    </comment>
    <comment ref="G44" authorId="0">
      <text>
        <r>
          <rPr>
            <b/>
            <sz val="11"/>
            <color indexed="81"/>
            <rFont val="Arial"/>
            <family val="2"/>
          </rPr>
          <t xml:space="preserve">vinniechung:
</t>
        </r>
        <r>
          <rPr>
            <sz val="11"/>
            <color indexed="81"/>
            <rFont val="Arial"/>
            <family val="2"/>
          </rPr>
          <t xml:space="preserve">
JFM-17 : Bottle Sliding Lock - change from POM M90-44 to POM F20-03
</t>
        </r>
        <r>
          <rPr>
            <b/>
            <sz val="11"/>
            <color indexed="81"/>
            <rFont val="Arial"/>
            <family val="2"/>
          </rPr>
          <t>=&gt; -) $0.0033</t>
        </r>
      </text>
    </comment>
    <comment ref="H44" authorId="0">
      <text>
        <r>
          <rPr>
            <b/>
            <sz val="11"/>
            <color indexed="81"/>
            <rFont val="Arial"/>
            <family val="2"/>
          </rPr>
          <t xml:space="preserve">vinniechung:
</t>
        </r>
        <r>
          <rPr>
            <sz val="11"/>
            <color indexed="81"/>
            <rFont val="Arial"/>
            <family val="2"/>
          </rPr>
          <t xml:space="preserve">
JFM-17 : Bottle Sliding Lock - change from POM M90-44 to POM F20-03
</t>
        </r>
        <r>
          <rPr>
            <b/>
            <sz val="11"/>
            <color indexed="81"/>
            <rFont val="Arial"/>
            <family val="2"/>
          </rPr>
          <t>=&gt; -) $0.0033</t>
        </r>
      </text>
    </comment>
    <comment ref="I44" authorId="0">
      <text>
        <r>
          <rPr>
            <b/>
            <sz val="11"/>
            <color indexed="81"/>
            <rFont val="Arial"/>
            <family val="2"/>
          </rPr>
          <t xml:space="preserve">vinniechung:
</t>
        </r>
        <r>
          <rPr>
            <sz val="11"/>
            <color indexed="81"/>
            <rFont val="Arial"/>
            <family val="2"/>
          </rPr>
          <t xml:space="preserve">
JFM-17 : Bottle Sliding Lock - change from POM M90-44 to POM F20-03
</t>
        </r>
        <r>
          <rPr>
            <b/>
            <sz val="11"/>
            <color indexed="81"/>
            <rFont val="Arial"/>
            <family val="2"/>
          </rPr>
          <t>=&gt; -) $0.0033</t>
        </r>
      </text>
    </comment>
    <comment ref="J44" authorId="0">
      <text>
        <r>
          <rPr>
            <b/>
            <sz val="11"/>
            <color indexed="81"/>
            <rFont val="Arial"/>
            <family val="2"/>
          </rPr>
          <t xml:space="preserve">vinniechung:
</t>
        </r>
        <r>
          <rPr>
            <sz val="11"/>
            <color indexed="81"/>
            <rFont val="Arial"/>
            <family val="2"/>
          </rPr>
          <t xml:space="preserve">
JFM-17 : Bottle Sliding Lock - change from POM M90-44 to POM F20-03
</t>
        </r>
        <r>
          <rPr>
            <b/>
            <sz val="11"/>
            <color indexed="81"/>
            <rFont val="Arial"/>
            <family val="2"/>
          </rPr>
          <t>=&gt; -) $0.0033</t>
        </r>
      </text>
    </comment>
    <comment ref="K44" authorId="0">
      <text>
        <r>
          <rPr>
            <b/>
            <sz val="11"/>
            <color indexed="81"/>
            <rFont val="Arial"/>
            <family val="2"/>
          </rPr>
          <t xml:space="preserve">vinniechung:
</t>
        </r>
        <r>
          <rPr>
            <sz val="11"/>
            <color indexed="81"/>
            <rFont val="Arial"/>
            <family val="2"/>
          </rPr>
          <t xml:space="preserve">
JFM-17 : Bottle Sliding Lock - change from POM M90-44 to POM F20-03
</t>
        </r>
        <r>
          <rPr>
            <b/>
            <sz val="11"/>
            <color indexed="81"/>
            <rFont val="Arial"/>
            <family val="2"/>
          </rPr>
          <t>=&gt; -) $0.0033</t>
        </r>
      </text>
    </comment>
    <comment ref="L44" authorId="0">
      <text>
        <r>
          <rPr>
            <b/>
            <sz val="11"/>
            <color indexed="81"/>
            <rFont val="Arial"/>
            <family val="2"/>
          </rPr>
          <t xml:space="preserve">vinniechung:
</t>
        </r>
        <r>
          <rPr>
            <sz val="11"/>
            <color indexed="81"/>
            <rFont val="Arial"/>
            <family val="2"/>
          </rPr>
          <t xml:space="preserve">
JFM-17 : Bottle Sliding Lock - change from POM M90-44 to POM F20-03
</t>
        </r>
        <r>
          <rPr>
            <b/>
            <sz val="11"/>
            <color indexed="81"/>
            <rFont val="Arial"/>
            <family val="2"/>
          </rPr>
          <t>=&gt; -) $0.0033</t>
        </r>
      </text>
    </comment>
    <comment ref="A45" authorId="0">
      <text>
        <r>
          <rPr>
            <b/>
            <sz val="10"/>
            <color indexed="81"/>
            <rFont val="Tahoma"/>
            <family val="2"/>
          </rPr>
          <t>vinniechung:</t>
        </r>
        <r>
          <rPr>
            <sz val="9"/>
            <color indexed="81"/>
            <rFont val="Tahoma"/>
            <family val="2"/>
          </rPr>
          <t xml:space="preserve">
</t>
        </r>
        <r>
          <rPr>
            <sz val="11"/>
            <color indexed="81"/>
            <rFont val="Arial"/>
            <family val="2"/>
          </rPr>
          <t xml:space="preserve">JFM-17 : Needle Protection plate - change from POM M90-44 to POM F20-03
</t>
        </r>
        <r>
          <rPr>
            <b/>
            <sz val="11"/>
            <color indexed="81"/>
            <rFont val="Arial"/>
            <family val="2"/>
          </rPr>
          <t>=&gt; -) $ 0.0011</t>
        </r>
      </text>
    </comment>
    <comment ref="G45" authorId="0">
      <text>
        <r>
          <rPr>
            <b/>
            <sz val="11"/>
            <color indexed="81"/>
            <rFont val="Arial"/>
            <family val="2"/>
          </rPr>
          <t>vinniechung:</t>
        </r>
        <r>
          <rPr>
            <sz val="11"/>
            <color indexed="81"/>
            <rFont val="Arial"/>
            <family val="2"/>
          </rPr>
          <t xml:space="preserve">
JFM-17 : Needle Protection plate - change from POM M90-44 to POM F20-03
</t>
        </r>
        <r>
          <rPr>
            <b/>
            <sz val="11"/>
            <color indexed="81"/>
            <rFont val="Arial"/>
            <family val="2"/>
          </rPr>
          <t>=&gt; -) $ 0.0011</t>
        </r>
      </text>
    </comment>
    <comment ref="H45" authorId="0">
      <text>
        <r>
          <rPr>
            <b/>
            <sz val="11"/>
            <color indexed="81"/>
            <rFont val="Arial"/>
            <family val="2"/>
          </rPr>
          <t>vinniechung:</t>
        </r>
        <r>
          <rPr>
            <sz val="11"/>
            <color indexed="81"/>
            <rFont val="Arial"/>
            <family val="2"/>
          </rPr>
          <t xml:space="preserve">
JFM-17 : Needle Protection plate - change from POM M90-44 to POM F20-03
</t>
        </r>
        <r>
          <rPr>
            <b/>
            <sz val="11"/>
            <color indexed="81"/>
            <rFont val="Arial"/>
            <family val="2"/>
          </rPr>
          <t>=&gt; -) $ 0.0011</t>
        </r>
      </text>
    </comment>
    <comment ref="I45" authorId="0">
      <text>
        <r>
          <rPr>
            <b/>
            <sz val="11"/>
            <color indexed="81"/>
            <rFont val="Arial"/>
            <family val="2"/>
          </rPr>
          <t>vinniechung:</t>
        </r>
        <r>
          <rPr>
            <sz val="11"/>
            <color indexed="81"/>
            <rFont val="Arial"/>
            <family val="2"/>
          </rPr>
          <t xml:space="preserve">
JFM-17 : Needle Protection plate - change from POM M90-44 to POM F20-03
</t>
        </r>
        <r>
          <rPr>
            <b/>
            <sz val="11"/>
            <color indexed="81"/>
            <rFont val="Arial"/>
            <family val="2"/>
          </rPr>
          <t>=&gt; -) $ 0.0011</t>
        </r>
      </text>
    </comment>
    <comment ref="J45" authorId="0">
      <text>
        <r>
          <rPr>
            <b/>
            <sz val="11"/>
            <color indexed="81"/>
            <rFont val="Arial"/>
            <family val="2"/>
          </rPr>
          <t>vinniechung:</t>
        </r>
        <r>
          <rPr>
            <sz val="11"/>
            <color indexed="81"/>
            <rFont val="Arial"/>
            <family val="2"/>
          </rPr>
          <t xml:space="preserve">
JFM-17 : Needle Protection plate - change from POM M90-44 to POM F20-03
</t>
        </r>
        <r>
          <rPr>
            <b/>
            <sz val="11"/>
            <color indexed="81"/>
            <rFont val="Arial"/>
            <family val="2"/>
          </rPr>
          <t>=&gt; -) $ 0.0011</t>
        </r>
      </text>
    </comment>
    <comment ref="K45" authorId="0">
      <text>
        <r>
          <rPr>
            <b/>
            <sz val="11"/>
            <color indexed="81"/>
            <rFont val="Arial"/>
            <family val="2"/>
          </rPr>
          <t>vinniechung:</t>
        </r>
        <r>
          <rPr>
            <sz val="11"/>
            <color indexed="81"/>
            <rFont val="Arial"/>
            <family val="2"/>
          </rPr>
          <t xml:space="preserve">
JFM-17 : Needle Protection plate - change from POM M90-44 to POM F20-03
</t>
        </r>
        <r>
          <rPr>
            <b/>
            <sz val="11"/>
            <color indexed="81"/>
            <rFont val="Arial"/>
            <family val="2"/>
          </rPr>
          <t>=&gt; -) $ 0.0011</t>
        </r>
      </text>
    </comment>
    <comment ref="L45" authorId="0">
      <text>
        <r>
          <rPr>
            <b/>
            <sz val="11"/>
            <color indexed="81"/>
            <rFont val="Arial"/>
            <family val="2"/>
          </rPr>
          <t>vinniechung:</t>
        </r>
        <r>
          <rPr>
            <sz val="11"/>
            <color indexed="81"/>
            <rFont val="Arial"/>
            <family val="2"/>
          </rPr>
          <t xml:space="preserve">
JFM-17 : Needle Protection plate - change from POM M90-44 to POM F20-03
</t>
        </r>
        <r>
          <rPr>
            <b/>
            <sz val="11"/>
            <color indexed="81"/>
            <rFont val="Arial"/>
            <family val="2"/>
          </rPr>
          <t>=&gt; -) $ 0.0011</t>
        </r>
      </text>
    </comment>
    <comment ref="G67" authorId="0">
      <text>
        <r>
          <rPr>
            <b/>
            <sz val="10"/>
            <color indexed="81"/>
            <rFont val="Arial"/>
            <family val="2"/>
          </rPr>
          <t>vinniechung:</t>
        </r>
        <r>
          <rPr>
            <sz val="10"/>
            <color indexed="81"/>
            <rFont val="Arial"/>
            <family val="2"/>
          </rPr>
          <t xml:space="preserve">
Included :
1) Alternate screws  sourcing
</t>
        </r>
        <r>
          <rPr>
            <b/>
            <sz val="10"/>
            <color indexed="81"/>
            <rFont val="Arial"/>
            <family val="2"/>
          </rPr>
          <t>=&gt; -) $0.007/13pc = -) $0.000538</t>
        </r>
      </text>
    </comment>
    <comment ref="H67" authorId="0">
      <text>
        <r>
          <rPr>
            <b/>
            <sz val="10"/>
            <color indexed="81"/>
            <rFont val="Arial"/>
            <family val="2"/>
          </rPr>
          <t>vinniechung:</t>
        </r>
        <r>
          <rPr>
            <sz val="10"/>
            <color indexed="81"/>
            <rFont val="Arial"/>
            <family val="2"/>
          </rPr>
          <t xml:space="preserve">
Included :
1) Alternate screws  sourcing
</t>
        </r>
        <r>
          <rPr>
            <b/>
            <sz val="10"/>
            <color indexed="81"/>
            <rFont val="Arial"/>
            <family val="2"/>
          </rPr>
          <t>=&gt; -) $0.007/13pc = -) $0.000538</t>
        </r>
      </text>
    </comment>
    <comment ref="I67" authorId="0">
      <text>
        <r>
          <rPr>
            <b/>
            <sz val="10"/>
            <color indexed="81"/>
            <rFont val="Arial"/>
            <family val="2"/>
          </rPr>
          <t>vinniechung:</t>
        </r>
        <r>
          <rPr>
            <sz val="10"/>
            <color indexed="81"/>
            <rFont val="Arial"/>
            <family val="2"/>
          </rPr>
          <t xml:space="preserve">
Included :
1) Alternate screws  sourcing
</t>
        </r>
        <r>
          <rPr>
            <b/>
            <sz val="10"/>
            <color indexed="81"/>
            <rFont val="Arial"/>
            <family val="2"/>
          </rPr>
          <t>=&gt; -) $0.007/13pc = -) $0.000538</t>
        </r>
      </text>
    </comment>
    <comment ref="J67" authorId="0">
      <text>
        <r>
          <rPr>
            <b/>
            <sz val="10"/>
            <color indexed="81"/>
            <rFont val="Arial"/>
            <family val="2"/>
          </rPr>
          <t>vinniechung:</t>
        </r>
        <r>
          <rPr>
            <sz val="10"/>
            <color indexed="81"/>
            <rFont val="Arial"/>
            <family val="2"/>
          </rPr>
          <t xml:space="preserve">
Included :
1) Alternate screws  sourcing
</t>
        </r>
        <r>
          <rPr>
            <b/>
            <sz val="10"/>
            <color indexed="81"/>
            <rFont val="Arial"/>
            <family val="2"/>
          </rPr>
          <t>=&gt; -) $0.007/13pc = -) $0.000538</t>
        </r>
      </text>
    </comment>
    <comment ref="K67" authorId="0">
      <text>
        <r>
          <rPr>
            <b/>
            <sz val="10"/>
            <color indexed="81"/>
            <rFont val="Arial"/>
            <family val="2"/>
          </rPr>
          <t>vinniechung:</t>
        </r>
        <r>
          <rPr>
            <sz val="10"/>
            <color indexed="81"/>
            <rFont val="Arial"/>
            <family val="2"/>
          </rPr>
          <t xml:space="preserve">
Included :
1) Alternate screws  sourcing
</t>
        </r>
        <r>
          <rPr>
            <b/>
            <sz val="10"/>
            <color indexed="81"/>
            <rFont val="Arial"/>
            <family val="2"/>
          </rPr>
          <t>=&gt; -) $0.007/13pc = -) $0.000538</t>
        </r>
      </text>
    </comment>
    <comment ref="L67" authorId="0">
      <text>
        <r>
          <rPr>
            <b/>
            <sz val="10"/>
            <color indexed="81"/>
            <rFont val="Arial"/>
            <family val="2"/>
          </rPr>
          <t>vinniechung:</t>
        </r>
        <r>
          <rPr>
            <sz val="10"/>
            <color indexed="81"/>
            <rFont val="Arial"/>
            <family val="2"/>
          </rPr>
          <t xml:space="preserve">
Included :
1) Alternate screws  sourcing
</t>
        </r>
        <r>
          <rPr>
            <b/>
            <sz val="10"/>
            <color indexed="81"/>
            <rFont val="Arial"/>
            <family val="2"/>
          </rPr>
          <t>=&gt; -) $0.007/13pc = -) $0.000538</t>
        </r>
      </text>
    </comment>
    <comment ref="G68" authorId="0">
      <text>
        <r>
          <rPr>
            <b/>
            <sz val="10"/>
            <color indexed="81"/>
            <rFont val="Arial"/>
            <family val="2"/>
          </rPr>
          <t xml:space="preserve">vinniechung:
</t>
        </r>
        <r>
          <rPr>
            <sz val="10"/>
            <color indexed="81"/>
            <rFont val="Arial"/>
            <family val="2"/>
          </rPr>
          <t xml:space="preserve">
Included :
1) Alternate screws  sourcing
</t>
        </r>
        <r>
          <rPr>
            <b/>
            <sz val="10"/>
            <color indexed="81"/>
            <rFont val="Arial"/>
            <family val="2"/>
          </rPr>
          <t>=&gt; -) $0.007/13pc = -) $0.000538</t>
        </r>
        <r>
          <rPr>
            <sz val="9"/>
            <color indexed="81"/>
            <rFont val="Tahoma"/>
            <family val="2"/>
          </rPr>
          <t xml:space="preserve">
</t>
        </r>
      </text>
    </comment>
    <comment ref="H68" authorId="0">
      <text>
        <r>
          <rPr>
            <b/>
            <sz val="10"/>
            <color indexed="81"/>
            <rFont val="Arial"/>
            <family val="2"/>
          </rPr>
          <t xml:space="preserve">vinniechung:
</t>
        </r>
        <r>
          <rPr>
            <sz val="10"/>
            <color indexed="81"/>
            <rFont val="Arial"/>
            <family val="2"/>
          </rPr>
          <t xml:space="preserve">
Included :
1) Alternate screws  sourcing
</t>
        </r>
        <r>
          <rPr>
            <b/>
            <sz val="10"/>
            <color indexed="81"/>
            <rFont val="Arial"/>
            <family val="2"/>
          </rPr>
          <t>=&gt; -) $0.007/13pc = -) $0.000538</t>
        </r>
        <r>
          <rPr>
            <sz val="9"/>
            <color indexed="81"/>
            <rFont val="Tahoma"/>
            <family val="2"/>
          </rPr>
          <t xml:space="preserve">
</t>
        </r>
      </text>
    </comment>
    <comment ref="I68" authorId="0">
      <text>
        <r>
          <rPr>
            <b/>
            <sz val="10"/>
            <color indexed="81"/>
            <rFont val="Arial"/>
            <family val="2"/>
          </rPr>
          <t xml:space="preserve">vinniechung:
</t>
        </r>
        <r>
          <rPr>
            <sz val="10"/>
            <color indexed="81"/>
            <rFont val="Arial"/>
            <family val="2"/>
          </rPr>
          <t xml:space="preserve">
Included :
1) Alternate screws  sourcing
</t>
        </r>
        <r>
          <rPr>
            <b/>
            <sz val="10"/>
            <color indexed="81"/>
            <rFont val="Arial"/>
            <family val="2"/>
          </rPr>
          <t>=&gt; -) $0.007/13pc = -) $0.000538</t>
        </r>
        <r>
          <rPr>
            <sz val="9"/>
            <color indexed="81"/>
            <rFont val="Tahoma"/>
            <family val="2"/>
          </rPr>
          <t xml:space="preserve">
</t>
        </r>
      </text>
    </comment>
    <comment ref="J68" authorId="0">
      <text>
        <r>
          <rPr>
            <b/>
            <sz val="10"/>
            <color indexed="81"/>
            <rFont val="Arial"/>
            <family val="2"/>
          </rPr>
          <t xml:space="preserve">vinniechung:
</t>
        </r>
        <r>
          <rPr>
            <sz val="10"/>
            <color indexed="81"/>
            <rFont val="Arial"/>
            <family val="2"/>
          </rPr>
          <t xml:space="preserve">
Included :
1) Alternate screws  sourcing
</t>
        </r>
        <r>
          <rPr>
            <b/>
            <sz val="10"/>
            <color indexed="81"/>
            <rFont val="Arial"/>
            <family val="2"/>
          </rPr>
          <t>=&gt; -) $0.007/13pc = -) $0.000538</t>
        </r>
        <r>
          <rPr>
            <sz val="9"/>
            <color indexed="81"/>
            <rFont val="Tahoma"/>
            <family val="2"/>
          </rPr>
          <t xml:space="preserve">
</t>
        </r>
      </text>
    </comment>
    <comment ref="K68" authorId="0">
      <text>
        <r>
          <rPr>
            <b/>
            <sz val="10"/>
            <color indexed="81"/>
            <rFont val="Arial"/>
            <family val="2"/>
          </rPr>
          <t xml:space="preserve">vinniechung:
</t>
        </r>
        <r>
          <rPr>
            <sz val="10"/>
            <color indexed="81"/>
            <rFont val="Arial"/>
            <family val="2"/>
          </rPr>
          <t xml:space="preserve">
Included :
1) Alternate screws  sourcing
</t>
        </r>
        <r>
          <rPr>
            <b/>
            <sz val="10"/>
            <color indexed="81"/>
            <rFont val="Arial"/>
            <family val="2"/>
          </rPr>
          <t>=&gt; -) $0.007/13pc = -) $0.000538</t>
        </r>
        <r>
          <rPr>
            <sz val="9"/>
            <color indexed="81"/>
            <rFont val="Tahoma"/>
            <family val="2"/>
          </rPr>
          <t xml:space="preserve">
</t>
        </r>
      </text>
    </comment>
    <comment ref="L68" authorId="0">
      <text>
        <r>
          <rPr>
            <b/>
            <sz val="10"/>
            <color indexed="81"/>
            <rFont val="Arial"/>
            <family val="2"/>
          </rPr>
          <t xml:space="preserve">vinniechung:
</t>
        </r>
        <r>
          <rPr>
            <sz val="10"/>
            <color indexed="81"/>
            <rFont val="Arial"/>
            <family val="2"/>
          </rPr>
          <t xml:space="preserve">
Included :
1) Alternate screws  sourcing
</t>
        </r>
        <r>
          <rPr>
            <b/>
            <sz val="10"/>
            <color indexed="81"/>
            <rFont val="Arial"/>
            <family val="2"/>
          </rPr>
          <t>=&gt; -) $0.007/13pc = -) $0.000538</t>
        </r>
        <r>
          <rPr>
            <sz val="9"/>
            <color indexed="81"/>
            <rFont val="Tahoma"/>
            <family val="2"/>
          </rPr>
          <t xml:space="preserve">
</t>
        </r>
      </text>
    </comment>
    <comment ref="G79" authorId="0">
      <text>
        <r>
          <rPr>
            <b/>
            <sz val="10"/>
            <color indexed="81"/>
            <rFont val="Arial"/>
            <family val="2"/>
          </rPr>
          <t>vinniechung:</t>
        </r>
        <r>
          <rPr>
            <sz val="10"/>
            <color indexed="81"/>
            <rFont val="Arial"/>
            <family val="2"/>
          </rPr>
          <t xml:space="preserve">
Included :
1) Alternate screws  sourcing
</t>
        </r>
        <r>
          <rPr>
            <b/>
            <sz val="10"/>
            <color indexed="81"/>
            <rFont val="Arial"/>
            <family val="2"/>
          </rPr>
          <t>=&gt; -) $0.007/13pc = -) $0.000538</t>
        </r>
      </text>
    </comment>
    <comment ref="H79" authorId="0">
      <text>
        <r>
          <rPr>
            <b/>
            <sz val="10"/>
            <color indexed="81"/>
            <rFont val="Arial"/>
            <family val="2"/>
          </rPr>
          <t>vinniechung:</t>
        </r>
        <r>
          <rPr>
            <sz val="10"/>
            <color indexed="81"/>
            <rFont val="Arial"/>
            <family val="2"/>
          </rPr>
          <t xml:space="preserve">
Included :
1) Alternate screws  sourcing
</t>
        </r>
        <r>
          <rPr>
            <b/>
            <sz val="10"/>
            <color indexed="81"/>
            <rFont val="Arial"/>
            <family val="2"/>
          </rPr>
          <t>=&gt; -) $0.007/13pc = -) $0.000538</t>
        </r>
      </text>
    </comment>
    <comment ref="I79" authorId="0">
      <text>
        <r>
          <rPr>
            <b/>
            <sz val="10"/>
            <color indexed="81"/>
            <rFont val="Arial"/>
            <family val="2"/>
          </rPr>
          <t>vinniechung:</t>
        </r>
        <r>
          <rPr>
            <sz val="10"/>
            <color indexed="81"/>
            <rFont val="Arial"/>
            <family val="2"/>
          </rPr>
          <t xml:space="preserve">
Included :
1) Alternate screws  sourcing
</t>
        </r>
        <r>
          <rPr>
            <b/>
            <sz val="10"/>
            <color indexed="81"/>
            <rFont val="Arial"/>
            <family val="2"/>
          </rPr>
          <t>=&gt; -) $0.007/13pc = -) $0.000538</t>
        </r>
      </text>
    </comment>
    <comment ref="J79" authorId="0">
      <text>
        <r>
          <rPr>
            <b/>
            <sz val="10"/>
            <color indexed="81"/>
            <rFont val="Arial"/>
            <family val="2"/>
          </rPr>
          <t>vinniechung:</t>
        </r>
        <r>
          <rPr>
            <sz val="10"/>
            <color indexed="81"/>
            <rFont val="Arial"/>
            <family val="2"/>
          </rPr>
          <t xml:space="preserve">
Included :
1) Alternate screws  sourcing
</t>
        </r>
        <r>
          <rPr>
            <b/>
            <sz val="10"/>
            <color indexed="81"/>
            <rFont val="Arial"/>
            <family val="2"/>
          </rPr>
          <t>=&gt; -) $0.007/13pc = -) $0.000538</t>
        </r>
      </text>
    </comment>
    <comment ref="K79" authorId="0">
      <text>
        <r>
          <rPr>
            <b/>
            <sz val="10"/>
            <color indexed="81"/>
            <rFont val="Arial"/>
            <family val="2"/>
          </rPr>
          <t>vinniechung:</t>
        </r>
        <r>
          <rPr>
            <sz val="10"/>
            <color indexed="81"/>
            <rFont val="Arial"/>
            <family val="2"/>
          </rPr>
          <t xml:space="preserve">
Included :
1) Alternate screws  sourcing
</t>
        </r>
        <r>
          <rPr>
            <b/>
            <sz val="10"/>
            <color indexed="81"/>
            <rFont val="Arial"/>
            <family val="2"/>
          </rPr>
          <t>=&gt; -) $0.007/13pc = -) $0.000538</t>
        </r>
      </text>
    </comment>
    <comment ref="L79" authorId="0">
      <text>
        <r>
          <rPr>
            <b/>
            <sz val="10"/>
            <color indexed="81"/>
            <rFont val="Arial"/>
            <family val="2"/>
          </rPr>
          <t>vinniechung:</t>
        </r>
        <r>
          <rPr>
            <sz val="10"/>
            <color indexed="81"/>
            <rFont val="Arial"/>
            <family val="2"/>
          </rPr>
          <t xml:space="preserve">
Included :
1) Alternate screws  sourcing
</t>
        </r>
        <r>
          <rPr>
            <b/>
            <sz val="10"/>
            <color indexed="81"/>
            <rFont val="Arial"/>
            <family val="2"/>
          </rPr>
          <t>=&gt; -) $0.007/13pc = -) $0.000538</t>
        </r>
      </text>
    </comment>
    <comment ref="G80" authorId="0">
      <text>
        <r>
          <rPr>
            <b/>
            <sz val="10"/>
            <color indexed="81"/>
            <rFont val="Arial"/>
            <family val="2"/>
          </rPr>
          <t>vinniechung:</t>
        </r>
        <r>
          <rPr>
            <sz val="10"/>
            <color indexed="81"/>
            <rFont val="Arial"/>
            <family val="2"/>
          </rPr>
          <t xml:space="preserve">
Included :
1) Alternate screws  sourcing
</t>
        </r>
        <r>
          <rPr>
            <b/>
            <sz val="10"/>
            <color indexed="81"/>
            <rFont val="Arial"/>
            <family val="2"/>
          </rPr>
          <t>=&gt; -) $0.007/13pc = -) $0.000538</t>
        </r>
      </text>
    </comment>
    <comment ref="H80" authorId="0">
      <text>
        <r>
          <rPr>
            <b/>
            <sz val="10"/>
            <color indexed="81"/>
            <rFont val="Arial"/>
            <family val="2"/>
          </rPr>
          <t>vinniechung:</t>
        </r>
        <r>
          <rPr>
            <sz val="10"/>
            <color indexed="81"/>
            <rFont val="Arial"/>
            <family val="2"/>
          </rPr>
          <t xml:space="preserve">
Included :
1) Alternate screws  sourcing
</t>
        </r>
        <r>
          <rPr>
            <b/>
            <sz val="10"/>
            <color indexed="81"/>
            <rFont val="Arial"/>
            <family val="2"/>
          </rPr>
          <t>=&gt; -) $0.007/13pc = -) $0.000538</t>
        </r>
      </text>
    </comment>
    <comment ref="I80" authorId="0">
      <text>
        <r>
          <rPr>
            <b/>
            <sz val="10"/>
            <color indexed="81"/>
            <rFont val="Arial"/>
            <family val="2"/>
          </rPr>
          <t>vinniechung:</t>
        </r>
        <r>
          <rPr>
            <sz val="10"/>
            <color indexed="81"/>
            <rFont val="Arial"/>
            <family val="2"/>
          </rPr>
          <t xml:space="preserve">
Included :
1) Alternate screws  sourcing
</t>
        </r>
        <r>
          <rPr>
            <b/>
            <sz val="10"/>
            <color indexed="81"/>
            <rFont val="Arial"/>
            <family val="2"/>
          </rPr>
          <t>=&gt; -) $0.007/13pc = -) $0.000538</t>
        </r>
      </text>
    </comment>
    <comment ref="J80" authorId="0">
      <text>
        <r>
          <rPr>
            <b/>
            <sz val="10"/>
            <color indexed="81"/>
            <rFont val="Arial"/>
            <family val="2"/>
          </rPr>
          <t>vinniechung:</t>
        </r>
        <r>
          <rPr>
            <sz val="10"/>
            <color indexed="81"/>
            <rFont val="Arial"/>
            <family val="2"/>
          </rPr>
          <t xml:space="preserve">
Included :
1) Alternate screws  sourcing
</t>
        </r>
        <r>
          <rPr>
            <b/>
            <sz val="10"/>
            <color indexed="81"/>
            <rFont val="Arial"/>
            <family val="2"/>
          </rPr>
          <t>=&gt; -) $0.007/13pc = -) $0.000538</t>
        </r>
      </text>
    </comment>
    <comment ref="K80" authorId="0">
      <text>
        <r>
          <rPr>
            <b/>
            <sz val="10"/>
            <color indexed="81"/>
            <rFont val="Arial"/>
            <family val="2"/>
          </rPr>
          <t>vinniechung:</t>
        </r>
        <r>
          <rPr>
            <sz val="10"/>
            <color indexed="81"/>
            <rFont val="Arial"/>
            <family val="2"/>
          </rPr>
          <t xml:space="preserve">
Included :
1) Alternate screws  sourcing
</t>
        </r>
        <r>
          <rPr>
            <b/>
            <sz val="10"/>
            <color indexed="81"/>
            <rFont val="Arial"/>
            <family val="2"/>
          </rPr>
          <t>=&gt; -) $0.007/13pc = -) $0.000538</t>
        </r>
      </text>
    </comment>
    <comment ref="L80" authorId="0">
      <text>
        <r>
          <rPr>
            <b/>
            <sz val="10"/>
            <color indexed="81"/>
            <rFont val="Arial"/>
            <family val="2"/>
          </rPr>
          <t>vinniechung:</t>
        </r>
        <r>
          <rPr>
            <sz val="10"/>
            <color indexed="81"/>
            <rFont val="Arial"/>
            <family val="2"/>
          </rPr>
          <t xml:space="preserve">
Included :
1) Alternate screws  sourcing
</t>
        </r>
        <r>
          <rPr>
            <b/>
            <sz val="10"/>
            <color indexed="81"/>
            <rFont val="Arial"/>
            <family val="2"/>
          </rPr>
          <t>=&gt; -) $0.007/13pc = -) $0.000538</t>
        </r>
      </text>
    </comment>
    <comment ref="G81" authorId="0">
      <text>
        <r>
          <rPr>
            <b/>
            <sz val="10"/>
            <color indexed="81"/>
            <rFont val="Arial"/>
            <family val="2"/>
          </rPr>
          <t>vinniechung:</t>
        </r>
        <r>
          <rPr>
            <sz val="10"/>
            <color indexed="81"/>
            <rFont val="Arial"/>
            <family val="2"/>
          </rPr>
          <t xml:space="preserve">
Included :
1) Alternate screws  sourcing
</t>
        </r>
        <r>
          <rPr>
            <b/>
            <sz val="10"/>
            <color indexed="81"/>
            <rFont val="Arial"/>
            <family val="2"/>
          </rPr>
          <t>=&gt; -) $0.007/13pc = -) $0.000538</t>
        </r>
      </text>
    </comment>
    <comment ref="H81" authorId="0">
      <text>
        <r>
          <rPr>
            <b/>
            <sz val="10"/>
            <color indexed="81"/>
            <rFont val="Arial"/>
            <family val="2"/>
          </rPr>
          <t>vinniechung:</t>
        </r>
        <r>
          <rPr>
            <sz val="10"/>
            <color indexed="81"/>
            <rFont val="Arial"/>
            <family val="2"/>
          </rPr>
          <t xml:space="preserve">
Included :
1) Alternate screws  sourcing
</t>
        </r>
        <r>
          <rPr>
            <b/>
            <sz val="10"/>
            <color indexed="81"/>
            <rFont val="Arial"/>
            <family val="2"/>
          </rPr>
          <t>=&gt; -) $0.007/13pc = -) $0.000538</t>
        </r>
      </text>
    </comment>
    <comment ref="I81" authorId="0">
      <text>
        <r>
          <rPr>
            <b/>
            <sz val="10"/>
            <color indexed="81"/>
            <rFont val="Arial"/>
            <family val="2"/>
          </rPr>
          <t>vinniechung:</t>
        </r>
        <r>
          <rPr>
            <sz val="10"/>
            <color indexed="81"/>
            <rFont val="Arial"/>
            <family val="2"/>
          </rPr>
          <t xml:space="preserve">
Included :
1) Alternate screws  sourcing
</t>
        </r>
        <r>
          <rPr>
            <b/>
            <sz val="10"/>
            <color indexed="81"/>
            <rFont val="Arial"/>
            <family val="2"/>
          </rPr>
          <t>=&gt; -) $0.007/13pc = -) $0.000538</t>
        </r>
      </text>
    </comment>
    <comment ref="J81" authorId="0">
      <text>
        <r>
          <rPr>
            <b/>
            <sz val="10"/>
            <color indexed="81"/>
            <rFont val="Arial"/>
            <family val="2"/>
          </rPr>
          <t>vinniechung:</t>
        </r>
        <r>
          <rPr>
            <sz val="10"/>
            <color indexed="81"/>
            <rFont val="Arial"/>
            <family val="2"/>
          </rPr>
          <t xml:space="preserve">
Included :
1) Alternate screws  sourcing
</t>
        </r>
        <r>
          <rPr>
            <b/>
            <sz val="10"/>
            <color indexed="81"/>
            <rFont val="Arial"/>
            <family val="2"/>
          </rPr>
          <t>=&gt; -) $0.007/13pc = -) $0.000538</t>
        </r>
      </text>
    </comment>
    <comment ref="K81" authorId="0">
      <text>
        <r>
          <rPr>
            <b/>
            <sz val="10"/>
            <color indexed="81"/>
            <rFont val="Arial"/>
            <family val="2"/>
          </rPr>
          <t>vinniechung:</t>
        </r>
        <r>
          <rPr>
            <sz val="10"/>
            <color indexed="81"/>
            <rFont val="Arial"/>
            <family val="2"/>
          </rPr>
          <t xml:space="preserve">
Included :
1) Alternate screws  sourcing
</t>
        </r>
        <r>
          <rPr>
            <b/>
            <sz val="10"/>
            <color indexed="81"/>
            <rFont val="Arial"/>
            <family val="2"/>
          </rPr>
          <t>=&gt; -) $0.007/13pc = -) $0.000538</t>
        </r>
      </text>
    </comment>
    <comment ref="L81" authorId="0">
      <text>
        <r>
          <rPr>
            <b/>
            <sz val="10"/>
            <color indexed="81"/>
            <rFont val="Arial"/>
            <family val="2"/>
          </rPr>
          <t>vinniechung:</t>
        </r>
        <r>
          <rPr>
            <sz val="10"/>
            <color indexed="81"/>
            <rFont val="Arial"/>
            <family val="2"/>
          </rPr>
          <t xml:space="preserve">
Included :
1) Alternate screws  sourcing
</t>
        </r>
        <r>
          <rPr>
            <b/>
            <sz val="10"/>
            <color indexed="81"/>
            <rFont val="Arial"/>
            <family val="2"/>
          </rPr>
          <t>=&gt; -) $0.007/13pc = -) $0.000538</t>
        </r>
      </text>
    </comment>
    <comment ref="G82" authorId="0">
      <text>
        <r>
          <rPr>
            <b/>
            <sz val="10"/>
            <color indexed="81"/>
            <rFont val="Arial"/>
            <family val="2"/>
          </rPr>
          <t>vinniechung:</t>
        </r>
        <r>
          <rPr>
            <sz val="10"/>
            <color indexed="81"/>
            <rFont val="Arial"/>
            <family val="2"/>
          </rPr>
          <t xml:space="preserve">
Included :
1) Alternate screws  sourcing
</t>
        </r>
        <r>
          <rPr>
            <b/>
            <sz val="10"/>
            <color indexed="81"/>
            <rFont val="Arial"/>
            <family val="2"/>
          </rPr>
          <t>=&gt; -) $0.007/13pc = -) $0.000538</t>
        </r>
      </text>
    </comment>
    <comment ref="H82" authorId="0">
      <text>
        <r>
          <rPr>
            <b/>
            <sz val="10"/>
            <color indexed="81"/>
            <rFont val="Arial"/>
            <family val="2"/>
          </rPr>
          <t>vinniechung:</t>
        </r>
        <r>
          <rPr>
            <sz val="10"/>
            <color indexed="81"/>
            <rFont val="Arial"/>
            <family val="2"/>
          </rPr>
          <t xml:space="preserve">
Included :
1) Alternate screws  sourcing
</t>
        </r>
        <r>
          <rPr>
            <b/>
            <sz val="10"/>
            <color indexed="81"/>
            <rFont val="Arial"/>
            <family val="2"/>
          </rPr>
          <t>=&gt; -) $0.007/13pc = -) $0.000538</t>
        </r>
      </text>
    </comment>
    <comment ref="I82" authorId="0">
      <text>
        <r>
          <rPr>
            <b/>
            <sz val="10"/>
            <color indexed="81"/>
            <rFont val="Arial"/>
            <family val="2"/>
          </rPr>
          <t>vinniechung:</t>
        </r>
        <r>
          <rPr>
            <sz val="10"/>
            <color indexed="81"/>
            <rFont val="Arial"/>
            <family val="2"/>
          </rPr>
          <t xml:space="preserve">
Included :
1) Alternate screws  sourcing
</t>
        </r>
        <r>
          <rPr>
            <b/>
            <sz val="10"/>
            <color indexed="81"/>
            <rFont val="Arial"/>
            <family val="2"/>
          </rPr>
          <t>=&gt; -) $0.007/13pc = -) $0.000538</t>
        </r>
      </text>
    </comment>
    <comment ref="J82" authorId="0">
      <text>
        <r>
          <rPr>
            <b/>
            <sz val="10"/>
            <color indexed="81"/>
            <rFont val="Arial"/>
            <family val="2"/>
          </rPr>
          <t>vinniechung:</t>
        </r>
        <r>
          <rPr>
            <sz val="10"/>
            <color indexed="81"/>
            <rFont val="Arial"/>
            <family val="2"/>
          </rPr>
          <t xml:space="preserve">
Included :
1) Alternate screws  sourcing
</t>
        </r>
        <r>
          <rPr>
            <b/>
            <sz val="10"/>
            <color indexed="81"/>
            <rFont val="Arial"/>
            <family val="2"/>
          </rPr>
          <t>=&gt; -) $0.007/13pc = -) $0.000538</t>
        </r>
      </text>
    </comment>
    <comment ref="K82" authorId="0">
      <text>
        <r>
          <rPr>
            <b/>
            <sz val="10"/>
            <color indexed="81"/>
            <rFont val="Arial"/>
            <family val="2"/>
          </rPr>
          <t>vinniechung:</t>
        </r>
        <r>
          <rPr>
            <sz val="10"/>
            <color indexed="81"/>
            <rFont val="Arial"/>
            <family val="2"/>
          </rPr>
          <t xml:space="preserve">
Included :
1) Alternate screws  sourcing
</t>
        </r>
        <r>
          <rPr>
            <b/>
            <sz val="10"/>
            <color indexed="81"/>
            <rFont val="Arial"/>
            <family val="2"/>
          </rPr>
          <t>=&gt; -) $0.007/13pc = -) $0.000538</t>
        </r>
      </text>
    </comment>
    <comment ref="L82" authorId="0">
      <text>
        <r>
          <rPr>
            <b/>
            <sz val="10"/>
            <color indexed="81"/>
            <rFont val="Arial"/>
            <family val="2"/>
          </rPr>
          <t>vinniechung:</t>
        </r>
        <r>
          <rPr>
            <sz val="10"/>
            <color indexed="81"/>
            <rFont val="Arial"/>
            <family val="2"/>
          </rPr>
          <t xml:space="preserve">
Included :
1) Alternate screws  sourcing
</t>
        </r>
        <r>
          <rPr>
            <b/>
            <sz val="10"/>
            <color indexed="81"/>
            <rFont val="Arial"/>
            <family val="2"/>
          </rPr>
          <t>=&gt; -) $0.007/13pc = -) $0.000538</t>
        </r>
      </text>
    </comment>
    <comment ref="G85" authorId="0">
      <text>
        <r>
          <rPr>
            <b/>
            <sz val="10"/>
            <color indexed="81"/>
            <rFont val="Arial"/>
            <family val="2"/>
          </rPr>
          <t>vinniechung:</t>
        </r>
        <r>
          <rPr>
            <sz val="10"/>
            <color indexed="81"/>
            <rFont val="Arial"/>
            <family val="2"/>
          </rPr>
          <t xml:space="preserve">
Included :
1) Alternate screws  sourcing
</t>
        </r>
        <r>
          <rPr>
            <b/>
            <sz val="10"/>
            <color indexed="81"/>
            <rFont val="Arial"/>
            <family val="2"/>
          </rPr>
          <t>=&gt; -) $0.007/13pc = -) $0.000538</t>
        </r>
      </text>
    </comment>
    <comment ref="H85" authorId="0">
      <text>
        <r>
          <rPr>
            <b/>
            <sz val="10"/>
            <color indexed="81"/>
            <rFont val="Arial"/>
            <family val="2"/>
          </rPr>
          <t>vinniechung:</t>
        </r>
        <r>
          <rPr>
            <sz val="10"/>
            <color indexed="81"/>
            <rFont val="Arial"/>
            <family val="2"/>
          </rPr>
          <t xml:space="preserve">
Included :
1) Alternate screws  sourcing
</t>
        </r>
        <r>
          <rPr>
            <b/>
            <sz val="10"/>
            <color indexed="81"/>
            <rFont val="Arial"/>
            <family val="2"/>
          </rPr>
          <t>=&gt; -) $0.007/13pc = -) $0.000538</t>
        </r>
      </text>
    </comment>
    <comment ref="I85" authorId="0">
      <text>
        <r>
          <rPr>
            <b/>
            <sz val="10"/>
            <color indexed="81"/>
            <rFont val="Arial"/>
            <family val="2"/>
          </rPr>
          <t>vinniechung:</t>
        </r>
        <r>
          <rPr>
            <sz val="10"/>
            <color indexed="81"/>
            <rFont val="Arial"/>
            <family val="2"/>
          </rPr>
          <t xml:space="preserve">
Included :
1) Alternate screws  sourcing
</t>
        </r>
        <r>
          <rPr>
            <b/>
            <sz val="10"/>
            <color indexed="81"/>
            <rFont val="Arial"/>
            <family val="2"/>
          </rPr>
          <t>=&gt; -) $0.007/13pc = -) $0.000538</t>
        </r>
      </text>
    </comment>
    <comment ref="J85" authorId="0">
      <text>
        <r>
          <rPr>
            <b/>
            <sz val="10"/>
            <color indexed="81"/>
            <rFont val="Arial"/>
            <family val="2"/>
          </rPr>
          <t>vinniechung:</t>
        </r>
        <r>
          <rPr>
            <sz val="10"/>
            <color indexed="81"/>
            <rFont val="Arial"/>
            <family val="2"/>
          </rPr>
          <t xml:space="preserve">
Included :
1) Alternate screws  sourcing
</t>
        </r>
        <r>
          <rPr>
            <b/>
            <sz val="10"/>
            <color indexed="81"/>
            <rFont val="Arial"/>
            <family val="2"/>
          </rPr>
          <t>=&gt; -) $0.007/13pc = -) $0.000538</t>
        </r>
      </text>
    </comment>
    <comment ref="K85" authorId="0">
      <text>
        <r>
          <rPr>
            <b/>
            <sz val="10"/>
            <color indexed="81"/>
            <rFont val="Arial"/>
            <family val="2"/>
          </rPr>
          <t>vinniechung:</t>
        </r>
        <r>
          <rPr>
            <sz val="10"/>
            <color indexed="81"/>
            <rFont val="Arial"/>
            <family val="2"/>
          </rPr>
          <t xml:space="preserve">
Included :
1) Alternate screws  sourcing
</t>
        </r>
        <r>
          <rPr>
            <b/>
            <sz val="10"/>
            <color indexed="81"/>
            <rFont val="Arial"/>
            <family val="2"/>
          </rPr>
          <t>=&gt; -) $0.007/13pc = -) $0.000538</t>
        </r>
      </text>
    </comment>
    <comment ref="L85" authorId="0">
      <text>
        <r>
          <rPr>
            <b/>
            <sz val="10"/>
            <color indexed="81"/>
            <rFont val="Arial"/>
            <family val="2"/>
          </rPr>
          <t>vinniechung:</t>
        </r>
        <r>
          <rPr>
            <sz val="10"/>
            <color indexed="81"/>
            <rFont val="Arial"/>
            <family val="2"/>
          </rPr>
          <t xml:space="preserve">
Included :
1) Alternate screws  sourcing
</t>
        </r>
        <r>
          <rPr>
            <b/>
            <sz val="10"/>
            <color indexed="81"/>
            <rFont val="Arial"/>
            <family val="2"/>
          </rPr>
          <t>=&gt; -) $0.007/13pc = -) $0.000538</t>
        </r>
      </text>
    </comment>
    <comment ref="G114" authorId="0">
      <text>
        <r>
          <rPr>
            <b/>
            <sz val="11"/>
            <color indexed="81"/>
            <rFont val="Arial"/>
            <family val="2"/>
          </rPr>
          <t>vinniechung:</t>
        </r>
        <r>
          <rPr>
            <sz val="9"/>
            <color indexed="81"/>
            <rFont val="Arial"/>
            <family val="2"/>
          </rPr>
          <t xml:space="preserve">
</t>
        </r>
        <r>
          <rPr>
            <sz val="10"/>
            <color indexed="81"/>
            <rFont val="Arial"/>
            <family val="2"/>
          </rPr>
          <t xml:space="preserve">Included :
1) OHB - Color Carton change from white inner to brown inner 
</t>
        </r>
        <r>
          <rPr>
            <b/>
            <sz val="11"/>
            <color indexed="81"/>
            <rFont val="Arial"/>
            <family val="2"/>
          </rPr>
          <t>=&gt; -)  $0.0322</t>
        </r>
      </text>
    </comment>
    <comment ref="H114" authorId="0">
      <text>
        <r>
          <rPr>
            <b/>
            <sz val="11"/>
            <color indexed="81"/>
            <rFont val="Arial"/>
            <family val="2"/>
          </rPr>
          <t>vinniechung:</t>
        </r>
        <r>
          <rPr>
            <sz val="9"/>
            <color indexed="81"/>
            <rFont val="Arial"/>
            <family val="2"/>
          </rPr>
          <t xml:space="preserve">
</t>
        </r>
        <r>
          <rPr>
            <sz val="10"/>
            <color indexed="81"/>
            <rFont val="Arial"/>
            <family val="2"/>
          </rPr>
          <t xml:space="preserve">Included :
1) OHB - Color Carton change from white inner to brown inner 
</t>
        </r>
        <r>
          <rPr>
            <b/>
            <sz val="11"/>
            <color indexed="81"/>
            <rFont val="Arial"/>
            <family val="2"/>
          </rPr>
          <t>=&gt; -)  $0.0322</t>
        </r>
      </text>
    </comment>
    <comment ref="I114" authorId="0">
      <text>
        <r>
          <rPr>
            <b/>
            <sz val="10"/>
            <color indexed="81"/>
            <rFont val="Arial"/>
            <family val="2"/>
          </rPr>
          <t xml:space="preserve">vinniechung:
</t>
        </r>
        <r>
          <rPr>
            <sz val="10"/>
            <color indexed="81"/>
            <rFont val="Arial"/>
            <family val="2"/>
          </rPr>
          <t xml:space="preserve">Included :
1) OHB - Color Carton change from white inner to brown inner </t>
        </r>
        <r>
          <rPr>
            <b/>
            <sz val="10"/>
            <color indexed="81"/>
            <rFont val="Arial"/>
            <family val="2"/>
          </rPr>
          <t xml:space="preserve">
=&gt; -)  $0.0322</t>
        </r>
      </text>
    </comment>
    <comment ref="G116" authorId="0">
      <text>
        <r>
          <rPr>
            <b/>
            <sz val="10"/>
            <color indexed="81"/>
            <rFont val="Arial"/>
            <family val="2"/>
          </rPr>
          <t>vinniechung:</t>
        </r>
        <r>
          <rPr>
            <sz val="10"/>
            <color indexed="81"/>
            <rFont val="Arial"/>
            <family val="2"/>
          </rPr>
          <t xml:space="preserve">
Included :
1) Both OHB &amp; ITB - Removed "Fixed Bottle Transparent Label" 
</t>
        </r>
        <r>
          <rPr>
            <b/>
            <sz val="10"/>
            <color indexed="81"/>
            <rFont val="Arial"/>
            <family val="2"/>
          </rPr>
          <t>=&gt; -) $0.04</t>
        </r>
      </text>
    </comment>
    <comment ref="H116" authorId="0">
      <text>
        <r>
          <rPr>
            <b/>
            <sz val="10"/>
            <color indexed="81"/>
            <rFont val="Arial"/>
            <family val="2"/>
          </rPr>
          <t>vinniechung:</t>
        </r>
        <r>
          <rPr>
            <sz val="10"/>
            <color indexed="81"/>
            <rFont val="Arial"/>
            <family val="2"/>
          </rPr>
          <t xml:space="preserve">
Included :
1) Both OHB &amp; ITB - Removed "Fixed Bottle Transparent Label" 
</t>
        </r>
        <r>
          <rPr>
            <b/>
            <sz val="10"/>
            <color indexed="81"/>
            <rFont val="Arial"/>
            <family val="2"/>
          </rPr>
          <t>=&gt; -) $0.04</t>
        </r>
      </text>
    </comment>
    <comment ref="I116" authorId="0">
      <text>
        <r>
          <rPr>
            <b/>
            <sz val="10"/>
            <color indexed="81"/>
            <rFont val="Arial"/>
            <family val="2"/>
          </rPr>
          <t>vinniechung:</t>
        </r>
        <r>
          <rPr>
            <sz val="10"/>
            <color indexed="81"/>
            <rFont val="Arial"/>
            <family val="2"/>
          </rPr>
          <t xml:space="preserve">
Included :
1) Both OHB &amp; ITB - Removed "Fixed Bottle Transparent Label" 
</t>
        </r>
        <r>
          <rPr>
            <b/>
            <sz val="10"/>
            <color indexed="81"/>
            <rFont val="Arial"/>
            <family val="2"/>
          </rPr>
          <t>=&gt; -) $0.04</t>
        </r>
      </text>
    </comment>
    <comment ref="G120" authorId="0">
      <text>
        <r>
          <rPr>
            <b/>
            <sz val="10"/>
            <color indexed="81"/>
            <rFont val="Arial"/>
            <family val="2"/>
          </rPr>
          <t>vinniechung:</t>
        </r>
        <r>
          <rPr>
            <sz val="10"/>
            <color indexed="81"/>
            <rFont val="Arial"/>
            <family val="2"/>
          </rPr>
          <t xml:space="preserve">
Included :
1) OHB - Remove PE layer protective film on top case
</t>
        </r>
        <r>
          <rPr>
            <b/>
            <sz val="10"/>
            <color indexed="81"/>
            <rFont val="Arial"/>
            <family val="2"/>
          </rPr>
          <t>=&gt; -) $0.0204</t>
        </r>
      </text>
    </comment>
    <comment ref="H120" authorId="0">
      <text>
        <r>
          <rPr>
            <b/>
            <sz val="10"/>
            <color indexed="81"/>
            <rFont val="Arial"/>
            <family val="2"/>
          </rPr>
          <t>vinniechung:</t>
        </r>
        <r>
          <rPr>
            <sz val="10"/>
            <color indexed="81"/>
            <rFont val="Arial"/>
            <family val="2"/>
          </rPr>
          <t xml:space="preserve">
Included :
1) OHB - Remove PE layer protective film on top case
</t>
        </r>
        <r>
          <rPr>
            <b/>
            <sz val="10"/>
            <color indexed="81"/>
            <rFont val="Arial"/>
            <family val="2"/>
          </rPr>
          <t>=&gt; -) $0.0204</t>
        </r>
      </text>
    </comment>
    <comment ref="I120" authorId="0">
      <text>
        <r>
          <rPr>
            <b/>
            <sz val="10"/>
            <color indexed="81"/>
            <rFont val="Arial"/>
            <family val="2"/>
          </rPr>
          <t>vinniechung:</t>
        </r>
        <r>
          <rPr>
            <sz val="10"/>
            <color indexed="81"/>
            <rFont val="Arial"/>
            <family val="2"/>
          </rPr>
          <t xml:space="preserve">
Included :
1) OHB - Remove PE layer protective film on top case
</t>
        </r>
        <r>
          <rPr>
            <b/>
            <sz val="10"/>
            <color indexed="81"/>
            <rFont val="Arial"/>
            <family val="2"/>
          </rPr>
          <t>=&gt; -) $0.0204</t>
        </r>
      </text>
    </comment>
    <comment ref="G121" authorId="0">
      <text>
        <r>
          <rPr>
            <b/>
            <sz val="10"/>
            <color indexed="81"/>
            <rFont val="Arial"/>
            <family val="2"/>
          </rPr>
          <t xml:space="preserve">vinniechung:
</t>
        </r>
        <r>
          <rPr>
            <sz val="10"/>
            <color indexed="81"/>
            <rFont val="Arial"/>
            <family val="2"/>
          </rPr>
          <t xml:space="preserve">
Included:
1) OHB - Thinner Insert card 1 for color carton 
</t>
        </r>
        <r>
          <rPr>
            <b/>
            <sz val="10"/>
            <color indexed="81"/>
            <rFont val="Arial"/>
            <family val="2"/>
          </rPr>
          <t>=&gt; -)$-0.0148</t>
        </r>
      </text>
    </comment>
    <comment ref="H121" authorId="0">
      <text>
        <r>
          <rPr>
            <b/>
            <sz val="10"/>
            <color indexed="81"/>
            <rFont val="Arial"/>
            <family val="2"/>
          </rPr>
          <t xml:space="preserve">vinniechung:
</t>
        </r>
        <r>
          <rPr>
            <sz val="10"/>
            <color indexed="81"/>
            <rFont val="Arial"/>
            <family val="2"/>
          </rPr>
          <t xml:space="preserve">
Included:
1) OHB - Thinner Insert card 1 for color carton 
</t>
        </r>
        <r>
          <rPr>
            <b/>
            <sz val="10"/>
            <color indexed="81"/>
            <rFont val="Arial"/>
            <family val="2"/>
          </rPr>
          <t>=&gt; -)$-0.0148</t>
        </r>
      </text>
    </comment>
    <comment ref="I121" authorId="0">
      <text>
        <r>
          <rPr>
            <b/>
            <sz val="10"/>
            <color indexed="81"/>
            <rFont val="Arial"/>
            <family val="2"/>
          </rPr>
          <t xml:space="preserve">vinniechung:
</t>
        </r>
        <r>
          <rPr>
            <sz val="10"/>
            <color indexed="81"/>
            <rFont val="Arial"/>
            <family val="2"/>
          </rPr>
          <t xml:space="preserve">
Included:
1) OHB - Thinner Insert card 1 for color carton 
</t>
        </r>
        <r>
          <rPr>
            <b/>
            <sz val="10"/>
            <color indexed="81"/>
            <rFont val="Arial"/>
            <family val="2"/>
          </rPr>
          <t>=&gt; -)$-0.0148</t>
        </r>
      </text>
    </comment>
    <comment ref="G122" authorId="0">
      <text>
        <r>
          <rPr>
            <b/>
            <sz val="10"/>
            <color indexed="81"/>
            <rFont val="Arial"/>
            <family val="2"/>
          </rPr>
          <t xml:space="preserve">vinniechung:
</t>
        </r>
        <r>
          <rPr>
            <sz val="10"/>
            <color indexed="81"/>
            <rFont val="Arial"/>
            <family val="2"/>
          </rPr>
          <t xml:space="preserve">Included :
1) OHB - Insert card for outer case (Modified design for cost saving)
</t>
        </r>
        <r>
          <rPr>
            <b/>
            <sz val="10"/>
            <color indexed="81"/>
            <rFont val="Arial"/>
            <family val="2"/>
          </rPr>
          <t>=&gt; -) $0.0197</t>
        </r>
      </text>
    </comment>
    <comment ref="H122" authorId="0">
      <text>
        <r>
          <rPr>
            <b/>
            <sz val="10"/>
            <color indexed="81"/>
            <rFont val="Arial"/>
            <family val="2"/>
          </rPr>
          <t xml:space="preserve">vinniechung:
</t>
        </r>
        <r>
          <rPr>
            <sz val="10"/>
            <color indexed="81"/>
            <rFont val="Arial"/>
            <family val="2"/>
          </rPr>
          <t xml:space="preserve">Included :
1) OHB - Insert card for outer case (Modified design for cost saving)
</t>
        </r>
        <r>
          <rPr>
            <b/>
            <sz val="10"/>
            <color indexed="81"/>
            <rFont val="Arial"/>
            <family val="2"/>
          </rPr>
          <t>=&gt; -) $0.0197</t>
        </r>
      </text>
    </comment>
    <comment ref="I122" authorId="0">
      <text>
        <r>
          <rPr>
            <b/>
            <sz val="10"/>
            <color indexed="81"/>
            <rFont val="Arial"/>
            <family val="2"/>
          </rPr>
          <t xml:space="preserve">vinniechung:
</t>
        </r>
        <r>
          <rPr>
            <sz val="10"/>
            <color indexed="81"/>
            <rFont val="Arial"/>
            <family val="2"/>
          </rPr>
          <t xml:space="preserve">Included :
1) OHB - Insert card for outer case (Modified design for cost saving)
</t>
        </r>
        <r>
          <rPr>
            <b/>
            <sz val="10"/>
            <color indexed="81"/>
            <rFont val="Arial"/>
            <family val="2"/>
          </rPr>
          <t>=&gt; -) $0.0197</t>
        </r>
      </text>
    </comment>
    <comment ref="G133" authorId="0">
      <text>
        <r>
          <rPr>
            <b/>
            <sz val="10"/>
            <color indexed="81"/>
            <rFont val="Arial"/>
            <family val="2"/>
          </rPr>
          <t>vinniechung:</t>
        </r>
        <r>
          <rPr>
            <sz val="10"/>
            <color indexed="81"/>
            <rFont val="Arial"/>
            <family val="2"/>
          </rPr>
          <t xml:space="preserve">
Merged saving from direct import into Refill Tab
</t>
        </r>
        <r>
          <rPr>
            <b/>
            <sz val="10"/>
            <color indexed="81"/>
            <rFont val="Arial"/>
            <family val="2"/>
          </rPr>
          <t>=&gt; -)$0.00056</t>
        </r>
      </text>
    </comment>
    <comment ref="H133" authorId="0">
      <text>
        <r>
          <rPr>
            <b/>
            <sz val="10"/>
            <color indexed="81"/>
            <rFont val="Arial"/>
            <family val="2"/>
          </rPr>
          <t xml:space="preserve">vinniechung:
</t>
        </r>
        <r>
          <rPr>
            <sz val="10"/>
            <color indexed="81"/>
            <rFont val="Arial"/>
            <family val="2"/>
          </rPr>
          <t xml:space="preserve">
Merged saving from direct import into Refill Tab</t>
        </r>
        <r>
          <rPr>
            <b/>
            <sz val="10"/>
            <color indexed="81"/>
            <rFont val="Arial"/>
            <family val="2"/>
          </rPr>
          <t xml:space="preserve">
=&gt; -)$0.00056</t>
        </r>
      </text>
    </comment>
    <comment ref="I133" authorId="0">
      <text>
        <r>
          <rPr>
            <b/>
            <sz val="10"/>
            <color indexed="81"/>
            <rFont val="Arial"/>
            <family val="2"/>
          </rPr>
          <t>vinniechung:</t>
        </r>
        <r>
          <rPr>
            <sz val="10"/>
            <color indexed="81"/>
            <rFont val="Arial"/>
            <family val="2"/>
          </rPr>
          <t xml:space="preserve">
Merged saving from direct import into Refill Tab
</t>
        </r>
        <r>
          <rPr>
            <b/>
            <sz val="10"/>
            <color indexed="81"/>
            <rFont val="Arial"/>
            <family val="2"/>
          </rPr>
          <t>=&gt; -)$0.00056</t>
        </r>
      </text>
    </comment>
    <comment ref="J133" authorId="0">
      <text>
        <r>
          <rPr>
            <b/>
            <sz val="10"/>
            <color indexed="81"/>
            <rFont val="Arial"/>
            <family val="2"/>
          </rPr>
          <t>vinniechung:</t>
        </r>
        <r>
          <rPr>
            <sz val="10"/>
            <color indexed="81"/>
            <rFont val="Arial"/>
            <family val="2"/>
          </rPr>
          <t xml:space="preserve">
Merged saving from direct import into Refill Tab
</t>
        </r>
        <r>
          <rPr>
            <b/>
            <sz val="10"/>
            <color indexed="81"/>
            <rFont val="Arial"/>
            <family val="2"/>
          </rPr>
          <t>=&gt; -)$0.00056</t>
        </r>
      </text>
    </comment>
    <comment ref="G134" authorId="0">
      <text>
        <r>
          <rPr>
            <b/>
            <sz val="10"/>
            <color indexed="81"/>
            <rFont val="Arial"/>
            <family val="2"/>
          </rPr>
          <t>vinniechung:</t>
        </r>
        <r>
          <rPr>
            <sz val="10"/>
            <color indexed="81"/>
            <rFont val="Arial"/>
            <family val="2"/>
          </rPr>
          <t xml:space="preserve">
Merged  direct import into Refill Tab
</t>
        </r>
        <r>
          <rPr>
            <b/>
            <sz val="10"/>
            <color indexed="81"/>
            <rFont val="Arial"/>
            <family val="2"/>
          </rPr>
          <t>=&gt; +) $0.00539</t>
        </r>
      </text>
    </comment>
    <comment ref="H134" authorId="0">
      <text>
        <r>
          <rPr>
            <sz val="10"/>
            <color indexed="81"/>
            <rFont val="Arial"/>
            <family val="2"/>
          </rPr>
          <t xml:space="preserve">vinniechung:
Merged  direct import into Refill Tab
</t>
        </r>
        <r>
          <rPr>
            <b/>
            <sz val="10"/>
            <color indexed="81"/>
            <rFont val="Arial"/>
            <family val="2"/>
          </rPr>
          <t>=&gt; +) $0.00539</t>
        </r>
      </text>
    </comment>
    <comment ref="J134" authorId="0">
      <text>
        <r>
          <rPr>
            <b/>
            <sz val="10"/>
            <color indexed="81"/>
            <rFont val="Arial"/>
            <family val="2"/>
          </rPr>
          <t xml:space="preserve">vinniechung:
</t>
        </r>
        <r>
          <rPr>
            <sz val="10"/>
            <color indexed="81"/>
            <rFont val="Arial"/>
            <family val="2"/>
          </rPr>
          <t xml:space="preserve">
Merged  direct import into Refill Tab
</t>
        </r>
        <r>
          <rPr>
            <b/>
            <sz val="10"/>
            <color indexed="81"/>
            <rFont val="Arial"/>
            <family val="2"/>
          </rPr>
          <t>=&gt; +) $0.00539</t>
        </r>
      </text>
    </comment>
    <comment ref="G144" authorId="0">
      <text>
        <r>
          <rPr>
            <b/>
            <sz val="10"/>
            <color indexed="81"/>
            <rFont val="Arial"/>
            <family val="2"/>
          </rPr>
          <t xml:space="preserve">vinniechung:
</t>
        </r>
        <r>
          <rPr>
            <sz val="10"/>
            <color indexed="81"/>
            <rFont val="Arial"/>
            <family val="2"/>
          </rPr>
          <t xml:space="preserve">Included :
1)  Cost of the additional vent valve process
      (per Rando's email Pettis on Sep.18 ) 
      </t>
        </r>
        <r>
          <rPr>
            <b/>
            <sz val="10"/>
            <color indexed="81"/>
            <rFont val="Arial"/>
            <family val="2"/>
          </rPr>
          <t>=&gt;  +) 0.0352</t>
        </r>
        <r>
          <rPr>
            <sz val="10"/>
            <color indexed="81"/>
            <rFont val="Arial"/>
            <family val="2"/>
          </rPr>
          <t xml:space="preserve">
2) Elimination of one check &amp; one cleaning process for AL tubes
   </t>
        </r>
        <r>
          <rPr>
            <b/>
            <sz val="10"/>
            <color indexed="81"/>
            <rFont val="Arial"/>
            <family val="2"/>
          </rPr>
          <t xml:space="preserve">   =&gt;  -) 0.0042</t>
        </r>
        <r>
          <rPr>
            <sz val="10"/>
            <color indexed="81"/>
            <rFont val="Arial"/>
            <family val="2"/>
          </rPr>
          <t xml:space="preserve">
</t>
        </r>
      </text>
    </comment>
    <comment ref="H144" authorId="0">
      <text>
        <r>
          <rPr>
            <b/>
            <sz val="10"/>
            <color indexed="81"/>
            <rFont val="Arial"/>
            <family val="2"/>
          </rPr>
          <t xml:space="preserve">vinniechung:
</t>
        </r>
        <r>
          <rPr>
            <sz val="10"/>
            <color indexed="81"/>
            <rFont val="Arial"/>
            <family val="2"/>
          </rPr>
          <t xml:space="preserve">Included :
1)  Cost of the additional vent valve process
      (per Rando's email Pettis on Sep.18 ) 
      </t>
        </r>
        <r>
          <rPr>
            <b/>
            <sz val="10"/>
            <color indexed="81"/>
            <rFont val="Arial"/>
            <family val="2"/>
          </rPr>
          <t>=&gt;  +) 0.0352</t>
        </r>
        <r>
          <rPr>
            <sz val="10"/>
            <color indexed="81"/>
            <rFont val="Arial"/>
            <family val="2"/>
          </rPr>
          <t xml:space="preserve">
2) Elimination of one check &amp; one cleaning process for AL tubes
   </t>
        </r>
        <r>
          <rPr>
            <b/>
            <sz val="10"/>
            <color indexed="81"/>
            <rFont val="Arial"/>
            <family val="2"/>
          </rPr>
          <t xml:space="preserve">   =&gt;  -) 0.0042</t>
        </r>
        <r>
          <rPr>
            <sz val="10"/>
            <color indexed="81"/>
            <rFont val="Arial"/>
            <family val="2"/>
          </rPr>
          <t xml:space="preserve">
</t>
        </r>
      </text>
    </comment>
    <comment ref="I144" authorId="0">
      <text>
        <r>
          <rPr>
            <b/>
            <sz val="10"/>
            <color indexed="81"/>
            <rFont val="Arial"/>
            <family val="2"/>
          </rPr>
          <t xml:space="preserve">vinniechung:
</t>
        </r>
        <r>
          <rPr>
            <sz val="10"/>
            <color indexed="81"/>
            <rFont val="Arial"/>
            <family val="2"/>
          </rPr>
          <t xml:space="preserve">Included :
1)  Cost of the additional vent valve process
      (per Rando's email Pettis on Sep.18 ) 
      </t>
        </r>
        <r>
          <rPr>
            <b/>
            <sz val="10"/>
            <color indexed="81"/>
            <rFont val="Arial"/>
            <family val="2"/>
          </rPr>
          <t>=&gt;  +) 0.0352</t>
        </r>
        <r>
          <rPr>
            <sz val="10"/>
            <color indexed="81"/>
            <rFont val="Arial"/>
            <family val="2"/>
          </rPr>
          <t xml:space="preserve">
2) Elimination of one check &amp; one cleaning process for AL tubes
   </t>
        </r>
        <r>
          <rPr>
            <b/>
            <sz val="10"/>
            <color indexed="81"/>
            <rFont val="Arial"/>
            <family val="2"/>
          </rPr>
          <t xml:space="preserve">   =&gt;  -) 0.0042</t>
        </r>
        <r>
          <rPr>
            <sz val="10"/>
            <color indexed="81"/>
            <rFont val="Arial"/>
            <family val="2"/>
          </rPr>
          <t xml:space="preserve">
</t>
        </r>
      </text>
    </comment>
    <comment ref="J144" authorId="0">
      <text>
        <r>
          <rPr>
            <b/>
            <sz val="10"/>
            <color indexed="81"/>
            <rFont val="Arial"/>
            <family val="2"/>
          </rPr>
          <t xml:space="preserve">vinniechung:
</t>
        </r>
        <r>
          <rPr>
            <sz val="10"/>
            <color indexed="81"/>
            <rFont val="Arial"/>
            <family val="2"/>
          </rPr>
          <t xml:space="preserve">Included :
1)  Cost of the additional vent valve process
      (per Rando's email Pettis on Sep.18 ) 
      =&gt;  +) 0.0352
2) Elimination of one check &amp; one cleaning process for AL tubes
      =&gt;  -) 0.0042
</t>
        </r>
      </text>
    </comment>
    <comment ref="K144" authorId="0">
      <text>
        <r>
          <rPr>
            <b/>
            <sz val="10"/>
            <color indexed="81"/>
            <rFont val="Arial"/>
            <family val="2"/>
          </rPr>
          <t xml:space="preserve">vinniechung:
</t>
        </r>
        <r>
          <rPr>
            <sz val="10"/>
            <color indexed="81"/>
            <rFont val="Arial"/>
            <family val="2"/>
          </rPr>
          <t xml:space="preserve">Included :
1)  Cost of the additional vent valve process
      (per Rando's email Pettis on Sep.18 ) 
      =&gt;  +) 0.0352
2) Elimination of one check &amp; one cleaning process for AL tubes
      =&gt;  -) 0.0042
</t>
        </r>
      </text>
    </comment>
    <comment ref="L144" authorId="0">
      <text>
        <r>
          <rPr>
            <b/>
            <sz val="10"/>
            <color indexed="81"/>
            <rFont val="Arial"/>
            <family val="2"/>
          </rPr>
          <t xml:space="preserve">vinniechung:
</t>
        </r>
        <r>
          <rPr>
            <sz val="10"/>
            <color indexed="81"/>
            <rFont val="Arial"/>
            <family val="2"/>
          </rPr>
          <t xml:space="preserve">Included :
1)  Cost of the additional vent valve process
      (per Rando's email Pettis on Sep.18 ) 
      =&gt;  +) 0.0352
2) Elimination of one check &amp; one cleaning process for AL tubes
      =&gt;  -) 0.0042
</t>
        </r>
      </text>
    </comment>
    <comment ref="G145" authorId="0">
      <text>
        <r>
          <rPr>
            <b/>
            <sz val="9"/>
            <color indexed="81"/>
            <rFont val="Tahoma"/>
            <family val="2"/>
          </rPr>
          <t>vinniechung:</t>
        </r>
        <r>
          <rPr>
            <sz val="9"/>
            <color indexed="81"/>
            <rFont val="Tahoma"/>
            <family val="2"/>
          </rPr>
          <t xml:space="preserve">
1) </t>
        </r>
        <r>
          <rPr>
            <sz val="10"/>
            <color indexed="81"/>
            <rFont val="Arial"/>
            <family val="2"/>
          </rPr>
          <t xml:space="preserve">Changing tape from H to I
 =&gt; </t>
        </r>
        <r>
          <rPr>
            <b/>
            <sz val="10"/>
            <color indexed="81"/>
            <rFont val="Arial"/>
            <family val="2"/>
          </rPr>
          <t>-) 0.0032 for OHB</t>
        </r>
        <r>
          <rPr>
            <sz val="10"/>
            <color indexed="81"/>
            <rFont val="Arial"/>
            <family val="2"/>
          </rPr>
          <t xml:space="preserve"> ;
 =&gt;</t>
        </r>
        <r>
          <rPr>
            <b/>
            <sz val="10"/>
            <color indexed="81"/>
            <rFont val="Arial"/>
            <family val="2"/>
          </rPr>
          <t xml:space="preserve"> -) 0.0034 for ITB 
</t>
        </r>
        <r>
          <rPr>
            <sz val="10"/>
            <color indexed="81"/>
            <rFont val="Arial"/>
            <family val="2"/>
          </rPr>
          <t xml:space="preserve">2) Direct loading into container
</t>
        </r>
        <r>
          <rPr>
            <b/>
            <sz val="10"/>
            <color indexed="81"/>
            <rFont val="Arial"/>
            <family val="2"/>
          </rPr>
          <t xml:space="preserve"> =&gt; -) 0.0017 for all SKU</t>
        </r>
      </text>
    </comment>
    <comment ref="H145" authorId="0">
      <text>
        <r>
          <rPr>
            <b/>
            <sz val="9"/>
            <color indexed="81"/>
            <rFont val="Tahoma"/>
            <family val="2"/>
          </rPr>
          <t>vinniechung:</t>
        </r>
        <r>
          <rPr>
            <sz val="9"/>
            <color indexed="81"/>
            <rFont val="Tahoma"/>
            <family val="2"/>
          </rPr>
          <t xml:space="preserve">
1) </t>
        </r>
        <r>
          <rPr>
            <sz val="10"/>
            <color indexed="81"/>
            <rFont val="Arial"/>
            <family val="2"/>
          </rPr>
          <t xml:space="preserve">Changing tape from H to I
 =&gt; </t>
        </r>
        <r>
          <rPr>
            <b/>
            <sz val="10"/>
            <color indexed="81"/>
            <rFont val="Arial"/>
            <family val="2"/>
          </rPr>
          <t>-) 0.0032 for OHB</t>
        </r>
        <r>
          <rPr>
            <sz val="10"/>
            <color indexed="81"/>
            <rFont val="Arial"/>
            <family val="2"/>
          </rPr>
          <t xml:space="preserve"> ;
 =&gt;</t>
        </r>
        <r>
          <rPr>
            <b/>
            <sz val="10"/>
            <color indexed="81"/>
            <rFont val="Arial"/>
            <family val="2"/>
          </rPr>
          <t xml:space="preserve"> -) 0.0034 for ITB 
</t>
        </r>
        <r>
          <rPr>
            <sz val="10"/>
            <color indexed="81"/>
            <rFont val="Arial"/>
            <family val="2"/>
          </rPr>
          <t xml:space="preserve">2) Direct loading into container
</t>
        </r>
        <r>
          <rPr>
            <b/>
            <sz val="10"/>
            <color indexed="81"/>
            <rFont val="Arial"/>
            <family val="2"/>
          </rPr>
          <t xml:space="preserve"> =&gt; -) 0.0017 for all SKU</t>
        </r>
      </text>
    </comment>
    <comment ref="I145" authorId="0">
      <text>
        <r>
          <rPr>
            <b/>
            <sz val="9"/>
            <color indexed="81"/>
            <rFont val="Tahoma"/>
            <family val="2"/>
          </rPr>
          <t>vinniechung:</t>
        </r>
        <r>
          <rPr>
            <sz val="9"/>
            <color indexed="81"/>
            <rFont val="Tahoma"/>
            <family val="2"/>
          </rPr>
          <t xml:space="preserve">
1) </t>
        </r>
        <r>
          <rPr>
            <sz val="10"/>
            <color indexed="81"/>
            <rFont val="Arial"/>
            <family val="2"/>
          </rPr>
          <t xml:space="preserve">Changing tape from H to I
 =&gt; </t>
        </r>
        <r>
          <rPr>
            <b/>
            <sz val="10"/>
            <color indexed="81"/>
            <rFont val="Arial"/>
            <family val="2"/>
          </rPr>
          <t>-) 0.0032 for OHB</t>
        </r>
        <r>
          <rPr>
            <sz val="10"/>
            <color indexed="81"/>
            <rFont val="Arial"/>
            <family val="2"/>
          </rPr>
          <t xml:space="preserve"> ;
 =&gt;</t>
        </r>
        <r>
          <rPr>
            <b/>
            <sz val="10"/>
            <color indexed="81"/>
            <rFont val="Arial"/>
            <family val="2"/>
          </rPr>
          <t xml:space="preserve"> -) 0.0034 for ITB 
</t>
        </r>
        <r>
          <rPr>
            <sz val="10"/>
            <color indexed="81"/>
            <rFont val="Arial"/>
            <family val="2"/>
          </rPr>
          <t xml:space="preserve">2) Direct loading into container
</t>
        </r>
        <r>
          <rPr>
            <b/>
            <sz val="10"/>
            <color indexed="81"/>
            <rFont val="Arial"/>
            <family val="2"/>
          </rPr>
          <t xml:space="preserve"> =&gt; -) 0.0017 for all SKU</t>
        </r>
      </text>
    </comment>
    <comment ref="J145" authorId="0">
      <text>
        <r>
          <rPr>
            <b/>
            <sz val="9"/>
            <color indexed="81"/>
            <rFont val="Tahoma"/>
            <family val="2"/>
          </rPr>
          <t xml:space="preserve">vinniechung:
</t>
        </r>
        <r>
          <rPr>
            <sz val="10"/>
            <color indexed="81"/>
            <rFont val="Arial"/>
            <family val="2"/>
          </rPr>
          <t xml:space="preserve">
1) Changing tape from H to I
 =&gt;</t>
        </r>
        <r>
          <rPr>
            <b/>
            <sz val="10"/>
            <color indexed="81"/>
            <rFont val="Arial"/>
            <family val="2"/>
          </rPr>
          <t xml:space="preserve"> -) 0.0032 for OHB</t>
        </r>
        <r>
          <rPr>
            <sz val="10"/>
            <color indexed="81"/>
            <rFont val="Arial"/>
            <family val="2"/>
          </rPr>
          <t xml:space="preserve"> ;
 =&gt; </t>
        </r>
        <r>
          <rPr>
            <b/>
            <sz val="10"/>
            <color indexed="81"/>
            <rFont val="Arial"/>
            <family val="2"/>
          </rPr>
          <t>-) 0.0034 for ITB</t>
        </r>
        <r>
          <rPr>
            <sz val="10"/>
            <color indexed="81"/>
            <rFont val="Arial"/>
            <family val="2"/>
          </rPr>
          <t xml:space="preserve"> </t>
        </r>
        <r>
          <rPr>
            <sz val="9"/>
            <color indexed="81"/>
            <rFont val="Tahoma"/>
            <family val="2"/>
          </rPr>
          <t xml:space="preserve">
</t>
        </r>
        <r>
          <rPr>
            <sz val="10"/>
            <color indexed="81"/>
            <rFont val="Arial"/>
            <family val="2"/>
          </rPr>
          <t>2) Direct loading into container
 =&gt;</t>
        </r>
        <r>
          <rPr>
            <b/>
            <sz val="10"/>
            <color indexed="81"/>
            <rFont val="Arial"/>
            <family val="2"/>
          </rPr>
          <t xml:space="preserve"> -) 0.0017 for all SKU</t>
        </r>
      </text>
    </comment>
    <comment ref="K145" authorId="0">
      <text>
        <r>
          <rPr>
            <b/>
            <sz val="9"/>
            <color indexed="81"/>
            <rFont val="Tahoma"/>
            <family val="2"/>
          </rPr>
          <t xml:space="preserve">vinniechung:
</t>
        </r>
        <r>
          <rPr>
            <sz val="10"/>
            <color indexed="81"/>
            <rFont val="Arial"/>
            <family val="2"/>
          </rPr>
          <t xml:space="preserve">
1) Changing tape from H to I
 =&gt;</t>
        </r>
        <r>
          <rPr>
            <b/>
            <sz val="10"/>
            <color indexed="81"/>
            <rFont val="Arial"/>
            <family val="2"/>
          </rPr>
          <t xml:space="preserve"> -) 0.0032 for OHB</t>
        </r>
        <r>
          <rPr>
            <sz val="10"/>
            <color indexed="81"/>
            <rFont val="Arial"/>
            <family val="2"/>
          </rPr>
          <t xml:space="preserve"> ;
 =&gt; </t>
        </r>
        <r>
          <rPr>
            <b/>
            <sz val="10"/>
            <color indexed="81"/>
            <rFont val="Arial"/>
            <family val="2"/>
          </rPr>
          <t>-) 0.0034 for ITB</t>
        </r>
        <r>
          <rPr>
            <sz val="10"/>
            <color indexed="81"/>
            <rFont val="Arial"/>
            <family val="2"/>
          </rPr>
          <t xml:space="preserve"> </t>
        </r>
        <r>
          <rPr>
            <sz val="9"/>
            <color indexed="81"/>
            <rFont val="Tahoma"/>
            <family val="2"/>
          </rPr>
          <t xml:space="preserve">
</t>
        </r>
        <r>
          <rPr>
            <sz val="10"/>
            <color indexed="81"/>
            <rFont val="Arial"/>
            <family val="2"/>
          </rPr>
          <t>2) Direct loading into container
 =&gt;</t>
        </r>
        <r>
          <rPr>
            <b/>
            <sz val="10"/>
            <color indexed="81"/>
            <rFont val="Arial"/>
            <family val="2"/>
          </rPr>
          <t xml:space="preserve"> -) 0.0017 for all SKU</t>
        </r>
      </text>
    </comment>
    <comment ref="L145" authorId="0">
      <text>
        <r>
          <rPr>
            <b/>
            <sz val="9"/>
            <color indexed="81"/>
            <rFont val="Tahoma"/>
            <family val="2"/>
          </rPr>
          <t xml:space="preserve">vinniechung:
</t>
        </r>
        <r>
          <rPr>
            <sz val="10"/>
            <color indexed="81"/>
            <rFont val="Arial"/>
            <family val="2"/>
          </rPr>
          <t xml:space="preserve">
1) Changing tape from H to I
 =&gt;</t>
        </r>
        <r>
          <rPr>
            <b/>
            <sz val="10"/>
            <color indexed="81"/>
            <rFont val="Arial"/>
            <family val="2"/>
          </rPr>
          <t xml:space="preserve"> -) 0.0032 for OHB</t>
        </r>
        <r>
          <rPr>
            <sz val="10"/>
            <color indexed="81"/>
            <rFont val="Arial"/>
            <family val="2"/>
          </rPr>
          <t xml:space="preserve"> ;
 =&gt; </t>
        </r>
        <r>
          <rPr>
            <b/>
            <sz val="10"/>
            <color indexed="81"/>
            <rFont val="Arial"/>
            <family val="2"/>
          </rPr>
          <t>-) 0.0034 for ITB</t>
        </r>
        <r>
          <rPr>
            <sz val="10"/>
            <color indexed="81"/>
            <rFont val="Arial"/>
            <family val="2"/>
          </rPr>
          <t xml:space="preserve"> </t>
        </r>
        <r>
          <rPr>
            <sz val="9"/>
            <color indexed="81"/>
            <rFont val="Tahoma"/>
            <family val="2"/>
          </rPr>
          <t xml:space="preserve">
</t>
        </r>
        <r>
          <rPr>
            <sz val="10"/>
            <color indexed="81"/>
            <rFont val="Arial"/>
            <family val="2"/>
          </rPr>
          <t>2) Direct loading into container
 =&gt;</t>
        </r>
        <r>
          <rPr>
            <b/>
            <sz val="10"/>
            <color indexed="81"/>
            <rFont val="Arial"/>
            <family val="2"/>
          </rPr>
          <t xml:space="preserve"> -) 0.0017 for all SKU</t>
        </r>
      </text>
    </comment>
    <comment ref="G147" authorId="0">
      <text>
        <r>
          <rPr>
            <b/>
            <sz val="10"/>
            <color indexed="81"/>
            <rFont val="Arial"/>
            <family val="2"/>
          </rPr>
          <t xml:space="preserve">vinniechung:
</t>
        </r>
        <r>
          <rPr>
            <sz val="10"/>
            <color indexed="81"/>
            <rFont val="Arial"/>
            <family val="2"/>
          </rPr>
          <t xml:space="preserve">
Included :
1) Remove 3rd RoHS/REACH test @3rd party authorities
</t>
        </r>
        <r>
          <rPr>
            <b/>
            <sz val="10"/>
            <color indexed="81"/>
            <rFont val="Arial"/>
            <family val="2"/>
          </rPr>
          <t xml:space="preserve">    =&gt; -) $0.0032 for all SKU
</t>
        </r>
      </text>
    </comment>
    <comment ref="H147" authorId="0">
      <text>
        <r>
          <rPr>
            <b/>
            <sz val="10"/>
            <color indexed="81"/>
            <rFont val="Arial"/>
            <family val="2"/>
          </rPr>
          <t xml:space="preserve">vinniechung:
</t>
        </r>
        <r>
          <rPr>
            <sz val="10"/>
            <color indexed="81"/>
            <rFont val="Arial"/>
            <family val="2"/>
          </rPr>
          <t xml:space="preserve">
Included :
1) Remove 3rd RoHS/REACH test @3rd party authorities
</t>
        </r>
        <r>
          <rPr>
            <b/>
            <sz val="10"/>
            <color indexed="81"/>
            <rFont val="Arial"/>
            <family val="2"/>
          </rPr>
          <t xml:space="preserve">    =&gt; -) $0.0032 for all SKU
</t>
        </r>
      </text>
    </comment>
    <comment ref="I147" authorId="0">
      <text>
        <r>
          <rPr>
            <b/>
            <sz val="10"/>
            <color indexed="81"/>
            <rFont val="Arial"/>
            <family val="2"/>
          </rPr>
          <t xml:space="preserve">vinniechung:
</t>
        </r>
        <r>
          <rPr>
            <sz val="10"/>
            <color indexed="81"/>
            <rFont val="Arial"/>
            <family val="2"/>
          </rPr>
          <t xml:space="preserve">
Included :
1) Remove 3rd RoHS/REACH test @3rd party authorities
</t>
        </r>
        <r>
          <rPr>
            <b/>
            <sz val="10"/>
            <color indexed="81"/>
            <rFont val="Arial"/>
            <family val="2"/>
          </rPr>
          <t xml:space="preserve">    =&gt; -) $0.0032 for all SKU
</t>
        </r>
      </text>
    </comment>
    <comment ref="J147" authorId="0">
      <text>
        <r>
          <rPr>
            <b/>
            <sz val="10"/>
            <color indexed="81"/>
            <rFont val="Arial"/>
            <family val="2"/>
          </rPr>
          <t xml:space="preserve">vinniechung:
</t>
        </r>
        <r>
          <rPr>
            <sz val="10"/>
            <color indexed="81"/>
            <rFont val="Arial"/>
            <family val="2"/>
          </rPr>
          <t xml:space="preserve">
Included :
1) Remove 3rd RoHS/REACH test @3rd party authorities
</t>
        </r>
        <r>
          <rPr>
            <b/>
            <sz val="10"/>
            <color indexed="81"/>
            <rFont val="Arial"/>
            <family val="2"/>
          </rPr>
          <t xml:space="preserve">    =&gt; -) $0.0032 for all SKU
</t>
        </r>
      </text>
    </comment>
    <comment ref="K147" authorId="0">
      <text>
        <r>
          <rPr>
            <b/>
            <sz val="10"/>
            <color indexed="81"/>
            <rFont val="Arial"/>
            <family val="2"/>
          </rPr>
          <t xml:space="preserve">vinniechung:
</t>
        </r>
        <r>
          <rPr>
            <sz val="10"/>
            <color indexed="81"/>
            <rFont val="Arial"/>
            <family val="2"/>
          </rPr>
          <t xml:space="preserve">
Included :
1) Remove 3rd RoHS/REACH test @3rd party authorities
</t>
        </r>
        <r>
          <rPr>
            <b/>
            <sz val="10"/>
            <color indexed="81"/>
            <rFont val="Arial"/>
            <family val="2"/>
          </rPr>
          <t xml:space="preserve">    =&gt; -) $0.0032 for all SKU
</t>
        </r>
      </text>
    </comment>
    <comment ref="L147" authorId="0">
      <text>
        <r>
          <rPr>
            <b/>
            <sz val="10"/>
            <color indexed="81"/>
            <rFont val="Arial"/>
            <family val="2"/>
          </rPr>
          <t xml:space="preserve">vinniechung:
</t>
        </r>
        <r>
          <rPr>
            <sz val="10"/>
            <color indexed="81"/>
            <rFont val="Arial"/>
            <family val="2"/>
          </rPr>
          <t xml:space="preserve">
Included :
1) Remove 3rd RoHS/REACH test @3rd party authorities
</t>
        </r>
        <r>
          <rPr>
            <b/>
            <sz val="10"/>
            <color indexed="81"/>
            <rFont val="Arial"/>
            <family val="2"/>
          </rPr>
          <t xml:space="preserve">    =&gt; -) $0.0032 for all SKU
</t>
        </r>
      </text>
    </comment>
  </commentList>
</comments>
</file>

<file path=xl/comments3.xml><?xml version="1.0" encoding="utf-8"?>
<comments xmlns="http://schemas.openxmlformats.org/spreadsheetml/2006/main">
  <authors>
    <author>jade huang</author>
  </authors>
  <commentList>
    <comment ref="P20" authorId="0">
      <text>
        <r>
          <rPr>
            <b/>
            <sz val="9"/>
            <color indexed="81"/>
            <rFont val="Tahoma"/>
            <family val="2"/>
          </rPr>
          <t>Reduce 1cs from loading in vertically  to resolve a QI from Yuki on 6-Jan-2016.</t>
        </r>
        <r>
          <rPr>
            <sz val="9"/>
            <color indexed="81"/>
            <rFont val="Tahoma"/>
            <family val="2"/>
          </rPr>
          <t xml:space="preserve">
</t>
        </r>
      </text>
    </comment>
    <comment ref="G66" authorId="0">
      <text>
        <r>
          <rPr>
            <b/>
            <sz val="9"/>
            <color indexed="81"/>
            <rFont val="Tahoma"/>
            <family val="2"/>
          </rPr>
          <t>[1] Walmart Spec Shipper for ITB: US$0.0189</t>
        </r>
      </text>
    </comment>
    <comment ref="I74" authorId="0">
      <text>
        <r>
          <rPr>
            <b/>
            <sz val="9"/>
            <color indexed="81"/>
            <rFont val="Tahoma"/>
            <family val="2"/>
          </rPr>
          <t>[1] H change to I pattern tape on outer cases : US$0.0019</t>
        </r>
      </text>
    </comment>
    <comment ref="J74" authorId="0">
      <text>
        <r>
          <rPr>
            <b/>
            <sz val="9"/>
            <color indexed="81"/>
            <rFont val="Tahoma"/>
            <family val="2"/>
          </rPr>
          <t>[1] H change to I pattern tape on outer cases : US$0.0019</t>
        </r>
      </text>
    </comment>
    <comment ref="P88" authorId="0">
      <text>
        <r>
          <rPr>
            <b/>
            <sz val="9"/>
            <color indexed="81"/>
            <rFont val="Tahoma"/>
            <family val="2"/>
          </rPr>
          <t>[1] H change to I pattern tape on outer cases : US$0.0019</t>
        </r>
      </text>
    </comment>
    <comment ref="F91" authorId="0">
      <text>
        <r>
          <rPr>
            <b/>
            <sz val="9"/>
            <color indexed="81"/>
            <rFont val="Tahoma"/>
            <family val="2"/>
          </rPr>
          <t>[1]Elimination of one check &amp; one cleaning process for AL tubes: -0.0042
[2] Direct loading into container: -0.0006</t>
        </r>
      </text>
    </comment>
    <comment ref="G91" authorId="0">
      <text>
        <r>
          <rPr>
            <b/>
            <sz val="9"/>
            <color indexed="81"/>
            <rFont val="Tahoma"/>
            <family val="2"/>
          </rPr>
          <t>[1] Direct loading into container: -0.0006</t>
        </r>
      </text>
    </comment>
    <comment ref="H91" authorId="0">
      <text>
        <r>
          <rPr>
            <b/>
            <sz val="9"/>
            <color indexed="81"/>
            <rFont val="Tahoma"/>
            <family val="2"/>
          </rPr>
          <t>[1] Direct loading into container: -0.0006</t>
        </r>
      </text>
    </comment>
    <comment ref="I91" authorId="0">
      <text>
        <r>
          <rPr>
            <b/>
            <sz val="9"/>
            <color indexed="81"/>
            <rFont val="Tahoma"/>
            <family val="2"/>
          </rPr>
          <t>[1]Redesign the packaging line (color box &amp; Shipper):-0.0063 &amp; -0.0032
[2]Direct loading into container: -0.0006</t>
        </r>
      </text>
    </comment>
    <comment ref="J91" authorId="0">
      <text>
        <r>
          <rPr>
            <b/>
            <sz val="9"/>
            <color indexed="81"/>
            <rFont val="Tahoma"/>
            <family val="2"/>
          </rPr>
          <t>[1]Redesign the packaging line (color box &amp; Shipper):-0.0063 &amp; -0.0032
[2]Direct loading into container: -0.0006</t>
        </r>
      </text>
    </comment>
    <comment ref="K91" authorId="0">
      <text>
        <r>
          <rPr>
            <b/>
            <sz val="9"/>
            <color indexed="81"/>
            <rFont val="Tahoma"/>
            <family val="2"/>
          </rPr>
          <t>[1] Direct loading into container: -0.0006</t>
        </r>
      </text>
    </comment>
    <comment ref="P91" authorId="0">
      <text>
        <r>
          <rPr>
            <b/>
            <sz val="9"/>
            <color indexed="81"/>
            <rFont val="Tahoma"/>
            <family val="2"/>
          </rPr>
          <t>[1]Redesign the packaging line (color box &amp; Shipper): 0.0063 &amp; 0.0032</t>
        </r>
      </text>
    </comment>
    <comment ref="G92" authorId="0">
      <text>
        <r>
          <rPr>
            <b/>
            <sz val="9"/>
            <color indexed="81"/>
            <rFont val="Tahoma"/>
            <family val="2"/>
          </rPr>
          <t>[1]Elimination of one check &amp; one cleaning process for AL tubes: -0.0042</t>
        </r>
      </text>
    </comment>
    <comment ref="H92" authorId="0">
      <text>
        <r>
          <rPr>
            <b/>
            <sz val="9"/>
            <color indexed="81"/>
            <rFont val="Tahoma"/>
            <family val="2"/>
          </rPr>
          <t>[1]Elimination of one check &amp; one cleaning process for AL tubes: -0.0042</t>
        </r>
      </text>
    </comment>
    <comment ref="I92" authorId="0">
      <text>
        <r>
          <rPr>
            <b/>
            <sz val="9"/>
            <color indexed="81"/>
            <rFont val="Tahoma"/>
            <family val="2"/>
          </rPr>
          <t>[1]Elimination of one check &amp; one cleaning process for AL tubes: -0.0042</t>
        </r>
      </text>
    </comment>
    <comment ref="J92" authorId="0">
      <text>
        <r>
          <rPr>
            <b/>
            <sz val="9"/>
            <color indexed="81"/>
            <rFont val="Tahoma"/>
            <family val="2"/>
          </rPr>
          <t>[1]Elimination of one check &amp; one cleaning process for AL tubes: -0.0042</t>
        </r>
      </text>
    </comment>
    <comment ref="K92" authorId="0">
      <text>
        <r>
          <rPr>
            <b/>
            <sz val="9"/>
            <color indexed="81"/>
            <rFont val="Tahoma"/>
            <family val="2"/>
          </rPr>
          <t>[1]Elimination of one check &amp; one cleaning process for AL tubes: -0.0042</t>
        </r>
      </text>
    </comment>
  </commentList>
</comments>
</file>

<file path=xl/comments4.xml><?xml version="1.0" encoding="utf-8"?>
<comments xmlns="http://schemas.openxmlformats.org/spreadsheetml/2006/main">
  <authors>
    <author>jade huang</author>
  </authors>
  <commentList>
    <comment ref="E27" authorId="0">
      <text>
        <r>
          <rPr>
            <b/>
            <sz val="9"/>
            <color indexed="81"/>
            <rFont val="Tahoma"/>
            <family val="2"/>
          </rPr>
          <t xml:space="preserve">part weight change from 28.7g to 23.7g start from JAS-16 </t>
        </r>
      </text>
    </comment>
    <comment ref="F71" authorId="0">
      <text>
        <r>
          <rPr>
            <b/>
            <sz val="9"/>
            <color indexed="81"/>
            <rFont val="Tahoma"/>
            <family val="2"/>
          </rPr>
          <t>[1]Elimination of one check &amp; one cleaning process for AL tubes: -0.0042</t>
        </r>
      </text>
    </comment>
  </commentList>
</comments>
</file>

<file path=xl/comments5.xml><?xml version="1.0" encoding="utf-8"?>
<comments xmlns="http://schemas.openxmlformats.org/spreadsheetml/2006/main">
  <authors>
    <author>jade huang</author>
    <author>Rando Sze(Hayco Marketing)</author>
  </authors>
  <commentList>
    <comment ref="G60" authorId="0">
      <text>
        <r>
          <rPr>
            <b/>
            <sz val="9"/>
            <color indexed="81"/>
            <rFont val="Tahoma"/>
            <family val="2"/>
          </rPr>
          <t>[1] Head sticker process cost: US$0.0753/pc</t>
        </r>
      </text>
    </comment>
    <comment ref="H60" authorId="0">
      <text>
        <r>
          <rPr>
            <b/>
            <sz val="9"/>
            <color indexed="81"/>
            <rFont val="Tahoma"/>
            <family val="2"/>
          </rPr>
          <t>[1] Head sticker process cost: US$0.0753/pc</t>
        </r>
      </text>
    </comment>
    <comment ref="I60" authorId="0">
      <text>
        <r>
          <rPr>
            <b/>
            <sz val="9"/>
            <color indexed="81"/>
            <rFont val="Tahoma"/>
            <family val="2"/>
          </rPr>
          <t>[1] Head sticker process cost: US$0.0753/pc</t>
        </r>
      </text>
    </comment>
    <comment ref="J60" authorId="0">
      <text>
        <r>
          <rPr>
            <b/>
            <sz val="9"/>
            <color indexed="81"/>
            <rFont val="Tahoma"/>
            <family val="2"/>
          </rPr>
          <t>[1] Head sticker process cost: US$0.0753/pc</t>
        </r>
      </text>
    </comment>
    <comment ref="K60" authorId="0">
      <text>
        <r>
          <rPr>
            <b/>
            <sz val="9"/>
            <color indexed="81"/>
            <rFont val="Tahoma"/>
            <family val="2"/>
          </rPr>
          <t>[1] Head sticker process cost: US$0.0753/pc</t>
        </r>
      </text>
    </comment>
    <comment ref="G61" authorId="1">
      <text>
        <r>
          <rPr>
            <b/>
            <sz val="9"/>
            <color indexed="81"/>
            <rFont val="Tahoma"/>
            <family val="2"/>
          </rPr>
          <t>Rando Sze(Hayco Marketing):</t>
        </r>
        <r>
          <rPr>
            <sz val="9"/>
            <color indexed="81"/>
            <rFont val="Tahoma"/>
            <family val="2"/>
          </rPr>
          <t xml:space="preserve">
[1] direct loading into ctnr ---0.0006</t>
        </r>
      </text>
    </comment>
    <comment ref="H61" authorId="1">
      <text>
        <r>
          <rPr>
            <b/>
            <sz val="9"/>
            <color indexed="81"/>
            <rFont val="Tahoma"/>
            <family val="2"/>
          </rPr>
          <t>Rando Sze(Hayco Marketing):</t>
        </r>
        <r>
          <rPr>
            <sz val="9"/>
            <color indexed="81"/>
            <rFont val="Tahoma"/>
            <family val="2"/>
          </rPr>
          <t xml:space="preserve">
[1] direct loading into ctnr ---0.0006</t>
        </r>
      </text>
    </comment>
    <comment ref="I61" authorId="1">
      <text>
        <r>
          <rPr>
            <b/>
            <sz val="9"/>
            <color indexed="81"/>
            <rFont val="Tahoma"/>
            <family val="2"/>
          </rPr>
          <t>Rando Sze(Hayco Marketing):</t>
        </r>
        <r>
          <rPr>
            <sz val="9"/>
            <color indexed="81"/>
            <rFont val="Tahoma"/>
            <family val="2"/>
          </rPr>
          <t xml:space="preserve">
[1] direct loading into ctnr ---0.0006</t>
        </r>
      </text>
    </comment>
    <comment ref="J61" authorId="1">
      <text>
        <r>
          <rPr>
            <b/>
            <sz val="9"/>
            <color indexed="81"/>
            <rFont val="Tahoma"/>
            <family val="2"/>
          </rPr>
          <t>Rando Sze(Hayco Marketing):</t>
        </r>
        <r>
          <rPr>
            <sz val="9"/>
            <color indexed="81"/>
            <rFont val="Tahoma"/>
            <family val="2"/>
          </rPr>
          <t xml:space="preserve">
[1] direct loading into ctnr ---0.0006</t>
        </r>
      </text>
    </comment>
    <comment ref="K61" authorId="1">
      <text>
        <r>
          <rPr>
            <b/>
            <sz val="9"/>
            <color indexed="81"/>
            <rFont val="Tahoma"/>
            <family val="2"/>
          </rPr>
          <t>Rando Sze(Hayco Marketing):</t>
        </r>
        <r>
          <rPr>
            <sz val="9"/>
            <color indexed="81"/>
            <rFont val="Tahoma"/>
            <family val="2"/>
          </rPr>
          <t xml:space="preserve">
[1] direct loading into ctnr ---0.0006
[2] H change to I pattern tape on outer cases ---0.0018</t>
        </r>
      </text>
    </comment>
    <comment ref="G62" authorId="1">
      <text>
        <r>
          <rPr>
            <b/>
            <sz val="9"/>
            <color indexed="81"/>
            <rFont val="Tahoma"/>
            <family val="2"/>
          </rPr>
          <t>Rando Sze(Hayco Marketing):</t>
        </r>
        <r>
          <rPr>
            <sz val="9"/>
            <color indexed="81"/>
            <rFont val="Tahoma"/>
            <family val="2"/>
          </rPr>
          <t xml:space="preserve">
[1] Elimination of one check &amp; one cleaning process for AL tubes---0.0042</t>
        </r>
      </text>
    </comment>
    <comment ref="H62" authorId="1">
      <text>
        <r>
          <rPr>
            <b/>
            <sz val="9"/>
            <color indexed="81"/>
            <rFont val="Tahoma"/>
            <family val="2"/>
          </rPr>
          <t>Rando Sze(Hayco Marketing):</t>
        </r>
        <r>
          <rPr>
            <sz val="9"/>
            <color indexed="81"/>
            <rFont val="Tahoma"/>
            <family val="2"/>
          </rPr>
          <t xml:space="preserve">
[1] Elimination of one check &amp; one cleaning process for AL tubes---0.0042</t>
        </r>
      </text>
    </comment>
    <comment ref="I62" authorId="1">
      <text>
        <r>
          <rPr>
            <b/>
            <sz val="9"/>
            <color indexed="81"/>
            <rFont val="Tahoma"/>
            <family val="2"/>
          </rPr>
          <t>Rando Sze(Hayco Marketing):</t>
        </r>
        <r>
          <rPr>
            <sz val="9"/>
            <color indexed="81"/>
            <rFont val="Tahoma"/>
            <family val="2"/>
          </rPr>
          <t xml:space="preserve">
[1] Elimination of one check &amp; one cleaning process for AL tubes---0.0042</t>
        </r>
      </text>
    </comment>
    <comment ref="J62" authorId="1">
      <text>
        <r>
          <rPr>
            <b/>
            <sz val="9"/>
            <color indexed="81"/>
            <rFont val="Tahoma"/>
            <family val="2"/>
          </rPr>
          <t>Rando Sze(Hayco Marketing):</t>
        </r>
        <r>
          <rPr>
            <sz val="9"/>
            <color indexed="81"/>
            <rFont val="Tahoma"/>
            <family val="2"/>
          </rPr>
          <t xml:space="preserve">
[1] Elimination of one check &amp; one cleaning process for AL tubes---0.0042</t>
        </r>
      </text>
    </comment>
    <comment ref="K62" authorId="1">
      <text>
        <r>
          <rPr>
            <b/>
            <sz val="9"/>
            <color indexed="81"/>
            <rFont val="Tahoma"/>
            <family val="2"/>
          </rPr>
          <t>Rando Sze(Hayco Marketing):</t>
        </r>
        <r>
          <rPr>
            <sz val="9"/>
            <color indexed="81"/>
            <rFont val="Tahoma"/>
            <family val="2"/>
          </rPr>
          <t xml:space="preserve">
[1] Elimination of one check &amp; one cleaning process for AL tubes---0.0042</t>
        </r>
      </text>
    </comment>
  </commentList>
</comments>
</file>

<file path=xl/comments6.xml><?xml version="1.0" encoding="utf-8"?>
<comments xmlns="http://schemas.openxmlformats.org/spreadsheetml/2006/main">
  <authors>
    <author>jade huang</author>
  </authors>
  <commentList>
    <comment ref="J64" authorId="0">
      <text>
        <r>
          <rPr>
            <b/>
            <sz val="9"/>
            <color indexed="81"/>
            <rFont val="Tahoma"/>
            <family val="2"/>
          </rPr>
          <t>[1]H change to I pattern tape on outer cases (12CT): US$0.0009/pc</t>
        </r>
      </text>
    </comment>
    <comment ref="K64" authorId="0">
      <text>
        <r>
          <rPr>
            <b/>
            <sz val="9"/>
            <color indexed="81"/>
            <rFont val="Tahoma"/>
            <family val="2"/>
          </rPr>
          <t>[1]H change to I pattern tape on outer cases (12CT): US$0.0009/pc</t>
        </r>
      </text>
    </comment>
    <comment ref="L64" authorId="0">
      <text>
        <r>
          <rPr>
            <b/>
            <sz val="9"/>
            <color indexed="81"/>
            <rFont val="Tahoma"/>
            <family val="2"/>
          </rPr>
          <t>[1]H change to I pattern tape on outer cases (12CT): US$0.0009/pc</t>
        </r>
      </text>
    </comment>
    <comment ref="M64" authorId="0">
      <text>
        <r>
          <rPr>
            <b/>
            <sz val="9"/>
            <color indexed="81"/>
            <rFont val="Tahoma"/>
            <family val="2"/>
          </rPr>
          <t>[1]H change to I pattern tape on outer cases (12CT): US$0.0009/pc</t>
        </r>
      </text>
    </comment>
    <comment ref="S64" authorId="0">
      <text>
        <r>
          <rPr>
            <b/>
            <sz val="9"/>
            <color indexed="81"/>
            <rFont val="Tahoma"/>
            <family val="2"/>
          </rPr>
          <t>[1]H change to I pattern tape on outer cases (12CT): US$0.0009/pc</t>
        </r>
      </text>
    </comment>
    <comment ref="T64" authorId="0">
      <text>
        <r>
          <rPr>
            <b/>
            <sz val="9"/>
            <color indexed="81"/>
            <rFont val="Tahoma"/>
            <family val="2"/>
          </rPr>
          <t>[1]H change to I pattern tape on outer cases (12CT): US$0.0009/pc</t>
        </r>
      </text>
    </comment>
    <comment ref="B80" authorId="0">
      <text>
        <r>
          <rPr>
            <b/>
            <sz val="9"/>
            <color indexed="81"/>
            <rFont val="Tahoma"/>
            <family val="2"/>
          </rPr>
          <t>50% source from China directly</t>
        </r>
      </text>
    </comment>
  </commentList>
</comments>
</file>

<file path=xl/comments7.xml><?xml version="1.0" encoding="utf-8"?>
<comments xmlns="http://schemas.openxmlformats.org/spreadsheetml/2006/main">
  <authors>
    <author>jade huang</author>
  </authors>
  <commentList>
    <comment ref="A64" authorId="0">
      <text>
        <r>
          <rPr>
            <b/>
            <sz val="9"/>
            <color indexed="81"/>
            <rFont val="Tahoma"/>
            <family val="2"/>
          </rPr>
          <t>[1]Flowwrap scrap for peg-able process:0.0004</t>
        </r>
      </text>
    </comment>
    <comment ref="J64" authorId="0">
      <text>
        <r>
          <rPr>
            <b/>
            <sz val="9"/>
            <color indexed="81"/>
            <rFont val="Tahoma"/>
            <family val="2"/>
          </rPr>
          <t>[1]Flowwrap scrap for peg-able process:0.0004</t>
        </r>
      </text>
    </comment>
    <comment ref="K64" authorId="0">
      <text>
        <r>
          <rPr>
            <b/>
            <sz val="9"/>
            <color indexed="81"/>
            <rFont val="Tahoma"/>
            <family val="2"/>
          </rPr>
          <t>[1]Flowwrap scrap for peg-able process:0.0004</t>
        </r>
      </text>
    </comment>
    <comment ref="Y64" authorId="0">
      <text>
        <r>
          <rPr>
            <b/>
            <sz val="9"/>
            <color indexed="81"/>
            <rFont val="Tahoma"/>
            <family val="2"/>
          </rPr>
          <t>[1]Flowwrap scrap for peg-able process:0.0004</t>
        </r>
      </text>
    </comment>
    <comment ref="Z64" authorId="0">
      <text>
        <r>
          <rPr>
            <b/>
            <sz val="9"/>
            <color indexed="81"/>
            <rFont val="Tahoma"/>
            <family val="2"/>
          </rPr>
          <t>[1]Flowwrap scrap for peg-able process:0.0004</t>
        </r>
      </text>
    </comment>
    <comment ref="AA64" authorId="0">
      <text>
        <r>
          <rPr>
            <b/>
            <sz val="9"/>
            <color indexed="81"/>
            <rFont val="Tahoma"/>
            <family val="2"/>
          </rPr>
          <t>[1]Flowwrap scrap for peg-able process:0.0004</t>
        </r>
      </text>
    </comment>
    <comment ref="B70" authorId="0">
      <text>
        <r>
          <rPr>
            <b/>
            <sz val="9"/>
            <color indexed="81"/>
            <rFont val="Tahoma"/>
            <family val="2"/>
          </rPr>
          <t>50% source from China directly</t>
        </r>
      </text>
    </comment>
  </commentList>
</comments>
</file>

<file path=xl/comments8.xml><?xml version="1.0" encoding="utf-8"?>
<comments xmlns="http://schemas.openxmlformats.org/spreadsheetml/2006/main">
  <authors>
    <author>jade huang</author>
  </authors>
  <commentList>
    <comment ref="D87" authorId="0">
      <text>
        <r>
          <rPr>
            <b/>
            <sz val="9"/>
            <color indexed="81"/>
            <rFont val="Tahoma"/>
            <family val="2"/>
          </rPr>
          <t>Elimination of one check &amp; one cleaning process for AL tubes: US$0.0042/pc</t>
        </r>
      </text>
    </comment>
    <comment ref="E87" authorId="0">
      <text>
        <r>
          <rPr>
            <b/>
            <sz val="9"/>
            <color indexed="81"/>
            <rFont val="Tahoma"/>
            <family val="2"/>
          </rPr>
          <t>Elimination of one check &amp; one cleaning process for AL tubes: US$0.0042/pc</t>
        </r>
      </text>
    </comment>
  </commentList>
</comments>
</file>

<file path=xl/sharedStrings.xml><?xml version="1.0" encoding="utf-8"?>
<sst xmlns="http://schemas.openxmlformats.org/spreadsheetml/2006/main" count="3054" uniqueCount="1410">
  <si>
    <t>Highly Restricted</t>
  </si>
  <si>
    <t>Scrap</t>
  </si>
  <si>
    <t>Component</t>
  </si>
  <si>
    <t>Region</t>
  </si>
  <si>
    <t>SKU</t>
  </si>
  <si>
    <t>Qty/40HQ</t>
  </si>
  <si>
    <t>Count per case</t>
  </si>
  <si>
    <t>GCAS</t>
  </si>
  <si>
    <t xml:space="preserve">Upper Housing Cover    </t>
  </si>
  <si>
    <t xml:space="preserve">Upper Dust Bin </t>
  </si>
  <si>
    <t>Lower Dust Bin</t>
  </si>
  <si>
    <t>Right Button</t>
  </si>
  <si>
    <t>Left Button</t>
  </si>
  <si>
    <t>Actuator</t>
  </si>
  <si>
    <t>Sheet Gripper 2 (On base plate)</t>
  </si>
  <si>
    <t>Wheel Cap</t>
  </si>
  <si>
    <t>Beater Bar Axle</t>
  </si>
  <si>
    <t>Drive Wheel</t>
  </si>
  <si>
    <t>Beater Bar Hub with Rib</t>
  </si>
  <si>
    <t>Beater Bar Hub without Rib</t>
  </si>
  <si>
    <t>Drive Axle Hub Left</t>
  </si>
  <si>
    <t>Drive Axle Hub</t>
  </si>
  <si>
    <t>Membrane Retainer</t>
  </si>
  <si>
    <t>Sheet Gripper (Same as Olympus)</t>
  </si>
  <si>
    <t>Ball Joint Rod</t>
  </si>
  <si>
    <t>Cross Joint (Same as Olympus)</t>
  </si>
  <si>
    <t>Pole Clip for BJR</t>
  </si>
  <si>
    <t>Upper Handle</t>
  </si>
  <si>
    <t>Lower Handle</t>
  </si>
  <si>
    <t>Hanging Ring</t>
  </si>
  <si>
    <t>Hanging Ring OM</t>
  </si>
  <si>
    <t>Screw (Original)</t>
  </si>
  <si>
    <t>Spring</t>
  </si>
  <si>
    <t>Twisted Beater Bar</t>
  </si>
  <si>
    <t>Beater Bar Blade (Extrusion)</t>
  </si>
  <si>
    <t>Drive Wheel Tire</t>
  </si>
  <si>
    <t>Cow Catcher 1</t>
  </si>
  <si>
    <t>Cow Catcher 2</t>
  </si>
  <si>
    <t>Base Plate Membrane</t>
  </si>
  <si>
    <t>Glue(Use for Cower Catcher)</t>
  </si>
  <si>
    <t>Logo pad print</t>
  </si>
  <si>
    <t xml:space="preserve">Grease (on Drive Wheel Gear / Dustbin buttons) </t>
  </si>
  <si>
    <t>Instruction manual</t>
  </si>
  <si>
    <t>Dry sheet</t>
  </si>
  <si>
    <t>Material Handling Fee</t>
  </si>
  <si>
    <t>Amortization</t>
  </si>
  <si>
    <t>Pad Printing</t>
  </si>
  <si>
    <t>Manufacturing Expense</t>
  </si>
  <si>
    <t>Finance Cost</t>
  </si>
  <si>
    <t>Total Starter Kit Price</t>
  </si>
  <si>
    <t>Highly restricted</t>
  </si>
  <si>
    <r>
      <t>U</t>
    </r>
    <r>
      <rPr>
        <sz val="10"/>
        <color indexed="8"/>
        <rFont val="Arial"/>
        <family val="2"/>
      </rPr>
      <t>S-PGP</t>
    </r>
  </si>
  <si>
    <t>Ct/case</t>
  </si>
  <si>
    <t>SA</t>
  </si>
  <si>
    <t>N6P-5500014360</t>
  </si>
  <si>
    <t>Line no.</t>
  </si>
  <si>
    <t>Resin</t>
  </si>
  <si>
    <t>Gm/pc - usage</t>
  </si>
  <si>
    <t>Head (CT optimized)</t>
  </si>
  <si>
    <t>PP AY564 (pre-color)</t>
  </si>
  <si>
    <t xml:space="preserve">Cover </t>
  </si>
  <si>
    <t>GPPS MW1</t>
  </si>
  <si>
    <t>Sheet Grippers</t>
  </si>
  <si>
    <t>TPE MB470(60) + HIPS PH88(40)</t>
  </si>
  <si>
    <t>Cross Joint</t>
  </si>
  <si>
    <t>ABS GA850</t>
  </si>
  <si>
    <t xml:space="preserve">Ball Joint Rod </t>
  </si>
  <si>
    <t xml:space="preserve">AV161 </t>
  </si>
  <si>
    <t>Adhesive for 2 clr EVA pad</t>
  </si>
  <si>
    <t xml:space="preserve">AY 564 </t>
  </si>
  <si>
    <t>Overmold</t>
  </si>
  <si>
    <t>hand grip overmold scrap</t>
  </si>
  <si>
    <t>Alum Pole - 3 long sections</t>
  </si>
  <si>
    <t>301x 19mm dia</t>
  </si>
  <si>
    <t>Alum Pole - 1 short section</t>
  </si>
  <si>
    <t>70 x19mm dia</t>
  </si>
  <si>
    <t>Clips</t>
  </si>
  <si>
    <t>POM M90-44</t>
  </si>
  <si>
    <t>Spacer in carton</t>
  </si>
  <si>
    <t>Blister-0.04mm APET</t>
  </si>
  <si>
    <t>Bionic Outer - single corrugate</t>
  </si>
  <si>
    <t>Circular Seal</t>
  </si>
  <si>
    <t xml:space="preserve">Backing card </t>
  </si>
  <si>
    <t>Others (Hot stamp foil, adhesive,etc.)</t>
  </si>
  <si>
    <t>Material Handling</t>
  </si>
  <si>
    <t>Total Implement Price</t>
  </si>
  <si>
    <t>sea freight-&gt;HK</t>
  </si>
  <si>
    <t>US$/20-ft</t>
  </si>
  <si>
    <t>US$/40ft</t>
  </si>
  <si>
    <t>wet pouch from Thailand</t>
  </si>
  <si>
    <t>from NA</t>
  </si>
  <si>
    <t>trucking to China=</t>
  </si>
  <si>
    <t>HK storage/month=</t>
  </si>
  <si>
    <t>US$/pc</t>
  </si>
  <si>
    <t>Component</t>
    <phoneticPr fontId="22" type="noConversion"/>
  </si>
  <si>
    <t>F6P-5500029962</t>
  </si>
  <si>
    <t>#25 Removable Mylar Sticker</t>
  </si>
  <si>
    <t>Qty / Kit</t>
  </si>
  <si>
    <t>(NA - ITB)</t>
  </si>
  <si>
    <t>Annual volume = 782 M kits</t>
  </si>
  <si>
    <t>USD</t>
  </si>
  <si>
    <t>GM/SET</t>
  </si>
  <si>
    <t>Head</t>
  </si>
  <si>
    <t>Sheet Gripper</t>
  </si>
  <si>
    <t>Extra Grippers</t>
  </si>
  <si>
    <t>Spring clip</t>
  </si>
  <si>
    <t>Aluminium rivet</t>
  </si>
  <si>
    <t>Hand Grip</t>
  </si>
  <si>
    <t>Φ19 Al. tube anodized</t>
  </si>
  <si>
    <t>Carton (WE Surfer Paradise artwork)</t>
  </si>
  <si>
    <t>Corrugated</t>
  </si>
  <si>
    <t>1/6</t>
  </si>
  <si>
    <t>Circular seal</t>
  </si>
  <si>
    <t>Polybag</t>
  </si>
  <si>
    <t>ITB/OOB commonized</t>
  </si>
  <si>
    <t>WE : 6414 pcs/20ft
NA- 14454 pcs/40HQ</t>
    <phoneticPr fontId="23" type="noConversion"/>
  </si>
  <si>
    <t>Head Decoration Sticker (PET substrate, PP coating)</t>
    <phoneticPr fontId="23" type="noConversion"/>
  </si>
  <si>
    <t>Implement Price</t>
  </si>
  <si>
    <t xml:space="preserve">Max XL dry sheets (all in cost) </t>
  </si>
  <si>
    <t xml:space="preserve">Quotation template : </t>
    <phoneticPr fontId="22" type="noConversion"/>
  </si>
  <si>
    <t>Max XL- Global</t>
    <phoneticPr fontId="22" type="noConversion"/>
  </si>
  <si>
    <t>Quotation template :</t>
    <phoneticPr fontId="22" type="noConversion"/>
  </si>
  <si>
    <t>ABS GA850 THAILAND</t>
  </si>
  <si>
    <t>Description</t>
  </si>
  <si>
    <t>Fork- Galvastator</t>
  </si>
  <si>
    <t>CO-PP  AV161 S'PORE</t>
  </si>
  <si>
    <t>Connecting Rod</t>
  </si>
  <si>
    <t>CO-PP AY564</t>
  </si>
  <si>
    <t>Large Axial Cap</t>
  </si>
  <si>
    <t>Small Axial Cap</t>
  </si>
  <si>
    <t>Unlock Button Chassis</t>
  </si>
  <si>
    <t xml:space="preserve">Unlock Button  </t>
  </si>
  <si>
    <t>Unlock Button Shaft</t>
  </si>
  <si>
    <t>Unlock button spring</t>
  </si>
  <si>
    <t>Large Push Button</t>
  </si>
  <si>
    <t>M90-44</t>
  </si>
  <si>
    <t>Small Push Button</t>
  </si>
  <si>
    <t>Push button spring</t>
  </si>
  <si>
    <t>Middle Tube</t>
  </si>
  <si>
    <t>Small Tube</t>
  </si>
  <si>
    <t>Logistic Expenses</t>
  </si>
  <si>
    <t>Canada import tariff 3% (This is cancelled per change to DAP incoterm)</t>
  </si>
  <si>
    <t>Logistic and storage services by Wills Transfer of Canada</t>
  </si>
  <si>
    <t>Unloading @US$190/ctnr</t>
  </si>
  <si>
    <t>Palletization @US$18/pallet</t>
  </si>
  <si>
    <t>Storage @US$9/pallet-month</t>
  </si>
  <si>
    <t>53ft trailer @US$63/30 pallets - 1 stack (Wills confirmed on 04-Apr-11)</t>
  </si>
  <si>
    <t>Unreturned pallet  or pallet rental - to be advised by Wills after the program has started.</t>
  </si>
  <si>
    <t>Labelling the pallets @ US$9/pallet</t>
  </si>
  <si>
    <t>Insurance  upto CAD500,000 (for safety stock at WILLS) - CAD1300/yr (WILLS: 16-Mar-11)~CAD650 for Galvastator</t>
  </si>
  <si>
    <t>Hayco logistic management fee</t>
  </si>
  <si>
    <t>Total delivered cost (TDC) at Brockville, Canada</t>
  </si>
  <si>
    <t>Canadian GST @ 5% (refundable to P&amp;G after product is sold)</t>
  </si>
  <si>
    <t>Not included in price</t>
  </si>
  <si>
    <t>Shenzhen to P&amp;G Brockville logistic assumptions :</t>
  </si>
  <si>
    <t>Seatainer loading estimate (improved)- 40-ft HQ : pcs</t>
  </si>
  <si>
    <t>Qty on a NA pallet  --- P&amp;G extended pallet-load height (email 02 Apr 11): pcs</t>
  </si>
  <si>
    <t>53ft trailer holds 30 pallets (one layer no stacking)</t>
  </si>
  <si>
    <t>All pallets are returned to Wills Transfer for re-use.</t>
  </si>
  <si>
    <t>Damco-Hayco contract rate :</t>
  </si>
  <si>
    <t>Sea freightr from Shenzhen to Vancourver, Canada ---NYK --- US$4300/40ft HQ</t>
    <phoneticPr fontId="23" type="noConversion"/>
  </si>
  <si>
    <t>Canadian Customs clearance --- US$125/ctnr</t>
  </si>
  <si>
    <t>Canadian local charges --- DOC US$30/ctnr, ACI US$30/ctnr</t>
  </si>
  <si>
    <t>Upper handle-Galvastator (End Cap)</t>
    <phoneticPr fontId="23" type="noConversion"/>
  </si>
  <si>
    <t>Lower handle- Galvastator (Handle)</t>
    <phoneticPr fontId="23" type="noConversion"/>
  </si>
  <si>
    <t>PC+ABS 110279</t>
    <phoneticPr fontId="23" type="noConversion"/>
  </si>
  <si>
    <t>Polybag</t>
    <phoneticPr fontId="23" type="noConversion"/>
  </si>
  <si>
    <t>insert card</t>
    <phoneticPr fontId="23" type="noConversion"/>
  </si>
  <si>
    <t xml:space="preserve">80CT shipper </t>
    <phoneticPr fontId="23" type="noConversion"/>
  </si>
  <si>
    <t>Special discount from heat-sealing operation</t>
  </si>
  <si>
    <t xml:space="preserve">Ex-factory Starter Kit Price : </t>
  </si>
  <si>
    <t>Export expense</t>
  </si>
  <si>
    <t>Blister insert</t>
  </si>
  <si>
    <t>C8 Fork + C8 IBM Handle</t>
  </si>
  <si>
    <t>Total material price:</t>
  </si>
  <si>
    <t>Insurance  upto CAD500,000 (for safety stock at WILLS) - CAD1300/yr (WILLS: 16-Mar-11)~CAD650 for Galvatron</t>
  </si>
  <si>
    <t>Shenzhen to P&amp;G Brockville assumptions :</t>
  </si>
  <si>
    <t>Qty on a NA pallet (set of 1 fork + 1 handle) --- P&amp;G extended pallet-load height (email 02 Apr 11):</t>
  </si>
  <si>
    <t>1ct Flow-wrap (pre-formed pouch, MOQ : 60,000pcs)</t>
  </si>
  <si>
    <t>Outer case (24ct)</t>
  </si>
  <si>
    <t>Indirect material</t>
  </si>
  <si>
    <t>Material handling (exclude duster)</t>
  </si>
  <si>
    <t>Blister (slide in)</t>
  </si>
  <si>
    <t>Backing card</t>
  </si>
  <si>
    <t>Branding sleeve (front card)</t>
  </si>
  <si>
    <t>side sticker(to stablize branding sleeve)</t>
  </si>
  <si>
    <t>Sealing sticker at hang hole</t>
  </si>
  <si>
    <t>Outer case - 12ct</t>
  </si>
  <si>
    <t>Corrugate divider (2pcs/outer)</t>
  </si>
  <si>
    <t>Packing paper (reduce scratch)</t>
  </si>
  <si>
    <t>380x220mm; 35gm; standard white (3pcs/outer)</t>
  </si>
  <si>
    <t>Ex-China</t>
  </si>
  <si>
    <t>China- Brockville</t>
  </si>
  <si>
    <t xml:space="preserve">Basic direct material cost </t>
  </si>
  <si>
    <t>Qty/cs</t>
  </si>
  <si>
    <t>USD/cs</t>
  </si>
  <si>
    <t>No</t>
  </si>
  <si>
    <t>Yes</t>
  </si>
  <si>
    <t>from Shanghai</t>
  </si>
  <si>
    <t xml:space="preserve"> Original price /cs</t>
  </si>
  <si>
    <t>Curerncy</t>
  </si>
  <si>
    <t>Euro</t>
  </si>
  <si>
    <t>THB</t>
  </si>
  <si>
    <t>C&amp;F price ?</t>
  </si>
  <si>
    <t>Refill &amp; substrates</t>
  </si>
  <si>
    <t>Wax-oil from UK</t>
  </si>
  <si>
    <t>NA</t>
    <phoneticPr fontId="22" type="noConversion"/>
  </si>
  <si>
    <t>Brockville</t>
    <phoneticPr fontId="22" type="noConversion"/>
  </si>
  <si>
    <t>Drayage from Montreal to Brockville @US$556/ctnr</t>
    <phoneticPr fontId="14" type="noConversion"/>
  </si>
  <si>
    <t>ASN (Damco) - from Jan 2012 (deleted)</t>
  </si>
  <si>
    <t>Insurance: around % of cargo Value ( P&amp;G standard)</t>
  </si>
  <si>
    <t>sub-total=</t>
  </si>
  <si>
    <t xml:space="preserve">From Yantian port, China  to Los Angeles,CA,USA </t>
  </si>
  <si>
    <t>Customs clearance in US</t>
  </si>
  <si>
    <t>Olympus &amp; others</t>
  </si>
  <si>
    <t>Max Refill</t>
  </si>
  <si>
    <t>Wetjet</t>
  </si>
  <si>
    <t>Driver waiting time (2 hours free time)</t>
  </si>
  <si>
    <t>Handling fee sub-total=</t>
  </si>
  <si>
    <t>GBP</t>
  </si>
  <si>
    <t>Other appointed purchases</t>
  </si>
  <si>
    <t>Pump from wuxi</t>
  </si>
  <si>
    <t>Vent module from wuxi</t>
  </si>
  <si>
    <t>Vent valve assembly from wuxi</t>
  </si>
  <si>
    <t>Vent valve from Monaco</t>
  </si>
  <si>
    <t>PU tubing from USA</t>
  </si>
  <si>
    <t>2000FT</t>
  </si>
  <si>
    <t>S3 XL rolls from USA</t>
  </si>
  <si>
    <t>n/a</t>
  </si>
  <si>
    <t>USD/sqm</t>
  </si>
  <si>
    <t>GBP/KG</t>
  </si>
  <si>
    <t xml:space="preserve">Wetjet bottle </t>
  </si>
  <si>
    <t>TBC</t>
  </si>
  <si>
    <t>WE</t>
  </si>
  <si>
    <t>NA</t>
  </si>
  <si>
    <t>TBA</t>
  </si>
  <si>
    <t>Landed  cost USD/pc</t>
  </si>
  <si>
    <t>Handle-GAIM</t>
  </si>
  <si>
    <t>Others plastic parts</t>
  </si>
  <si>
    <t>Short duster handle &amp; fork</t>
  </si>
  <si>
    <t>Blue duster</t>
  </si>
  <si>
    <t>Wet pouch</t>
  </si>
  <si>
    <t>Glue 2 color EVA</t>
  </si>
  <si>
    <t>Business Charges</t>
  </si>
  <si>
    <t>Refills</t>
  </si>
  <si>
    <t>Color carton with 2 PET windows (OOC with no window)</t>
  </si>
  <si>
    <t>Loading-pc</t>
  </si>
  <si>
    <t>Export logistics</t>
  </si>
  <si>
    <t>Export Logistics</t>
  </si>
  <si>
    <t>Loading-pcs</t>
  </si>
  <si>
    <t>Device sub-total:</t>
  </si>
  <si>
    <t>wet pouch (all-in cost) 
(NA=2pcs; WE=0 pc) - Olympus</t>
  </si>
  <si>
    <t>(NA - OOB)</t>
  </si>
  <si>
    <t xml:space="preserve">To: </t>
  </si>
  <si>
    <t>From : Hayco Manufacturing Limited</t>
  </si>
  <si>
    <t>Procter &amp; Gamble Co</t>
  </si>
  <si>
    <t>3002 Citicorp Centre</t>
  </si>
  <si>
    <t>Cincinnati</t>
  </si>
  <si>
    <t>18 Whitfield Road</t>
  </si>
  <si>
    <t>USA</t>
  </si>
  <si>
    <t>Hong Kong SAR</t>
  </si>
  <si>
    <t>XL JR 6x16CT Refill NA</t>
    <phoneticPr fontId="19" type="noConversion"/>
  </si>
  <si>
    <t>XL JR 6x19CT Refill NA</t>
    <phoneticPr fontId="19" type="noConversion"/>
  </si>
  <si>
    <t>Gcas</t>
    <phoneticPr fontId="19" type="noConversion"/>
  </si>
  <si>
    <t>BC</t>
    <phoneticPr fontId="19" type="noConversion"/>
  </si>
  <si>
    <t>SA</t>
    <phoneticPr fontId="19" type="noConversion"/>
  </si>
  <si>
    <t>Line</t>
    <phoneticPr fontId="19" type="noConversion"/>
  </si>
  <si>
    <t>SK/Container</t>
    <phoneticPr fontId="19" type="noConversion"/>
  </si>
  <si>
    <t>Wax/oil</t>
  </si>
  <si>
    <t>Substrate - Bionic</t>
  </si>
  <si>
    <t>Color carton - Bionic (WE update : Surfers P)</t>
  </si>
  <si>
    <t>Outer case - Bionic</t>
  </si>
  <si>
    <t>Indirect materials</t>
  </si>
  <si>
    <t>Export Logistics</t>
    <phoneticPr fontId="16" type="noConversion"/>
  </si>
  <si>
    <t>Manufacturing Expense</t>
    <phoneticPr fontId="19" type="noConversion"/>
  </si>
  <si>
    <t>Total:</t>
  </si>
  <si>
    <t>USD/carton</t>
  </si>
  <si>
    <t>USD/sheet</t>
  </si>
  <si>
    <t>Sheets/ctn</t>
  </si>
  <si>
    <t>Bulk</t>
  </si>
  <si>
    <t>WE - Germany</t>
  </si>
  <si>
    <t>F6P- 5500053775</t>
  </si>
  <si>
    <t>N6P- 5500000396</t>
  </si>
  <si>
    <t>10.7 gm</t>
  </si>
  <si>
    <t>8.80gm</t>
  </si>
  <si>
    <t>Flow handle</t>
  </si>
  <si>
    <t>Loading -pcs</t>
  </si>
  <si>
    <t>Fork -base on 16 cav conventional mold</t>
  </si>
  <si>
    <t xml:space="preserve">180 duster - Blue </t>
  </si>
  <si>
    <t>Scrap (reduced)</t>
  </si>
  <si>
    <t>Scrap -  0.5% (reduced)</t>
  </si>
  <si>
    <t>ITB -426mm</t>
  </si>
  <si>
    <t>ITB-275mm</t>
  </si>
  <si>
    <t>ITB-64mm</t>
  </si>
  <si>
    <t>3002, 18 Whitfield Road</t>
  </si>
  <si>
    <t>Hong Kong.</t>
  </si>
  <si>
    <t>C&amp;F</t>
  </si>
  <si>
    <t>For US - USD/40HQ (Hayco paying to Damco for service XYZ)</t>
  </si>
  <si>
    <t>Trucking from plant to China port</t>
  </si>
  <si>
    <t>harmonized code</t>
  </si>
  <si>
    <t>Reduced scrap</t>
  </si>
  <si>
    <t>Refill handling fee</t>
  </si>
  <si>
    <t>Finance Cost for refills</t>
  </si>
  <si>
    <t xml:space="preserve">Export Logistics </t>
  </si>
  <si>
    <t>Loading-pcs/40HQ</t>
  </si>
  <si>
    <t xml:space="preserve">360 duster - Yellow </t>
  </si>
  <si>
    <t xml:space="preserve">Quotation template : Wetjet SK </t>
  </si>
  <si>
    <t>Lead wire</t>
  </si>
  <si>
    <t xml:space="preserve">Pole Connector </t>
  </si>
  <si>
    <t>Cable tie</t>
  </si>
  <si>
    <t>Nylon</t>
  </si>
  <si>
    <t>Shock cord</t>
  </si>
  <si>
    <t>110mm</t>
  </si>
  <si>
    <t>heat shrinking tube ; L=50mm OD=4mm</t>
  </si>
  <si>
    <t>ABS,HI-121H</t>
  </si>
  <si>
    <t>TPE DE45333</t>
  </si>
  <si>
    <t>PP, AW564</t>
  </si>
  <si>
    <t>DMB-1106-01 BY DEFOND,UL LISTED                                                          ALT. KW11-3Z-5(K) BY ZJ ZHONGXUN,UL LISTED</t>
  </si>
  <si>
    <t>PP HNR100</t>
  </si>
  <si>
    <t>SK</t>
  </si>
  <si>
    <t>BC</t>
  </si>
  <si>
    <t>Q'TY</t>
  </si>
  <si>
    <t xml:space="preserve"> USD</t>
  </si>
  <si>
    <t>POM M270</t>
  </si>
  <si>
    <t>lubricant</t>
  </si>
  <si>
    <t>0.2g</t>
  </si>
  <si>
    <t>WITH 4540 MOTOR (WUXI pump based US$1.17)</t>
  </si>
  <si>
    <t>(based US$0.091)</t>
  </si>
  <si>
    <t>(based US$0.145), Promepla</t>
  </si>
  <si>
    <t>POM 500P</t>
  </si>
  <si>
    <t>POM90-44MAL</t>
  </si>
  <si>
    <t>Purchase part</t>
  </si>
  <si>
    <t xml:space="preserve">WtJet 500ml Harmonized BOTTLE </t>
  </si>
  <si>
    <t>Diameter 35mm</t>
  </si>
  <si>
    <t>Date code label</t>
  </si>
  <si>
    <t xml:space="preserve"> 80G SBS No Removable         </t>
  </si>
  <si>
    <t xml:space="preserve">3M 4945#            </t>
  </si>
  <si>
    <t>#50 Removable Mylar Sticker</t>
  </si>
  <si>
    <t>44-Chem. Solution</t>
  </si>
  <si>
    <t xml:space="preserve">40.5ml </t>
  </si>
  <si>
    <t>LEAD-FREE SOLDERING WIRE D0.8MM</t>
  </si>
  <si>
    <t>Device Assy Labor</t>
  </si>
  <si>
    <t>QA Labor</t>
  </si>
  <si>
    <t>Ctnr loading (pcs/40HQ)</t>
  </si>
  <si>
    <t>NA Pallet</t>
  </si>
  <si>
    <t>STAT unit (per pc)</t>
  </si>
  <si>
    <t>Pallet type :</t>
  </si>
  <si>
    <t xml:space="preserve">NA </t>
  </si>
  <si>
    <t>Number of product per pallet -pcs</t>
  </si>
  <si>
    <t>WE Pallet</t>
  </si>
  <si>
    <t xml:space="preserve">WE </t>
  </si>
  <si>
    <t>360 duster - Yellow</t>
  </si>
  <si>
    <t>Resin-name</t>
  </si>
  <si>
    <t>LDPE G811</t>
  </si>
  <si>
    <t>CO-PP AV161</t>
  </si>
  <si>
    <t>PC+ABS 110279</t>
  </si>
  <si>
    <t xml:space="preserve">PP SM 198 </t>
  </si>
  <si>
    <t>Change rate %</t>
  </si>
  <si>
    <t>JAS resin cost USD/MT</t>
  </si>
  <si>
    <t>Hayco  Benchmark Logistics Costs</t>
  </si>
  <si>
    <t>GREASE FOR GEAR
 [Lubriant Bel-Ray (2) Clear]</t>
  </si>
  <si>
    <t>NA</t>
    <phoneticPr fontId="0" type="noConversion"/>
  </si>
  <si>
    <t>WE</t>
    <phoneticPr fontId="0" type="noConversion"/>
  </si>
  <si>
    <t>US</t>
  </si>
  <si>
    <t>CA</t>
  </si>
  <si>
    <t>Starter(New Artwork)</t>
    <phoneticPr fontId="22" type="noConversion"/>
  </si>
  <si>
    <t>NA CPG 16ct Bionic sheet (New AW)</t>
    <phoneticPr fontId="86" type="noConversion"/>
  </si>
  <si>
    <t>NA</t>
    <phoneticPr fontId="22" type="noConversion"/>
  </si>
  <si>
    <t>WE</t>
    <phoneticPr fontId="22" type="noConversion"/>
  </si>
  <si>
    <t>NA PGP 45cm Implement-only-green Jack Jr decoration(New AW)</t>
    <phoneticPr fontId="22" type="noConversion"/>
  </si>
  <si>
    <t>F6P-5500029962</t>
    <phoneticPr fontId="22" type="noConversion"/>
  </si>
  <si>
    <t>Revision</t>
  </si>
  <si>
    <t>Date</t>
  </si>
  <si>
    <t>Reason for change</t>
  </si>
  <si>
    <t>Revision Tracking</t>
  </si>
  <si>
    <t>OND resin cost USD/MT</t>
  </si>
  <si>
    <t xml:space="preserve"> For JAS-2014 : March, April &amp; May , 2014</t>
  </si>
  <si>
    <t>For OND-2014 : May, June, July 2014</t>
  </si>
  <si>
    <t>USD appreciates by</t>
  </si>
  <si>
    <t>Quotation template : Max XL refill for global</t>
  </si>
  <si>
    <t>N6P-5500018004</t>
  </si>
  <si>
    <t>EVA Pad (supplied by new EVA site)</t>
  </si>
  <si>
    <t>N6P-5500018004/
N6P-5500014360</t>
  </si>
  <si>
    <t>100/310</t>
  </si>
  <si>
    <t>Logistic  management fee</t>
  </si>
  <si>
    <t>For JFM-2015 : Jul, Aug, Sep  2014</t>
  </si>
  <si>
    <t>JFM-15 resin cost USD/MT</t>
  </si>
  <si>
    <t>PGP tier price:2k pcs</t>
    <phoneticPr fontId="22" type="noConversion"/>
  </si>
  <si>
    <t>USD1 :HKD</t>
  </si>
  <si>
    <t>USD1 : THB</t>
  </si>
  <si>
    <t>USD1 : Euro</t>
  </si>
  <si>
    <t>USD1 : CNY</t>
  </si>
  <si>
    <t>USD1 : CAD</t>
  </si>
  <si>
    <t>Clean truck fee (per container) - (deleted)</t>
  </si>
  <si>
    <t>Price from last quarter USD/pc</t>
  </si>
  <si>
    <t>Change from last Qtr - %</t>
  </si>
  <si>
    <t>2 color EVA pad (re-set TAMU &amp; scrap optimization)</t>
  </si>
  <si>
    <t>Follow up to Mike Hoyle's visit to the EVA factory</t>
  </si>
  <si>
    <t>Remark: For skus to P&amp;G WE, Export Logistics cost is based on full 40HQ container loading quantity, if order in mix load container, total ordering quantity should be fit in a full 40HQ container.</t>
    <phoneticPr fontId="86" type="noConversion"/>
  </si>
  <si>
    <t>BC#</t>
  </si>
  <si>
    <t>Jackpot ITB</t>
  </si>
  <si>
    <t>Jackpot ITB
Clubhouse</t>
  </si>
  <si>
    <t xml:space="preserve"> Jackpot OHB 
 (Manual)</t>
  </si>
  <si>
    <t>Carton(New)</t>
  </si>
  <si>
    <t>450G  Grey paper 5C UV ;
DIM: 315x123.5x75mm (MOQ100K)</t>
  </si>
  <si>
    <t>Spacer in carton 
(Same as current one)</t>
  </si>
  <si>
    <t xml:space="preserve">125/112/125g  E-Flute;162x120mm  </t>
  </si>
  <si>
    <t>Circular seal
(Same as current one)</t>
  </si>
  <si>
    <t xml:space="preserve">Polyester film,26mm            </t>
  </si>
  <si>
    <t>Polybag for 7dry sheets</t>
  </si>
  <si>
    <t>0.03MM PE;L-300(+30with closure sealing) W-140mm +6/-2</t>
  </si>
  <si>
    <t>Outer case(6CT)(New)</t>
  </si>
  <si>
    <t>300/140/300G, B-Flute  
ID:319x234x255mm  +/-3    
DIM:322x237x261mm +/-3
OD:325x240x267mm +/-3</t>
  </si>
  <si>
    <t>(Same as current one)</t>
  </si>
  <si>
    <t xml:space="preserve">For carton sealing </t>
  </si>
  <si>
    <t>Split carton</t>
    <phoneticPr fontId="91" type="noConversion"/>
  </si>
  <si>
    <t>Polybag for 7dry sheets</t>
    <phoneticPr fontId="86" type="noConversion"/>
  </si>
  <si>
    <t>0.03MM PE;L-300(+30with closure sealing) W-140mm +6/-2</t>
    <phoneticPr fontId="86" type="noConversion"/>
  </si>
  <si>
    <t>Hot Melt glue(New)</t>
    <phoneticPr fontId="91" type="noConversion"/>
  </si>
  <si>
    <t>1.5g-&gt; 2.07g</t>
    <phoneticPr fontId="91" type="noConversion"/>
  </si>
  <si>
    <t>(Same as current one)</t>
    <phoneticPr fontId="86" type="noConversion"/>
  </si>
  <si>
    <t>Spacer in carton(changed from 3 spacers in current clubhouse to 2pcs for Jackpot Clubhouse</t>
    <phoneticPr fontId="86" type="noConversion"/>
  </si>
  <si>
    <t>Insert Card at bottom(new for Jackpot)</t>
    <phoneticPr fontId="91" type="noConversion"/>
  </si>
  <si>
    <t>B9B-E,253x325mm+/-2MM(per drop test in late December.2014)</t>
    <phoneticPr fontId="91" type="noConversion"/>
  </si>
  <si>
    <t>E flute: 250G+B9,6C+ partial UV.
Dim:L597xW127xH50.8mm.
Gluing ends; 
Wider Tear strip;
No metalic ink.
JP-O-N-E-Flute-W/O M INK</t>
    <phoneticPr fontId="91" type="noConversion"/>
  </si>
  <si>
    <t xml:space="preserve">NA Jackpot </t>
    <phoneticPr fontId="22" type="noConversion"/>
  </si>
  <si>
    <t>NA Jackpot Club</t>
    <phoneticPr fontId="22" type="noConversion"/>
  </si>
  <si>
    <t xml:space="preserve"> Jackpot OHB  (Manual)</t>
  </si>
  <si>
    <t xml:space="preserve">450gsm Korean Gray Board HI-Q Duplex, 6C+UV,427X128X68mm  </t>
    <phoneticPr fontId="23" type="noConversion"/>
  </si>
  <si>
    <t xml:space="preserve">125/112/125g  E-Flute;162x120mm  </t>
    <phoneticPr fontId="23" type="noConversion"/>
  </si>
  <si>
    <t xml:space="preserve">Polyester film,26mm            </t>
    <phoneticPr fontId="23" type="noConversion"/>
  </si>
  <si>
    <t xml:space="preserve"> 0.04x48.5x16.5CM</t>
    <phoneticPr fontId="23" type="noConversion"/>
  </si>
  <si>
    <t xml:space="preserve">0.04mm  PE;L-400(+30 with closure sealing)W-170mm  +4/-2 </t>
    <phoneticPr fontId="23" type="noConversion"/>
  </si>
  <si>
    <t>300/180/300GSM, B-Flute;
ID :431X260X143MM +/-3    
Die-Cut:434x263x149MM +/-3
OD:437x266x155MM +/-3</t>
    <phoneticPr fontId="23" type="noConversion"/>
  </si>
  <si>
    <t>Carton(Same as current one)</t>
    <phoneticPr fontId="23" type="noConversion"/>
  </si>
  <si>
    <t>Carton Spacer(Same as current 2pcs)</t>
    <phoneticPr fontId="23" type="noConversion"/>
  </si>
  <si>
    <t>Circular seal(Same as current one)</t>
    <phoneticPr fontId="23" type="noConversion"/>
  </si>
  <si>
    <t>Polybag for head(Same as current one)</t>
    <phoneticPr fontId="23" type="noConversion"/>
  </si>
  <si>
    <t>Polybag for 8 XL dry sheets</t>
    <phoneticPr fontId="23" type="noConversion"/>
  </si>
  <si>
    <t>MOQ:11.5K</t>
  </si>
  <si>
    <t>MOQ:3.5k</t>
  </si>
  <si>
    <t>Hot Melt glue(New)</t>
  </si>
  <si>
    <t xml:space="preserve">MOQ:20K </t>
  </si>
  <si>
    <t xml:space="preserve">MOQ:8K </t>
  </si>
  <si>
    <t>1.95-&gt;2.07g</t>
  </si>
  <si>
    <t>Jackpot NA</t>
    <phoneticPr fontId="23" type="noConversion"/>
  </si>
  <si>
    <t>(NA Jackpot)</t>
    <phoneticPr fontId="23" type="noConversion"/>
  </si>
  <si>
    <t>Poly bag for 3 handles (New)</t>
  </si>
  <si>
    <t>0.04mm PE;70x320mm  +4/-2</t>
  </si>
  <si>
    <t>Insert card for side (New)</t>
  </si>
  <si>
    <t xml:space="preserve">K3K-B(230/105/230);401x54mm  </t>
  </si>
  <si>
    <t>Insert card for bottom
(same as current Bedrock ITB)</t>
  </si>
  <si>
    <t>A3A-B (150/112/150),L-84xW-60mm +/-2</t>
  </si>
  <si>
    <t>H 267mm x W 432;Fold to 108*133.5mm
95g Coated two side paper,4C,MOQ:20K-30K pcs</t>
  </si>
  <si>
    <t xml:space="preserve">Color carton(New) </t>
  </si>
  <si>
    <t xml:space="preserve">250G+B9  5C+1metallic ink+UV
by L-315xW-169xH-91mm  +/-1
Material is normal card instead of current foil card </t>
  </si>
  <si>
    <t>Polybag for 8dry sheets</t>
  </si>
  <si>
    <t>K=K,BC-Flute,230/112/112/112/230g ;
ID：317X190X180mm +/-3  
Dim:327X198X190MM +/-3      
OD:333x203x202mm +/-3</t>
  </si>
  <si>
    <t xml:space="preserve">Blister tray </t>
  </si>
  <si>
    <t>L360 x W172.5 xH 76.5mm +/-2mm.
APET 0.8mm;
MOQ : 10,000pcs</t>
  </si>
  <si>
    <t xml:space="preserve">Split carton  </t>
  </si>
  <si>
    <t>E flute 250G+B9; 5C+1metallic ink+partial UV.
Dim:L623xW178xH78mm; MOQ:10K;
Material is normal card instead of current foil card .
Gluing ends;
Wider Tear strip;
No metalic ink. 
JP-B-N-EF W/ M INK</t>
  </si>
  <si>
    <t xml:space="preserve">0.03MM PE ;L-160(+30 with closure sealing)W-160mm     </t>
  </si>
  <si>
    <t>Transparent label for Base
(Same as current Bedrock OOB)</t>
  </si>
  <si>
    <t xml:space="preserve">#25 Removable Mylar Sticker (CENTRE NO GLUE\WHITE ON BACK);L-60xW-24mm  </t>
  </si>
  <si>
    <t>Outer case(4ct)
(new)</t>
  </si>
  <si>
    <t>K3K,B-Flute,300/180/300g  
ID：628x182x316mm                      
Dim：632x186x324mm           
OD：636x190x332mm  +/-3mm</t>
  </si>
  <si>
    <t xml:space="preserve">For carton auto sealing </t>
  </si>
  <si>
    <t>1.5g-&gt;4g</t>
  </si>
  <si>
    <t xml:space="preserve"> </t>
  </si>
  <si>
    <t xml:space="preserve">Jackpot EH OOB
</t>
  </si>
  <si>
    <t>Number of dusters</t>
  </si>
  <si>
    <t xml:space="preserve">Banner (New size for 4 dusters with Metallic ink) </t>
  </si>
  <si>
    <t>190g C2S  Color:Front: 6C+UV, Back:Not pringing with PP, Colors: BLACK/CYAN/MAGENTA/YELLOW/PMS072/PMS1585;L-170 x W-110mm;MOQ:16K</t>
  </si>
  <si>
    <t>Back Card(Same as current one)</t>
  </si>
  <si>
    <t>300g CCNB +300g CCNB   Color:Front: 6C+UV, Back:4C+APET;L-250 x W-120mm</t>
  </si>
  <si>
    <t>Blister with 4 steps for 3/4 dusters (Height extended with steps)</t>
  </si>
  <si>
    <t xml:space="preserve"> 0.45mm APET;L-248 x W-118 x H-66.5mm +/-1</t>
  </si>
  <si>
    <t>Blister inner(Same as current one)</t>
  </si>
  <si>
    <t>0.25mm APET;L-215xW-96xH-9.5mm+/-1</t>
  </si>
  <si>
    <t>Circular seal(Added and same as current one)</t>
  </si>
  <si>
    <t>Cancelled due to blister depth increased to pack 4 dusters in late October 2014</t>
  </si>
  <si>
    <t>Insert card(New)</t>
  </si>
  <si>
    <t>K3A,B Flute(230g/105g/150g);L-1044 x W-242mm</t>
  </si>
  <si>
    <t>Outer Shipper(4ct) (New)</t>
  </si>
  <si>
    <t>k3k,B Flute(300g/140g/300g),Target:3600N,LSL:3500N 
ID.679x244x78MM    
Dim:682X247X84MM      
OD.685x250x90MM</t>
  </si>
  <si>
    <t>Outer Shipper(12ct)(New)</t>
  </si>
  <si>
    <t>k3k,B Flute(300g/140g/300g),
ID.679x244x224MM 
Dim:682X247X230MM 
OD.685x250x236MM</t>
  </si>
  <si>
    <t>Number of yellow duster</t>
  </si>
  <si>
    <t>Jackpot 360 SH OOB</t>
  </si>
  <si>
    <t xml:space="preserve">Banner (New size for 2 dusters with Metallic ink) </t>
  </si>
  <si>
    <t>190g C2S  Color:Front: 6C+UV, Back:Not pringing with PP .Colors：BLACK/CYAN/MAGENTA/YELLOW/PMS072/PMS1585;L-165 x W-110mm.
MOQ:20K</t>
  </si>
  <si>
    <t>Back Card(Same as Galvastator)</t>
  </si>
  <si>
    <t>300g CCNB +300g CCNB   Color:Front: 6C+UV, Back:4C+APET;L-250 x W-120mm;MOQ 20K</t>
  </si>
  <si>
    <t>Blister  (New size for 2 dusters)</t>
  </si>
  <si>
    <t>Thk 0.4mm APET,L-248 x W-118 x H-50.5mm+/-1; MOQ 20K</t>
  </si>
  <si>
    <t>New Blister inner 
(Created a Male cavity to lock the handle into the blister tray on 11 Aug.,2014)</t>
  </si>
  <si>
    <t>0.3mm APET;L-221 x W-96 xH-15mm; thicker and longer ; MOQ 10,000 pcs</t>
  </si>
  <si>
    <t>Layer insert card (New)</t>
  </si>
  <si>
    <t>K3A,B Flute(230g/105g/150g);L-776 x W-290mm</t>
  </si>
  <si>
    <t>Insert spacer</t>
  </si>
  <si>
    <t>K3A,B Flute(230g/105g/150g); L-290 x W90mm</t>
  </si>
  <si>
    <t>Outer Shipper(4ct)(New)</t>
  </si>
  <si>
    <t>K3K,B Flute(300g/140g/300g), Target:3600N,LSL:3500N;
ID：489X292X62mm            
Die-Cut: 492X295X68mm  
OD:495X298X74mm</t>
  </si>
  <si>
    <t>K3K,B Flute(300g/140g/300g), Target:3600N,LSL:3500N;
ID：489X292X177mm  +/-3          
Die-Cut: 492X295X183mm +/-3  OD:495X298X189mm +/-3</t>
  </si>
  <si>
    <t>heat-sticking handle to fork; different package</t>
  </si>
  <si>
    <t>For AMJ-2015 : Nov-14, Dec-14, Jan-15</t>
  </si>
  <si>
    <t>Base Plate Cover (upgrade to 1.5)</t>
    <phoneticPr fontId="22" type="noConversion"/>
  </si>
  <si>
    <t>Base Plate (upgrade to 1.5)</t>
    <phoneticPr fontId="22" type="noConversion"/>
  </si>
  <si>
    <t>Upper Housing (upgrade to 1.5)</t>
    <phoneticPr fontId="22" type="noConversion"/>
  </si>
  <si>
    <t>GCAS#</t>
  </si>
  <si>
    <t xml:space="preserve">Handgrip Tube (Upper alum tube) </t>
  </si>
  <si>
    <t>OHB: 24mm dia x 1.00mm x 540.7mm
ITB:  24mm dia x 1.00mm x 332.5mm</t>
  </si>
  <si>
    <t xml:space="preserve">Handgrip Top (upper handle, Front)   </t>
  </si>
  <si>
    <t xml:space="preserve">Handgrip Bottom (Upper handle, Rear)    </t>
  </si>
  <si>
    <t>Hanging ring 2K (Hanging ring overmold)</t>
  </si>
  <si>
    <t>Hanging ring PP (Ring, Hanging)</t>
  </si>
  <si>
    <t>PP AY564</t>
  </si>
  <si>
    <t xml:space="preserve">Micro Switch (Switch Monentary) </t>
  </si>
  <si>
    <t>Switch cover (Spray button)</t>
  </si>
  <si>
    <t>Handgrip Screw (M3X12)</t>
  </si>
  <si>
    <t>Steel w/ ni-plated</t>
  </si>
  <si>
    <t>Handgrip Screw (M3X18)</t>
  </si>
  <si>
    <t>Female Springclip</t>
  </si>
  <si>
    <t>Wire female Connector</t>
  </si>
  <si>
    <t>B. Copper</t>
  </si>
  <si>
    <t>Shrinkable tube 3.5 / 4.5</t>
  </si>
  <si>
    <t>Part same as Wet Jet</t>
  </si>
  <si>
    <t>Battery Housing</t>
  </si>
  <si>
    <t>Contact Bridge</t>
  </si>
  <si>
    <t>B.Copper</t>
  </si>
  <si>
    <t>Contact Plate Negative</t>
  </si>
  <si>
    <t>Contact Plate Positive</t>
  </si>
  <si>
    <t>Body Cover</t>
  </si>
  <si>
    <t xml:space="preserve">Body  </t>
  </si>
  <si>
    <t>Chassis</t>
  </si>
  <si>
    <t>Bottle Sliding Lock</t>
  </si>
  <si>
    <t>Bottle Seat (Needle Protection Plate)</t>
  </si>
  <si>
    <t>Bottle Seat Return Spring (Spring, Needle protection Plate)</t>
  </si>
  <si>
    <t>S.S.</t>
  </si>
  <si>
    <t>Sliding Lock Return Spring (Spring Coil)</t>
  </si>
  <si>
    <t>Body-Plate-Positive-Long (Battery contact)</t>
  </si>
  <si>
    <t>Body-Plate-Positive-Short (Battery contact)</t>
  </si>
  <si>
    <t>Body Tube &amp; Swivel Joint Screw (M4x10)</t>
  </si>
  <si>
    <t>Body &amp; Body cover Screw (M4x18)</t>
  </si>
  <si>
    <t>OHB : 530mm
ITB : 350mm</t>
  </si>
  <si>
    <t>Body Alum Tube (Lower alum tube)</t>
  </si>
  <si>
    <t>OHB: 24mm dia x 1.00mm x 336.55mm
ITB: 24mm dia x 1.00mm x 129.6mm</t>
  </si>
  <si>
    <t>Male Springclip</t>
  </si>
  <si>
    <t>Wire male Connector</t>
  </si>
  <si>
    <t>Chassis Screw (M3x10) (Screw, Frame/Ujoint)</t>
  </si>
  <si>
    <t>ITB: 24mm dia x 1.00mm x 457mm</t>
  </si>
  <si>
    <t xml:space="preserve">B. Copper </t>
  </si>
  <si>
    <t xml:space="preserve">Head Plate </t>
  </si>
  <si>
    <t>GPPS 1441</t>
  </si>
  <si>
    <t>Swivel Joint (Universal joint)</t>
  </si>
  <si>
    <t>Nozzle Base L</t>
  </si>
  <si>
    <t>Nozzle Base R</t>
  </si>
  <si>
    <t>Jet Nozzle (Spray Nozzle)</t>
  </si>
  <si>
    <t>Silicone</t>
  </si>
  <si>
    <t>Filter Mesh</t>
  </si>
  <si>
    <t>Baseplate Screw (M3X15)</t>
  </si>
  <si>
    <t>Length 120mm</t>
  </si>
  <si>
    <t>TPR bumper</t>
  </si>
  <si>
    <t>TPR SP-6005N</t>
  </si>
  <si>
    <t>Tension Spring 2 (For preventing PU tube kinkling)</t>
  </si>
  <si>
    <t>Purple = 2pc
Wood = 5pc</t>
  </si>
  <si>
    <t>WetJet PAD (Tonka Pad)</t>
  </si>
  <si>
    <t>Purple = 3pc
Wood = 0pc</t>
  </si>
  <si>
    <t xml:space="preserve">New Instruction manuel </t>
  </si>
  <si>
    <t xml:space="preserve"> 95g art paper, color : 4C on both sides </t>
  </si>
  <si>
    <t>L508 x W381mm +/-1</t>
  </si>
  <si>
    <t>Warn Label  on device</t>
  </si>
  <si>
    <t xml:space="preserve"> 80G SBS + PP coating, Color Front: 2C   </t>
  </si>
  <si>
    <t>L30mm x W10mm</t>
  </si>
  <si>
    <t>OHB: 250gsm+W9 6C+UV (inner white)
ITB: 250gsm+B9 6C+UV</t>
  </si>
  <si>
    <t xml:space="preserve">OHB: 695x140x111mm +/-2
ITB:   488x148x111mm +/-2   </t>
  </si>
  <si>
    <t xml:space="preserve">Insert card for Bottle </t>
  </si>
  <si>
    <t>K3K-B (300/180/300)</t>
  </si>
  <si>
    <t>56 x 298mm +/-2</t>
  </si>
  <si>
    <t>Fixed Bottle Transparent Label</t>
  </si>
  <si>
    <t>L300 x W25mm +/-2</t>
  </si>
  <si>
    <t>155x305 +30mm  +4/-2</t>
  </si>
  <si>
    <t>3M Double glue for refill polybag (OHB only)</t>
  </si>
  <si>
    <t>Diameter 15mm +/-1</t>
  </si>
  <si>
    <t>Static Film on body (2 sides) (OHB only)</t>
  </si>
  <si>
    <t>PE 50#</t>
  </si>
  <si>
    <t>165x160mm / 270x160mm</t>
  </si>
  <si>
    <t>K=K-BC(230/105/105/105/300)</t>
  </si>
  <si>
    <t>Insert card for outer case (OHB only)</t>
  </si>
  <si>
    <t>K3K, B-Flute (230/105/230)</t>
  </si>
  <si>
    <t>140x860mm +/-2</t>
  </si>
  <si>
    <t>Hot melt glue (OHB only)</t>
  </si>
  <si>
    <t>Square Label (ITB only)</t>
  </si>
  <si>
    <t>50 x 50mm</t>
  </si>
  <si>
    <t>Polybag for Alum Pole (ITB only)</t>
  </si>
  <si>
    <t xml:space="preserve">0.03mm PE </t>
  </si>
  <si>
    <t xml:space="preserve">1050(+6/-2) x 65(+4/-2)mm   </t>
  </si>
  <si>
    <t>Polybag for Body (ITB only)</t>
  </si>
  <si>
    <t>0.04mm PE</t>
  </si>
  <si>
    <t>215 x 500mm  +6/-2</t>
  </si>
  <si>
    <t>LUBRICANT T6003C for swaging, cleaning agent to clean the lubricant, CIJ MEK Black Ink / Solvent for date code, stannum stick / flux agent for twisted wire &amp; lead wire</t>
  </si>
  <si>
    <t xml:space="preserve">Chemical Solution </t>
  </si>
  <si>
    <t xml:space="preserve">Hot stamp printing 1 white Swiffer logo on head (Emboss 2-level) </t>
  </si>
  <si>
    <t>Transportation/Logistics</t>
  </si>
  <si>
    <t>Financial Charge</t>
  </si>
  <si>
    <t>Hayco supports $0.0362 for tension spring (pump) and add’l 3pc pump screws</t>
  </si>
  <si>
    <t>Included $0.0107 bottle insert card folding labor</t>
  </si>
  <si>
    <t>All-in price</t>
  </si>
  <si>
    <t xml:space="preserve">Twist wire-Handgrip </t>
  </si>
  <si>
    <t>Body Wire</t>
  </si>
  <si>
    <t>OHB: 130 mm 
ITB: 130mm</t>
  </si>
  <si>
    <t>OHB : 660 mm
ITB : 945mm</t>
  </si>
  <si>
    <t>Jackpot WJ Purple OHB</t>
  </si>
  <si>
    <t>Jackpot WJ Wood OHB</t>
  </si>
  <si>
    <t xml:space="preserve">Jackpot WJ Purple ITB </t>
  </si>
  <si>
    <t xml:space="preserve">Pump Screw (M2.5X10) </t>
  </si>
  <si>
    <t>Costing is based on automated process to be implemented after 3-6 months after SOP.</t>
  </si>
  <si>
    <t>Quotation template : Max XL Finished Cut Sheet for global SK</t>
  </si>
  <si>
    <t>Shrinkable Tube ID3.5 Origin (Hayco sponsors the part cost at $0.0223)</t>
  </si>
  <si>
    <t>Pump Screw (M2.5X10) (Hayco sponsors  $0.0183)</t>
  </si>
  <si>
    <t>Tension Spring 1 for Pump (Hayco sponsors $ 0.0070)</t>
  </si>
  <si>
    <t xml:space="preserve">Bottom Plate
- included Aplix royalty fees $0.0603 ($0.00105/sq cm x 57.44 sq cm)
- machine changed from 450ton to 550ton, Hayco absorbed increased injection cost ~$0.045 </t>
  </si>
  <si>
    <t>Head Plate cover (Clear lens, mop head)
- Hayco absorbed $0.0084 for waved pattern.
- P&amp;G pays cost of 28 gm resin . Hayco absorbed the extra cost of $0.013 for the extra weight of 6.83 gm of resin. Re : reported to P&amp;G in Feb 2014.</t>
  </si>
  <si>
    <t>USD/16 sheets</t>
  </si>
  <si>
    <t>Usage
gm/set</t>
  </si>
  <si>
    <t>Jackpot WJ Purple ITB (Feeder Code)</t>
  </si>
  <si>
    <t>Insert card for white carton (Feeder only)</t>
  </si>
  <si>
    <t>367x290mm</t>
  </si>
  <si>
    <t>Jack Jr / Jackpot addition</t>
  </si>
  <si>
    <t xml:space="preserve">NA  </t>
  </si>
  <si>
    <t>For JAS-2015 : Mar, Apr, May 2015</t>
  </si>
  <si>
    <t>JAS-15 resin cost USD/MT</t>
  </si>
  <si>
    <t>Averaged</t>
  </si>
  <si>
    <t>Exchange rate: X-Rates @</t>
  </si>
  <si>
    <t>Import Logistics to Hayco plant (Storage in Hong Kong)</t>
  </si>
  <si>
    <t>N/A</t>
    <phoneticPr fontId="91" type="noConversion"/>
  </si>
  <si>
    <t>1-OOB;3-ITB</t>
    <phoneticPr fontId="22" type="noConversion"/>
  </si>
  <si>
    <t>Cost Saving</t>
  </si>
  <si>
    <t>To apply on :</t>
  </si>
  <si>
    <t>Where to combine in OND-15 update</t>
  </si>
  <si>
    <t>OHB</t>
  </si>
  <si>
    <t>15/16Volume</t>
  </si>
  <si>
    <t>JAS15</t>
  </si>
  <si>
    <t>Conversions</t>
  </si>
  <si>
    <t>Replaces</t>
  </si>
  <si>
    <t>Supplier</t>
  </si>
  <si>
    <t>GCAS or Feeder</t>
  </si>
  <si>
    <t>BrandCode</t>
  </si>
  <si>
    <t>Pillar</t>
  </si>
  <si>
    <t>Pack Type</t>
  </si>
  <si>
    <t>Pack</t>
  </si>
  <si>
    <t>Cases</t>
  </si>
  <si>
    <t>SKs</t>
  </si>
  <si>
    <t>SUs</t>
  </si>
  <si>
    <t>MSUs</t>
  </si>
  <si>
    <t>Containers Annual</t>
  </si>
  <si>
    <t>Pallets Annual</t>
  </si>
  <si>
    <t>$/SK</t>
  </si>
  <si>
    <t>Spend</t>
  </si>
  <si>
    <t>SK / CS</t>
  </si>
  <si>
    <t>SU / Case</t>
  </si>
  <si>
    <t>Cases / Container</t>
  </si>
  <si>
    <t>SK / Container</t>
  </si>
  <si>
    <t>Cases / Layer</t>
  </si>
  <si>
    <t>Layers / Pallet</t>
  </si>
  <si>
    <t>Cases / Pallet</t>
  </si>
  <si>
    <t>SK / Pallet</t>
  </si>
  <si>
    <t>Hayco</t>
  </si>
  <si>
    <t>SWFR Sweeper OHB SK 6/1ct</t>
  </si>
  <si>
    <t>Base</t>
  </si>
  <si>
    <t>SWFR Sweeper ITB SK 6/1ct</t>
  </si>
  <si>
    <t>ITB</t>
  </si>
  <si>
    <t>SWFR Sweeper XL OHB SK 4/1ct</t>
  </si>
  <si>
    <t>XL</t>
  </si>
  <si>
    <t>SWFR Sweeper XL ITB SK 4/1ct</t>
  </si>
  <si>
    <t>SWFR Sweep&amp;Trap OHB SK 4/1ct</t>
  </si>
  <si>
    <t>S&amp;T</t>
  </si>
  <si>
    <t>SWFR Sweep&amp;Trap ITB SK 2/1ct</t>
  </si>
  <si>
    <t>SWFR SWEEPER ITB SK SIOC</t>
  </si>
  <si>
    <t>SIOC</t>
  </si>
  <si>
    <t>SWFR SWEEP&amp;TRAP ITB SK SIOC</t>
  </si>
  <si>
    <t>SWFR Swpr Bonus SK OOB/Half 6/1Kit</t>
  </si>
  <si>
    <t>SWFR Sweeper Clubhouse SK 16/1kit</t>
  </si>
  <si>
    <t>SWFR Dstr 360 OOB SH SK 12/2ct</t>
  </si>
  <si>
    <t>SH</t>
  </si>
  <si>
    <t>OOB</t>
  </si>
  <si>
    <t>SWFR Dstr 360 OOB EH SK 12/4ct</t>
  </si>
  <si>
    <t>EH</t>
  </si>
  <si>
    <t>SWFR Dstr 360 ITB SH SK 6/2ct</t>
  </si>
  <si>
    <t>SWFR Dstr 360 OOB SH SK 4/2ct</t>
  </si>
  <si>
    <t>SWFR Dstr 360 RF 6/3ct</t>
  </si>
  <si>
    <t>RF</t>
  </si>
  <si>
    <t>SWFR DUSTER 360 3CT OOB EH STARTER KIT</t>
  </si>
  <si>
    <t>SWFFR FLOWWRAP DUSTER 180 24/1 SK</t>
  </si>
  <si>
    <t>Flow</t>
  </si>
  <si>
    <t>SWFR DSTR  360 SK 12/1 US</t>
  </si>
  <si>
    <t>SWFF DSTR 4/360 EXT HNDLFL ASMB</t>
  </si>
  <si>
    <t>SWFR DSTR 360 OOB EH SK 4/3CT</t>
  </si>
  <si>
    <t>SWFR Sweeper XL Dry Refills 6/16ct</t>
  </si>
  <si>
    <t>SWFR Sweeper XL Dry Refill 6/19ct</t>
  </si>
  <si>
    <t>SWFR WJ OHB SK 2/1ct</t>
  </si>
  <si>
    <t>WJ</t>
  </si>
  <si>
    <t>SWFR WJ ITB SK 2/1ct</t>
  </si>
  <si>
    <t>SWFR WJ Wood OHB SK 2/1ct</t>
  </si>
  <si>
    <t>SWFR WJ Wood ITB SK 2/1ct</t>
  </si>
  <si>
    <t>SWFR WETJET ITB SK SIOC</t>
  </si>
  <si>
    <t>SWIFFER WJ IMPLMNT ONLY /.500ML</t>
  </si>
  <si>
    <t>Bulk Galvatron Duster SH</t>
  </si>
  <si>
    <t>Bulk Galvastator Duster EH</t>
  </si>
  <si>
    <t>SWIFFER DRY ITB 6X(SK+2CT) SE</t>
  </si>
  <si>
    <t>SWIFFER DRY ITB 6X(SK+2CT) NE</t>
  </si>
  <si>
    <t>SWIFFER DRY OOB XXL 6X(SK+2CT) NE</t>
  </si>
  <si>
    <t>SWIFFER DRY OOB XXL 6X(SK+2CT) SE</t>
  </si>
  <si>
    <t>SWIFFER MAXI 6X(SK+2CT) IT GR BNL</t>
  </si>
  <si>
    <t>SWIFFER MAXI RF 6X16CT IT GR BNL</t>
  </si>
  <si>
    <t>SWIFFER DRY 6X(SK+2CT) RED FSALE IMP NE</t>
  </si>
  <si>
    <t>SWIFFER DUSTER 24X(1HDL+1SH) WE</t>
  </si>
  <si>
    <t>SWIFFER DUSTER 24X(1HDL+1SH) CLIPSTR WE</t>
  </si>
  <si>
    <t>Hayco China Annually</t>
  </si>
  <si>
    <t>Hayco China Monthly</t>
  </si>
  <si>
    <t>Hayco China Weekly</t>
  </si>
  <si>
    <t>DR Only Annual</t>
  </si>
  <si>
    <t>DR Only Monthly</t>
  </si>
  <si>
    <t>DR Only Weekly</t>
  </si>
  <si>
    <t>FY15/16 FIRM Global Volumes</t>
  </si>
  <si>
    <t>FY15/16 FIRM Global Volumes OHB/OOB SKs</t>
  </si>
  <si>
    <t>Total</t>
  </si>
  <si>
    <t>% MSU</t>
  </si>
  <si>
    <t>OOB/OHB SKs</t>
  </si>
  <si>
    <t>% Spend</t>
  </si>
  <si>
    <t>Duster SH</t>
  </si>
  <si>
    <t>Duster EH</t>
  </si>
  <si>
    <t>Base Sweeper</t>
  </si>
  <si>
    <t>XL + Refill</t>
  </si>
  <si>
    <t>XL SK Only</t>
  </si>
  <si>
    <t>Sweep &amp; Trap</t>
  </si>
  <si>
    <t>Wet Jet</t>
  </si>
  <si>
    <t>FY15/16 FIRM Global Volumes ITB SKs</t>
  </si>
  <si>
    <t>ITB SKs</t>
  </si>
  <si>
    <t>FY15/16 XL Split</t>
  </si>
  <si>
    <t xml:space="preserve">FY15/16 FIRM Global Volumes Bulk and Refills </t>
  </si>
  <si>
    <t>XL Refill Only</t>
  </si>
  <si>
    <t>Refill</t>
  </si>
  <si>
    <t>XL SK Only Historical Actuals</t>
  </si>
  <si>
    <t>FY12/13</t>
  </si>
  <si>
    <t>FY13/14</t>
  </si>
  <si>
    <t>FY14/15</t>
  </si>
  <si>
    <t>FY15/16</t>
  </si>
  <si>
    <t>WE Pallet</t>
    <phoneticPr fontId="91" type="noConversion"/>
  </si>
  <si>
    <t>Larger Pole Label (Start to use the new larger pole sticker from 3 Aug 2015)</t>
    <phoneticPr fontId="91" type="noConversion"/>
  </si>
  <si>
    <t>CS56# Removable  1C; L:114x W: 84mm</t>
    <phoneticPr fontId="91" type="noConversion"/>
  </si>
  <si>
    <t>Wetjet purple Bottle from Thailand(obsolete)</t>
  </si>
  <si>
    <t>Wetjet wood Bottle from Thailand (obsolete)</t>
  </si>
  <si>
    <t>20-ft dock-fee (Terminal + trucking to warehouse)=</t>
  </si>
  <si>
    <t>Check in  warehse=</t>
  </si>
  <si>
    <t>40-ft dock-fee (Terminal + trucking to warehouse)=</t>
  </si>
  <si>
    <t> Less 1.4%</t>
  </si>
  <si>
    <t> Add 2.4%</t>
  </si>
  <si>
    <t>Per Diem ($100/day) if any</t>
  </si>
  <si>
    <t>For OND-2015 : May,Jun, Jul 2015</t>
  </si>
  <si>
    <t>WE</t>
    <phoneticPr fontId="22" type="noConversion"/>
  </si>
  <si>
    <t>Jackpot ITB-
WOW/PROMO</t>
    <phoneticPr fontId="91" type="noConversion"/>
  </si>
  <si>
    <t>Packaging(Jackpot NA Olympus ITB )</t>
    <phoneticPr fontId="22" type="noConversion"/>
  </si>
  <si>
    <t xml:space="preserve">Packaging material for Jackpot NA Olympus OHB  </t>
    <phoneticPr fontId="86" type="noConversion"/>
  </si>
  <si>
    <t>Packaging(Jackpot WE Olympus ITB )</t>
  </si>
  <si>
    <t xml:space="preserve">Carton </t>
  </si>
  <si>
    <t>450G  Grey paper 5C UV ;
DIM: 315x123.5x75mm (MOQ10K)</t>
  </si>
  <si>
    <t xml:space="preserve">Spacer in carton(New and longer)  </t>
  </si>
  <si>
    <t xml:space="preserve">A3A C-Flute 781x120mm  </t>
  </si>
  <si>
    <t xml:space="preserve">Circular seal </t>
  </si>
  <si>
    <t>300/140/300G, B-Flute  
ID：L254xW234xH319mm            DC：L257xW237xH325mm         OD：L260xW240xH331mm</t>
  </si>
  <si>
    <t>Blister tray(shorter 7mm than NA)</t>
  </si>
  <si>
    <t>L397.8x W124.5 XH47.7mm +/-2mm. APET 0.8mm  (MOQ10K)</t>
  </si>
  <si>
    <t>Split carton(shorter 7mm than NA)</t>
  </si>
  <si>
    <t>E flute: 250G+B9,6C+ partial UV.
Dim:L590xW127xH50.8mm.
Gluing ends; 
Wider Tear strip;
No metalic ink. (MOQ10K)</t>
  </si>
  <si>
    <t>K3K,B-Flute,300/180/300g  
ID：L592xW385xH106mm                             
Dim：L596 xW389xH114mm                       
OD：L600xW393xH122mm  +/-3mm  Target:4000N LSL:3100N</t>
  </si>
  <si>
    <t>1.5g-&gt; 2.07g</t>
  </si>
  <si>
    <t>Packaging(Jackpot WE Olympus OHB)</t>
    <phoneticPr fontId="91" type="noConversion"/>
  </si>
  <si>
    <t>Polybag for 8dry sheets</t>
    <phoneticPr fontId="91" type="noConversion"/>
  </si>
  <si>
    <t>WE</t>
    <phoneticPr fontId="91" type="noConversion"/>
  </si>
  <si>
    <t>Banner -6 clrs  (MOQ-10,000pcs)</t>
  </si>
  <si>
    <t>Back Card- 6 clrs (MOQ- 10,000 pcs)</t>
  </si>
  <si>
    <t>Blister</t>
  </si>
  <si>
    <t>Larger Pole Label - US (MOQ- 10,000 pcs)</t>
  </si>
  <si>
    <t>Insert card (Same dimension as NA 12ct)</t>
  </si>
  <si>
    <t>Outer Shipper(9ct)(Keep same dimension as NA 12ct)</t>
  </si>
  <si>
    <t>180 duster - Blue WE (from Germany)</t>
    <phoneticPr fontId="91" type="noConversion"/>
  </si>
  <si>
    <t>Pole Clip for AL Tube (1pc =2.05)</t>
    <phoneticPr fontId="22" type="noConversion"/>
  </si>
  <si>
    <t>Others (Hot stamp foil, adhesive,etc.)</t>
    <phoneticPr fontId="91" type="noConversion"/>
  </si>
  <si>
    <t>PP AW564</t>
  </si>
  <si>
    <t xml:space="preserve">PE  0.055mm </t>
  </si>
  <si>
    <t>L-400xW-300mm +8/-4</t>
  </si>
  <si>
    <t>K3A,B-Flute,220/120/140g,   LSL:1700N (Walmart spec)</t>
  </si>
  <si>
    <t>OHB: (OD) 710x152x241mm +/-3
ITB: (OD) 498x158x241mm +/-3</t>
  </si>
  <si>
    <t>All Olympus SKUs</t>
  </si>
  <si>
    <t>Refill tab - dry sheet</t>
  </si>
  <si>
    <t>Dry sheet - Germany  - direct call China port</t>
  </si>
  <si>
    <t>Blue duster - Canada - direct call China port</t>
  </si>
  <si>
    <t>Refill tab - blue duster</t>
  </si>
  <si>
    <t>All Olympus SKUs except PGP</t>
  </si>
  <si>
    <t>Mid Alum tube</t>
  </si>
  <si>
    <t>34.83
(28 + 6.83)</t>
  </si>
  <si>
    <t>Yellow duster - Shanghai - direct call China port</t>
  </si>
  <si>
    <t>Refill tab - Yellow duster</t>
  </si>
  <si>
    <t>Blue duster - Germany - direct call China port</t>
  </si>
  <si>
    <t>Unit Total</t>
  </si>
  <si>
    <t>Refill tab - blue duster WE</t>
  </si>
  <si>
    <t>Refill tab - blue duster Canada</t>
  </si>
  <si>
    <t>NA flow-wrap SKUs - US$0.00335/duster</t>
  </si>
  <si>
    <t>All  WE Jackpot SKUs - US$0.00192/duster</t>
  </si>
  <si>
    <t>Grand total :</t>
  </si>
  <si>
    <t xml:space="preserve">Grand total : </t>
  </si>
  <si>
    <t>all Bedrock SKUs</t>
  </si>
  <si>
    <t>OND-15 resin cost USD/MT</t>
  </si>
  <si>
    <t>PP AY 564</t>
  </si>
  <si>
    <t>POM 90-44</t>
  </si>
  <si>
    <t>CO PP AV-161</t>
  </si>
  <si>
    <t>Co-PP AV-161</t>
  </si>
  <si>
    <t>Refill tab - Yellow duster-Shanghai</t>
  </si>
  <si>
    <t>Refill tab - blue duster Germany</t>
  </si>
  <si>
    <t>Olympus club SKUs-NA</t>
  </si>
  <si>
    <t>Olympus club SKUs-WE</t>
  </si>
  <si>
    <t xml:space="preserve">Per pass processing (Livingston) </t>
  </si>
  <si>
    <t>Olympus-ITB &amp; OHB</t>
  </si>
  <si>
    <t>Galvastator (EH)</t>
  </si>
  <si>
    <t xml:space="preserve">XL Blister tray </t>
  </si>
  <si>
    <t xml:space="preserve">L190x W122x H80mm  +/-2mm  
APET 0.8mm </t>
  </si>
  <si>
    <t>Split carton</t>
  </si>
  <si>
    <t xml:space="preserve">E-Flute 24": 250G+B9,6C+partial UV.
Dim:L610xW127xH85mm  
Gluing ends;
Wider Tear strip;
No metalic ink. </t>
  </si>
  <si>
    <t>Polybag for 4 XL dry sheets</t>
  </si>
  <si>
    <t xml:space="preserve">0.03MM PE; L-280(+30 with closure sealing)W-160mm  </t>
  </si>
  <si>
    <t>Outer case(4CT)
(longer for carton 24")</t>
  </si>
  <si>
    <t>Reference</t>
  </si>
  <si>
    <t>Brockville Invoice number</t>
  </si>
  <si>
    <t>USD/ctnr</t>
  </si>
  <si>
    <t>Qtyof ctnr</t>
  </si>
  <si>
    <t>Averaged freight from Canada</t>
  </si>
  <si>
    <t>Eaches / Case</t>
  </si>
  <si>
    <t>Eaches / Pallet</t>
  </si>
  <si>
    <t>Estimated Annual Volume Eaches FY1516</t>
  </si>
  <si>
    <t>Cases / 40' HQ Seatainer</t>
  </si>
  <si>
    <t>Cases / 20' Seatainer</t>
  </si>
  <si>
    <t>Suominem</t>
  </si>
  <si>
    <t>Export Source</t>
  </si>
  <si>
    <t>Export Location</t>
  </si>
  <si>
    <t>P&amp;G</t>
  </si>
  <si>
    <t>Haso</t>
  </si>
  <si>
    <t>IDS</t>
  </si>
  <si>
    <t>Thailand</t>
  </si>
  <si>
    <t>HTS Code</t>
  </si>
  <si>
    <t>4823.90.90</t>
  </si>
  <si>
    <t>6307.10.30</t>
  </si>
  <si>
    <t>3402.20.90</t>
  </si>
  <si>
    <t>Swiffer Base Dry Sheet</t>
  </si>
  <si>
    <t>Blue 180 Duster Pad</t>
  </si>
  <si>
    <t>Yellow 360 Duster Pad</t>
  </si>
  <si>
    <t>Swiffer Wet Pad Pouch</t>
  </si>
  <si>
    <t>Swiffer WJ Bottle (Multi-Purpose)</t>
  </si>
  <si>
    <t>Swiffer WJ Bottle (Wood)</t>
  </si>
  <si>
    <t>3402.20.91</t>
  </si>
  <si>
    <t>BeautyStar</t>
  </si>
  <si>
    <t>China</t>
  </si>
  <si>
    <t>Germany</t>
  </si>
  <si>
    <t>Canada</t>
  </si>
  <si>
    <t>UK</t>
  </si>
  <si>
    <t>Kerax</t>
  </si>
  <si>
    <t>Swiffer WJ Pads (Regular)</t>
  </si>
  <si>
    <t>Max/XL Substrate</t>
  </si>
  <si>
    <t>Swiffer WJ Pads (Tonka)</t>
  </si>
  <si>
    <t>Import logistics expense USD/pc</t>
  </si>
  <si>
    <t>Sea freight  USD/pc</t>
  </si>
  <si>
    <t>Handling fee
USD/pc</t>
  </si>
  <si>
    <t>Finance fee
USD/pc</t>
  </si>
  <si>
    <t>Total cost for P&amp;G
USD/pc</t>
  </si>
  <si>
    <t>Refills/SK</t>
  </si>
  <si>
    <t>Refills Annual</t>
  </si>
  <si>
    <t>Eaches / 40' HQ Seatainer</t>
  </si>
  <si>
    <t>Eaches / 20' Seatainer</t>
  </si>
  <si>
    <t>Cases Annually</t>
  </si>
  <si>
    <t>Pallets Annually</t>
  </si>
  <si>
    <t>20' Seatainers Annually</t>
  </si>
  <si>
    <t>40' Seatainers Annually</t>
  </si>
  <si>
    <t>N6P-5500018004</t>
    <phoneticPr fontId="91" type="noConversion"/>
  </si>
  <si>
    <t>Pad Printing (K2 floral pattern)</t>
    <phoneticPr fontId="91" type="noConversion"/>
  </si>
  <si>
    <t>Pad Printing (scrap)</t>
    <phoneticPr fontId="91" type="noConversion"/>
  </si>
  <si>
    <t>Orange masterbatch cost up</t>
    <phoneticPr fontId="91" type="noConversion"/>
  </si>
  <si>
    <t>Hayco commit</t>
    <phoneticPr fontId="91" type="noConversion"/>
  </si>
  <si>
    <t>Outer case(NA-4CT)(WE-6CT)</t>
    <phoneticPr fontId="23" type="noConversion"/>
  </si>
  <si>
    <t>1/6</t>
    <phoneticPr fontId="23" type="noConversion"/>
  </si>
  <si>
    <t>Jackpot XL Refill 6CT*16</t>
    <phoneticPr fontId="86" type="noConversion"/>
  </si>
  <si>
    <t>OND-15</t>
  </si>
  <si>
    <t>JFM-16</t>
  </si>
  <si>
    <t>new</t>
  </si>
  <si>
    <t>AMJ-15 resin cost USD/MT</t>
    <phoneticPr fontId="86" type="noConversion"/>
  </si>
  <si>
    <t>ABS 757</t>
  </si>
  <si>
    <t>ABS 747</t>
  </si>
  <si>
    <t>TPR E8560 ( changed to TPR E3485A)</t>
    <phoneticPr fontId="86" type="noConversion"/>
  </si>
  <si>
    <t xml:space="preserve">TPR SEPTON 8007 </t>
    <phoneticPr fontId="91" type="noConversion"/>
  </si>
  <si>
    <t>n/a</t>
    <phoneticPr fontId="91" type="noConversion"/>
  </si>
  <si>
    <t>TPR SP-3002N</t>
  </si>
  <si>
    <t>For JFM-2016 : Oct , Nov 2015</t>
  </si>
  <si>
    <t>Import sea freight to Hong Kong</t>
  </si>
  <si>
    <t>AL Long pole (Original)</t>
  </si>
  <si>
    <t>Handle grip pole (Original)</t>
  </si>
  <si>
    <t>Anodizing AL tube OD19mm*T0.8mm*L255.1mm</t>
  </si>
  <si>
    <t>Anodizing AL tube OD19mm*T0.8mm*L136.9mm</t>
  </si>
  <si>
    <t xml:space="preserve">To : </t>
  </si>
  <si>
    <t xml:space="preserve"> Jackpot OHB 
Venus</t>
    <phoneticPr fontId="91" type="noConversion"/>
  </si>
  <si>
    <t>Jackpot ITB
Clubhous Venus</t>
    <phoneticPr fontId="91" type="noConversion"/>
  </si>
  <si>
    <t>Jackpot ITB
 Venus</t>
    <phoneticPr fontId="91" type="noConversion"/>
  </si>
  <si>
    <t>Jackpot ITB
  Venus</t>
    <phoneticPr fontId="22" type="noConversion"/>
  </si>
  <si>
    <t xml:space="preserve"> Jackpot OHB  
Venus</t>
    <phoneticPr fontId="22" type="noConversion"/>
  </si>
  <si>
    <t>Blister tray(same as Jackpot WE Olympus OHB)</t>
    <phoneticPr fontId="91" type="noConversion"/>
  </si>
  <si>
    <t>Check Valve Top</t>
  </si>
  <si>
    <t>Check Valve Body</t>
  </si>
  <si>
    <t>Check valve spring cap</t>
  </si>
  <si>
    <t>Filter Cup</t>
  </si>
  <si>
    <t>Check valve Spring</t>
  </si>
  <si>
    <t xml:space="preserve">Check valve Disc </t>
  </si>
  <si>
    <t>Length 230mm</t>
  </si>
  <si>
    <t>Packaging Assy Labor
- Packing &amp; pre-sealing of duster unit (Club)
- Packaging labor for Clubhouse (Club)
- Packaging labor for adding Batteries (all) 
  ($0.0176 for OHB, $0.0265 for ITB &amp; Club)</t>
  </si>
  <si>
    <t>Battery for Wetjet (pre-wrapped 4 pcs/wrap)</t>
  </si>
  <si>
    <t>R2D2 Purple OHB</t>
  </si>
  <si>
    <t>R2D2 Wood OHB</t>
  </si>
  <si>
    <t>R2D2 Purple ITB</t>
  </si>
  <si>
    <t>C3PO Purple</t>
  </si>
  <si>
    <t>C3PO Wood</t>
  </si>
  <si>
    <t>Jackpot WJ Wood ITB (Feeder Code)</t>
  </si>
  <si>
    <t>Color Carton
(Purple MOQ = 200K ; Wood MOQ = 10K ;
 Pink MOQ = 100K)</t>
  </si>
  <si>
    <t>Polybag for refills (New material for cost saving)</t>
  </si>
  <si>
    <t>PE layer protective film on top case (OHB only) (Shorten length for cost saving)</t>
  </si>
  <si>
    <t>Insert card 1 for color carton (OHB only)</t>
  </si>
  <si>
    <t>341 x 398mm  +/-2</t>
  </si>
  <si>
    <t>K3A-B (230/105/150）</t>
  </si>
  <si>
    <t>Insert card for Batteries (ITB &amp; Feeder Code only)</t>
  </si>
  <si>
    <t>K3K (230/105/230)</t>
  </si>
  <si>
    <t>228 x 142mm</t>
  </si>
  <si>
    <t>Outer Case
(Walmart spec for OHB)</t>
  </si>
  <si>
    <t>AA battery</t>
  </si>
  <si>
    <t>Where to combine in next update</t>
  </si>
  <si>
    <t xml:space="preserve">WE Jackpot </t>
  </si>
  <si>
    <t>WE Jackpot Club</t>
  </si>
  <si>
    <t>Cross ocean - sea freight 40QH</t>
  </si>
  <si>
    <t>Charges (origin &amp; destination ports)</t>
  </si>
  <si>
    <t>Insurance</t>
  </si>
  <si>
    <t>Admin cost</t>
  </si>
  <si>
    <t>Based on data submitted &amp; approved on 07-Dec-2015 (Schenker port to point service)</t>
  </si>
  <si>
    <t>WE extended logistic service</t>
  </si>
  <si>
    <t>Total SK price : DAP Willebroek warehouse</t>
  </si>
  <si>
    <t xml:space="preserve">Net cost per sheet : </t>
  </si>
  <si>
    <t>AMJ-16</t>
  </si>
  <si>
    <t>JAS-15</t>
  </si>
  <si>
    <t>AMJ-15</t>
  </si>
  <si>
    <t>Note : Weighted average over 3 months</t>
  </si>
  <si>
    <t>For AMJ-2016 : Dec-15, Jan-16, Feb 16 (3 weeks)</t>
  </si>
  <si>
    <t>Manufacturing Expense</t>
    <phoneticPr fontId="91" type="noConversion"/>
  </si>
  <si>
    <t>Jackpot EH OOB
PET</t>
    <phoneticPr fontId="91" type="noConversion"/>
  </si>
  <si>
    <t>Cracker Jack XL 6x19CT Refill NA</t>
    <phoneticPr fontId="19" type="noConversion"/>
  </si>
  <si>
    <t>Cracker Jack XL 4x16CT Refill NA</t>
    <phoneticPr fontId="19" type="noConversion"/>
  </si>
  <si>
    <t>16/17 Volume</t>
  </si>
  <si>
    <t>SWFR SWEEPER OHB SK 6/1CT PET</t>
  </si>
  <si>
    <t>SWFR WJ Implement 2/1kit</t>
  </si>
  <si>
    <t>SWFR DSTR  360 SK 12/1 US</t>
  </si>
  <si>
    <t>SWFF DSTR 360 OOB EH SK 4/3ct</t>
  </si>
  <si>
    <t>SWFF DSTR 360 OOB EH SK 12/3ct</t>
  </si>
  <si>
    <t>SWFR DSTR 360 OOB SH SK 4/2CT PET</t>
  </si>
  <si>
    <t>SWFR DSTR 360 OOB EH SK 4/3CT PET</t>
  </si>
  <si>
    <t>Club</t>
  </si>
  <si>
    <t>Feeder</t>
  </si>
  <si>
    <t>Flowwrap</t>
  </si>
  <si>
    <t>AMJ15</t>
  </si>
  <si>
    <t>ExWorks</t>
  </si>
  <si>
    <t>Delivered</t>
  </si>
  <si>
    <t xml:space="preserve">Quotation template : </t>
  </si>
  <si>
    <t>Brandcode</t>
  </si>
  <si>
    <t>Current</t>
  </si>
  <si>
    <t>Case OD</t>
  </si>
  <si>
    <t>L (mm)</t>
  </si>
  <si>
    <t>W (mm)</t>
  </si>
  <si>
    <t>H (mm)</t>
  </si>
  <si>
    <t>Battery</t>
  </si>
  <si>
    <t>Varies</t>
  </si>
  <si>
    <t>Annual Spend FY1617</t>
  </si>
  <si>
    <t>Volume</t>
  </si>
  <si>
    <t>FY16/17 FIRM Global Volumes</t>
  </si>
  <si>
    <t>*** Excludes T&amp;W</t>
  </si>
  <si>
    <t>SWIFFER DRY MAXI RF 6X16CT WE/JACK</t>
  </si>
  <si>
    <t>SWIFFER DRY ITB 6X(SK+8)-JACK/WE</t>
  </si>
  <si>
    <t>SWIFFER DRY OOB 6X(SK+8)-JACK/WE</t>
  </si>
  <si>
    <t>SWIFFER MAXI 6X(SK+8) -JACK/WE</t>
  </si>
  <si>
    <t>SWIFFER HD OOB 9X(SK+3)-JACK/WE</t>
  </si>
  <si>
    <t>SWIFFER HD OOB 9X(SK+5)-JACK/WE</t>
  </si>
  <si>
    <t>SWIFFER HD 24X(SK+1)-JACK/WE</t>
  </si>
  <si>
    <t>SWIFFER HD 24X(SK+1)CLIP-JACK/WE</t>
  </si>
  <si>
    <t>SWIFFER 16X(DRY(SK+8)+HD(SK+1))-JACK/WE</t>
  </si>
  <si>
    <t>SWIFFER HD XXL 9X(SK+2)-JACK/WE</t>
  </si>
  <si>
    <t>Marc's Cases / Seatainer</t>
  </si>
  <si>
    <t>Marc's SK / Seatainer</t>
  </si>
  <si>
    <t>Duties + T&amp;W $/SK</t>
  </si>
  <si>
    <t>Duties + T&amp;W Spend $</t>
  </si>
  <si>
    <t>Improved T&amp;W Density Savings</t>
  </si>
  <si>
    <t>Savings vs JFM</t>
  </si>
  <si>
    <t>Cost Savings Opportunity</t>
  </si>
  <si>
    <t>T&amp;W @ current density</t>
  </si>
  <si>
    <t>USD</t>
    <phoneticPr fontId="22" type="noConversion"/>
  </si>
  <si>
    <t>n/a</t>
    <phoneticPr fontId="22" type="noConversion"/>
  </si>
  <si>
    <t>From Songgang to Yantian Port, China (Hayco contract)</t>
  </si>
  <si>
    <t>CY handling &amp; EDI</t>
  </si>
  <si>
    <t>AMS &amp; container seal</t>
  </si>
  <si>
    <t>EIR</t>
  </si>
  <si>
    <t>Telex release</t>
  </si>
  <si>
    <t>All duster SKUs with blister using sealing process</t>
    <phoneticPr fontId="91" type="noConversion"/>
  </si>
  <si>
    <t>Dual sourcing net benefit for Blister</t>
    <phoneticPr fontId="91" type="noConversion"/>
  </si>
  <si>
    <t>JAS-16</t>
  </si>
  <si>
    <t>resin cost USD/MT</t>
  </si>
  <si>
    <t>For JAS-2016 : Mar-16, Apr-16, May 16 (26 Days)</t>
  </si>
  <si>
    <t>Details of Freight Cost from Brockville to Hong Kong</t>
  </si>
  <si>
    <t>Bobtail (if any) - changed from $160 (Bobtail-Load $160, Bobtail-Empty $160) to $560</t>
  </si>
  <si>
    <t>Additional billing ($15/invoice) based on (1) Bobtail (2) Fuel surcharge for Bobtail (3) Per Diem (4) Mgmt fee for Per Diem 
(5) Chassis Usage (6) Orig Receiving (7) Demurrage (8) Congestion (9) Waiting Time (10) Dry Run (11) Stop Off
(12) Load-Storage</t>
  </si>
  <si>
    <t>Container verification ($2.5/container) based on (1) Bobtail (2) Fuel surcharge for Bobtail (3) Per Diem (4) Mgmt fee for Per Diem (5) Chassis Usage (6) Orig Receiving (7) Demurrage (8) Congestion (9) Waiting Time (10) Dry Run (11) Stop Off
(12) Load-Storage</t>
  </si>
  <si>
    <t>0.5%,1.0,1.5%</t>
  </si>
  <si>
    <t>Euro/ctnr</t>
  </si>
  <si>
    <t>Details of Freight Cost from Crailsheim (Germany) to Hong Kong</t>
  </si>
  <si>
    <t>from WE- Crailsheim Germany</t>
  </si>
  <si>
    <t>fromBrockville  Canada</t>
  </si>
  <si>
    <t>POM ULTRAFORM N2320 003</t>
  </si>
  <si>
    <t>PRE-COLOR W1 POM C9021</t>
  </si>
  <si>
    <t>PRED-COLOR PC MAKROLON 2805 WHITE 010282</t>
  </si>
  <si>
    <t>China - Willebroek warehouse, Belgium (Hayco contract)</t>
  </si>
  <si>
    <t>For WE- Germany - USD/40HQ</t>
    <phoneticPr fontId="68" type="noConversion"/>
  </si>
  <si>
    <t>No</t>
    <phoneticPr fontId="22" type="noConversion"/>
  </si>
  <si>
    <t>OND-16</t>
  </si>
  <si>
    <t>For OND-2016 : Jun-16, Jul-16, Aug 16 (19 Days)</t>
  </si>
  <si>
    <t xml:space="preserve">Business Charges </t>
  </si>
  <si>
    <t>For WE- Belgium - USD/40HQ</t>
    <phoneticPr fontId="68" type="noConversion"/>
  </si>
  <si>
    <t xml:space="preserve"> Jackpot OHB 
New PET National</t>
    <phoneticPr fontId="91" type="noConversion"/>
  </si>
  <si>
    <t>Jackpot EH OOB
PET National</t>
    <phoneticPr fontId="91" type="noConversion"/>
  </si>
  <si>
    <t>Olympus-pallet</t>
    <phoneticPr fontId="91" type="noConversion"/>
  </si>
  <si>
    <t>NA</t>
    <phoneticPr fontId="91" type="noConversion"/>
  </si>
  <si>
    <t>Miss Veedol Clubhouse with pallet</t>
    <phoneticPr fontId="91" type="noConversion"/>
  </si>
  <si>
    <t>N6P-5500019575</t>
    <phoneticPr fontId="91" type="noConversion"/>
  </si>
  <si>
    <t>Display Pallet Unit - primary</t>
  </si>
  <si>
    <t>Spec 1</t>
  </si>
  <si>
    <t>Spec 2</t>
  </si>
  <si>
    <t>Usage/kit</t>
  </si>
  <si>
    <t>Tray Swfr CH Display US
80271968</t>
  </si>
  <si>
    <t>Front: 250g CCNB, 5C printing+UV, Back: W3 E flute, 40ECT</t>
  </si>
  <si>
    <t>W-1440 x H-1218mm</t>
  </si>
  <si>
    <t>UPAD Swiffer CH Display
US 80271968</t>
  </si>
  <si>
    <t>Front: 250g CCNB, 6C printing+UV, Back: W3 E flute, 40ECT</t>
  </si>
  <si>
    <t>W-1583 x H-629mm</t>
  </si>
  <si>
    <t>TI Swfr CH Club Plt US
80271968</t>
  </si>
  <si>
    <t>250g CCNB, W3 E flute, 40ECT, Weight: 327g</t>
  </si>
  <si>
    <t>W-635 x H-864mm</t>
  </si>
  <si>
    <t>GP Swifr CH Display US
80271968</t>
  </si>
  <si>
    <t>W-1368 x H-844mm</t>
  </si>
  <si>
    <t>Display Pallet Unit - secondary</t>
  </si>
  <si>
    <t>CP Spprt 24x28In ALL
BRANDS XN</t>
  </si>
  <si>
    <t>W3K B flute, 40ECT</t>
  </si>
  <si>
    <t xml:space="preserve">W-711 x H-610mm                                                                                                                                                                                                                                                                               </t>
  </si>
  <si>
    <t>SH Swfr CH Clb Plt US
80271968</t>
  </si>
  <si>
    <t>K3K C flute, 44ECT, Weight: 812g</t>
  </si>
  <si>
    <t>W-2210 x H-610mm</t>
  </si>
  <si>
    <t>Corner posts</t>
  </si>
  <si>
    <t>TBD</t>
  </si>
  <si>
    <t>kraft paper, 5mm</t>
  </si>
  <si>
    <t>76 x 76 x H-521mm</t>
  </si>
  <si>
    <t>TC Swfr CH Clb Plt US
80271968</t>
  </si>
  <si>
    <t>K3K C flute, 32ECT, Weight: 1002g</t>
  </si>
  <si>
    <t>W-1422 x H-1194mm</t>
  </si>
  <si>
    <t>Securely band</t>
  </si>
  <si>
    <t xml:space="preserve"> yellow OPP, Weight: 4500g</t>
  </si>
  <si>
    <t>L-300m</t>
  </si>
  <si>
    <t>Swiffer Wet Pad Pouch</t>
    <phoneticPr fontId="22" type="noConversion"/>
  </si>
  <si>
    <t>BeautyStar</t>
    <phoneticPr fontId="22" type="noConversion"/>
  </si>
  <si>
    <t>China</t>
    <phoneticPr fontId="22" type="noConversion"/>
  </si>
  <si>
    <t>CHEP pallet (Rental cost HKD130/pc, MOQ: 100pcs.)</t>
    <phoneticPr fontId="133" type="noConversion"/>
  </si>
  <si>
    <t>ISPM-15 specification</t>
    <phoneticPr fontId="133" type="noConversion"/>
  </si>
  <si>
    <t>48X40 in Block B4840A</t>
    <phoneticPr fontId="133" type="noConversion"/>
  </si>
  <si>
    <t>Yes</t>
    <phoneticPr fontId="22" type="noConversion"/>
  </si>
  <si>
    <t>n/a</t>
    <phoneticPr fontId="22" type="noConversion"/>
  </si>
  <si>
    <t>NanFeng- pre-shrink-wrapped</t>
  </si>
  <si>
    <t xml:space="preserve">Quotation template: Bedrock SK </t>
    <phoneticPr fontId="22" type="noConversion"/>
  </si>
  <si>
    <t>Swiffer WJ Pads (TriLambda)</t>
    <phoneticPr fontId="22" type="noConversion"/>
  </si>
  <si>
    <t>pcs/40ft HQ ; 63 pallets each  with 72 kits</t>
    <phoneticPr fontId="133" type="noConversion"/>
  </si>
  <si>
    <t>Crailsheim Invoice number</t>
    <phoneticPr fontId="68" type="noConversion"/>
  </si>
  <si>
    <t>RMB</t>
  </si>
  <si>
    <t>Cracker Jack XL 4x16CT Refill NA (New AW)</t>
  </si>
  <si>
    <t>Pump Assembly</t>
  </si>
  <si>
    <t>Venting Module (WuXi)</t>
  </si>
  <si>
    <t>Vent Valve</t>
  </si>
  <si>
    <t>Cost saving to start OND-16</t>
  </si>
  <si>
    <t>Trimlabda</t>
  </si>
  <si>
    <t>Clubhouse Kaleidoscope 3</t>
    <phoneticPr fontId="91" type="noConversion"/>
  </si>
  <si>
    <t>TBC</t>
    <phoneticPr fontId="23" type="noConversion"/>
  </si>
  <si>
    <t>WE</t>
    <phoneticPr fontId="23" type="noConversion"/>
  </si>
  <si>
    <t>Jackpot XL Refill 6CT*12</t>
    <phoneticPr fontId="86" type="noConversion"/>
  </si>
  <si>
    <t>Bulk
(Remove insert card)</t>
    <phoneticPr fontId="91" type="noConversion"/>
  </si>
  <si>
    <t>TBC</t>
    <phoneticPr fontId="91" type="noConversion"/>
  </si>
  <si>
    <t>Jackpot EH OOB
(Blue duster)</t>
    <phoneticPr fontId="91" type="noConversion"/>
  </si>
  <si>
    <t>Jackpot EH OOB
(Yellow duster)</t>
    <phoneticPr fontId="91" type="noConversion"/>
  </si>
  <si>
    <t>WetJet PAD (Trilambda Pad)</t>
  </si>
  <si>
    <t>NanFeng</t>
  </si>
  <si>
    <t>L&amp;R PU Tube inside Head (1.1 length + current supplier Freelin)</t>
  </si>
  <si>
    <t>Long PU Tube (1.1 length + current supplier Freelin)</t>
  </si>
  <si>
    <t>Origin haulage , origin charges, sea freight, destination charges</t>
  </si>
  <si>
    <r>
      <t>Loading @US$</t>
    </r>
    <r>
      <rPr>
        <sz val="10"/>
        <color indexed="8"/>
        <rFont val="Arial"/>
        <family val="2"/>
      </rPr>
      <t>0.00/pallet</t>
    </r>
  </si>
  <si>
    <t>JFM-2017</t>
  </si>
  <si>
    <t>Service : Sea freight from China to Brandfort  via Vancouver, Canada</t>
  </si>
  <si>
    <t xml:space="preserve"> Proposed for Jan-Dec 2017</t>
  </si>
  <si>
    <t>Peak season surcharge (normally applies for Aug to Dec)</t>
  </si>
  <si>
    <t>Total for P&amp;G : USD/40ft HQ</t>
  </si>
  <si>
    <t>DAP Brandfort , Canada (by sea)</t>
  </si>
  <si>
    <t xml:space="preserve">Peak season surcharge by NYK (seasonal) </t>
  </si>
  <si>
    <t xml:space="preserve"> Jackpot Maxi OHB  </t>
    <phoneticPr fontId="22" type="noConversion"/>
  </si>
  <si>
    <t xml:space="preserve">Jackpot Maxi ITB </t>
    <phoneticPr fontId="23" type="noConversion"/>
  </si>
  <si>
    <t>Trucking (Drop &amp; Pull)</t>
    <phoneticPr fontId="86" type="noConversion"/>
  </si>
  <si>
    <t>Origin document fee(DOC-origin)</t>
    <phoneticPr fontId="86" type="noConversion"/>
  </si>
  <si>
    <t>ORC</t>
    <phoneticPr fontId="86" type="noConversion"/>
  </si>
  <si>
    <t>Origin handling</t>
    <phoneticPr fontId="86" type="noConversion"/>
  </si>
  <si>
    <t>ISPS (International ship &amp; port facility security fee)-new for JFM17</t>
    <phoneticPr fontId="86" type="noConversion"/>
  </si>
  <si>
    <t>VGM (Solars)-new for JFM-17</t>
    <phoneticPr fontId="86" type="noConversion"/>
  </si>
  <si>
    <t>Destination handling charge (new item which was included in Damco freight in current contract)</t>
  </si>
  <si>
    <t>Destination documentation charge (DOC-Destination)(new item which was included in Damco freight in current contract)</t>
  </si>
  <si>
    <t xml:space="preserve">Entry Fee per bill </t>
  </si>
  <si>
    <t>Pier Pass Fee (TMF) (collected by port)</t>
  </si>
  <si>
    <t xml:space="preserve">Delivery order </t>
  </si>
  <si>
    <t xml:space="preserve">ISF (import security filing) </t>
  </si>
  <si>
    <t>Service : port to Moreno Valley</t>
  </si>
  <si>
    <t xml:space="preserve">Drayage per container </t>
  </si>
  <si>
    <t>Fuel surcharge (21.8% for drayage)  =&gt; New contract price at 18%</t>
  </si>
  <si>
    <t>Pier migration fee  -changed from $30 to $40</t>
  </si>
  <si>
    <t>Funds advance / disbursement based on Cartage Service ((1) Drayage per container ; (2) Fuel surcharge and (3) Pier migration fee)</t>
  </si>
  <si>
    <t xml:space="preserve">Extra Fee for ad-hoc services (charged on as-used basis) </t>
  </si>
  <si>
    <t xml:space="preserve">Fuel surcharges (for bobtail) </t>
  </si>
  <si>
    <t>Mgmt fee (3% for Per Diem) if any</t>
  </si>
  <si>
    <t>Chassis Usage ( if any)</t>
  </si>
  <si>
    <t>Orig Receiving ($371/container or $390/container) if any</t>
  </si>
  <si>
    <t>Funds advance / disbursement based on (1) Bobtail (2) Fuel surcharge for Bobtail (3) Per Diem (4) Mgmt fee for Per Diem 
(5) Chassis Usage (6) Orig Receiving</t>
  </si>
  <si>
    <t>Driver waiting time (beyond 2 hours)</t>
  </si>
  <si>
    <t>Port demurrage (if needed)</t>
  </si>
  <si>
    <t>Stop-off (applies to additional drop point)</t>
  </si>
  <si>
    <t>Optional service</t>
  </si>
  <si>
    <t>$150/day</t>
  </si>
  <si>
    <t>$35/day</t>
  </si>
  <si>
    <t>USD85/hr</t>
  </si>
  <si>
    <t>USD225/ctnr/day</t>
  </si>
  <si>
    <t>USD100/point</t>
  </si>
  <si>
    <t>Ex-factory Shenzhen</t>
    <phoneticPr fontId="22" type="noConversion"/>
  </si>
  <si>
    <r>
      <t>K3K,B-Flute,300/180/300g  
ID</t>
    </r>
    <r>
      <rPr>
        <sz val="10"/>
        <rFont val="MingLiU"/>
        <family val="3"/>
        <charset val="136"/>
      </rPr>
      <t>：</t>
    </r>
    <r>
      <rPr>
        <sz val="10"/>
        <rFont val="Arial"/>
        <family val="2"/>
      </rPr>
      <t>599x385x106mm                             
Dim</t>
    </r>
    <r>
      <rPr>
        <sz val="10"/>
        <rFont val="MingLiU"/>
        <family val="3"/>
        <charset val="136"/>
      </rPr>
      <t>：</t>
    </r>
    <r>
      <rPr>
        <sz val="10"/>
        <rFont val="Arial"/>
        <family val="2"/>
      </rPr>
      <t>603x389x114mm                       
OD</t>
    </r>
    <r>
      <rPr>
        <sz val="10"/>
        <rFont val="MingLiU"/>
        <family val="3"/>
        <charset val="136"/>
      </rPr>
      <t>：</t>
    </r>
    <r>
      <rPr>
        <sz val="10"/>
        <rFont val="Arial"/>
        <family val="2"/>
      </rPr>
      <t xml:space="preserve">607x393x122mm  +/-3mm  </t>
    </r>
    <phoneticPr fontId="86" type="noConversion"/>
  </si>
  <si>
    <t>Insurance</t>
    <phoneticPr fontId="91" type="noConversion"/>
  </si>
  <si>
    <r>
      <t>Seatainer loading estimate - 4</t>
    </r>
    <r>
      <rPr>
        <sz val="11"/>
        <rFont val="Arial"/>
        <family val="2"/>
      </rPr>
      <t>0-ft  :</t>
    </r>
  </si>
  <si>
    <t>Ex-factory Shenzhen</t>
  </si>
  <si>
    <t>Ex-factory Shenzhen</t>
    <phoneticPr fontId="23" type="noConversion"/>
  </si>
  <si>
    <t>Total starter kit price :</t>
    <phoneticPr fontId="91" type="noConversion"/>
  </si>
  <si>
    <t>Ex-factory Shenzhen</t>
    <phoneticPr fontId="91" type="noConversion"/>
  </si>
  <si>
    <t>1C EVA phase 1 with DY mold (For JFM-2017)</t>
    <phoneticPr fontId="91" type="noConversion"/>
  </si>
  <si>
    <t>1C EVA phase 1 with DY mold (For JFM-2017)</t>
    <phoneticPr fontId="91" type="noConversion"/>
  </si>
  <si>
    <t>All SKUs with Yellow duster - US$0.0237/duster</t>
    <phoneticPr fontId="91" type="noConversion"/>
  </si>
  <si>
    <t>Yellow duster saving from 50/50 split (start JFM17)</t>
  </si>
  <si>
    <t>Dec-16</t>
  </si>
  <si>
    <t>Jan-17</t>
  </si>
  <si>
    <t>Feb (16D)</t>
  </si>
  <si>
    <t>Source: X-rates on 16-Feb-2017  capturing  Dec-16, Jan-17, upto 16-Feb-17)</t>
  </si>
  <si>
    <t>Currency Rate Benchmark for AMJ-2017</t>
  </si>
  <si>
    <t>AMJ-2017 Resin benchmark cost</t>
  </si>
  <si>
    <t>For AMJ-2017 : Dec-16, Jan-17, -16, Feb 17(28 Days)</t>
  </si>
  <si>
    <t>** PH88=1883; MB470 (TPR 1375A)=4152</t>
  </si>
  <si>
    <t>Hayco Price-book : AMJ-2017 (Highly Restricted)</t>
  </si>
  <si>
    <t>Harvey Benchmark Logistics Cost For AMJ-2017 (to-Moreno Valley) - Hayco Contract</t>
  </si>
  <si>
    <t>Proposed for AMJ-2017</t>
    <phoneticPr fontId="68" type="noConversion"/>
  </si>
  <si>
    <t xml:space="preserve">Plastic, Aluminum &amp; related </t>
    <phoneticPr fontId="91" type="noConversion"/>
  </si>
  <si>
    <t>a. Head Assembly</t>
  </si>
  <si>
    <t>b. Handle Assembly</t>
    <phoneticPr fontId="91" type="noConversion"/>
  </si>
  <si>
    <t>c.Aluminum handles</t>
    <phoneticPr fontId="86" type="noConversion"/>
  </si>
  <si>
    <t>TPR SEPTON 8007</t>
    <phoneticPr fontId="91" type="noConversion"/>
  </si>
  <si>
    <t>Packaging Components</t>
    <phoneticPr fontId="91" type="noConversion"/>
  </si>
  <si>
    <t>Packaging (Olympus ITB-PGP)</t>
    <phoneticPr fontId="22" type="noConversion"/>
  </si>
  <si>
    <t>Device Assembly</t>
    <phoneticPr fontId="91" type="noConversion"/>
  </si>
  <si>
    <t>Package Assembly</t>
    <phoneticPr fontId="91" type="noConversion"/>
  </si>
  <si>
    <t xml:space="preserve">QA </t>
    <phoneticPr fontId="91" type="noConversion"/>
  </si>
  <si>
    <t>a.Head Assembly</t>
    <phoneticPr fontId="91" type="noConversion"/>
  </si>
  <si>
    <t>b.Handle Assembly</t>
    <phoneticPr fontId="91" type="noConversion"/>
  </si>
  <si>
    <t>a.Packaging(Jackpot clubhouse)</t>
    <phoneticPr fontId="22" type="noConversion"/>
  </si>
  <si>
    <t>b.Packaging(Display Pallet)</t>
    <phoneticPr fontId="91" type="noConversion"/>
  </si>
  <si>
    <t>Pallet SAP TAG , IPMS#91059225</t>
    <phoneticPr fontId="91" type="noConversion"/>
  </si>
  <si>
    <t>Device Assembly</t>
    <phoneticPr fontId="91" type="noConversion"/>
  </si>
  <si>
    <t>Package Assembly</t>
    <phoneticPr fontId="91" type="noConversion"/>
  </si>
  <si>
    <t>QA</t>
    <phoneticPr fontId="91" type="noConversion"/>
  </si>
  <si>
    <t>2 color EVA pad (re-set TAMU &amp; scrap optimization)</t>
    <phoneticPr fontId="91" type="noConversion"/>
  </si>
  <si>
    <t>a.Head Assembly</t>
    <phoneticPr fontId="23" type="noConversion"/>
  </si>
  <si>
    <t>b.Handle Assembly</t>
    <phoneticPr fontId="23" type="noConversion"/>
  </si>
  <si>
    <t>a.ITB Packaging(PGP)</t>
    <phoneticPr fontId="23" type="noConversion"/>
  </si>
  <si>
    <t>b.Packaging (Jackpot XL ITB)</t>
    <phoneticPr fontId="23" type="noConversion"/>
  </si>
  <si>
    <t xml:space="preserve">c.Packaging material for Jackpot XL OHB  </t>
    <phoneticPr fontId="23" type="noConversion"/>
  </si>
  <si>
    <t xml:space="preserve"> WE- Germany </t>
    <phoneticPr fontId="22" type="noConversion"/>
  </si>
  <si>
    <t>CA-Brockville</t>
    <phoneticPr fontId="22" type="noConversion"/>
  </si>
  <si>
    <t>NA</t>
    <phoneticPr fontId="22" type="noConversion"/>
  </si>
  <si>
    <t>WE</t>
    <phoneticPr fontId="22" type="noConversion"/>
  </si>
  <si>
    <t>Quotation template : Galvatron</t>
    <phoneticPr fontId="22" type="noConversion"/>
  </si>
  <si>
    <t>Bulk
(Remove insert card)</t>
    <phoneticPr fontId="22" type="noConversion"/>
  </si>
  <si>
    <t>Cracker Jack 1ct Flowwrap</t>
    <phoneticPr fontId="22" type="noConversion"/>
  </si>
  <si>
    <t>Cracker Jack Galvatron 1ct blister (slide-in)</t>
    <phoneticPr fontId="22" type="noConversion"/>
  </si>
  <si>
    <t>Jackpot 360 SH OOB</t>
    <phoneticPr fontId="91" type="noConversion"/>
  </si>
  <si>
    <t>Jackpot 360 SH OOB
PET</t>
    <phoneticPr fontId="22" type="noConversion"/>
  </si>
  <si>
    <t>Jackpot 360 SH OOB
PET National</t>
    <phoneticPr fontId="22" type="noConversion"/>
  </si>
  <si>
    <t>Jackpot 180 
SH OOB</t>
    <phoneticPr fontId="91" type="noConversion"/>
  </si>
  <si>
    <t>Jackpot 180 
SH OOB</t>
    <phoneticPr fontId="22" type="noConversion"/>
  </si>
  <si>
    <t>1ct Flowwrap with clipstrip</t>
    <phoneticPr fontId="22" type="noConversion"/>
  </si>
  <si>
    <t>1ct Flowwrap without clipstrip</t>
    <phoneticPr fontId="22" type="noConversion"/>
  </si>
  <si>
    <t>1 CA Blue duster</t>
    <phoneticPr fontId="22" type="noConversion"/>
  </si>
  <si>
    <t>1 WE Blue duster</t>
    <phoneticPr fontId="22" type="noConversion"/>
  </si>
  <si>
    <t>N6P-5500018004</t>
    <phoneticPr fontId="91" type="noConversion"/>
  </si>
  <si>
    <t>TBA</t>
    <phoneticPr fontId="22" type="noConversion"/>
  </si>
  <si>
    <t>Packaging Components</t>
    <phoneticPr fontId="22" type="noConversion"/>
  </si>
  <si>
    <t>A. Packaging --Bulk pack</t>
    <phoneticPr fontId="22" type="noConversion"/>
  </si>
  <si>
    <t xml:space="preserve">PE polybag </t>
    <phoneticPr fontId="22" type="noConversion"/>
  </si>
  <si>
    <t>0.04mm PE - 210x70mmmm(finished size) - 1device/polybag (no price change to P&amp;G)</t>
    <phoneticPr fontId="22" type="noConversion"/>
  </si>
  <si>
    <t xml:space="preserve">Outercase </t>
    <phoneticPr fontId="22" type="noConversion"/>
  </si>
  <si>
    <t xml:space="preserve"> 230/112/230- B-flute - OD 600x200x396mm - non printing</t>
    <phoneticPr fontId="22" type="noConversion"/>
  </si>
  <si>
    <t xml:space="preserve">layer card (horizontal) </t>
    <phoneticPr fontId="22" type="noConversion"/>
  </si>
  <si>
    <r>
      <t>3pcs/case - B Flute</t>
    </r>
    <r>
      <rPr>
        <sz val="10"/>
        <rFont val="宋体"/>
        <family val="3"/>
        <charset val="134"/>
      </rPr>
      <t>（</t>
    </r>
    <r>
      <rPr>
        <sz val="10"/>
        <rFont val="Arial"/>
        <family val="2"/>
      </rPr>
      <t>125/112/125g</t>
    </r>
    <r>
      <rPr>
        <sz val="10"/>
        <rFont val="宋体"/>
        <family val="3"/>
        <charset val="134"/>
      </rPr>
      <t>）</t>
    </r>
    <r>
      <rPr>
        <sz val="10"/>
        <rFont val="Arial"/>
        <family val="2"/>
      </rPr>
      <t>-L-590 x W-190MM (+/-2MM)</t>
    </r>
    <phoneticPr fontId="22" type="noConversion"/>
  </si>
  <si>
    <t xml:space="preserve">layer card (vertical) </t>
    <phoneticPr fontId="22" type="noConversion"/>
  </si>
  <si>
    <t>4pcs/case -B Flute(175/112/175g)-  L-570 x W-190 MM (+/-2MM)</t>
    <phoneticPr fontId="22" type="noConversion"/>
  </si>
  <si>
    <t>B. Packaging --1ct Flow-wrap</t>
    <phoneticPr fontId="22" type="noConversion"/>
  </si>
  <si>
    <t>OPP+CPP 8 color (reverse printed), back fin &amp; 2 ends sealing
Open size : 0.045*130mm wide *230mm long
with perforation line</t>
    <phoneticPr fontId="22" type="noConversion"/>
  </si>
  <si>
    <r>
      <t>K3K (230/140/230) ,C-Flute,   Target:3500N  LSL:3400N   
OD</t>
    </r>
    <r>
      <rPr>
        <sz val="10"/>
        <rFont val="宋体"/>
        <family val="3"/>
        <charset val="134"/>
      </rPr>
      <t>：</t>
    </r>
    <r>
      <rPr>
        <sz val="10"/>
        <rFont val="Arial"/>
        <family val="2"/>
      </rPr>
      <t>397X238X136mm</t>
    </r>
    <phoneticPr fontId="22" type="noConversion"/>
  </si>
  <si>
    <t xml:space="preserve">Clip strip </t>
    <phoneticPr fontId="22" type="noConversion"/>
  </si>
  <si>
    <t>(0.7mm  PP) MOQ:10,000pcs</t>
    <phoneticPr fontId="22" type="noConversion"/>
  </si>
  <si>
    <t>tape closure, date coding,etc</t>
    <phoneticPr fontId="22" type="noConversion"/>
  </si>
  <si>
    <t>C. Packaging --Blister (slide in)</t>
    <phoneticPr fontId="22" type="noConversion"/>
  </si>
  <si>
    <t>folded size=144x220x55mm ; 0.4mm APET, clear ; no color ;
8mm fold on 3 sides ; new contour to fit Galvatron device</t>
    <phoneticPr fontId="22" type="noConversion"/>
  </si>
  <si>
    <t>219x143mm ; top = 6C+PP coating; back = 6C+ UV coating
250gsm + 250gsm artboard</t>
    <phoneticPr fontId="22" type="noConversion"/>
  </si>
  <si>
    <t>210 glossy paper; front 6C + UV; back w/PP coating
146x122mm</t>
    <phoneticPr fontId="22" type="noConversion"/>
  </si>
  <si>
    <t>PET; 30x8mm</t>
    <phoneticPr fontId="22" type="noConversion"/>
  </si>
  <si>
    <t>PET; 25x18mm; clear</t>
    <phoneticPr fontId="22" type="noConversion"/>
  </si>
  <si>
    <t>die-cut size 319x273x240mm; 250/112/250gsm; single corrugate;
C-flute; 1 color printed</t>
    <phoneticPr fontId="22" type="noConversion"/>
  </si>
  <si>
    <t>307x223mm ; 175/112/175 gsm; single corrugate; B-flute</t>
    <phoneticPr fontId="22" type="noConversion"/>
  </si>
  <si>
    <t>D.Packaging-- Jackpot Duster 360 SH OOB</t>
    <phoneticPr fontId="22" type="noConversion"/>
  </si>
  <si>
    <t>Outer Shipper(9ct)(WE)</t>
    <phoneticPr fontId="22" type="noConversion"/>
  </si>
  <si>
    <t>1/9</t>
    <phoneticPr fontId="22" type="noConversion"/>
  </si>
  <si>
    <t>Refills</t>
    <phoneticPr fontId="22" type="noConversion"/>
  </si>
  <si>
    <t xml:space="preserve">Business Charges </t>
    <phoneticPr fontId="22" type="noConversion"/>
  </si>
  <si>
    <t>Device Assembly</t>
    <phoneticPr fontId="22" type="noConversion"/>
  </si>
  <si>
    <t>Package Assembly (Jackpot packing surcharge)</t>
    <phoneticPr fontId="22" type="noConversion"/>
  </si>
  <si>
    <t>QA Labor</t>
    <phoneticPr fontId="22" type="noConversion"/>
  </si>
  <si>
    <t>Manufacturing Expense</t>
    <phoneticPr fontId="22" type="noConversion"/>
  </si>
  <si>
    <t>Scrap</t>
    <phoneticPr fontId="22" type="noConversion"/>
  </si>
  <si>
    <t>All SKUs with Yellow duster - US$0.0237/duster</t>
    <phoneticPr fontId="91" type="noConversion"/>
  </si>
  <si>
    <t>Dual sourcing net benefit for Blister</t>
    <phoneticPr fontId="91" type="noConversion"/>
  </si>
  <si>
    <t>All duster SKUs with blister using sealing process</t>
    <phoneticPr fontId="91" type="noConversion"/>
  </si>
  <si>
    <t>Logistic and storage services by Wills Transfer of Canada</t>
    <phoneticPr fontId="22" type="noConversion"/>
  </si>
  <si>
    <t>Drayage from Montreal to Brockville @US$556/ctnr</t>
    <phoneticPr fontId="22" type="noConversion"/>
  </si>
  <si>
    <r>
      <t>Loading @US$</t>
    </r>
    <r>
      <rPr>
        <sz val="11"/>
        <rFont val="Arial"/>
        <family val="2"/>
      </rPr>
      <t>0.00/pallet</t>
    </r>
    <phoneticPr fontId="9" type="noConversion"/>
  </si>
  <si>
    <t>Total delivered cost (TDC) at Brockville, Canada</t>
    <phoneticPr fontId="9" type="noConversion"/>
  </si>
  <si>
    <t>Canadian GST @ 5% (refundable to P&amp;G after product is sold)</t>
    <phoneticPr fontId="9" type="noConversion"/>
  </si>
  <si>
    <t>Sea freightr from Shenzhen to Vancourver, Canada ---NYK --- US$4300/40ft HQ</t>
    <phoneticPr fontId="22" type="noConversion"/>
  </si>
  <si>
    <t>Grand total :</t>
    <phoneticPr fontId="22" type="noConversion"/>
  </si>
  <si>
    <t>Ex-factory Shenzhen</t>
    <phoneticPr fontId="22" type="noConversion"/>
  </si>
  <si>
    <t>WE</t>
    <phoneticPr fontId="22" type="noConversion"/>
  </si>
  <si>
    <t>N/A</t>
    <phoneticPr fontId="22" type="noConversion"/>
  </si>
  <si>
    <t>TBA</t>
    <phoneticPr fontId="22" type="noConversion"/>
  </si>
  <si>
    <t xml:space="preserve">Plastic, Aluminum &amp; related </t>
    <phoneticPr fontId="91" type="noConversion"/>
  </si>
  <si>
    <t xml:space="preserve">Plastic, Metal &amp; related </t>
    <phoneticPr fontId="91" type="noConversion"/>
  </si>
  <si>
    <t>Metal part</t>
    <phoneticPr fontId="91" type="noConversion"/>
  </si>
  <si>
    <t>a.Packaging(Bulk)</t>
    <phoneticPr fontId="91" type="noConversion"/>
  </si>
  <si>
    <t>b.Packaging(Jackpot OOB NA)</t>
    <phoneticPr fontId="91" type="noConversion"/>
  </si>
  <si>
    <t>c.Jackpot WE OOB</t>
    <phoneticPr fontId="91" type="noConversion"/>
  </si>
  <si>
    <t>Business Charges</t>
    <phoneticPr fontId="91" type="noConversion"/>
  </si>
  <si>
    <t>Device Assembly</t>
    <phoneticPr fontId="91" type="noConversion"/>
  </si>
  <si>
    <t>Package Assembly</t>
    <phoneticPr fontId="91" type="noConversion"/>
  </si>
  <si>
    <t>QA</t>
    <phoneticPr fontId="91" type="noConversion"/>
  </si>
  <si>
    <t xml:space="preserve">Material handling </t>
    <phoneticPr fontId="91" type="noConversion"/>
  </si>
  <si>
    <t>Machine set up Amortization</t>
    <phoneticPr fontId="91" type="noConversion"/>
  </si>
  <si>
    <t>TBC</t>
    <phoneticPr fontId="86" type="noConversion"/>
  </si>
  <si>
    <t>Bulk
(Remove insert card)</t>
  </si>
  <si>
    <t>TBC</t>
    <phoneticPr fontId="91" type="noConversion"/>
  </si>
  <si>
    <t>Reduced mfg expense for 1ct pouch</t>
    <phoneticPr fontId="86" type="noConversion"/>
  </si>
  <si>
    <t>All 1ct flow wrap SKUs - US$0.03/pc</t>
    <phoneticPr fontId="86" type="noConversion"/>
  </si>
  <si>
    <t>n/a</t>
    <phoneticPr fontId="91" type="noConversion"/>
  </si>
  <si>
    <t>Export logistic (FOB Yantian)</t>
    <phoneticPr fontId="91" type="noConversion"/>
  </si>
  <si>
    <t>Export logistic for WE  (FOB Yantian)</t>
    <phoneticPr fontId="91" type="noConversion"/>
  </si>
  <si>
    <t xml:space="preserve">Package Assembly </t>
    <phoneticPr fontId="22" type="noConversion"/>
  </si>
  <si>
    <t>Plastic &amp; related</t>
    <phoneticPr fontId="22" type="noConversion"/>
  </si>
  <si>
    <t>a.Packaging(Jackpot Bedrock ITB)</t>
    <phoneticPr fontId="22" type="noConversion"/>
  </si>
  <si>
    <t>b.Packaging(Jackpot Bedrock OHB)</t>
    <phoneticPr fontId="22" type="noConversion"/>
  </si>
  <si>
    <t>Shipper(New)</t>
    <phoneticPr fontId="22" type="noConversion"/>
  </si>
  <si>
    <t>Refills</t>
    <phoneticPr fontId="22" type="noConversion"/>
  </si>
  <si>
    <t>Updated as at : 06-Mar-2017</t>
    <phoneticPr fontId="22" type="noConversion"/>
  </si>
  <si>
    <r>
      <t xml:space="preserve">Max/XL Substrate </t>
    </r>
    <r>
      <rPr>
        <sz val="10"/>
        <color rgb="FFFF0000"/>
        <rFont val="Arial"/>
        <family val="2"/>
      </rPr>
      <t>(Bebop Substrate)</t>
    </r>
    <phoneticPr fontId="22" type="noConversion"/>
  </si>
  <si>
    <t>062/5540002274</t>
  </si>
  <si>
    <t>First submission</t>
    <phoneticPr fontId="91" type="noConversion"/>
  </si>
  <si>
    <t>Mfg expense</t>
  </si>
  <si>
    <t>(1) HANDGRIP ASSEMBLY</t>
  </si>
  <si>
    <t>(1.1) HANDGRIP ASSEMBLY For ITB 3 poles:</t>
  </si>
  <si>
    <t>(2) BATTERY HOUSING ASSEMBLY</t>
  </si>
  <si>
    <t>(3) BODY ASSEMBLY</t>
  </si>
  <si>
    <t>(4) MIDDLE TUBE ASSEMBLY (For ITB 3 poles)</t>
  </si>
  <si>
    <t>(5) PUMP &amp;VENT VALVE ASSEMBLY</t>
  </si>
  <si>
    <t>(6) BASEPLATE ASSEMBLY</t>
  </si>
  <si>
    <t>(7) 1.1 Check Valve System</t>
  </si>
  <si>
    <t>(8) Other materials</t>
  </si>
  <si>
    <t>[A] Plastic &amp; related</t>
  </si>
  <si>
    <t>(1)</t>
  </si>
  <si>
    <t>(4)</t>
  </si>
  <si>
    <t>(3)</t>
  </si>
  <si>
    <t>(1.1)</t>
  </si>
  <si>
    <t>(2)</t>
  </si>
  <si>
    <t xml:space="preserve"> POM F20-03</t>
  </si>
  <si>
    <t>(6)</t>
  </si>
  <si>
    <t>(8)</t>
  </si>
  <si>
    <t>(7)</t>
  </si>
  <si>
    <t>[B] Aluminum handles</t>
  </si>
  <si>
    <t>[C] Metals and others</t>
  </si>
  <si>
    <t>(5)</t>
  </si>
  <si>
    <t>[D] Starter kit Packaging</t>
  </si>
  <si>
    <t>[E] Refills</t>
  </si>
  <si>
    <t>[F] Business charges</t>
  </si>
  <si>
    <t>Insurance</t>
    <phoneticPr fontId="95" type="noConversion"/>
  </si>
  <si>
    <t>Galvatron Slide-in blister 6x1ct (Shelf on the future)</t>
    <phoneticPr fontId="22" type="noConversion"/>
  </si>
  <si>
    <t>TBC</t>
    <phoneticPr fontId="86" type="noConversion"/>
  </si>
  <si>
    <t>Outer case - 6ct</t>
    <phoneticPr fontId="86" type="noConversion"/>
  </si>
  <si>
    <r>
      <t>Die-cut size</t>
    </r>
    <r>
      <rPr>
        <sz val="10"/>
        <rFont val="宋体"/>
        <family val="3"/>
        <charset val="134"/>
      </rPr>
      <t>：</t>
    </r>
    <r>
      <rPr>
        <sz val="10"/>
        <rFont val="Arial"/>
        <family val="2"/>
      </rPr>
      <t xml:space="preserve">L313xW225xH140; K3A, B Flute/220/180/140G </t>
    </r>
    <phoneticPr fontId="86" type="noConversion"/>
  </si>
  <si>
    <t>3/12 or 2/6</t>
    <phoneticPr fontId="86" type="noConversion"/>
  </si>
  <si>
    <t>Mr Marc Schmidt &amp; Mr Greg Davis</t>
    <phoneticPr fontId="86" type="noConversion"/>
  </si>
  <si>
    <t>New code, to be approved</t>
    <phoneticPr fontId="86" type="noConversion"/>
  </si>
  <si>
    <t>Packaging(Jackpot clubhouse)</t>
    <phoneticPr fontId="22" type="noConversion"/>
  </si>
  <si>
    <r>
      <t>K3K,B-Flute,300/180/300g 
ID</t>
    </r>
    <r>
      <rPr>
        <sz val="10"/>
        <rFont val="MingLiU"/>
        <family val="3"/>
        <charset val="136"/>
      </rPr>
      <t>：</t>
    </r>
    <r>
      <rPr>
        <sz val="10"/>
        <rFont val="Arial"/>
        <family val="2"/>
      </rPr>
      <t>615x171x258mm                              Dim</t>
    </r>
    <r>
      <rPr>
        <sz val="10"/>
        <rFont val="MingLiU"/>
        <family val="3"/>
        <charset val="136"/>
      </rPr>
      <t>：</t>
    </r>
    <r>
      <rPr>
        <sz val="10"/>
        <rFont val="Arial"/>
        <family val="2"/>
      </rPr>
      <t xml:space="preserve">619x175x266mm                           </t>
    </r>
    <r>
      <rPr>
        <sz val="10"/>
        <rFont val="Arial"/>
        <family val="2"/>
      </rPr>
      <t xml:space="preserve">OD:623x179x274mm  +/-3mm  </t>
    </r>
    <phoneticPr fontId="23" type="noConversion"/>
  </si>
  <si>
    <t>Ex-factory Shenzhen</t>
    <phoneticPr fontId="22" type="noConversion"/>
  </si>
  <si>
    <t xml:space="preserve">Plastic, Metal &amp; related </t>
    <phoneticPr fontId="22" type="noConversion"/>
  </si>
  <si>
    <t>Metal&amp; Aluminum handles</t>
    <phoneticPr fontId="22" type="noConversion"/>
  </si>
  <si>
    <t>Other parts</t>
    <phoneticPr fontId="22" type="noConversion"/>
  </si>
  <si>
    <t>JFM-2017</t>
    <phoneticPr fontId="68" type="noConversion"/>
  </si>
  <si>
    <t>AMJ-2017</t>
    <phoneticPr fontId="68" type="noConversion"/>
  </si>
  <si>
    <t>n/a</t>
    <phoneticPr fontId="22" type="noConversion"/>
  </si>
  <si>
    <t>Cost of finished cut sheet for AMJ-17</t>
    <phoneticPr fontId="91" type="noConversion"/>
  </si>
  <si>
    <t>V.09</t>
  </si>
  <si>
    <t>2017-03-13</t>
    <phoneticPr fontId="91" type="noConversion"/>
  </si>
  <si>
    <t>All Olympus OHB SKUs</t>
    <phoneticPr fontId="91" type="noConversion"/>
  </si>
  <si>
    <t>Spring Clip</t>
  </si>
  <si>
    <t>All XL SKUs</t>
    <phoneticPr fontId="23" type="noConversion"/>
  </si>
  <si>
    <t>All XL SKUs</t>
    <phoneticPr fontId="23" type="noConversion"/>
  </si>
  <si>
    <t>Head/Head Plate</t>
    <phoneticPr fontId="91" type="noConversion"/>
  </si>
  <si>
    <t>Cross Joint</t>
    <phoneticPr fontId="91" type="noConversion"/>
  </si>
  <si>
    <t>Top Cover/Head Plate Cover</t>
    <phoneticPr fontId="91" type="noConversion"/>
  </si>
  <si>
    <t>Ball Joint Rod</t>
    <phoneticPr fontId="91" type="noConversion"/>
  </si>
  <si>
    <t>Sheet Gripper</t>
    <phoneticPr fontId="91" type="noConversion"/>
  </si>
  <si>
    <t>Pole Clip</t>
    <phoneticPr fontId="91" type="noConversion"/>
  </si>
  <si>
    <t>Handle/Handgrip (Top &amp; Bottom)</t>
    <phoneticPr fontId="91" type="noConversion"/>
  </si>
  <si>
    <t>Handle Overmold</t>
    <phoneticPr fontId="91" type="noConversion"/>
  </si>
  <si>
    <t>Handle (GAIM)</t>
    <phoneticPr fontId="91" type="noConversion"/>
  </si>
  <si>
    <t>Handle Overmold (GAIM)</t>
    <phoneticPr fontId="91" type="noConversion"/>
  </si>
  <si>
    <t>Spring Clip</t>
    <phoneticPr fontId="91" type="noConversion"/>
  </si>
  <si>
    <t>Cost Saving for using  Liquid Colorant on Olympus Device</t>
    <phoneticPr fontId="91" type="noConversion"/>
  </si>
  <si>
    <t>Twist wire for OHB</t>
    <phoneticPr fontId="86" type="noConversion"/>
  </si>
  <si>
    <t>All OHB SKUs</t>
    <phoneticPr fontId="86" type="noConversion"/>
  </si>
  <si>
    <t>Twist wire for ITB</t>
    <phoneticPr fontId="86" type="noConversion"/>
  </si>
  <si>
    <t>All ITB SKUs</t>
    <phoneticPr fontId="86" type="noConversion"/>
  </si>
  <si>
    <t>Ex-factory Shenzhen</t>
    <phoneticPr fontId="23" type="noConversion"/>
  </si>
  <si>
    <t>Thinner blister for all Olympus OHB SKUs</t>
    <phoneticPr fontId="91" type="noConversion"/>
  </si>
  <si>
    <t>Cost Saving for using  Liquid Colorant on Olympus Device</t>
    <phoneticPr fontId="91" type="noConversion"/>
  </si>
  <si>
    <t>Head/Head Plate</t>
    <phoneticPr fontId="91" type="noConversion"/>
  </si>
  <si>
    <t>Cross Joint</t>
    <phoneticPr fontId="91" type="noConversion"/>
  </si>
  <si>
    <t>Top Cover/Head Plate Cover</t>
    <phoneticPr fontId="91" type="noConversion"/>
  </si>
  <si>
    <t>Ball Joint Rod</t>
    <phoneticPr fontId="91" type="noConversion"/>
  </si>
  <si>
    <t>Sheet Gripper</t>
    <phoneticPr fontId="91" type="noConversion"/>
  </si>
  <si>
    <t>Pole Clip</t>
    <phoneticPr fontId="91" type="noConversion"/>
  </si>
  <si>
    <t>Handle/Handgrip (Top &amp; Bottom)</t>
    <phoneticPr fontId="91" type="noConversion"/>
  </si>
  <si>
    <t>Handle Overmold</t>
    <phoneticPr fontId="91" type="noConversion"/>
  </si>
  <si>
    <t>Handle (GAIM)</t>
    <phoneticPr fontId="91" type="noConversion"/>
  </si>
  <si>
    <t>Handle Overmold (GAIM)</t>
    <phoneticPr fontId="91" type="noConversion"/>
  </si>
  <si>
    <t>Spring Clip</t>
    <phoneticPr fontId="91" type="noConversion"/>
  </si>
  <si>
    <t>Device Assembly</t>
    <phoneticPr fontId="91" type="noConversion"/>
  </si>
  <si>
    <t>Package Assembly</t>
    <phoneticPr fontId="91" type="noConversion"/>
  </si>
  <si>
    <t>QA</t>
    <phoneticPr fontId="23" type="noConversion"/>
  </si>
  <si>
    <t>Refills</t>
    <phoneticPr fontId="23" type="noConversion"/>
  </si>
  <si>
    <t>Cost Saving for using  Liquid Colorant on XL Device</t>
    <phoneticPr fontId="23" type="noConversion"/>
  </si>
  <si>
    <t>V.10</t>
  </si>
  <si>
    <t>2017-03-20</t>
  </si>
  <si>
    <t>Infinity - update Volume Discount Spread for Yr 1718</t>
  </si>
  <si>
    <t>Volume Discount Spread for Yr 1718</t>
  </si>
  <si>
    <t xml:space="preserve">Based on Yr1718 yearly volume
(starting AMJ-17):
OHB = 3,099,416pc
ITB = 602,580pc </t>
  </si>
  <si>
    <t>V.11</t>
  </si>
  <si>
    <t>2017-03-21</t>
  </si>
  <si>
    <t>Infinity - update Hanging Ring OM (Resin changed)</t>
  </si>
  <si>
    <t xml:space="preserve">TPR HC23-50P2200 </t>
  </si>
  <si>
    <t>AMJ-17 : Resin changed from 
TPE DE45333 @$3,120/ton (JFM-17) to 
TPR HC23-50P2200 @$2,405/ton (AMJ-17)</t>
  </si>
  <si>
    <t>TPE DE45333 (AMJ-17 : changed to TPR HC23-50P2200, see below cost saving)</t>
  </si>
  <si>
    <t>V.12</t>
  </si>
  <si>
    <t>2017-03-23</t>
  </si>
  <si>
    <t>Infinity - added back the "Fixed Bottle Transparent Label" for ITB SKUs</t>
  </si>
  <si>
    <t>V.13</t>
  </si>
  <si>
    <t>2017-04-06</t>
    <phoneticPr fontId="91" type="noConversion"/>
  </si>
  <si>
    <t>n/a</t>
    <phoneticPr fontId="91" type="noConversion"/>
  </si>
  <si>
    <t>Cracker Jack XL 4x16CT Refill NA (SOTF AW)</t>
    <phoneticPr fontId="86" type="noConversion"/>
  </si>
  <si>
    <t>New code, SOTF</t>
    <phoneticPr fontId="86" type="noConversion"/>
  </si>
  <si>
    <t>Cracker Jack 1ct Flowwrap (SOTF AW)</t>
    <phoneticPr fontId="22" type="noConversion"/>
  </si>
  <si>
    <t>Jackpot 360 SH OOB(SOTF AW)</t>
    <phoneticPr fontId="86" type="noConversion"/>
  </si>
  <si>
    <t>NA</t>
    <phoneticPr fontId="22" type="noConversion"/>
  </si>
  <si>
    <t>N6P-5500018004</t>
    <phoneticPr fontId="91" type="noConversion"/>
  </si>
  <si>
    <t>Jackpot 360 SH OOB
PET National (SOTF AW)</t>
    <phoneticPr fontId="86" type="noConversion"/>
  </si>
  <si>
    <t>Jackpot EH OOB
(SOTF AW)</t>
    <phoneticPr fontId="91" type="noConversion"/>
  </si>
  <si>
    <t xml:space="preserve">Jackpot EH OOB(SOTF AW)
</t>
    <phoneticPr fontId="91" type="noConversion"/>
  </si>
  <si>
    <t>All NA Jackpot SKUs - US$0.0013/duster</t>
    <phoneticPr fontId="86" type="noConversion"/>
  </si>
  <si>
    <t xml:space="preserve">Jackpot EH OOB(SOTF AW)
</t>
    <phoneticPr fontId="86" type="noConversion"/>
  </si>
  <si>
    <t>Jackpot EH OOB
PET National (SOTF AW)</t>
    <phoneticPr fontId="91" type="noConversion"/>
  </si>
  <si>
    <t>Yellow duster - Shanghai - direct call China port</t>
    <phoneticPr fontId="86" type="noConversion"/>
  </si>
  <si>
    <t>Base &amp; XL - update the cost saving of device using liquid colorant. 
Dusters - Add new codes of Shelf on the future
Yellow duster (refill) - Reduce saving of direct call China port, as 50% is sourced from China.</t>
    <phoneticPr fontId="91" type="noConversion"/>
  </si>
  <si>
    <t>Cracker Jack XL 6x19CT Refill NA(SOTF AW)</t>
    <phoneticPr fontId="19"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</si>
</sst>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9">
    <numFmt numFmtId="44" formatCode="_(&quot;$&quot;* #,##0.00_);_(&quot;$&quot;* \(#,##0.00\);_(&quot;$&quot;* &quot;-&quot;??_);_(@_)"/>
    <numFmt numFmtId="43" formatCode="_(* #,##0.00_);_(* \(#,##0.00\);_(* &quot;-&quot;??_);_(@_)"/>
    <numFmt numFmtId="164" formatCode="_ * #,##0.00_ ;_ * \-#,##0.00_ ;_ * &quot;-&quot;??_ ;_ @_ "/>
    <numFmt numFmtId="165" formatCode="_(&quot;HK$&quot;* #,##0.00_);_(&quot;HK$&quot;* \(#,##0.00\);_(&quot;HK$&quot;* &quot;-&quot;??_);_(@_)"/>
    <numFmt numFmtId="166" formatCode="0.0000_);[Red]\(0.0000\)"/>
    <numFmt numFmtId="167" formatCode="#,##0.0000"/>
    <numFmt numFmtId="168" formatCode="0.0000_);\(0.0000\)"/>
    <numFmt numFmtId="169" formatCode="0_);\(0\)"/>
    <numFmt numFmtId="170" formatCode="#,##0.0000_ "/>
    <numFmt numFmtId="171" formatCode="0.0%"/>
    <numFmt numFmtId="172" formatCode="0_ "/>
    <numFmt numFmtId="173" formatCode="&quot;US$&quot;#,##0.0000_);[Red]\(&quot;US$&quot;#,##0.0000\)"/>
    <numFmt numFmtId="174" formatCode="0.00_);[Red]\(0.00\)"/>
    <numFmt numFmtId="175" formatCode="0.000_);[Red]\(0.000\)"/>
    <numFmt numFmtId="176" formatCode="&quot;On&quot;;&quot;On&quot;;&quot;Off&quot;"/>
    <numFmt numFmtId="177" formatCode="#,##0.00_ "/>
    <numFmt numFmtId="178" formatCode="0_);[Red]\(0\)"/>
    <numFmt numFmtId="179" formatCode="0.0_);[Red]\(0.0\)"/>
    <numFmt numFmtId="180" formatCode="#,##0.0000_);[Red]\(#,##0.0000\)"/>
    <numFmt numFmtId="181" formatCode="0.0_);\(0.0\)"/>
    <numFmt numFmtId="182" formatCode="&quot;$&quot;#,##0.00"/>
    <numFmt numFmtId="183" formatCode="&quot;$&quot;#,##0"/>
    <numFmt numFmtId="184" formatCode="&quot;HK$&quot;#,##0"/>
    <numFmt numFmtId="185" formatCode="0.00_);\(0.00\)"/>
    <numFmt numFmtId="186" formatCode="#,##0.0_);[Red]\(#,##0.0\)"/>
    <numFmt numFmtId="187" formatCode="_-* #,##0.00_-;\-* #,##0.00_-;_-* &quot;-&quot;??_-;_-@_-"/>
    <numFmt numFmtId="188" formatCode="0.00_)"/>
    <numFmt numFmtId="189" formatCode="0.00000_ "/>
    <numFmt numFmtId="190" formatCode="0.000"/>
    <numFmt numFmtId="191" formatCode="0.0000%"/>
    <numFmt numFmtId="192" formatCode="0.000_ "/>
    <numFmt numFmtId="193" formatCode="#,##0_ "/>
    <numFmt numFmtId="194" formatCode="#,##0.0"/>
    <numFmt numFmtId="195" formatCode="0.0"/>
    <numFmt numFmtId="196" formatCode="0.0000_ ;[Red]\-0.0000\ "/>
    <numFmt numFmtId="197" formatCode="0.00_ "/>
    <numFmt numFmtId="198" formatCode="0.0000_ "/>
    <numFmt numFmtId="199" formatCode="0.0000"/>
    <numFmt numFmtId="200" formatCode="&quot;$&quot;#,##0.0000"/>
    <numFmt numFmtId="201" formatCode="#,##0.0000_);\(#,##0.0000\)"/>
    <numFmt numFmtId="202" formatCode="#,##0.000"/>
    <numFmt numFmtId="203" formatCode="#,##0.000_ "/>
    <numFmt numFmtId="204" formatCode="#,##0.0000_ ;[Red]\-#,##0.0000\ "/>
    <numFmt numFmtId="205" formatCode="0.00000_);[Red]\(0.00000\)"/>
    <numFmt numFmtId="206" formatCode="#,##0.00000_);[Red]\(#,##0.00000\)"/>
    <numFmt numFmtId="207" formatCode="&quot;$&quot;#,##0.0"/>
    <numFmt numFmtId="208" formatCode="&quot;$&quot;#,##0.0&quot;MM&quot;"/>
    <numFmt numFmtId="209" formatCode="0.00;_뀃"/>
    <numFmt numFmtId="210" formatCode="#,##0.000000"/>
  </numFmts>
  <fonts count="144">
    <font>
      <sz val="11"/>
      <color theme="1"/>
      <name val="Calibri"/>
      <family val="3"/>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indexed="8"/>
      <name val="Arial"/>
      <family val="2"/>
    </font>
    <font>
      <sz val="10"/>
      <name val="Arial"/>
      <family val="2"/>
    </font>
    <font>
      <b/>
      <sz val="16"/>
      <name val="Arial"/>
      <family val="2"/>
    </font>
    <font>
      <b/>
      <sz val="10"/>
      <name val="Arial"/>
      <family val="2"/>
    </font>
    <font>
      <sz val="12"/>
      <name val="新細明體"/>
      <family val="1"/>
    </font>
    <font>
      <b/>
      <sz val="18"/>
      <name val="Arial"/>
      <family val="2"/>
    </font>
    <font>
      <sz val="11"/>
      <color indexed="8"/>
      <name val="Arial"/>
      <family val="2"/>
    </font>
    <font>
      <b/>
      <sz val="11"/>
      <name val="Arial"/>
      <family val="2"/>
    </font>
    <font>
      <sz val="11"/>
      <name val="Arial"/>
      <family val="2"/>
    </font>
    <font>
      <sz val="12"/>
      <name val="Arial"/>
      <family val="2"/>
    </font>
    <font>
      <b/>
      <sz val="12"/>
      <name val="Arial"/>
      <family val="2"/>
    </font>
    <font>
      <sz val="10"/>
      <name val="宋体"/>
      <family val="3"/>
      <charset val="134"/>
    </font>
    <font>
      <b/>
      <u/>
      <sz val="10"/>
      <name val="Arial"/>
      <family val="2"/>
    </font>
    <font>
      <sz val="8"/>
      <name val="Arial"/>
      <family val="2"/>
    </font>
    <font>
      <sz val="9"/>
      <name val="宋体"/>
      <family val="3"/>
      <charset val="134"/>
    </font>
    <font>
      <sz val="9"/>
      <name val="宋体"/>
      <family val="3"/>
      <charset val="134"/>
    </font>
    <font>
      <b/>
      <sz val="8"/>
      <name val="Arial"/>
      <family val="2"/>
    </font>
    <font>
      <sz val="12"/>
      <name val="바탕체"/>
      <family val="3"/>
    </font>
    <font>
      <sz val="11"/>
      <color indexed="8"/>
      <name val="Calibri"/>
      <family val="2"/>
    </font>
    <font>
      <sz val="11"/>
      <color indexed="8"/>
      <name val="宋体"/>
      <family val="3"/>
      <charset val="134"/>
    </font>
    <font>
      <sz val="11"/>
      <color indexed="9"/>
      <name val="Calibri"/>
      <family val="2"/>
    </font>
    <font>
      <sz val="11"/>
      <color indexed="9"/>
      <name val="宋体"/>
      <family val="3"/>
      <charset val="134"/>
    </font>
    <font>
      <sz val="11"/>
      <color indexed="20"/>
      <name val="Calibri"/>
      <family val="2"/>
    </font>
    <font>
      <b/>
      <sz val="11"/>
      <color indexed="52"/>
      <name val="Calibri"/>
      <family val="2"/>
    </font>
    <font>
      <b/>
      <sz val="11"/>
      <color indexed="9"/>
      <name val="Calibri"/>
      <family val="2"/>
    </font>
    <font>
      <sz val="12"/>
      <name val="新細明體"/>
      <family val="1"/>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7.5"/>
      <color indexed="12"/>
      <name val="Arial"/>
      <family val="2"/>
    </font>
    <font>
      <sz val="11"/>
      <color indexed="62"/>
      <name val="Calibri"/>
      <family val="2"/>
    </font>
    <font>
      <sz val="11"/>
      <color indexed="52"/>
      <name val="Calibri"/>
      <family val="2"/>
    </font>
    <font>
      <sz val="11"/>
      <color indexed="60"/>
      <name val="Calibri"/>
      <family val="2"/>
    </font>
    <font>
      <b/>
      <i/>
      <sz val="16"/>
      <name val="Helv"/>
      <family val="2"/>
    </font>
    <font>
      <sz val="12"/>
      <name val="宋体"/>
      <family val="3"/>
      <charset val="134"/>
    </font>
    <font>
      <b/>
      <sz val="11"/>
      <color indexed="63"/>
      <name val="Calibri"/>
      <family val="2"/>
    </font>
    <font>
      <b/>
      <sz val="18"/>
      <color indexed="56"/>
      <name val="Cambria"/>
      <family val="1"/>
    </font>
    <font>
      <b/>
      <sz val="11"/>
      <color indexed="8"/>
      <name val="Calibri"/>
      <family val="2"/>
    </font>
    <font>
      <sz val="11"/>
      <color indexed="10"/>
      <name val="Calibri"/>
      <family val="2"/>
    </font>
    <font>
      <b/>
      <sz val="15"/>
      <color indexed="56"/>
      <name val="宋体"/>
      <family val="3"/>
      <charset val="134"/>
    </font>
    <font>
      <b/>
      <sz val="13"/>
      <color indexed="56"/>
      <name val="宋体"/>
      <family val="3"/>
      <charset val="134"/>
    </font>
    <font>
      <b/>
      <sz val="11"/>
      <color indexed="56"/>
      <name val="宋体"/>
      <family val="3"/>
      <charset val="134"/>
    </font>
    <font>
      <b/>
      <sz val="18"/>
      <color indexed="56"/>
      <name val="宋体"/>
      <family val="3"/>
      <charset val="134"/>
    </font>
    <font>
      <sz val="11"/>
      <color indexed="20"/>
      <name val="宋体"/>
      <family val="3"/>
      <charset val="134"/>
    </font>
    <font>
      <sz val="11"/>
      <color indexed="17"/>
      <name val="宋体"/>
      <family val="3"/>
      <charset val="134"/>
    </font>
    <font>
      <b/>
      <sz val="11"/>
      <color indexed="8"/>
      <name val="宋体"/>
      <family val="3"/>
      <charset val="134"/>
    </font>
    <font>
      <b/>
      <sz val="11"/>
      <color indexed="52"/>
      <name val="宋体"/>
      <family val="3"/>
      <charset val="134"/>
    </font>
    <font>
      <b/>
      <sz val="11"/>
      <color indexed="9"/>
      <name val="宋体"/>
      <family val="3"/>
      <charset val="134"/>
    </font>
    <font>
      <i/>
      <sz val="11"/>
      <color indexed="23"/>
      <name val="宋体"/>
      <family val="3"/>
      <charset val="134"/>
    </font>
    <font>
      <sz val="11"/>
      <color indexed="10"/>
      <name val="宋体"/>
      <family val="3"/>
      <charset val="134"/>
    </font>
    <font>
      <sz val="11"/>
      <color indexed="52"/>
      <name val="宋体"/>
      <family val="3"/>
      <charset val="134"/>
    </font>
    <font>
      <sz val="11"/>
      <color indexed="60"/>
      <name val="宋体"/>
      <family val="3"/>
      <charset val="134"/>
    </font>
    <font>
      <b/>
      <sz val="11"/>
      <color indexed="63"/>
      <name val="宋体"/>
      <family val="3"/>
      <charset val="134"/>
    </font>
    <font>
      <sz val="11"/>
      <color indexed="62"/>
      <name val="宋体"/>
      <family val="3"/>
      <charset val="134"/>
    </font>
    <font>
      <sz val="18"/>
      <name val="Arial"/>
      <family val="2"/>
    </font>
    <font>
      <sz val="10"/>
      <color indexed="63"/>
      <name val="Arial"/>
      <family val="2"/>
    </font>
    <font>
      <b/>
      <sz val="14"/>
      <name val="Arial"/>
      <family val="2"/>
    </font>
    <font>
      <sz val="11"/>
      <name val="Lucida Sans Unicode"/>
      <family val="2"/>
    </font>
    <font>
      <sz val="9"/>
      <name val="宋体"/>
      <family val="3"/>
      <charset val="134"/>
    </font>
    <font>
      <sz val="11"/>
      <color theme="1"/>
      <name val="Calibri"/>
      <family val="3"/>
      <charset val="134"/>
      <scheme val="minor"/>
    </font>
    <font>
      <sz val="11"/>
      <color theme="1"/>
      <name val="Calibri"/>
      <family val="2"/>
    </font>
    <font>
      <b/>
      <sz val="11"/>
      <color theme="1"/>
      <name val="Arial"/>
      <family val="2"/>
    </font>
    <font>
      <sz val="11"/>
      <color theme="1"/>
      <name val="Arial"/>
      <family val="2"/>
    </font>
    <font>
      <sz val="10"/>
      <color theme="1"/>
      <name val="Arial"/>
      <family val="2"/>
    </font>
    <font>
      <b/>
      <sz val="10"/>
      <color theme="1"/>
      <name val="Arial"/>
      <family val="2"/>
    </font>
    <font>
      <sz val="10"/>
      <color rgb="FF0000FF"/>
      <name val="Arial"/>
      <family val="2"/>
    </font>
    <font>
      <b/>
      <sz val="10"/>
      <color rgb="FF0000FF"/>
      <name val="Arial"/>
      <family val="2"/>
    </font>
    <font>
      <sz val="8"/>
      <color theme="1"/>
      <name val="Arial"/>
      <family val="2"/>
    </font>
    <font>
      <b/>
      <sz val="10"/>
      <color theme="0"/>
      <name val="Arial"/>
      <family val="2"/>
    </font>
    <font>
      <sz val="8"/>
      <color theme="0" tint="-0.499984740745262"/>
      <name val="Arial"/>
      <family val="2"/>
    </font>
    <font>
      <b/>
      <sz val="20"/>
      <name val="Arial"/>
      <family val="2"/>
    </font>
    <font>
      <sz val="14"/>
      <name val="Arial"/>
      <family val="2"/>
    </font>
    <font>
      <b/>
      <sz val="14"/>
      <color theme="1"/>
      <name val="Calibri"/>
      <family val="1"/>
      <charset val="136"/>
      <scheme val="minor"/>
    </font>
    <font>
      <b/>
      <sz val="16"/>
      <color theme="1"/>
      <name val="Calibri"/>
      <family val="2"/>
      <scheme val="minor"/>
    </font>
    <font>
      <b/>
      <sz val="18"/>
      <color theme="1"/>
      <name val="Calibri"/>
      <family val="2"/>
      <scheme val="minor"/>
    </font>
    <font>
      <b/>
      <sz val="11"/>
      <color theme="1"/>
      <name val="Calibri"/>
      <family val="2"/>
      <scheme val="minor"/>
    </font>
    <font>
      <sz val="9"/>
      <name val="Calibri"/>
      <family val="3"/>
      <charset val="134"/>
      <scheme val="minor"/>
    </font>
    <font>
      <sz val="11"/>
      <color theme="1"/>
      <name val="Calibri"/>
      <family val="2"/>
      <charset val="134"/>
      <scheme val="minor"/>
    </font>
    <font>
      <sz val="11"/>
      <color theme="1"/>
      <name val="Calibri"/>
      <family val="2"/>
      <charset val="136"/>
      <scheme val="minor"/>
    </font>
    <font>
      <sz val="12"/>
      <name val="宋体"/>
      <family val="3"/>
      <charset val="134"/>
    </font>
    <font>
      <sz val="12"/>
      <name val="新細明體"/>
      <family val="1"/>
      <charset val="136"/>
    </font>
    <font>
      <sz val="9"/>
      <name val="Calibri"/>
      <family val="3"/>
      <charset val="136"/>
      <scheme val="minor"/>
    </font>
    <font>
      <b/>
      <u/>
      <sz val="16"/>
      <color theme="1"/>
      <name val="Arial"/>
      <family val="2"/>
    </font>
    <font>
      <b/>
      <u/>
      <sz val="11"/>
      <color theme="1"/>
      <name val="Arial"/>
      <family val="2"/>
    </font>
    <font>
      <sz val="10"/>
      <name val="MingLiU"/>
      <family val="3"/>
      <charset val="136"/>
    </font>
    <font>
      <sz val="10"/>
      <color theme="1" tint="4.9989318521683403E-2"/>
      <name val="Arial"/>
      <family val="2"/>
    </font>
    <font>
      <sz val="10"/>
      <color rgb="FFFF0000"/>
      <name val="Arial"/>
      <family val="2"/>
    </font>
    <font>
      <sz val="10"/>
      <color rgb="FFFF00FF"/>
      <name val="MingLiU"/>
      <family val="3"/>
      <charset val="136"/>
    </font>
    <font>
      <sz val="11"/>
      <color indexed="8"/>
      <name val="Calibri"/>
      <family val="2"/>
      <scheme val="minor"/>
    </font>
    <font>
      <sz val="12"/>
      <color theme="1"/>
      <name val="Times New Roman"/>
      <family val="1"/>
    </font>
    <font>
      <sz val="10"/>
      <name val="Bookman Old Style"/>
      <family val="1"/>
    </font>
    <font>
      <sz val="10"/>
      <name val="Calibri"/>
      <family val="2"/>
      <scheme val="minor"/>
    </font>
    <font>
      <b/>
      <sz val="10"/>
      <name val="Calibri"/>
      <family val="2"/>
      <scheme val="minor"/>
    </font>
    <font>
      <sz val="11"/>
      <color theme="1"/>
      <name val="Cambria"/>
      <family val="2"/>
    </font>
    <font>
      <b/>
      <sz val="11"/>
      <name val="Calibri"/>
      <family val="2"/>
      <scheme val="minor"/>
    </font>
    <font>
      <sz val="11"/>
      <color rgb="FFFF0000"/>
      <name val="Calibri"/>
      <family val="2"/>
      <scheme val="minor"/>
    </font>
    <font>
      <sz val="11"/>
      <name val="Calibri"/>
      <family val="2"/>
    </font>
    <font>
      <sz val="9"/>
      <color rgb="FF000000"/>
      <name val="Calibri"/>
      <family val="2"/>
    </font>
    <font>
      <sz val="10"/>
      <color rgb="FFFF0000"/>
      <name val="Calibri"/>
      <family val="2"/>
      <scheme val="minor"/>
    </font>
    <font>
      <sz val="9"/>
      <color indexed="81"/>
      <name val="Tahoma"/>
      <family val="2"/>
    </font>
    <font>
      <b/>
      <sz val="9"/>
      <color indexed="81"/>
      <name val="Tahoma"/>
      <family val="2"/>
    </font>
    <font>
      <b/>
      <sz val="10"/>
      <color indexed="8"/>
      <name val="Arial"/>
      <family val="2"/>
    </font>
    <font>
      <sz val="10"/>
      <color rgb="FF000000"/>
      <name val="Arial"/>
      <family val="2"/>
    </font>
    <font>
      <sz val="13"/>
      <color rgb="FF0000FF"/>
      <name val="Calibri"/>
      <family val="2"/>
    </font>
    <font>
      <b/>
      <sz val="18"/>
      <color theme="3"/>
      <name val="Cambria"/>
      <family val="2"/>
      <charset val="134"/>
      <scheme val="major"/>
    </font>
    <font>
      <b/>
      <sz val="15"/>
      <color theme="3"/>
      <name val="Calibri"/>
      <family val="2"/>
      <charset val="134"/>
      <scheme val="minor"/>
    </font>
    <font>
      <b/>
      <sz val="13"/>
      <color theme="3"/>
      <name val="Calibri"/>
      <family val="2"/>
      <charset val="134"/>
      <scheme val="minor"/>
    </font>
    <font>
      <b/>
      <sz val="11"/>
      <color theme="3"/>
      <name val="Calibri"/>
      <family val="2"/>
      <charset val="134"/>
      <scheme val="minor"/>
    </font>
    <font>
      <sz val="11"/>
      <color rgb="FF006100"/>
      <name val="Calibri"/>
      <family val="2"/>
      <charset val="134"/>
      <scheme val="minor"/>
    </font>
    <font>
      <sz val="11"/>
      <color rgb="FF9C0006"/>
      <name val="Calibri"/>
      <family val="2"/>
      <charset val="134"/>
      <scheme val="minor"/>
    </font>
    <font>
      <sz val="11"/>
      <color rgb="FF9C6500"/>
      <name val="Calibri"/>
      <family val="2"/>
      <charset val="134"/>
      <scheme val="minor"/>
    </font>
    <font>
      <sz val="11"/>
      <color rgb="FF3F3F76"/>
      <name val="Calibri"/>
      <family val="2"/>
      <charset val="134"/>
      <scheme val="minor"/>
    </font>
    <font>
      <b/>
      <sz val="11"/>
      <color rgb="FF3F3F3F"/>
      <name val="Calibri"/>
      <family val="2"/>
      <charset val="134"/>
      <scheme val="minor"/>
    </font>
    <font>
      <b/>
      <sz val="11"/>
      <color rgb="FFFA7D00"/>
      <name val="Calibri"/>
      <family val="2"/>
      <charset val="134"/>
      <scheme val="minor"/>
    </font>
    <font>
      <sz val="11"/>
      <color rgb="FFFA7D00"/>
      <name val="Calibri"/>
      <family val="2"/>
      <charset val="134"/>
      <scheme val="minor"/>
    </font>
    <font>
      <b/>
      <sz val="11"/>
      <color theme="0"/>
      <name val="Calibri"/>
      <family val="2"/>
      <charset val="134"/>
      <scheme val="minor"/>
    </font>
    <font>
      <sz val="11"/>
      <color rgb="FFFF0000"/>
      <name val="Calibri"/>
      <family val="2"/>
      <charset val="134"/>
      <scheme val="minor"/>
    </font>
    <font>
      <i/>
      <sz val="11"/>
      <color rgb="FF7F7F7F"/>
      <name val="Calibri"/>
      <family val="2"/>
      <charset val="134"/>
      <scheme val="minor"/>
    </font>
    <font>
      <b/>
      <sz val="11"/>
      <color theme="1"/>
      <name val="Calibri"/>
      <family val="2"/>
      <charset val="134"/>
      <scheme val="minor"/>
    </font>
    <font>
      <sz val="11"/>
      <color theme="0"/>
      <name val="Calibri"/>
      <family val="2"/>
      <charset val="134"/>
      <scheme val="minor"/>
    </font>
    <font>
      <b/>
      <sz val="12"/>
      <color indexed="81"/>
      <name val="Tahoma"/>
      <family val="2"/>
    </font>
    <font>
      <sz val="12"/>
      <color indexed="81"/>
      <name val="Tahoma"/>
      <family val="2"/>
    </font>
    <font>
      <u/>
      <sz val="10"/>
      <name val="Arial"/>
      <family val="2"/>
    </font>
    <font>
      <sz val="9"/>
      <name val="新細明體"/>
      <family val="1"/>
      <charset val="136"/>
    </font>
    <font>
      <b/>
      <sz val="22"/>
      <color theme="1"/>
      <name val="Arial"/>
      <family val="2"/>
    </font>
    <font>
      <b/>
      <u/>
      <sz val="11"/>
      <name val="Calibri"/>
      <family val="2"/>
      <scheme val="minor"/>
    </font>
    <font>
      <b/>
      <sz val="11"/>
      <color indexed="81"/>
      <name val="Tahoma"/>
      <family val="2"/>
    </font>
    <font>
      <sz val="11"/>
      <color indexed="81"/>
      <name val="Tahoma"/>
      <family val="2"/>
    </font>
    <font>
      <sz val="11"/>
      <color indexed="81"/>
      <name val="Arial"/>
      <family val="2"/>
    </font>
    <font>
      <b/>
      <sz val="11"/>
      <color indexed="81"/>
      <name val="Arial"/>
      <family val="2"/>
    </font>
    <font>
      <b/>
      <sz val="10"/>
      <color indexed="81"/>
      <name val="Arial"/>
      <family val="2"/>
    </font>
    <font>
      <sz val="10"/>
      <color indexed="81"/>
      <name val="Arial"/>
      <family val="2"/>
    </font>
    <font>
      <b/>
      <sz val="10"/>
      <color indexed="81"/>
      <name val="Tahoma"/>
      <family val="2"/>
    </font>
    <font>
      <sz val="9"/>
      <color indexed="81"/>
      <name val="Arial"/>
      <family val="2"/>
    </font>
  </fonts>
  <fills count="8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26"/>
        <bgColor indexed="64"/>
      </patternFill>
    </fill>
    <fill>
      <patternFill patternType="solid">
        <fgColor indexed="43"/>
      </patternFill>
    </fill>
    <fill>
      <patternFill patternType="solid">
        <fgColor indexed="26"/>
      </patternFill>
    </fill>
    <fill>
      <patternFill patternType="solid">
        <fgColor indexed="55"/>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43"/>
        <bgColor indexed="64"/>
      </patternFill>
    </fill>
    <fill>
      <patternFill patternType="solid">
        <fgColor theme="0" tint="-0.14999847407452621"/>
        <bgColor indexed="64"/>
      </patternFill>
    </fill>
    <fill>
      <patternFill patternType="solid">
        <fgColor rgb="FFFFFF00"/>
        <bgColor indexed="64"/>
      </patternFill>
    </fill>
    <fill>
      <patternFill patternType="solid">
        <fgColor theme="0" tint="-4.9989318521683403E-2"/>
        <bgColor indexed="64"/>
      </patternFill>
    </fill>
    <fill>
      <patternFill patternType="solid">
        <fgColor rgb="FFFFFF99"/>
        <bgColor indexed="64"/>
      </patternFill>
    </fill>
    <fill>
      <patternFill patternType="solid">
        <fgColor rgb="FFFF0000"/>
        <bgColor indexed="64"/>
      </patternFill>
    </fill>
    <fill>
      <patternFill patternType="solid">
        <fgColor theme="7" tint="0.79998168889431442"/>
        <bgColor indexed="64"/>
      </patternFill>
    </fill>
    <fill>
      <patternFill patternType="solid">
        <fgColor rgb="FF92D05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CCC"/>
        <bgColor indexed="64"/>
      </patternFill>
    </fill>
    <fill>
      <patternFill patternType="solid">
        <fgColor theme="0" tint="-0.249977111117893"/>
        <bgColor indexed="64"/>
      </patternFill>
    </fill>
  </fills>
  <borders count="11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4"/>
      </left>
      <right style="thin">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medium">
        <color indexed="64"/>
      </left>
      <right/>
      <top/>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right style="thin">
        <color indexed="64"/>
      </right>
      <top style="thin">
        <color indexed="64"/>
      </top>
      <bottom/>
      <diagonal/>
    </border>
    <border>
      <left/>
      <right/>
      <top style="thin">
        <color indexed="64"/>
      </top>
      <bottom/>
      <diagonal/>
    </border>
    <border>
      <left style="medium">
        <color indexed="64"/>
      </left>
      <right/>
      <top/>
      <bottom style="thin">
        <color indexed="64"/>
      </bottom>
      <diagonal/>
    </border>
    <border>
      <left style="thin">
        <color indexed="64"/>
      </left>
      <right/>
      <top style="thin">
        <color indexed="64"/>
      </top>
      <bottom/>
      <diagonal/>
    </border>
    <border>
      <left/>
      <right/>
      <top style="double">
        <color auto="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double">
        <color indexed="64"/>
      </top>
      <bottom/>
      <diagonal/>
    </border>
    <border>
      <left style="thin">
        <color indexed="64"/>
      </left>
      <right style="thin">
        <color indexed="64"/>
      </right>
      <top style="double">
        <color indexed="64"/>
      </top>
      <bottom style="thin">
        <color indexed="64"/>
      </bottom>
      <diagonal/>
    </border>
    <border>
      <left/>
      <right/>
      <top style="double">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thin">
        <color indexed="64"/>
      </top>
      <bottom/>
      <diagonal/>
    </border>
  </borders>
  <cellStyleXfs count="36230">
    <xf numFmtId="0" fontId="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xf numFmtId="0" fontId="9" fillId="0" borderId="0"/>
    <xf numFmtId="0" fontId="9" fillId="0" borderId="0"/>
    <xf numFmtId="0" fontId="25" fillId="0" borderId="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7" fillId="8" borderId="0" applyNumberFormat="0" applyBorder="0" applyAlignment="0" applyProtection="0">
      <alignment vertical="center"/>
    </xf>
    <xf numFmtId="0" fontId="27" fillId="8" borderId="0" applyNumberFormat="0" applyBorder="0" applyAlignment="0" applyProtection="0">
      <alignment vertical="center"/>
    </xf>
    <xf numFmtId="0" fontId="27" fillId="2" borderId="0" applyNumberFormat="0" applyBorder="0" applyAlignment="0" applyProtection="0">
      <alignment vertical="center"/>
    </xf>
    <xf numFmtId="0" fontId="27" fillId="9" borderId="0" applyNumberFormat="0" applyBorder="0" applyAlignment="0" applyProtection="0">
      <alignment vertical="center"/>
    </xf>
    <xf numFmtId="0" fontId="27" fillId="9" borderId="0" applyNumberFormat="0" applyBorder="0" applyAlignment="0" applyProtection="0">
      <alignment vertical="center"/>
    </xf>
    <xf numFmtId="0" fontId="27" fillId="3" borderId="0" applyNumberFormat="0" applyBorder="0" applyAlignment="0" applyProtection="0">
      <alignment vertical="center"/>
    </xf>
    <xf numFmtId="0" fontId="27" fillId="10" borderId="0" applyNumberFormat="0" applyBorder="0" applyAlignment="0" applyProtection="0">
      <alignment vertical="center"/>
    </xf>
    <xf numFmtId="0" fontId="27" fillId="10" borderId="0" applyNumberFormat="0" applyBorder="0" applyAlignment="0" applyProtection="0">
      <alignment vertical="center"/>
    </xf>
    <xf numFmtId="0" fontId="27" fillId="4" borderId="0" applyNumberFormat="0" applyBorder="0" applyAlignment="0" applyProtection="0">
      <alignment vertical="center"/>
    </xf>
    <xf numFmtId="0" fontId="27" fillId="11" borderId="0" applyNumberFormat="0" applyBorder="0" applyAlignment="0" applyProtection="0">
      <alignment vertical="center"/>
    </xf>
    <xf numFmtId="0" fontId="27" fillId="11" borderId="0" applyNumberFormat="0" applyBorder="0" applyAlignment="0" applyProtection="0">
      <alignment vertical="center"/>
    </xf>
    <xf numFmtId="0" fontId="27" fillId="5" borderId="0" applyNumberFormat="0" applyBorder="0" applyAlignment="0" applyProtection="0">
      <alignment vertical="center"/>
    </xf>
    <xf numFmtId="0" fontId="27" fillId="12" borderId="0" applyNumberFormat="0" applyBorder="0" applyAlignment="0" applyProtection="0">
      <alignment vertical="center"/>
    </xf>
    <xf numFmtId="0" fontId="27" fillId="12" borderId="0" applyNumberFormat="0" applyBorder="0" applyAlignment="0" applyProtection="0">
      <alignment vertical="center"/>
    </xf>
    <xf numFmtId="0" fontId="27" fillId="6" borderId="0" applyNumberFormat="0" applyBorder="0" applyAlignment="0" applyProtection="0">
      <alignment vertical="center"/>
    </xf>
    <xf numFmtId="0" fontId="27" fillId="13" borderId="0" applyNumberFormat="0" applyBorder="0" applyAlignment="0" applyProtection="0">
      <alignment vertical="center"/>
    </xf>
    <xf numFmtId="0" fontId="27" fillId="13" borderId="0" applyNumberFormat="0" applyBorder="0" applyAlignment="0" applyProtection="0">
      <alignment vertical="center"/>
    </xf>
    <xf numFmtId="0" fontId="27" fillId="7" borderId="0" applyNumberFormat="0" applyBorder="0" applyAlignment="0" applyProtection="0">
      <alignment vertical="center"/>
    </xf>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7" fillId="18" borderId="0" applyNumberFormat="0" applyBorder="0" applyAlignment="0" applyProtection="0">
      <alignment vertical="center"/>
    </xf>
    <xf numFmtId="0" fontId="27" fillId="18" borderId="0" applyNumberFormat="0" applyBorder="0" applyAlignment="0" applyProtection="0">
      <alignment vertical="center"/>
    </xf>
    <xf numFmtId="0" fontId="27" fillId="14" borderId="0" applyNumberFormat="0" applyBorder="0" applyAlignment="0" applyProtection="0">
      <alignment vertical="center"/>
    </xf>
    <xf numFmtId="0" fontId="27" fillId="19" borderId="0" applyNumberFormat="0" applyBorder="0" applyAlignment="0" applyProtection="0">
      <alignment vertical="center"/>
    </xf>
    <xf numFmtId="0" fontId="27" fillId="19" borderId="0" applyNumberFormat="0" applyBorder="0" applyAlignment="0" applyProtection="0">
      <alignment vertical="center"/>
    </xf>
    <xf numFmtId="0" fontId="27" fillId="15" borderId="0" applyNumberFormat="0" applyBorder="0" applyAlignment="0" applyProtection="0">
      <alignment vertical="center"/>
    </xf>
    <xf numFmtId="0" fontId="27" fillId="20" borderId="0" applyNumberFormat="0" applyBorder="0" applyAlignment="0" applyProtection="0">
      <alignment vertical="center"/>
    </xf>
    <xf numFmtId="0" fontId="27" fillId="20" borderId="0" applyNumberFormat="0" applyBorder="0" applyAlignment="0" applyProtection="0">
      <alignment vertical="center"/>
    </xf>
    <xf numFmtId="0" fontId="27" fillId="16" borderId="0" applyNumberFormat="0" applyBorder="0" applyAlignment="0" applyProtection="0">
      <alignment vertical="center"/>
    </xf>
    <xf numFmtId="0" fontId="27" fillId="11" borderId="0" applyNumberFormat="0" applyBorder="0" applyAlignment="0" applyProtection="0">
      <alignment vertical="center"/>
    </xf>
    <xf numFmtId="0" fontId="27" fillId="11" borderId="0" applyNumberFormat="0" applyBorder="0" applyAlignment="0" applyProtection="0">
      <alignment vertical="center"/>
    </xf>
    <xf numFmtId="0" fontId="27" fillId="5" borderId="0" applyNumberFormat="0" applyBorder="0" applyAlignment="0" applyProtection="0">
      <alignment vertical="center"/>
    </xf>
    <xf numFmtId="0" fontId="27" fillId="18" borderId="0" applyNumberFormat="0" applyBorder="0" applyAlignment="0" applyProtection="0">
      <alignment vertical="center"/>
    </xf>
    <xf numFmtId="0" fontId="27" fillId="18" borderId="0" applyNumberFormat="0" applyBorder="0" applyAlignment="0" applyProtection="0">
      <alignment vertical="center"/>
    </xf>
    <xf numFmtId="0" fontId="27" fillId="14" borderId="0" applyNumberFormat="0" applyBorder="0" applyAlignment="0" applyProtection="0">
      <alignment vertical="center"/>
    </xf>
    <xf numFmtId="0" fontId="27" fillId="21" borderId="0" applyNumberFormat="0" applyBorder="0" applyAlignment="0" applyProtection="0">
      <alignment vertical="center"/>
    </xf>
    <xf numFmtId="0" fontId="27" fillId="21" borderId="0" applyNumberFormat="0" applyBorder="0" applyAlignment="0" applyProtection="0">
      <alignment vertical="center"/>
    </xf>
    <xf numFmtId="0" fontId="27" fillId="17" borderId="0" applyNumberFormat="0" applyBorder="0" applyAlignment="0" applyProtection="0">
      <alignment vertical="center"/>
    </xf>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15" borderId="0" applyNumberFormat="0" applyBorder="0" applyAlignment="0" applyProtection="0"/>
    <xf numFmtId="0" fontId="28" fillId="15" borderId="0" applyNumberFormat="0" applyBorder="0" applyAlignment="0" applyProtection="0"/>
    <xf numFmtId="0" fontId="28" fillId="15"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23" borderId="0" applyNumberFormat="0" applyBorder="0" applyAlignment="0" applyProtection="0"/>
    <xf numFmtId="0" fontId="28" fillId="23" borderId="0" applyNumberFormat="0" applyBorder="0" applyAlignment="0" applyProtection="0"/>
    <xf numFmtId="0" fontId="28" fillId="23" borderId="0" applyNumberFormat="0" applyBorder="0" applyAlignment="0" applyProtection="0"/>
    <xf numFmtId="0" fontId="28" fillId="24" borderId="0" applyNumberFormat="0" applyBorder="0" applyAlignment="0" applyProtection="0"/>
    <xf numFmtId="0" fontId="28" fillId="24" borderId="0" applyNumberFormat="0" applyBorder="0" applyAlignment="0" applyProtection="0"/>
    <xf numFmtId="0" fontId="28" fillId="24"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5"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9" borderId="0" applyNumberFormat="0" applyBorder="0" applyAlignment="0" applyProtection="0">
      <alignment vertical="center"/>
    </xf>
    <xf numFmtId="0" fontId="29" fillId="29" borderId="0" applyNumberFormat="0" applyBorder="0" applyAlignment="0" applyProtection="0">
      <alignment vertical="center"/>
    </xf>
    <xf numFmtId="0" fontId="29" fillId="25" borderId="0" applyNumberFormat="0" applyBorder="0" applyAlignment="0" applyProtection="0">
      <alignment vertical="center"/>
    </xf>
    <xf numFmtId="0" fontId="28" fillId="30" borderId="0" applyNumberFormat="0" applyBorder="0" applyAlignment="0" applyProtection="0"/>
    <xf numFmtId="0" fontId="28" fillId="30" borderId="0" applyNumberFormat="0" applyBorder="0" applyAlignment="0" applyProtection="0"/>
    <xf numFmtId="0" fontId="28" fillId="30" borderId="0" applyNumberFormat="0" applyBorder="0" applyAlignment="0" applyProtection="0"/>
    <xf numFmtId="0" fontId="28" fillId="31" borderId="0" applyNumberFormat="0" applyBorder="0" applyAlignment="0" applyProtection="0"/>
    <xf numFmtId="0" fontId="28" fillId="31" borderId="0" applyNumberFormat="0" applyBorder="0" applyAlignment="0" applyProtection="0"/>
    <xf numFmtId="0" fontId="28" fillId="31" borderId="0" applyNumberFormat="0" applyBorder="0" applyAlignment="0" applyProtection="0"/>
    <xf numFmtId="0" fontId="28" fillId="32" borderId="0" applyNumberFormat="0" applyBorder="0" applyAlignment="0" applyProtection="0"/>
    <xf numFmtId="0" fontId="28" fillId="32" borderId="0" applyNumberFormat="0" applyBorder="0" applyAlignment="0" applyProtection="0"/>
    <xf numFmtId="0" fontId="28" fillId="32" borderId="0" applyNumberFormat="0" applyBorder="0" applyAlignment="0" applyProtection="0"/>
    <xf numFmtId="0" fontId="28" fillId="23" borderId="0" applyNumberFormat="0" applyBorder="0" applyAlignment="0" applyProtection="0"/>
    <xf numFmtId="0" fontId="28" fillId="23" borderId="0" applyNumberFormat="0" applyBorder="0" applyAlignment="0" applyProtection="0"/>
    <xf numFmtId="0" fontId="28" fillId="23" borderId="0" applyNumberFormat="0" applyBorder="0" applyAlignment="0" applyProtection="0"/>
    <xf numFmtId="0" fontId="28" fillId="24" borderId="0" applyNumberFormat="0" applyBorder="0" applyAlignment="0" applyProtection="0"/>
    <xf numFmtId="0" fontId="28" fillId="24" borderId="0" applyNumberFormat="0" applyBorder="0" applyAlignment="0" applyProtection="0"/>
    <xf numFmtId="0" fontId="28" fillId="24" borderId="0" applyNumberFormat="0" applyBorder="0" applyAlignment="0" applyProtection="0"/>
    <xf numFmtId="0" fontId="28" fillId="33" borderId="0" applyNumberFormat="0" applyBorder="0" applyAlignment="0" applyProtection="0"/>
    <xf numFmtId="0" fontId="28" fillId="33" borderId="0" applyNumberFormat="0" applyBorder="0" applyAlignment="0" applyProtection="0"/>
    <xf numFmtId="0" fontId="28" fillId="33" borderId="0" applyNumberFormat="0" applyBorder="0" applyAlignment="0" applyProtection="0"/>
    <xf numFmtId="0" fontId="30" fillId="3" borderId="0" applyNumberFormat="0" applyBorder="0" applyAlignment="0" applyProtection="0"/>
    <xf numFmtId="0" fontId="30" fillId="3" borderId="0" applyNumberFormat="0" applyBorder="0" applyAlignment="0" applyProtection="0"/>
    <xf numFmtId="0" fontId="30" fillId="3" borderId="0" applyNumberFormat="0" applyBorder="0" applyAlignment="0" applyProtection="0"/>
    <xf numFmtId="0" fontId="31" fillId="34" borderId="1" applyNumberFormat="0" applyAlignment="0" applyProtection="0"/>
    <xf numFmtId="0" fontId="31" fillId="34" borderId="1" applyNumberFormat="0" applyAlignment="0" applyProtection="0"/>
    <xf numFmtId="0" fontId="31" fillId="34" borderId="1" applyNumberFormat="0" applyAlignment="0" applyProtection="0"/>
    <xf numFmtId="0" fontId="31" fillId="34" borderId="1" applyNumberFormat="0" applyAlignment="0" applyProtection="0"/>
    <xf numFmtId="0" fontId="31" fillId="34" borderId="1" applyNumberFormat="0" applyAlignment="0" applyProtection="0"/>
    <xf numFmtId="0" fontId="31" fillId="34" borderId="1" applyNumberFormat="0" applyAlignment="0" applyProtection="0"/>
    <xf numFmtId="0" fontId="31" fillId="34" borderId="1" applyNumberFormat="0" applyAlignment="0" applyProtection="0"/>
    <xf numFmtId="0" fontId="31" fillId="34" borderId="1" applyNumberFormat="0" applyAlignment="0" applyProtection="0"/>
    <xf numFmtId="0" fontId="31" fillId="34" borderId="1" applyNumberFormat="0" applyAlignment="0" applyProtection="0"/>
    <xf numFmtId="0" fontId="31" fillId="34" borderId="1" applyNumberFormat="0" applyAlignment="0" applyProtection="0"/>
    <xf numFmtId="0" fontId="31" fillId="34" borderId="1" applyNumberFormat="0" applyAlignment="0" applyProtection="0"/>
    <xf numFmtId="0" fontId="31" fillId="34" borderId="1" applyNumberFormat="0" applyAlignment="0" applyProtection="0"/>
    <xf numFmtId="0" fontId="31" fillId="34" borderId="1" applyNumberFormat="0" applyAlignment="0" applyProtection="0"/>
    <xf numFmtId="0" fontId="31" fillId="34" borderId="1" applyNumberFormat="0" applyAlignment="0" applyProtection="0"/>
    <xf numFmtId="0" fontId="31" fillId="34" borderId="1" applyNumberFormat="0" applyAlignment="0" applyProtection="0"/>
    <xf numFmtId="0" fontId="31" fillId="34" borderId="1" applyNumberFormat="0" applyAlignment="0" applyProtection="0"/>
    <xf numFmtId="0" fontId="32" fillId="35" borderId="2" applyNumberFormat="0" applyAlignment="0" applyProtection="0"/>
    <xf numFmtId="0" fontId="32" fillId="35" borderId="2" applyNumberFormat="0" applyAlignment="0" applyProtection="0"/>
    <xf numFmtId="0" fontId="32" fillId="35" borderId="2" applyNumberFormat="0" applyAlignment="0" applyProtection="0"/>
    <xf numFmtId="43" fontId="9" fillId="0" borderId="0" applyFont="0" applyFill="0" applyBorder="0" applyAlignment="0" applyProtection="0"/>
    <xf numFmtId="43" fontId="9" fillId="0" borderId="0" applyFont="0" applyFill="0" applyBorder="0" applyAlignment="0" applyProtection="0"/>
    <xf numFmtId="187" fontId="12" fillId="0" borderId="0" applyFont="0" applyFill="0" applyBorder="0" applyAlignment="0" applyProtection="0"/>
    <xf numFmtId="164" fontId="69" fillId="0" borderId="0" applyFont="0" applyFill="0" applyBorder="0" applyAlignment="0" applyProtection="0">
      <alignment vertical="center"/>
    </xf>
    <xf numFmtId="164" fontId="69" fillId="0" borderId="0" applyFont="0" applyFill="0" applyBorder="0" applyAlignment="0" applyProtection="0">
      <alignment vertical="center"/>
    </xf>
    <xf numFmtId="164" fontId="69" fillId="0" borderId="0" applyFont="0" applyFill="0" applyBorder="0" applyAlignment="0" applyProtection="0">
      <alignment vertical="center"/>
    </xf>
    <xf numFmtId="164" fontId="69" fillId="0" borderId="0" applyFont="0" applyFill="0" applyBorder="0" applyAlignment="0" applyProtection="0">
      <alignment vertical="center"/>
    </xf>
    <xf numFmtId="164" fontId="69" fillId="0" borderId="0" applyFont="0" applyFill="0" applyBorder="0" applyAlignment="0" applyProtection="0">
      <alignment vertical="center"/>
    </xf>
    <xf numFmtId="164" fontId="69" fillId="0" borderId="0" applyFont="0" applyFill="0" applyBorder="0" applyAlignment="0" applyProtection="0">
      <alignment vertical="center"/>
    </xf>
    <xf numFmtId="164" fontId="69" fillId="0" borderId="0" applyFont="0" applyFill="0" applyBorder="0" applyAlignment="0" applyProtection="0">
      <alignment vertical="center"/>
    </xf>
    <xf numFmtId="164" fontId="69" fillId="0" borderId="0" applyFont="0" applyFill="0" applyBorder="0" applyAlignment="0" applyProtection="0">
      <alignment vertical="center"/>
    </xf>
    <xf numFmtId="164" fontId="69" fillId="0" borderId="0" applyFont="0" applyFill="0" applyBorder="0" applyAlignment="0" applyProtection="0">
      <alignment vertical="center"/>
    </xf>
    <xf numFmtId="164" fontId="69" fillId="0" borderId="0" applyFont="0" applyFill="0" applyBorder="0" applyAlignment="0" applyProtection="0">
      <alignment vertical="center"/>
    </xf>
    <xf numFmtId="164" fontId="69" fillId="0" borderId="0" applyFont="0" applyFill="0" applyBorder="0" applyAlignment="0" applyProtection="0">
      <alignment vertical="center"/>
    </xf>
    <xf numFmtId="164" fontId="69" fillId="0" borderId="0" applyFont="0" applyFill="0" applyBorder="0" applyAlignment="0" applyProtection="0">
      <alignment vertical="center"/>
    </xf>
    <xf numFmtId="164" fontId="69" fillId="0" borderId="0" applyFont="0" applyFill="0" applyBorder="0" applyAlignment="0" applyProtection="0">
      <alignment vertical="center"/>
    </xf>
    <xf numFmtId="164" fontId="69" fillId="0" borderId="0" applyFont="0" applyFill="0" applyBorder="0" applyAlignment="0" applyProtection="0">
      <alignment vertical="center"/>
    </xf>
    <xf numFmtId="164" fontId="69" fillId="0" borderId="0" applyFont="0" applyFill="0" applyBorder="0" applyAlignment="0" applyProtection="0">
      <alignment vertical="center"/>
    </xf>
    <xf numFmtId="164" fontId="69" fillId="0" borderId="0" applyFont="0" applyFill="0" applyBorder="0" applyAlignment="0" applyProtection="0">
      <alignment vertical="center"/>
    </xf>
    <xf numFmtId="164" fontId="69" fillId="0" borderId="0" applyFont="0" applyFill="0" applyBorder="0" applyAlignment="0" applyProtection="0">
      <alignment vertical="center"/>
    </xf>
    <xf numFmtId="164" fontId="69" fillId="0" borderId="0" applyFont="0" applyFill="0" applyBorder="0" applyAlignment="0" applyProtection="0">
      <alignment vertical="center"/>
    </xf>
    <xf numFmtId="164" fontId="69" fillId="0" borderId="0" applyFont="0" applyFill="0" applyBorder="0" applyAlignment="0" applyProtection="0">
      <alignment vertical="center"/>
    </xf>
    <xf numFmtId="187" fontId="12" fillId="0" borderId="0" applyFont="0" applyFill="0" applyBorder="0" applyAlignment="0" applyProtection="0"/>
    <xf numFmtId="164" fontId="69" fillId="0" borderId="0" applyFont="0" applyFill="0" applyBorder="0" applyAlignment="0" applyProtection="0">
      <alignment vertical="center"/>
    </xf>
    <xf numFmtId="164" fontId="69" fillId="0" borderId="0" applyFont="0" applyFill="0" applyBorder="0" applyAlignment="0" applyProtection="0">
      <alignment vertical="center"/>
    </xf>
    <xf numFmtId="164" fontId="69" fillId="0" borderId="0" applyFont="0" applyFill="0" applyBorder="0" applyAlignment="0" applyProtection="0">
      <alignment vertical="center"/>
    </xf>
    <xf numFmtId="164" fontId="69" fillId="0" borderId="0" applyFont="0" applyFill="0" applyBorder="0" applyAlignment="0" applyProtection="0">
      <alignment vertical="center"/>
    </xf>
    <xf numFmtId="43" fontId="9" fillId="0" borderId="0" applyFont="0" applyFill="0" applyBorder="0" applyAlignment="0" applyProtection="0"/>
    <xf numFmtId="164" fontId="69" fillId="0" borderId="0" applyFont="0" applyFill="0" applyBorder="0" applyAlignment="0" applyProtection="0">
      <alignment vertical="center"/>
    </xf>
    <xf numFmtId="164" fontId="69" fillId="0" borderId="0" applyFont="0" applyFill="0" applyBorder="0" applyAlignment="0" applyProtection="0">
      <alignment vertical="center"/>
    </xf>
    <xf numFmtId="164" fontId="69" fillId="0" borderId="0" applyFont="0" applyFill="0" applyBorder="0" applyAlignment="0" applyProtection="0">
      <alignment vertical="center"/>
    </xf>
    <xf numFmtId="164" fontId="69" fillId="0" borderId="0" applyFont="0" applyFill="0" applyBorder="0" applyAlignment="0" applyProtection="0">
      <alignment vertical="center"/>
    </xf>
    <xf numFmtId="164" fontId="69" fillId="0" borderId="0" applyFont="0" applyFill="0" applyBorder="0" applyAlignment="0" applyProtection="0">
      <alignment vertical="center"/>
    </xf>
    <xf numFmtId="187" fontId="12" fillId="0" borderId="0" applyFont="0" applyFill="0" applyBorder="0" applyAlignment="0" applyProtection="0"/>
    <xf numFmtId="187" fontId="12" fillId="0" borderId="0" applyFont="0" applyFill="0" applyBorder="0" applyAlignment="0" applyProtection="0"/>
    <xf numFmtId="43" fontId="9" fillId="0" borderId="0" applyFont="0" applyFill="0" applyBorder="0" applyAlignment="0" applyProtection="0"/>
    <xf numFmtId="43" fontId="69" fillId="0" borderId="0" applyFont="0" applyFill="0" applyBorder="0" applyAlignment="0" applyProtection="0"/>
    <xf numFmtId="43" fontId="69" fillId="0" borderId="0" applyFont="0" applyFill="0" applyBorder="0" applyAlignment="0" applyProtection="0"/>
    <xf numFmtId="187" fontId="33" fillId="0" borderId="0" applyFont="0" applyFill="0" applyBorder="0" applyAlignment="0" applyProtection="0"/>
    <xf numFmtId="164" fontId="69" fillId="0" borderId="0" applyFont="0" applyFill="0" applyBorder="0" applyAlignment="0" applyProtection="0">
      <alignment vertical="center"/>
    </xf>
    <xf numFmtId="164" fontId="69" fillId="0" borderId="0" applyFont="0" applyFill="0" applyBorder="0" applyAlignment="0" applyProtection="0">
      <alignment vertical="center"/>
    </xf>
    <xf numFmtId="164" fontId="69" fillId="0" borderId="0" applyFont="0" applyFill="0" applyBorder="0" applyAlignment="0" applyProtection="0">
      <alignment vertical="center"/>
    </xf>
    <xf numFmtId="164" fontId="69" fillId="0" borderId="0" applyFont="0" applyFill="0" applyBorder="0" applyAlignment="0" applyProtection="0">
      <alignment vertical="center"/>
    </xf>
    <xf numFmtId="164" fontId="69" fillId="0" borderId="0" applyFont="0" applyFill="0" applyBorder="0" applyAlignment="0" applyProtection="0">
      <alignment vertical="center"/>
    </xf>
    <xf numFmtId="164" fontId="69" fillId="0" borderId="0" applyFont="0" applyFill="0" applyBorder="0" applyAlignment="0" applyProtection="0">
      <alignment vertical="center"/>
    </xf>
    <xf numFmtId="164" fontId="69" fillId="0" borderId="0" applyFont="0" applyFill="0" applyBorder="0" applyAlignment="0" applyProtection="0">
      <alignment vertical="center"/>
    </xf>
    <xf numFmtId="164" fontId="69" fillId="0" borderId="0" applyFont="0" applyFill="0" applyBorder="0" applyAlignment="0" applyProtection="0">
      <alignment vertical="center"/>
    </xf>
    <xf numFmtId="43" fontId="69" fillId="0" borderId="0" applyFont="0" applyFill="0" applyBorder="0" applyAlignment="0" applyProtection="0"/>
    <xf numFmtId="164" fontId="69" fillId="0" borderId="0" applyFont="0" applyFill="0" applyBorder="0" applyAlignment="0" applyProtection="0">
      <alignment vertical="center"/>
    </xf>
    <xf numFmtId="187" fontId="33" fillId="0" borderId="0" applyFont="0" applyFill="0" applyBorder="0" applyAlignment="0" applyProtection="0"/>
    <xf numFmtId="187" fontId="33" fillId="0" borderId="0" applyFont="0" applyFill="0" applyBorder="0" applyAlignment="0" applyProtection="0"/>
    <xf numFmtId="43" fontId="69" fillId="0" borderId="0" applyFont="0" applyFill="0" applyBorder="0" applyAlignment="0" applyProtection="0"/>
    <xf numFmtId="43" fontId="69" fillId="0" borderId="0" applyFont="0" applyFill="0" applyBorder="0" applyAlignment="0" applyProtection="0"/>
    <xf numFmtId="43" fontId="69" fillId="0" borderId="0" applyFont="0" applyFill="0" applyBorder="0" applyAlignment="0" applyProtection="0"/>
    <xf numFmtId="164" fontId="69" fillId="0" borderId="0" applyFont="0" applyFill="0" applyBorder="0" applyAlignment="0" applyProtection="0">
      <alignment vertical="center"/>
    </xf>
    <xf numFmtId="164" fontId="69" fillId="0" borderId="0" applyFont="0" applyFill="0" applyBorder="0" applyAlignment="0" applyProtection="0">
      <alignment vertical="center"/>
    </xf>
    <xf numFmtId="164" fontId="69" fillId="0" borderId="0" applyFont="0" applyFill="0" applyBorder="0" applyAlignment="0" applyProtection="0">
      <alignment vertical="center"/>
    </xf>
    <xf numFmtId="164" fontId="69" fillId="0" borderId="0" applyFont="0" applyFill="0" applyBorder="0" applyAlignment="0" applyProtection="0">
      <alignment vertical="center"/>
    </xf>
    <xf numFmtId="164" fontId="69" fillId="0" borderId="0" applyFont="0" applyFill="0" applyBorder="0" applyAlignment="0" applyProtection="0">
      <alignment vertical="center"/>
    </xf>
    <xf numFmtId="164" fontId="69" fillId="0" borderId="0" applyFont="0" applyFill="0" applyBorder="0" applyAlignment="0" applyProtection="0">
      <alignment vertical="center"/>
    </xf>
    <xf numFmtId="43" fontId="69" fillId="0" borderId="0" applyFont="0" applyFill="0" applyBorder="0" applyAlignment="0" applyProtection="0"/>
    <xf numFmtId="43" fontId="69" fillId="0" borderId="0" applyFont="0" applyFill="0" applyBorder="0" applyAlignment="0" applyProtection="0"/>
    <xf numFmtId="43" fontId="69" fillId="0" borderId="0" applyFont="0" applyFill="0" applyBorder="0" applyAlignment="0" applyProtection="0"/>
    <xf numFmtId="187" fontId="33" fillId="0" borderId="0" applyFont="0" applyFill="0" applyBorder="0" applyAlignment="0" applyProtection="0"/>
    <xf numFmtId="164" fontId="69" fillId="0" borderId="0" applyFont="0" applyFill="0" applyBorder="0" applyAlignment="0" applyProtection="0">
      <alignment vertical="center"/>
    </xf>
    <xf numFmtId="164" fontId="69" fillId="0" borderId="0" applyFont="0" applyFill="0" applyBorder="0" applyAlignment="0" applyProtection="0">
      <alignment vertical="center"/>
    </xf>
    <xf numFmtId="164" fontId="69" fillId="0" borderId="0" applyFont="0" applyFill="0" applyBorder="0" applyAlignment="0" applyProtection="0">
      <alignment vertical="center"/>
    </xf>
    <xf numFmtId="164" fontId="69" fillId="0" borderId="0" applyFont="0" applyFill="0" applyBorder="0" applyAlignment="0" applyProtection="0">
      <alignment vertical="center"/>
    </xf>
    <xf numFmtId="187" fontId="33" fillId="0" borderId="0" applyFont="0" applyFill="0" applyBorder="0" applyAlignment="0" applyProtection="0"/>
    <xf numFmtId="164" fontId="69" fillId="0" borderId="0" applyFont="0" applyFill="0" applyBorder="0" applyAlignment="0" applyProtection="0">
      <alignment vertical="center"/>
    </xf>
    <xf numFmtId="164" fontId="69" fillId="0" borderId="0" applyFont="0" applyFill="0" applyBorder="0" applyAlignment="0" applyProtection="0">
      <alignment vertical="center"/>
    </xf>
    <xf numFmtId="164" fontId="69" fillId="0" borderId="0" applyFont="0" applyFill="0" applyBorder="0" applyAlignment="0" applyProtection="0">
      <alignment vertical="center"/>
    </xf>
    <xf numFmtId="164" fontId="9" fillId="0" borderId="0" applyFont="0" applyFill="0" applyBorder="0" applyAlignment="0" applyProtection="0">
      <alignment vertical="center"/>
    </xf>
    <xf numFmtId="164" fontId="69" fillId="0" borderId="0" applyFont="0" applyFill="0" applyBorder="0" applyAlignment="0" applyProtection="0">
      <alignment vertical="center"/>
    </xf>
    <xf numFmtId="164" fontId="69" fillId="0" borderId="0" applyFont="0" applyFill="0" applyBorder="0" applyAlignment="0" applyProtection="0">
      <alignment vertical="center"/>
    </xf>
    <xf numFmtId="164" fontId="69" fillId="0" borderId="0" applyFont="0" applyFill="0" applyBorder="0" applyAlignment="0" applyProtection="0">
      <alignment vertical="center"/>
    </xf>
    <xf numFmtId="164" fontId="69" fillId="0" borderId="0" applyFont="0" applyFill="0" applyBorder="0" applyAlignment="0" applyProtection="0">
      <alignment vertical="center"/>
    </xf>
    <xf numFmtId="164" fontId="69" fillId="0" borderId="0" applyFont="0" applyFill="0" applyBorder="0" applyAlignment="0" applyProtection="0">
      <alignment vertical="center"/>
    </xf>
    <xf numFmtId="164" fontId="69" fillId="0" borderId="0" applyFont="0" applyFill="0" applyBorder="0" applyAlignment="0" applyProtection="0">
      <alignment vertical="center"/>
    </xf>
    <xf numFmtId="164" fontId="69" fillId="0" borderId="0" applyFont="0" applyFill="0" applyBorder="0" applyAlignment="0" applyProtection="0">
      <alignment vertical="center"/>
    </xf>
    <xf numFmtId="164" fontId="69" fillId="0" borderId="0" applyFont="0" applyFill="0" applyBorder="0" applyAlignment="0" applyProtection="0">
      <alignment vertical="center"/>
    </xf>
    <xf numFmtId="43" fontId="69" fillId="0" borderId="0" applyFont="0" applyFill="0" applyBorder="0" applyAlignment="0" applyProtection="0"/>
    <xf numFmtId="43" fontId="69" fillId="0" borderId="0" applyFont="0" applyFill="0" applyBorder="0" applyAlignment="0" applyProtection="0"/>
    <xf numFmtId="43" fontId="69" fillId="0" borderId="0" applyFont="0" applyFill="0" applyBorder="0" applyAlignment="0" applyProtection="0"/>
    <xf numFmtId="43" fontId="69" fillId="0" borderId="0" applyFont="0" applyFill="0" applyBorder="0" applyAlignment="0" applyProtection="0"/>
    <xf numFmtId="43" fontId="69" fillId="0" borderId="0" applyFont="0" applyFill="0" applyBorder="0" applyAlignment="0" applyProtection="0"/>
    <xf numFmtId="43" fontId="69" fillId="0" borderId="0" applyFont="0" applyFill="0" applyBorder="0" applyAlignment="0" applyProtection="0"/>
    <xf numFmtId="164" fontId="69" fillId="0" borderId="0" applyFont="0" applyFill="0" applyBorder="0" applyAlignment="0" applyProtection="0">
      <alignment vertical="center"/>
    </xf>
    <xf numFmtId="164" fontId="69" fillId="0" borderId="0" applyFont="0" applyFill="0" applyBorder="0" applyAlignment="0" applyProtection="0">
      <alignment vertical="center"/>
    </xf>
    <xf numFmtId="164" fontId="69" fillId="0" borderId="0" applyFont="0" applyFill="0" applyBorder="0" applyAlignment="0" applyProtection="0">
      <alignment vertical="center"/>
    </xf>
    <xf numFmtId="164" fontId="9" fillId="0" borderId="0" applyFont="0" applyFill="0" applyBorder="0" applyAlignment="0" applyProtection="0">
      <alignment vertical="center"/>
    </xf>
    <xf numFmtId="164" fontId="9" fillId="0" borderId="0" applyFont="0" applyFill="0" applyBorder="0" applyAlignment="0" applyProtection="0">
      <alignment vertical="center"/>
    </xf>
    <xf numFmtId="187" fontId="33" fillId="0" borderId="0" applyFont="0" applyFill="0" applyBorder="0" applyAlignment="0" applyProtection="0"/>
    <xf numFmtId="164" fontId="9" fillId="0" borderId="0" applyFont="0" applyFill="0" applyBorder="0" applyAlignment="0" applyProtection="0">
      <alignment vertical="center"/>
    </xf>
    <xf numFmtId="164" fontId="69" fillId="0" borderId="0" applyFont="0" applyFill="0" applyBorder="0" applyAlignment="0" applyProtection="0">
      <alignment vertical="center"/>
    </xf>
    <xf numFmtId="164" fontId="69" fillId="0" borderId="0" applyFont="0" applyFill="0" applyBorder="0" applyAlignment="0" applyProtection="0">
      <alignment vertical="center"/>
    </xf>
    <xf numFmtId="164" fontId="9" fillId="0" borderId="0" applyFont="0" applyFill="0" applyBorder="0" applyAlignment="0" applyProtection="0">
      <alignment vertical="center"/>
    </xf>
    <xf numFmtId="164" fontId="69" fillId="0" borderId="0" applyFont="0" applyFill="0" applyBorder="0" applyAlignment="0" applyProtection="0">
      <alignment vertical="center"/>
    </xf>
    <xf numFmtId="164" fontId="69" fillId="0" borderId="0" applyFont="0" applyFill="0" applyBorder="0" applyAlignment="0" applyProtection="0">
      <alignment vertical="center"/>
    </xf>
    <xf numFmtId="44" fontId="9" fillId="0" borderId="0" applyFont="0" applyFill="0" applyBorder="0" applyAlignment="0" applyProtection="0"/>
    <xf numFmtId="44" fontId="9" fillId="0" borderId="0" applyFont="0" applyFill="0" applyBorder="0" applyAlignment="0" applyProtection="0"/>
    <xf numFmtId="44" fontId="33" fillId="0" borderId="0" applyFont="0" applyFill="0" applyBorder="0" applyAlignment="0" applyProtection="0">
      <alignment vertical="center"/>
    </xf>
    <xf numFmtId="44" fontId="9" fillId="0" borderId="0" applyFont="0" applyFill="0" applyBorder="0" applyAlignment="0" applyProtection="0"/>
    <xf numFmtId="165" fontId="9" fillId="0" borderId="0" applyFon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5" fillId="4" borderId="0" applyNumberFormat="0" applyBorder="0" applyAlignment="0" applyProtection="0"/>
    <xf numFmtId="0" fontId="35" fillId="4" borderId="0" applyNumberFormat="0" applyBorder="0" applyAlignment="0" applyProtection="0"/>
    <xf numFmtId="0" fontId="35" fillId="4" borderId="0" applyNumberFormat="0" applyBorder="0" applyAlignment="0" applyProtection="0"/>
    <xf numFmtId="38" fontId="21" fillId="36" borderId="0" applyNumberFormat="0" applyBorder="0" applyAlignment="0" applyProtection="0"/>
    <xf numFmtId="0" fontId="36" fillId="0" borderId="3" applyNumberFormat="0" applyFill="0" applyAlignment="0" applyProtection="0"/>
    <xf numFmtId="0" fontId="36" fillId="0" borderId="3" applyNumberFormat="0" applyFill="0" applyAlignment="0" applyProtection="0"/>
    <xf numFmtId="0" fontId="36" fillId="0" borderId="3" applyNumberFormat="0" applyFill="0" applyAlignment="0" applyProtection="0"/>
    <xf numFmtId="0" fontId="37" fillId="0" borderId="4" applyNumberFormat="0" applyFill="0" applyAlignment="0" applyProtection="0"/>
    <xf numFmtId="0" fontId="37" fillId="0" borderId="4" applyNumberFormat="0" applyFill="0" applyAlignment="0" applyProtection="0"/>
    <xf numFmtId="0" fontId="37" fillId="0" borderId="4" applyNumberFormat="0" applyFill="0" applyAlignment="0" applyProtection="0"/>
    <xf numFmtId="0" fontId="38" fillId="0" borderId="5" applyNumberFormat="0" applyFill="0" applyAlignment="0" applyProtection="0"/>
    <xf numFmtId="0" fontId="38" fillId="0" borderId="5" applyNumberFormat="0" applyFill="0" applyAlignment="0" applyProtection="0"/>
    <xf numFmtId="0" fontId="38" fillId="0" borderId="5" applyNumberFormat="0" applyFill="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alignment vertical="top"/>
      <protection locked="0"/>
    </xf>
    <xf numFmtId="0" fontId="39" fillId="0" borderId="0" applyNumberFormat="0" applyFill="0" applyBorder="0" applyAlignment="0" applyProtection="0">
      <alignment vertical="top"/>
      <protection locked="0"/>
    </xf>
    <xf numFmtId="0" fontId="39" fillId="0" borderId="0" applyNumberFormat="0" applyFill="0" applyBorder="0" applyAlignment="0" applyProtection="0">
      <alignment vertical="top"/>
      <protection locked="0"/>
    </xf>
    <xf numFmtId="0" fontId="39" fillId="0" borderId="0" applyNumberFormat="0" applyFill="0" applyBorder="0" applyAlignment="0" applyProtection="0">
      <alignment vertical="top"/>
      <protection locked="0"/>
    </xf>
    <xf numFmtId="0" fontId="40" fillId="7" borderId="1" applyNumberFormat="0" applyAlignment="0" applyProtection="0"/>
    <xf numFmtId="10" fontId="21" fillId="37" borderId="6" applyNumberFormat="0" applyBorder="0" applyAlignment="0" applyProtection="0"/>
    <xf numFmtId="10" fontId="21" fillId="37" borderId="6" applyNumberFormat="0" applyBorder="0" applyAlignment="0" applyProtection="0"/>
    <xf numFmtId="0" fontId="40" fillId="7" borderId="1" applyNumberFormat="0" applyAlignment="0" applyProtection="0"/>
    <xf numFmtId="0" fontId="40" fillId="7" borderId="1" applyNumberFormat="0" applyAlignment="0" applyProtection="0"/>
    <xf numFmtId="0" fontId="40" fillId="7" borderId="1" applyNumberFormat="0" applyAlignment="0" applyProtection="0"/>
    <xf numFmtId="0" fontId="40" fillId="7" borderId="1" applyNumberFormat="0" applyAlignment="0" applyProtection="0"/>
    <xf numFmtId="0" fontId="40" fillId="7" borderId="1" applyNumberFormat="0" applyAlignment="0" applyProtection="0"/>
    <xf numFmtId="0" fontId="40" fillId="7" borderId="1" applyNumberFormat="0" applyAlignment="0" applyProtection="0"/>
    <xf numFmtId="0" fontId="40" fillId="7" borderId="1" applyNumberFormat="0" applyAlignment="0" applyProtection="0"/>
    <xf numFmtId="0" fontId="40" fillId="7" borderId="1" applyNumberFormat="0" applyAlignment="0" applyProtection="0"/>
    <xf numFmtId="0" fontId="40" fillId="7" borderId="1" applyNumberFormat="0" applyAlignment="0" applyProtection="0"/>
    <xf numFmtId="0" fontId="40" fillId="7" borderId="1" applyNumberFormat="0" applyAlignment="0" applyProtection="0"/>
    <xf numFmtId="0" fontId="40" fillId="7" borderId="1" applyNumberFormat="0" applyAlignment="0" applyProtection="0"/>
    <xf numFmtId="0" fontId="40" fillId="7" borderId="1" applyNumberFormat="0" applyAlignment="0" applyProtection="0"/>
    <xf numFmtId="0" fontId="40" fillId="7" borderId="1" applyNumberFormat="0" applyAlignment="0" applyProtection="0"/>
    <xf numFmtId="0" fontId="40" fillId="7" borderId="1" applyNumberFormat="0" applyAlignment="0" applyProtection="0"/>
    <xf numFmtId="0" fontId="40" fillId="7" borderId="1" applyNumberFormat="0" applyAlignment="0" applyProtection="0"/>
    <xf numFmtId="0" fontId="40" fillId="7" borderId="1" applyNumberFormat="0" applyAlignment="0" applyProtection="0"/>
    <xf numFmtId="0" fontId="40" fillId="7" borderId="1" applyNumberFormat="0" applyAlignment="0" applyProtection="0"/>
    <xf numFmtId="0" fontId="40" fillId="7" borderId="1" applyNumberFormat="0" applyAlignment="0" applyProtection="0"/>
    <xf numFmtId="0" fontId="40" fillId="7" borderId="1" applyNumberFormat="0" applyAlignment="0" applyProtection="0"/>
    <xf numFmtId="0" fontId="40" fillId="7" borderId="1" applyNumberFormat="0" applyAlignment="0" applyProtection="0"/>
    <xf numFmtId="0" fontId="40" fillId="7" borderId="1" applyNumberFormat="0" applyAlignment="0" applyProtection="0"/>
    <xf numFmtId="0" fontId="40" fillId="7" borderId="1" applyNumberFormat="0" applyAlignment="0" applyProtection="0"/>
    <xf numFmtId="0" fontId="40" fillId="7" borderId="1" applyNumberFormat="0" applyAlignment="0" applyProtection="0"/>
    <xf numFmtId="0" fontId="40" fillId="7" borderId="1" applyNumberFormat="0" applyAlignment="0" applyProtection="0"/>
    <xf numFmtId="0" fontId="41" fillId="0" borderId="7" applyNumberFormat="0" applyFill="0" applyAlignment="0" applyProtection="0"/>
    <xf numFmtId="0" fontId="41" fillId="0" borderId="7" applyNumberFormat="0" applyFill="0" applyAlignment="0" applyProtection="0"/>
    <xf numFmtId="0" fontId="41" fillId="0" borderId="7" applyNumberFormat="0" applyFill="0" applyAlignment="0" applyProtection="0"/>
    <xf numFmtId="0" fontId="41" fillId="0" borderId="7" applyNumberFormat="0" applyFill="0" applyAlignment="0" applyProtection="0"/>
    <xf numFmtId="0" fontId="42" fillId="38"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188" fontId="43"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9" fillId="0" borderId="0" applyNumberFormat="0" applyFill="0" applyBorder="0" applyAlignment="0" applyProtection="0"/>
    <xf numFmtId="0" fontId="69" fillId="0" borderId="0"/>
    <xf numFmtId="0" fontId="69" fillId="0" borderId="0"/>
    <xf numFmtId="0" fontId="69"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xf numFmtId="0" fontId="9" fillId="0" borderId="0" applyNumberFormat="0" applyFill="0" applyBorder="0" applyAlignment="0" applyProtection="0"/>
    <xf numFmtId="0" fontId="9" fillId="0" borderId="0" applyNumberFormat="0" applyFill="0" applyBorder="0" applyAlignment="0" applyProtection="0"/>
    <xf numFmtId="186"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186"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170" fontId="9" fillId="0" borderId="0" applyNumberFormat="0" applyFill="0" applyBorder="0" applyAlignment="0" applyProtection="0"/>
    <xf numFmtId="0" fontId="9" fillId="0" borderId="0" applyNumberFormat="0" applyFill="0" applyBorder="0" applyAlignment="0" applyProtection="0"/>
    <xf numFmtId="0" fontId="9" fillId="0" borderId="0"/>
    <xf numFmtId="0" fontId="9" fillId="0" borderId="0" applyNumberFormat="0" applyFill="0" applyBorder="0" applyAlignment="0" applyProtection="0"/>
    <xf numFmtId="0" fontId="9" fillId="0" borderId="0" applyNumberFormat="0" applyFill="0" applyBorder="0" applyAlignment="0" applyProtection="0"/>
    <xf numFmtId="186"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186"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170" fontId="9" fillId="0" borderId="0" applyNumberFormat="0" applyFill="0" applyBorder="0" applyAlignment="0" applyProtection="0"/>
    <xf numFmtId="0" fontId="9" fillId="0" borderId="0" applyNumberFormat="0" applyFill="0" applyBorder="0" applyAlignment="0" applyProtection="0"/>
    <xf numFmtId="0" fontId="9"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xf numFmtId="0" fontId="9" fillId="0" borderId="0"/>
    <xf numFmtId="0" fontId="9" fillId="0" borderId="0"/>
    <xf numFmtId="0" fontId="69" fillId="0" borderId="0"/>
    <xf numFmtId="0" fontId="69" fillId="0" borderId="0"/>
    <xf numFmtId="0" fontId="69" fillId="0" borderId="0"/>
    <xf numFmtId="0" fontId="9" fillId="0" borderId="0"/>
    <xf numFmtId="0" fontId="69" fillId="0" borderId="0"/>
    <xf numFmtId="0" fontId="69" fillId="0" borderId="0"/>
    <xf numFmtId="0" fontId="69" fillId="0" borderId="0"/>
    <xf numFmtId="0" fontId="9" fillId="0" borderId="0"/>
    <xf numFmtId="0" fontId="9" fillId="0" borderId="0"/>
    <xf numFmtId="0" fontId="9" fillId="0" borderId="0"/>
    <xf numFmtId="0" fontId="9" fillId="0" borderId="0" applyNumberForma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xf numFmtId="0" fontId="9"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xf numFmtId="0" fontId="9" fillId="0" borderId="0"/>
    <xf numFmtId="0" fontId="9" fillId="0" borderId="0" applyNumberFormat="0" applyFill="0" applyBorder="0" applyAlignment="0" applyProtection="0"/>
    <xf numFmtId="0" fontId="9"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33" fillId="0" borderId="0"/>
    <xf numFmtId="0" fontId="33" fillId="0" borderId="0"/>
    <xf numFmtId="0" fontId="9" fillId="0" borderId="0" applyNumberFormat="0" applyFill="0" applyBorder="0" applyAlignment="0" applyProtection="0"/>
    <xf numFmtId="0" fontId="9" fillId="0" borderId="0"/>
    <xf numFmtId="0" fontId="9" fillId="0" borderId="0" applyNumberFormat="0" applyFill="0" applyBorder="0" applyAlignment="0" applyProtection="0"/>
    <xf numFmtId="0" fontId="9" fillId="0" borderId="0" applyNumberFormat="0" applyFill="0" applyBorder="0" applyAlignment="0" applyProtection="0"/>
    <xf numFmtId="189"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190" fontId="9" fillId="0" borderId="0" applyNumberFormat="0" applyFill="0" applyBorder="0" applyAlignment="0" applyProtection="0"/>
    <xf numFmtId="0" fontId="9" fillId="0" borderId="0"/>
    <xf numFmtId="189" fontId="9" fillId="0" borderId="0" applyNumberFormat="0" applyFill="0" applyBorder="0" applyAlignment="0" applyProtection="0"/>
    <xf numFmtId="0" fontId="69" fillId="0" borderId="0">
      <alignment vertical="center"/>
    </xf>
    <xf numFmtId="189"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190" fontId="9" fillId="0" borderId="0" applyNumberFormat="0" applyFill="0" applyBorder="0" applyAlignment="0" applyProtection="0"/>
    <xf numFmtId="0" fontId="9" fillId="0" borderId="0"/>
    <xf numFmtId="189" fontId="9"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xf numFmtId="0" fontId="69" fillId="0" borderId="0">
      <alignment vertical="center"/>
    </xf>
    <xf numFmtId="0" fontId="69" fillId="0" borderId="0">
      <alignment vertical="center"/>
    </xf>
    <xf numFmtId="0" fontId="9" fillId="0" borderId="0"/>
    <xf numFmtId="0" fontId="12" fillId="0" borderId="0"/>
    <xf numFmtId="0" fontId="9" fillId="0" borderId="0"/>
    <xf numFmtId="0" fontId="69" fillId="0" borderId="0"/>
    <xf numFmtId="0" fontId="69" fillId="0" borderId="0"/>
    <xf numFmtId="0" fontId="69" fillId="0" borderId="0"/>
    <xf numFmtId="0" fontId="69" fillId="0" borderId="0"/>
    <xf numFmtId="0" fontId="33"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xf numFmtId="0" fontId="69" fillId="0" borderId="0">
      <alignment vertical="center"/>
    </xf>
    <xf numFmtId="0" fontId="69" fillId="0" borderId="0">
      <alignment vertical="center"/>
    </xf>
    <xf numFmtId="0" fontId="9" fillId="0" borderId="0" applyNumberFormat="0" applyFill="0" applyBorder="0" applyAlignment="0" applyProtection="0"/>
    <xf numFmtId="0" fontId="12" fillId="0" borderId="0"/>
    <xf numFmtId="0" fontId="12" fillId="0" borderId="0"/>
    <xf numFmtId="0" fontId="9" fillId="0" borderId="0" applyNumberFormat="0" applyFill="0" applyBorder="0" applyAlignment="0" applyProtection="0"/>
    <xf numFmtId="0" fontId="33" fillId="0" borderId="0">
      <alignment vertical="center"/>
    </xf>
    <xf numFmtId="0" fontId="9" fillId="0" borderId="0" applyNumberFormat="0" applyFill="0" applyBorder="0" applyAlignment="0" applyProtection="0"/>
    <xf numFmtId="0" fontId="12" fillId="0" borderId="0"/>
    <xf numFmtId="0" fontId="12" fillId="0" borderId="0"/>
    <xf numFmtId="0" fontId="9" fillId="0" borderId="0" applyNumberFormat="0" applyFill="0" applyBorder="0" applyAlignment="0" applyProtection="0"/>
    <xf numFmtId="0" fontId="12" fillId="0" borderId="0"/>
    <xf numFmtId="0" fontId="69" fillId="0" borderId="0">
      <alignment vertical="center"/>
    </xf>
    <xf numFmtId="0" fontId="12" fillId="0" borderId="0"/>
    <xf numFmtId="0" fontId="12" fillId="0" borderId="0"/>
    <xf numFmtId="0" fontId="12" fillId="0" borderId="0"/>
    <xf numFmtId="0" fontId="33" fillId="0" borderId="0"/>
    <xf numFmtId="0" fontId="9" fillId="0" borderId="0" applyNumberFormat="0" applyFill="0" applyBorder="0" applyAlignment="0" applyProtection="0"/>
    <xf numFmtId="0" fontId="9" fillId="0" borderId="0" applyNumberFormat="0" applyFill="0" applyBorder="0" applyAlignment="0" applyProtection="0"/>
    <xf numFmtId="0" fontId="12" fillId="0" borderId="0"/>
    <xf numFmtId="0" fontId="69" fillId="0" borderId="0">
      <alignment vertical="center"/>
    </xf>
    <xf numFmtId="0" fontId="69" fillId="0" borderId="0">
      <alignment vertical="center"/>
    </xf>
    <xf numFmtId="0" fontId="70" fillId="0" borderId="0"/>
    <xf numFmtId="0" fontId="69" fillId="0" borderId="0">
      <alignment vertical="center"/>
    </xf>
    <xf numFmtId="0" fontId="69" fillId="0" borderId="0">
      <alignment vertical="center"/>
    </xf>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9" fillId="0" borderId="0" applyNumberFormat="0" applyFill="0" applyBorder="0" applyAlignment="0" applyProtection="0"/>
    <xf numFmtId="0" fontId="9" fillId="0" borderId="0" applyNumberFormat="0" applyFill="0" applyBorder="0" applyAlignment="0" applyProtection="0"/>
    <xf numFmtId="0" fontId="69" fillId="0" borderId="0">
      <alignment vertical="center"/>
    </xf>
    <xf numFmtId="0" fontId="69" fillId="0" borderId="0">
      <alignment vertical="center"/>
    </xf>
    <xf numFmtId="0" fontId="69" fillId="0" borderId="0">
      <alignment vertical="center"/>
    </xf>
    <xf numFmtId="0" fontId="69" fillId="0" borderId="0">
      <alignment vertical="center"/>
    </xf>
    <xf numFmtId="0" fontId="70" fillId="0" borderId="0"/>
    <xf numFmtId="0" fontId="12" fillId="0" borderId="0"/>
    <xf numFmtId="0" fontId="12" fillId="0" borderId="0"/>
    <xf numFmtId="0" fontId="12" fillId="0" borderId="0"/>
    <xf numFmtId="0" fontId="12" fillId="0" borderId="0"/>
    <xf numFmtId="0" fontId="70" fillId="0" borderId="0"/>
    <xf numFmtId="0" fontId="9" fillId="0" borderId="0" applyNumberFormat="0" applyFill="0" applyBorder="0" applyAlignment="0" applyProtection="0"/>
    <xf numFmtId="0" fontId="70" fillId="0" borderId="0"/>
    <xf numFmtId="0" fontId="69" fillId="0" borderId="0">
      <alignment vertical="center"/>
    </xf>
    <xf numFmtId="0" fontId="12" fillId="0" borderId="0"/>
    <xf numFmtId="0" fontId="12" fillId="0" borderId="0"/>
    <xf numFmtId="0" fontId="12" fillId="0" borderId="0"/>
    <xf numFmtId="0" fontId="69" fillId="0" borderId="0">
      <alignment vertical="center"/>
    </xf>
    <xf numFmtId="169" fontId="9" fillId="0" borderId="0"/>
    <xf numFmtId="169" fontId="9" fillId="0" borderId="0"/>
    <xf numFmtId="0" fontId="69" fillId="0" borderId="0">
      <alignment vertical="center"/>
    </xf>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alignment vertical="center"/>
    </xf>
    <xf numFmtId="0" fontId="33" fillId="0" borderId="0"/>
    <xf numFmtId="0" fontId="33" fillId="0" borderId="0"/>
    <xf numFmtId="0" fontId="33" fillId="0" borderId="0"/>
    <xf numFmtId="0" fontId="9" fillId="0" borderId="0" applyNumberFormat="0" applyFill="0" applyBorder="0" applyAlignment="0" applyProtection="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70" fillId="0" borderId="0"/>
    <xf numFmtId="189"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190" fontId="9" fillId="0" borderId="0" applyNumberFormat="0" applyFill="0" applyBorder="0" applyAlignment="0" applyProtection="0"/>
    <xf numFmtId="0" fontId="9" fillId="0" borderId="0"/>
    <xf numFmtId="189" fontId="9" fillId="0" borderId="0" applyNumberFormat="0" applyFill="0" applyBorder="0" applyAlignment="0" applyProtection="0"/>
    <xf numFmtId="0" fontId="69" fillId="0" borderId="0">
      <alignment vertical="center"/>
    </xf>
    <xf numFmtId="189"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190" fontId="9" fillId="0" borderId="0" applyNumberFormat="0" applyFill="0" applyBorder="0" applyAlignment="0" applyProtection="0"/>
    <xf numFmtId="0" fontId="9" fillId="0" borderId="0"/>
    <xf numFmtId="189" fontId="9" fillId="0" borderId="0" applyNumberFormat="0" applyFill="0" applyBorder="0" applyAlignment="0" applyProtection="0"/>
    <xf numFmtId="0" fontId="69" fillId="0" borderId="0">
      <alignment vertical="center"/>
    </xf>
    <xf numFmtId="0" fontId="9" fillId="0" borderId="0" applyNumberFormat="0" applyFill="0" applyBorder="0" applyAlignment="0" applyProtection="0"/>
    <xf numFmtId="0" fontId="9" fillId="0" borderId="0" applyNumberFormat="0" applyFill="0" applyBorder="0" applyAlignment="0" applyProtection="0"/>
    <xf numFmtId="0" fontId="9" fillId="0" borderId="0"/>
    <xf numFmtId="0" fontId="9" fillId="0" borderId="0" applyNumberFormat="0" applyFill="0" applyBorder="0" applyAlignment="0" applyProtection="0"/>
    <xf numFmtId="0" fontId="69" fillId="0" borderId="0">
      <alignment vertical="center"/>
    </xf>
    <xf numFmtId="0" fontId="9" fillId="0" borderId="0" applyNumberFormat="0" applyFill="0" applyBorder="0" applyAlignment="0" applyProtection="0"/>
    <xf numFmtId="0" fontId="9" fillId="0" borderId="0" applyNumberFormat="0" applyFill="0" applyBorder="0" applyAlignment="0" applyProtection="0"/>
    <xf numFmtId="0" fontId="9" fillId="0" borderId="0"/>
    <xf numFmtId="0" fontId="9" fillId="0" borderId="0" applyNumberFormat="0" applyFill="0" applyBorder="0" applyAlignment="0" applyProtection="0"/>
    <xf numFmtId="0" fontId="69" fillId="0" borderId="0"/>
    <xf numFmtId="0" fontId="69" fillId="0" borderId="0"/>
    <xf numFmtId="0" fontId="69" fillId="0" borderId="0"/>
    <xf numFmtId="0" fontId="69" fillId="0" borderId="0"/>
    <xf numFmtId="0" fontId="69" fillId="0" borderId="0"/>
    <xf numFmtId="0" fontId="9" fillId="0" borderId="0"/>
    <xf numFmtId="0" fontId="69" fillId="0" borderId="0"/>
    <xf numFmtId="0" fontId="69" fillId="0" borderId="0"/>
    <xf numFmtId="0" fontId="69" fillId="0" borderId="0"/>
    <xf numFmtId="0" fontId="9" fillId="0" borderId="0"/>
    <xf numFmtId="0" fontId="69" fillId="0" borderId="0"/>
    <xf numFmtId="0" fontId="69" fillId="0" borderId="0"/>
    <xf numFmtId="0" fontId="69" fillId="0" borderId="0"/>
    <xf numFmtId="0" fontId="9" fillId="0" borderId="0"/>
    <xf numFmtId="0" fontId="69" fillId="0" borderId="0"/>
    <xf numFmtId="0" fontId="69" fillId="0" borderId="0"/>
    <xf numFmtId="0" fontId="9" fillId="0" borderId="0"/>
    <xf numFmtId="0" fontId="69" fillId="0" borderId="0"/>
    <xf numFmtId="0" fontId="69" fillId="0" borderId="0"/>
    <xf numFmtId="0" fontId="9" fillId="0" borderId="0"/>
    <xf numFmtId="0" fontId="69" fillId="0" borderId="0"/>
    <xf numFmtId="0" fontId="69" fillId="0" borderId="0"/>
    <xf numFmtId="0" fontId="9" fillId="0" borderId="0"/>
    <xf numFmtId="0" fontId="9" fillId="0" borderId="0" applyNumberFormat="0" applyFill="0" applyBorder="0" applyAlignment="0" applyProtection="0"/>
    <xf numFmtId="0" fontId="69" fillId="0" borderId="0">
      <alignment vertical="center"/>
    </xf>
    <xf numFmtId="0" fontId="69" fillId="0" borderId="0">
      <alignment vertical="center"/>
    </xf>
    <xf numFmtId="0" fontId="69" fillId="0" borderId="0">
      <alignment vertical="center"/>
    </xf>
    <xf numFmtId="0" fontId="69" fillId="0" borderId="0">
      <alignment vertical="center"/>
    </xf>
    <xf numFmtId="0" fontId="69" fillId="0" borderId="0">
      <alignment vertical="center"/>
    </xf>
    <xf numFmtId="0" fontId="69" fillId="0" borderId="0">
      <alignment vertical="center"/>
    </xf>
    <xf numFmtId="0" fontId="69" fillId="0" borderId="0"/>
    <xf numFmtId="0" fontId="33" fillId="0" borderId="0"/>
    <xf numFmtId="0" fontId="9" fillId="0" borderId="0" applyNumberFormat="0" applyFill="0" applyBorder="0" applyAlignment="0" applyProtection="0"/>
    <xf numFmtId="0" fontId="9" fillId="0" borderId="0" applyNumberFormat="0" applyFill="0" applyBorder="0" applyAlignment="0" applyProtection="0"/>
    <xf numFmtId="0" fontId="69" fillId="0" borderId="0">
      <alignment vertical="center"/>
    </xf>
    <xf numFmtId="0" fontId="69" fillId="0" borderId="0">
      <alignment vertical="center"/>
    </xf>
    <xf numFmtId="0" fontId="9" fillId="0" borderId="0" applyNumberFormat="0" applyFill="0" applyBorder="0" applyAlignment="0" applyProtection="0"/>
    <xf numFmtId="0" fontId="9" fillId="0" borderId="0" applyNumberFormat="0" applyFill="0" applyBorder="0" applyAlignment="0" applyProtection="0"/>
    <xf numFmtId="0" fontId="33"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44"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69" fillId="0" borderId="0">
      <alignment vertical="center"/>
    </xf>
    <xf numFmtId="0" fontId="69" fillId="0" borderId="0">
      <alignment vertical="center"/>
    </xf>
    <xf numFmtId="0" fontId="69" fillId="0" borderId="0">
      <alignment vertical="center"/>
    </xf>
    <xf numFmtId="0" fontId="69" fillId="0" borderId="0">
      <alignment vertical="center"/>
    </xf>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69" fillId="0" borderId="0">
      <alignment vertical="center"/>
    </xf>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69" fillId="0" borderId="0">
      <alignment vertical="center"/>
    </xf>
    <xf numFmtId="0" fontId="69" fillId="0" borderId="0">
      <alignment vertical="center"/>
    </xf>
    <xf numFmtId="0" fontId="69" fillId="0" borderId="0"/>
    <xf numFmtId="0" fontId="69" fillId="0" borderId="0">
      <alignment vertical="center"/>
    </xf>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alignment vertical="center"/>
    </xf>
    <xf numFmtId="0" fontId="69" fillId="0" borderId="0">
      <alignment vertical="center"/>
    </xf>
    <xf numFmtId="0" fontId="69" fillId="0" borderId="0"/>
    <xf numFmtId="0" fontId="69" fillId="0" borderId="0"/>
    <xf numFmtId="0" fontId="69" fillId="0" borderId="0">
      <alignment vertical="center"/>
    </xf>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alignment vertical="center"/>
    </xf>
    <xf numFmtId="169" fontId="69" fillId="0" borderId="0"/>
    <xf numFmtId="0" fontId="69" fillId="0" borderId="0"/>
    <xf numFmtId="0" fontId="69" fillId="0" borderId="0"/>
    <xf numFmtId="169" fontId="69" fillId="0" borderId="0"/>
    <xf numFmtId="0" fontId="33" fillId="0" borderId="0" applyNumberFormat="0" applyFill="0" applyBorder="0" applyAlignment="0" applyProtection="0"/>
    <xf numFmtId="0" fontId="33" fillId="0" borderId="0"/>
    <xf numFmtId="0" fontId="33" fillId="0" borderId="0"/>
    <xf numFmtId="0" fontId="9" fillId="0" borderId="0" applyNumberFormat="0" applyFill="0" applyBorder="0" applyAlignment="0" applyProtection="0"/>
    <xf numFmtId="0" fontId="9" fillId="0" borderId="0" applyNumberFormat="0" applyFill="0" applyBorder="0" applyAlignment="0" applyProtection="0"/>
    <xf numFmtId="0" fontId="69" fillId="0" borderId="0"/>
    <xf numFmtId="0" fontId="6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applyNumberFormat="0" applyFill="0" applyBorder="0" applyAlignment="0" applyProtection="0"/>
    <xf numFmtId="0" fontId="33" fillId="0" borderId="0"/>
    <xf numFmtId="0" fontId="9" fillId="0" borderId="0" applyNumberFormat="0" applyFill="0" applyBorder="0" applyAlignment="0" applyProtection="0"/>
    <xf numFmtId="0" fontId="9" fillId="0" borderId="0"/>
    <xf numFmtId="0" fontId="9" fillId="0" borderId="0" applyNumberFormat="0" applyFill="0" applyBorder="0" applyAlignment="0" applyProtection="0"/>
    <xf numFmtId="0" fontId="69" fillId="0" borderId="0">
      <alignment vertical="center"/>
    </xf>
    <xf numFmtId="0" fontId="9" fillId="0" borderId="0" applyNumberFormat="0" applyFill="0" applyBorder="0" applyAlignment="0" applyProtection="0"/>
    <xf numFmtId="0" fontId="9" fillId="0" borderId="0" applyNumberFormat="0" applyFill="0" applyBorder="0" applyAlignment="0" applyProtection="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44" fillId="0" borderId="0">
      <alignment vertical="center"/>
    </xf>
    <xf numFmtId="0" fontId="44" fillId="0" borderId="0">
      <alignment vertical="center"/>
    </xf>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69" fillId="0" borderId="0"/>
    <xf numFmtId="0" fontId="9" fillId="0" borderId="0" applyNumberFormat="0" applyFill="0" applyBorder="0" applyAlignment="0" applyProtection="0"/>
    <xf numFmtId="0" fontId="9" fillId="0" borderId="0" applyNumberFormat="0" applyFill="0" applyBorder="0" applyAlignment="0" applyProtection="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9" fillId="0" borderId="0" applyNumberFormat="0" applyFill="0" applyBorder="0" applyAlignment="0" applyProtection="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44" fillId="0" borderId="0">
      <alignment vertical="center"/>
    </xf>
    <xf numFmtId="0" fontId="44" fillId="0" borderId="0">
      <alignment vertical="center"/>
    </xf>
    <xf numFmtId="0" fontId="44" fillId="0" borderId="0">
      <alignment vertical="center"/>
    </xf>
    <xf numFmtId="0" fontId="44" fillId="0" borderId="0">
      <alignment vertical="center"/>
    </xf>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33" fillId="0" borderId="0"/>
    <xf numFmtId="0" fontId="9" fillId="0" borderId="0" applyNumberFormat="0" applyFill="0" applyBorder="0" applyAlignment="0" applyProtection="0"/>
    <xf numFmtId="0" fontId="9" fillId="0" borderId="0" applyNumberFormat="0" applyFill="0" applyBorder="0" applyAlignment="0" applyProtection="0"/>
    <xf numFmtId="0" fontId="33" fillId="0" borderId="0"/>
    <xf numFmtId="0" fontId="44" fillId="0" borderId="0">
      <alignment vertical="center"/>
    </xf>
    <xf numFmtId="0" fontId="44" fillId="0" borderId="0">
      <alignment vertical="center"/>
    </xf>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33" fillId="0" borderId="0" applyNumberFormat="0" applyFill="0" applyBorder="0" applyAlignment="0" applyProtection="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9" fillId="0" borderId="0" applyNumberFormat="0" applyFill="0" applyBorder="0" applyAlignment="0" applyProtection="0"/>
    <xf numFmtId="0" fontId="9" fillId="0" borderId="0" applyNumberFormat="0" applyFill="0" applyBorder="0" applyAlignment="0" applyProtection="0"/>
    <xf numFmtId="0" fontId="69" fillId="0" borderId="0">
      <alignment vertical="center"/>
    </xf>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33" fillId="0" borderId="0"/>
    <xf numFmtId="0" fontId="33" fillId="0" borderId="0" applyNumberFormat="0" applyFill="0" applyBorder="0" applyAlignment="0" applyProtection="0"/>
    <xf numFmtId="0" fontId="33" fillId="0" borderId="0" applyNumberFormat="0" applyFill="0" applyBorder="0" applyAlignment="0" applyProtection="0"/>
    <xf numFmtId="0" fontId="33" fillId="0" borderId="0"/>
    <xf numFmtId="0" fontId="33" fillId="0" borderId="0" applyNumberFormat="0" applyFill="0" applyBorder="0" applyAlignment="0" applyProtection="0"/>
    <xf numFmtId="0" fontId="33"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33" fillId="0" borderId="0"/>
    <xf numFmtId="0" fontId="9" fillId="0" borderId="0" applyNumberFormat="0" applyFill="0" applyBorder="0" applyAlignment="0" applyProtection="0"/>
    <xf numFmtId="0" fontId="9" fillId="0" borderId="0"/>
    <xf numFmtId="0" fontId="69" fillId="0" borderId="0"/>
    <xf numFmtId="0" fontId="69" fillId="0" borderId="0"/>
    <xf numFmtId="0" fontId="69" fillId="0" borderId="0">
      <alignment vertical="center"/>
    </xf>
    <xf numFmtId="0" fontId="69" fillId="0" borderId="0"/>
    <xf numFmtId="0" fontId="69" fillId="0" borderId="0">
      <alignment vertical="center"/>
    </xf>
    <xf numFmtId="0" fontId="9" fillId="0" borderId="0" applyNumberFormat="0" applyFill="0" applyBorder="0" applyAlignment="0" applyProtection="0"/>
    <xf numFmtId="0" fontId="9" fillId="0" borderId="0" applyNumberFormat="0" applyFill="0" applyBorder="0" applyAlignment="0" applyProtection="0"/>
    <xf numFmtId="0" fontId="69" fillId="0" borderId="0">
      <alignment vertical="center"/>
    </xf>
    <xf numFmtId="189"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189"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69" fillId="0" borderId="0">
      <alignment vertical="center"/>
    </xf>
    <xf numFmtId="0" fontId="69" fillId="0" borderId="0">
      <alignment vertical="center"/>
    </xf>
    <xf numFmtId="0" fontId="69" fillId="0" borderId="0">
      <alignment vertical="center"/>
    </xf>
    <xf numFmtId="0" fontId="69" fillId="0" borderId="0">
      <alignment vertical="center"/>
    </xf>
    <xf numFmtId="0" fontId="69" fillId="0" borderId="0">
      <alignment vertical="center"/>
    </xf>
    <xf numFmtId="0" fontId="69" fillId="0" borderId="0">
      <alignment vertical="center"/>
    </xf>
    <xf numFmtId="0" fontId="69" fillId="0" borderId="0">
      <alignment vertical="center"/>
    </xf>
    <xf numFmtId="0" fontId="9" fillId="0" borderId="0" applyNumberFormat="0" applyFill="0" applyBorder="0" applyAlignment="0" applyProtection="0"/>
    <xf numFmtId="0" fontId="69" fillId="0" borderId="0">
      <alignment vertical="center"/>
    </xf>
    <xf numFmtId="0" fontId="69" fillId="0" borderId="0">
      <alignment vertical="center"/>
    </xf>
    <xf numFmtId="0" fontId="69" fillId="0" borderId="0">
      <alignment vertical="center"/>
    </xf>
    <xf numFmtId="0" fontId="69" fillId="0" borderId="0">
      <alignment vertical="center"/>
    </xf>
    <xf numFmtId="0" fontId="69" fillId="0" borderId="0">
      <alignment vertical="center"/>
    </xf>
    <xf numFmtId="0" fontId="9" fillId="0" borderId="0" applyNumberFormat="0" applyFill="0" applyBorder="0" applyAlignment="0" applyProtection="0"/>
    <xf numFmtId="0" fontId="9" fillId="0" borderId="0" applyNumberFormat="0" applyFill="0" applyBorder="0" applyAlignment="0" applyProtection="0"/>
    <xf numFmtId="190" fontId="9" fillId="0" borderId="0" applyNumberFormat="0" applyFill="0" applyBorder="0" applyAlignment="0" applyProtection="0"/>
    <xf numFmtId="0" fontId="9" fillId="0" borderId="0" applyNumberFormat="0" applyFill="0" applyBorder="0" applyAlignment="0" applyProtection="0"/>
    <xf numFmtId="0" fontId="9" fillId="0" borderId="0"/>
    <xf numFmtId="0" fontId="9" fillId="0" borderId="0" applyNumberFormat="0" applyFill="0" applyBorder="0" applyAlignment="0" applyProtection="0"/>
    <xf numFmtId="0" fontId="9" fillId="0" borderId="0"/>
    <xf numFmtId="0" fontId="9" fillId="0" borderId="0" applyNumberFormat="0" applyFill="0" applyBorder="0" applyAlignment="0" applyProtection="0"/>
    <xf numFmtId="0" fontId="69" fillId="0" borderId="0">
      <alignment vertical="center"/>
    </xf>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9" fillId="0" borderId="0" applyNumberFormat="0" applyFill="0" applyBorder="0" applyAlignment="0" applyProtection="0"/>
    <xf numFmtId="0" fontId="69" fillId="0" borderId="0"/>
    <xf numFmtId="0" fontId="69" fillId="0" borderId="0"/>
    <xf numFmtId="0" fontId="69" fillId="0" borderId="0"/>
    <xf numFmtId="0" fontId="69" fillId="0" borderId="0"/>
    <xf numFmtId="0" fontId="69" fillId="0" borderId="0"/>
    <xf numFmtId="0" fontId="9" fillId="0" borderId="0" applyNumberFormat="0" applyFill="0" applyBorder="0" applyAlignment="0" applyProtection="0"/>
    <xf numFmtId="0" fontId="9" fillId="0" borderId="0" applyNumberFormat="0" applyFill="0" applyBorder="0" applyAlignment="0" applyProtection="0"/>
    <xf numFmtId="170" fontId="9" fillId="0" borderId="0" applyNumberFormat="0" applyFill="0" applyBorder="0" applyAlignment="0" applyProtection="0"/>
    <xf numFmtId="0" fontId="9" fillId="0" borderId="0" applyNumberFormat="0" applyFill="0" applyBorder="0" applyAlignment="0" applyProtection="0"/>
    <xf numFmtId="0" fontId="69" fillId="0" borderId="0"/>
    <xf numFmtId="0" fontId="69" fillId="0" borderId="0"/>
    <xf numFmtId="0" fontId="69" fillId="0" borderId="0"/>
    <xf numFmtId="0" fontId="69"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33" fillId="0" borderId="0"/>
    <xf numFmtId="0" fontId="33" fillId="0" borderId="0"/>
    <xf numFmtId="0" fontId="33" fillId="0" borderId="0"/>
    <xf numFmtId="0" fontId="33" fillId="0" borderId="0"/>
    <xf numFmtId="0" fontId="9" fillId="0" borderId="0" applyNumberFormat="0" applyFill="0" applyBorder="0" applyAlignment="0" applyProtection="0"/>
    <xf numFmtId="0" fontId="33" fillId="0" borderId="0"/>
    <xf numFmtId="0" fontId="33" fillId="0" borderId="0"/>
    <xf numFmtId="0" fontId="9" fillId="0" borderId="0" applyNumberFormat="0" applyFill="0" applyBorder="0" applyAlignment="0" applyProtection="0"/>
    <xf numFmtId="0" fontId="9" fillId="0" borderId="0" applyNumberFormat="0" applyFill="0" applyBorder="0" applyAlignment="0" applyProtection="0"/>
    <xf numFmtId="170" fontId="9" fillId="0" borderId="0" applyNumberFormat="0" applyFill="0" applyBorder="0" applyAlignment="0" applyProtection="0"/>
    <xf numFmtId="0" fontId="33"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9" fillId="0" borderId="0" applyNumberFormat="0" applyFill="0" applyBorder="0" applyAlignment="0" applyProtection="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9" fillId="0" borderId="0" applyNumberFormat="0" applyFill="0" applyBorder="0" applyAlignment="0" applyProtection="0"/>
    <xf numFmtId="0" fontId="9" fillId="0" borderId="0" applyNumberFormat="0" applyFill="0" applyBorder="0" applyAlignment="0" applyProtection="0"/>
    <xf numFmtId="170" fontId="9" fillId="0" borderId="0" applyNumberFormat="0" applyFill="0" applyBorder="0" applyAlignment="0" applyProtection="0"/>
    <xf numFmtId="0" fontId="9" fillId="0" borderId="0" applyNumberFormat="0" applyFill="0" applyBorder="0" applyAlignment="0" applyProtection="0"/>
    <xf numFmtId="0" fontId="9" fillId="0" borderId="0"/>
    <xf numFmtId="0" fontId="9" fillId="0" borderId="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10"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69" fillId="0" borderId="0" applyFont="0" applyFill="0" applyBorder="0" applyAlignment="0" applyProtection="0"/>
    <xf numFmtId="9" fontId="6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33" fillId="0" borderId="0" applyFont="0" applyFill="0" applyBorder="0" applyAlignment="0" applyProtection="0">
      <alignment vertical="center"/>
    </xf>
    <xf numFmtId="9" fontId="12" fillId="0" borderId="0" applyFont="0" applyFill="0" applyBorder="0" applyAlignment="0" applyProtection="0"/>
    <xf numFmtId="9" fontId="69" fillId="0" borderId="0" applyFont="0" applyFill="0" applyBorder="0" applyAlignment="0" applyProtection="0"/>
    <xf numFmtId="9" fontId="12" fillId="0" borderId="0" applyFont="0" applyFill="0" applyBorder="0" applyAlignment="0" applyProtection="0"/>
    <xf numFmtId="9" fontId="9" fillId="0" borderId="0" applyFont="0" applyFill="0" applyBorder="0" applyAlignment="0" applyProtection="0"/>
    <xf numFmtId="9" fontId="69" fillId="0" borderId="0" applyFont="0" applyFill="0" applyBorder="0" applyAlignment="0" applyProtection="0"/>
    <xf numFmtId="9" fontId="69" fillId="0" borderId="0" applyFont="0" applyFill="0" applyBorder="0" applyAlignment="0" applyProtection="0"/>
    <xf numFmtId="9" fontId="69" fillId="0" borderId="0" applyFont="0" applyFill="0" applyBorder="0" applyAlignment="0" applyProtection="0"/>
    <xf numFmtId="9" fontId="69" fillId="0" borderId="0" applyFont="0" applyFill="0" applyBorder="0" applyAlignment="0" applyProtection="0"/>
    <xf numFmtId="9" fontId="69" fillId="0" borderId="0" applyFont="0" applyFill="0" applyBorder="0" applyAlignment="0" applyProtection="0"/>
    <xf numFmtId="9" fontId="69" fillId="0" borderId="0" applyFont="0" applyFill="0" applyBorder="0" applyAlignment="0" applyProtection="0"/>
    <xf numFmtId="9" fontId="69" fillId="0" borderId="0" applyFont="0" applyFill="0" applyBorder="0" applyAlignment="0" applyProtection="0"/>
    <xf numFmtId="9" fontId="69" fillId="0" borderId="0" applyFont="0" applyFill="0" applyBorder="0" applyAlignment="0" applyProtection="0"/>
    <xf numFmtId="9" fontId="69" fillId="0" borderId="0" applyFont="0" applyFill="0" applyBorder="0" applyAlignment="0" applyProtection="0"/>
    <xf numFmtId="9" fontId="69" fillId="0" borderId="0" applyFont="0" applyFill="0" applyBorder="0" applyAlignment="0" applyProtection="0"/>
    <xf numFmtId="9" fontId="69" fillId="0" borderId="0" applyFont="0" applyFill="0" applyBorder="0" applyAlignment="0" applyProtection="0"/>
    <xf numFmtId="9" fontId="69" fillId="0" borderId="0" applyFont="0" applyFill="0" applyBorder="0" applyAlignment="0" applyProtection="0"/>
    <xf numFmtId="9" fontId="69" fillId="0" borderId="0" applyFont="0" applyFill="0" applyBorder="0" applyAlignment="0" applyProtection="0"/>
    <xf numFmtId="9" fontId="9" fillId="0" borderId="0" applyFont="0" applyFill="0" applyBorder="0" applyAlignment="0" applyProtection="0"/>
    <xf numFmtId="9" fontId="69" fillId="0" borderId="0" applyFont="0" applyFill="0" applyBorder="0" applyAlignment="0" applyProtection="0"/>
    <xf numFmtId="9" fontId="69" fillId="0" borderId="0" applyFont="0" applyFill="0" applyBorder="0" applyAlignment="0" applyProtection="0"/>
    <xf numFmtId="9" fontId="33" fillId="0" borderId="0" applyFont="0" applyFill="0" applyBorder="0" applyAlignment="0" applyProtection="0"/>
    <xf numFmtId="9" fontId="12" fillId="0" borderId="0" applyFont="0" applyFill="0" applyBorder="0" applyAlignment="0" applyProtection="0"/>
    <xf numFmtId="9" fontId="69" fillId="0" borderId="0" applyFont="0" applyFill="0" applyBorder="0" applyAlignment="0" applyProtection="0"/>
    <xf numFmtId="9" fontId="69" fillId="0" borderId="0" applyFont="0" applyFill="0" applyBorder="0" applyAlignment="0" applyProtection="0"/>
    <xf numFmtId="9" fontId="69" fillId="0" borderId="0" applyFont="0" applyFill="0" applyBorder="0" applyAlignment="0" applyProtection="0"/>
    <xf numFmtId="9" fontId="69" fillId="0" borderId="0" applyFont="0" applyFill="0" applyBorder="0" applyAlignment="0" applyProtection="0"/>
    <xf numFmtId="9" fontId="69" fillId="0" borderId="0" applyFont="0" applyFill="0" applyBorder="0" applyAlignment="0" applyProtection="0"/>
    <xf numFmtId="9" fontId="69" fillId="0" borderId="0" applyFont="0" applyFill="0" applyBorder="0" applyAlignment="0" applyProtection="0"/>
    <xf numFmtId="9" fontId="69" fillId="0" borderId="0" applyFont="0" applyFill="0" applyBorder="0" applyAlignment="0" applyProtection="0"/>
    <xf numFmtId="9" fontId="69" fillId="0" borderId="0" applyFont="0" applyFill="0" applyBorder="0" applyAlignment="0" applyProtection="0"/>
    <xf numFmtId="9" fontId="69" fillId="0" borderId="0" applyFont="0" applyFill="0" applyBorder="0" applyAlignment="0" applyProtection="0"/>
    <xf numFmtId="9" fontId="69" fillId="0" borderId="0" applyFont="0" applyFill="0" applyBorder="0" applyAlignment="0" applyProtection="0"/>
    <xf numFmtId="9" fontId="69" fillId="0" borderId="0" applyFont="0" applyFill="0" applyBorder="0" applyAlignment="0" applyProtection="0"/>
    <xf numFmtId="9" fontId="69" fillId="0" borderId="0" applyFont="0" applyFill="0" applyBorder="0" applyAlignment="0" applyProtection="0"/>
    <xf numFmtId="9" fontId="69" fillId="0" borderId="0" applyFont="0" applyFill="0" applyBorder="0" applyAlignment="0" applyProtection="0"/>
    <xf numFmtId="9" fontId="69" fillId="0" borderId="0" applyFont="0" applyFill="0" applyBorder="0" applyAlignment="0" applyProtection="0"/>
    <xf numFmtId="9" fontId="69" fillId="0" borderId="0" applyFont="0" applyFill="0" applyBorder="0" applyAlignment="0" applyProtection="0"/>
    <xf numFmtId="9" fontId="69" fillId="0" borderId="0" applyFont="0" applyFill="0" applyBorder="0" applyAlignment="0" applyProtection="0">
      <alignment vertical="center"/>
    </xf>
    <xf numFmtId="9" fontId="69" fillId="0" borderId="0" applyFont="0" applyFill="0" applyBorder="0" applyAlignment="0" applyProtection="0"/>
    <xf numFmtId="9" fontId="69" fillId="0" borderId="0" applyFont="0" applyFill="0" applyBorder="0" applyAlignment="0" applyProtection="0">
      <alignment vertical="center"/>
    </xf>
    <xf numFmtId="9" fontId="6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33" fillId="0" borderId="0" applyFont="0" applyFill="0" applyBorder="0" applyAlignment="0" applyProtection="0"/>
    <xf numFmtId="9" fontId="9" fillId="0" borderId="0" applyFont="0" applyFill="0" applyBorder="0" applyAlignment="0" applyProtection="0"/>
    <xf numFmtId="9" fontId="69" fillId="0" borderId="0" applyFont="0" applyFill="0" applyBorder="0" applyAlignment="0" applyProtection="0"/>
    <xf numFmtId="9" fontId="69" fillId="0" borderId="0" applyFont="0" applyFill="0" applyBorder="0" applyAlignment="0" applyProtection="0"/>
    <xf numFmtId="9" fontId="69" fillId="0" borderId="0" applyFont="0" applyFill="0" applyBorder="0" applyAlignment="0" applyProtection="0"/>
    <xf numFmtId="9" fontId="9" fillId="0" borderId="0" applyFont="0" applyFill="0" applyBorder="0" applyAlignment="0" applyProtection="0"/>
    <xf numFmtId="9" fontId="33" fillId="0" borderId="0" applyFont="0" applyFill="0" applyBorder="0" applyAlignment="0" applyProtection="0"/>
    <xf numFmtId="9" fontId="9" fillId="0" borderId="0" applyFont="0" applyFill="0" applyBorder="0" applyAlignment="0" applyProtection="0"/>
    <xf numFmtId="9" fontId="69" fillId="0" borderId="0" applyFont="0" applyFill="0" applyBorder="0" applyAlignment="0" applyProtection="0"/>
    <xf numFmtId="9" fontId="69" fillId="0" borderId="0" applyFont="0" applyFill="0" applyBorder="0" applyAlignment="0" applyProtection="0"/>
    <xf numFmtId="9" fontId="69" fillId="0" borderId="0" applyFont="0" applyFill="0" applyBorder="0" applyAlignment="0" applyProtection="0"/>
    <xf numFmtId="9" fontId="69" fillId="0" borderId="0" applyFont="0" applyFill="0" applyBorder="0" applyAlignment="0" applyProtection="0">
      <alignment vertical="center"/>
    </xf>
    <xf numFmtId="9" fontId="69" fillId="0" borderId="0" applyFont="0" applyFill="0" applyBorder="0" applyAlignment="0" applyProtection="0"/>
    <xf numFmtId="9" fontId="6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69" fillId="0" borderId="0" applyFont="0" applyFill="0" applyBorder="0" applyAlignment="0" applyProtection="0">
      <alignment vertical="center"/>
    </xf>
    <xf numFmtId="9" fontId="69" fillId="0" borderId="0" applyFont="0" applyFill="0" applyBorder="0" applyAlignment="0" applyProtection="0"/>
    <xf numFmtId="9" fontId="69" fillId="0" borderId="0" applyFont="0" applyFill="0" applyBorder="0" applyAlignment="0" applyProtection="0"/>
    <xf numFmtId="9" fontId="69" fillId="0" borderId="0" applyFont="0" applyFill="0" applyBorder="0" applyAlignment="0" applyProtection="0"/>
    <xf numFmtId="9" fontId="69" fillId="0" borderId="0" applyFont="0" applyFill="0" applyBorder="0" applyAlignment="0" applyProtection="0"/>
    <xf numFmtId="9" fontId="69" fillId="0" borderId="0" applyFont="0" applyFill="0" applyBorder="0" applyAlignment="0" applyProtection="0"/>
    <xf numFmtId="9" fontId="69" fillId="0" borderId="0" applyFont="0" applyFill="0" applyBorder="0" applyAlignment="0" applyProtection="0"/>
    <xf numFmtId="9" fontId="44" fillId="0" borderId="0" applyFont="0" applyFill="0" applyBorder="0" applyAlignment="0" applyProtection="0"/>
    <xf numFmtId="9" fontId="69" fillId="0" borderId="0" applyFont="0" applyFill="0" applyBorder="0" applyAlignment="0" applyProtection="0"/>
    <xf numFmtId="9" fontId="69" fillId="0" borderId="0" applyFont="0" applyFill="0" applyBorder="0" applyAlignment="0" applyProtection="0"/>
    <xf numFmtId="9" fontId="69" fillId="0" borderId="0" applyFont="0" applyFill="0" applyBorder="0" applyAlignment="0" applyProtection="0"/>
    <xf numFmtId="9" fontId="69" fillId="0" borderId="0" applyFont="0" applyFill="0" applyBorder="0" applyAlignment="0" applyProtection="0"/>
    <xf numFmtId="9" fontId="69" fillId="0" borderId="0" applyFont="0" applyFill="0" applyBorder="0" applyAlignment="0" applyProtection="0"/>
    <xf numFmtId="9" fontId="69" fillId="0" borderId="0" applyFont="0" applyFill="0" applyBorder="0" applyAlignment="0" applyProtection="0"/>
    <xf numFmtId="9" fontId="69" fillId="0" borderId="0" applyFont="0" applyFill="0" applyBorder="0" applyAlignment="0" applyProtection="0"/>
    <xf numFmtId="9" fontId="69" fillId="0" borderId="0" applyFont="0" applyFill="0" applyBorder="0" applyAlignment="0" applyProtection="0">
      <alignment vertical="center"/>
    </xf>
    <xf numFmtId="9" fontId="69" fillId="0" borderId="0" applyFont="0" applyFill="0" applyBorder="0" applyAlignment="0" applyProtection="0">
      <alignment vertical="center"/>
    </xf>
    <xf numFmtId="9" fontId="69" fillId="0" borderId="0" applyFont="0" applyFill="0" applyBorder="0" applyAlignment="0" applyProtection="0">
      <alignment vertical="center"/>
    </xf>
    <xf numFmtId="0" fontId="9" fillId="0" borderId="0"/>
    <xf numFmtId="0" fontId="9" fillId="0" borderId="0"/>
    <xf numFmtId="0" fontId="9" fillId="0" borderId="0"/>
    <xf numFmtId="0" fontId="9" fillId="0" borderId="0"/>
    <xf numFmtId="0" fontId="9" fillId="0" borderId="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9" fontId="69" fillId="0" borderId="0" applyFont="0" applyFill="0" applyBorder="0" applyAlignment="0" applyProtection="0"/>
    <xf numFmtId="9" fontId="9" fillId="0" borderId="0" applyFont="0" applyFill="0" applyBorder="0" applyAlignment="0" applyProtection="0"/>
    <xf numFmtId="9" fontId="33" fillId="0" borderId="0" applyFont="0" applyFill="0" applyBorder="0" applyAlignment="0" applyProtection="0"/>
    <xf numFmtId="9" fontId="44" fillId="0" borderId="0" applyFont="0" applyFill="0" applyBorder="0" applyAlignment="0" applyProtection="0"/>
    <xf numFmtId="9" fontId="12" fillId="0" borderId="0" applyFont="0" applyFill="0" applyBorder="0" applyAlignment="0" applyProtection="0"/>
    <xf numFmtId="9" fontId="69" fillId="0" borderId="0" applyFont="0" applyFill="0" applyBorder="0" applyAlignment="0" applyProtection="0">
      <alignment vertical="center"/>
    </xf>
    <xf numFmtId="9" fontId="69" fillId="0" borderId="0" applyFont="0" applyFill="0" applyBorder="0" applyAlignment="0" applyProtection="0"/>
    <xf numFmtId="0" fontId="49" fillId="0" borderId="3" applyNumberFormat="0" applyFill="0" applyAlignment="0" applyProtection="0">
      <alignment vertical="center"/>
    </xf>
    <xf numFmtId="0" fontId="49" fillId="0" borderId="3" applyNumberFormat="0" applyFill="0" applyAlignment="0" applyProtection="0">
      <alignment vertical="center"/>
    </xf>
    <xf numFmtId="0" fontId="49" fillId="0" borderId="3" applyNumberFormat="0" applyFill="0" applyAlignment="0" applyProtection="0">
      <alignment vertical="center"/>
    </xf>
    <xf numFmtId="0" fontId="50" fillId="0" borderId="4" applyNumberFormat="0" applyFill="0" applyAlignment="0" applyProtection="0">
      <alignment vertical="center"/>
    </xf>
    <xf numFmtId="0" fontId="50" fillId="0" borderId="4" applyNumberFormat="0" applyFill="0" applyAlignment="0" applyProtection="0">
      <alignment vertical="center"/>
    </xf>
    <xf numFmtId="0" fontId="50" fillId="0" borderId="4" applyNumberFormat="0" applyFill="0" applyAlignment="0" applyProtection="0">
      <alignment vertical="center"/>
    </xf>
    <xf numFmtId="0" fontId="51" fillId="0" borderId="5" applyNumberFormat="0" applyFill="0" applyAlignment="0" applyProtection="0">
      <alignment vertical="center"/>
    </xf>
    <xf numFmtId="0" fontId="51" fillId="0" borderId="5" applyNumberFormat="0" applyFill="0" applyAlignment="0" applyProtection="0">
      <alignment vertical="center"/>
    </xf>
    <xf numFmtId="0" fontId="51" fillId="0" borderId="5" applyNumberFormat="0" applyFill="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3" fillId="9" borderId="0" applyNumberFormat="0" applyBorder="0" applyAlignment="0" applyProtection="0">
      <alignment vertical="center"/>
    </xf>
    <xf numFmtId="0" fontId="53" fillId="9" borderId="0" applyNumberFormat="0" applyBorder="0" applyAlignment="0" applyProtection="0">
      <alignment vertical="center"/>
    </xf>
    <xf numFmtId="0" fontId="53" fillId="3" borderId="0" applyNumberFormat="0" applyBorder="0" applyAlignment="0" applyProtection="0">
      <alignment vertical="center"/>
    </xf>
    <xf numFmtId="0" fontId="30" fillId="3" borderId="0" applyNumberFormat="0" applyBorder="0" applyAlignment="0" applyProtection="0"/>
    <xf numFmtId="0" fontId="30" fillId="3" borderId="0" applyNumberFormat="0" applyBorder="0" applyAlignment="0" applyProtection="0"/>
    <xf numFmtId="0" fontId="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173" fontId="9" fillId="0" borderId="0" applyNumberFormat="0" applyFill="0" applyBorder="0" applyAlignment="0" applyProtection="0"/>
    <xf numFmtId="0" fontId="9" fillId="0" borderId="0"/>
    <xf numFmtId="0" fontId="9" fillId="0" borderId="0" applyNumberFormat="0" applyFill="0" applyBorder="0" applyAlignment="0" applyProtection="0"/>
    <xf numFmtId="170" fontId="9" fillId="0" borderId="0"/>
    <xf numFmtId="0" fontId="33" fillId="0" borderId="0"/>
    <xf numFmtId="0" fontId="33" fillId="0" borderId="0" applyNumberFormat="0" applyFill="0" applyBorder="0" applyAlignment="0" applyProtection="0"/>
    <xf numFmtId="0" fontId="44" fillId="0" borderId="0" applyNumberFormat="0" applyFill="0" applyBorder="0" applyAlignment="0" applyProtection="0"/>
    <xf numFmtId="0" fontId="12" fillId="0" borderId="0"/>
    <xf numFmtId="0" fontId="9" fillId="0" borderId="0"/>
    <xf numFmtId="176" fontId="9" fillId="0" borderId="0" applyNumberFormat="0" applyFill="0" applyBorder="0" applyAlignment="0" applyProtection="0"/>
    <xf numFmtId="0" fontId="69" fillId="0" borderId="0"/>
    <xf numFmtId="0" fontId="69" fillId="0" borderId="0"/>
    <xf numFmtId="0" fontId="9" fillId="0" borderId="0"/>
    <xf numFmtId="0" fontId="9" fillId="0" borderId="0"/>
    <xf numFmtId="0" fontId="9" fillId="0" borderId="0" applyNumberFormat="0" applyFill="0" applyBorder="0" applyAlignment="0" applyProtection="0"/>
    <xf numFmtId="0" fontId="9" fillId="0" borderId="0" applyNumberFormat="0" applyFill="0" applyBorder="0" applyAlignment="0" applyProtection="0"/>
    <xf numFmtId="186" fontId="9" fillId="0" borderId="0"/>
    <xf numFmtId="0" fontId="33" fillId="0" borderId="0"/>
    <xf numFmtId="0" fontId="33" fillId="0" borderId="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169" fontId="44" fillId="0" borderId="0" applyNumberFormat="0" applyFill="0" applyBorder="0" applyAlignment="0" applyProtection="0"/>
    <xf numFmtId="0" fontId="12" fillId="0" borderId="0"/>
    <xf numFmtId="0" fontId="12" fillId="0" borderId="0"/>
    <xf numFmtId="0" fontId="9" fillId="0" borderId="0"/>
    <xf numFmtId="0" fontId="54" fillId="10" borderId="0" applyNumberFormat="0" applyBorder="0" applyAlignment="0" applyProtection="0">
      <alignment vertical="center"/>
    </xf>
    <xf numFmtId="0" fontId="54" fillId="10" borderId="0" applyNumberFormat="0" applyBorder="0" applyAlignment="0" applyProtection="0">
      <alignment vertical="center"/>
    </xf>
    <xf numFmtId="0" fontId="54" fillId="4" borderId="0" applyNumberFormat="0" applyBorder="0" applyAlignment="0" applyProtection="0">
      <alignment vertical="center"/>
    </xf>
    <xf numFmtId="0" fontId="35" fillId="4" borderId="0" applyNumberFormat="0" applyBorder="0" applyAlignment="0" applyProtection="0"/>
    <xf numFmtId="0" fontId="35" fillId="4" borderId="0" applyNumberFormat="0" applyBorder="0" applyAlignment="0" applyProtection="0"/>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174" fontId="9" fillId="0" borderId="0" applyFont="0" applyFill="0" applyBorder="0" applyAlignment="0" applyProtection="0"/>
    <xf numFmtId="43" fontId="9" fillId="0" borderId="0" applyFont="0" applyFill="0" applyBorder="0" applyAlignment="0" applyProtection="0"/>
    <xf numFmtId="0" fontId="56" fillId="36" borderId="1" applyNumberFormat="0" applyAlignment="0" applyProtection="0">
      <alignment vertical="center"/>
    </xf>
    <xf numFmtId="0" fontId="56" fillId="36" borderId="1" applyNumberFormat="0" applyAlignment="0" applyProtection="0">
      <alignment vertical="center"/>
    </xf>
    <xf numFmtId="0" fontId="56" fillId="36" borderId="1" applyNumberFormat="0" applyAlignment="0" applyProtection="0">
      <alignment vertical="center"/>
    </xf>
    <xf numFmtId="0" fontId="56" fillId="36" borderId="1" applyNumberFormat="0" applyAlignment="0" applyProtection="0">
      <alignment vertical="center"/>
    </xf>
    <xf numFmtId="0" fontId="56" fillId="36" borderId="1" applyNumberFormat="0" applyAlignment="0" applyProtection="0">
      <alignment vertical="center"/>
    </xf>
    <xf numFmtId="0" fontId="56" fillId="36" borderId="1" applyNumberFormat="0" applyAlignment="0" applyProtection="0">
      <alignment vertical="center"/>
    </xf>
    <xf numFmtId="0" fontId="56" fillId="34" borderId="1" applyNumberFormat="0" applyAlignment="0" applyProtection="0">
      <alignment vertical="center"/>
    </xf>
    <xf numFmtId="0" fontId="56" fillId="36" borderId="1" applyNumberFormat="0" applyAlignment="0" applyProtection="0">
      <alignment vertical="center"/>
    </xf>
    <xf numFmtId="0" fontId="56" fillId="36" borderId="1" applyNumberFormat="0" applyAlignment="0" applyProtection="0">
      <alignment vertical="center"/>
    </xf>
    <xf numFmtId="0" fontId="56" fillId="36" borderId="1" applyNumberFormat="0" applyAlignment="0" applyProtection="0">
      <alignment vertical="center"/>
    </xf>
    <xf numFmtId="0" fontId="56" fillId="36" borderId="1" applyNumberFormat="0" applyAlignment="0" applyProtection="0">
      <alignment vertical="center"/>
    </xf>
    <xf numFmtId="0" fontId="56" fillId="34" borderId="1" applyNumberFormat="0" applyAlignment="0" applyProtection="0">
      <alignment vertical="center"/>
    </xf>
    <xf numFmtId="0" fontId="56" fillId="36" borderId="1" applyNumberFormat="0" applyAlignment="0" applyProtection="0">
      <alignment vertical="center"/>
    </xf>
    <xf numFmtId="0" fontId="56" fillId="34" borderId="1" applyNumberFormat="0" applyAlignment="0" applyProtection="0">
      <alignment vertical="center"/>
    </xf>
    <xf numFmtId="0" fontId="56" fillId="36" borderId="1" applyNumberFormat="0" applyAlignment="0" applyProtection="0">
      <alignment vertical="center"/>
    </xf>
    <xf numFmtId="0" fontId="56" fillId="36" borderId="1" applyNumberFormat="0" applyAlignment="0" applyProtection="0">
      <alignment vertical="center"/>
    </xf>
    <xf numFmtId="0" fontId="56" fillId="36" borderId="1" applyNumberFormat="0" applyAlignment="0" applyProtection="0">
      <alignment vertical="center"/>
    </xf>
    <xf numFmtId="0" fontId="56" fillId="36" borderId="1" applyNumberFormat="0" applyAlignment="0" applyProtection="0">
      <alignment vertical="center"/>
    </xf>
    <xf numFmtId="0" fontId="56" fillId="36" borderId="1" applyNumberFormat="0" applyAlignment="0" applyProtection="0">
      <alignment vertical="center"/>
    </xf>
    <xf numFmtId="0" fontId="56" fillId="36" borderId="1" applyNumberFormat="0" applyAlignment="0" applyProtection="0">
      <alignment vertical="center"/>
    </xf>
    <xf numFmtId="0" fontId="56" fillId="36" borderId="1" applyNumberFormat="0" applyAlignment="0" applyProtection="0">
      <alignment vertical="center"/>
    </xf>
    <xf numFmtId="0" fontId="56" fillId="36" borderId="1" applyNumberFormat="0" applyAlignment="0" applyProtection="0">
      <alignment vertical="center"/>
    </xf>
    <xf numFmtId="0" fontId="56" fillId="36" borderId="1" applyNumberFormat="0" applyAlignment="0" applyProtection="0">
      <alignment vertical="center"/>
    </xf>
    <xf numFmtId="0" fontId="56" fillId="36" borderId="1" applyNumberFormat="0" applyAlignment="0" applyProtection="0">
      <alignment vertical="center"/>
    </xf>
    <xf numFmtId="0" fontId="56" fillId="34" borderId="1" applyNumberFormat="0" applyAlignment="0" applyProtection="0">
      <alignment vertical="center"/>
    </xf>
    <xf numFmtId="0" fontId="56" fillId="36" borderId="1" applyNumberFormat="0" applyAlignment="0" applyProtection="0">
      <alignment vertical="center"/>
    </xf>
    <xf numFmtId="0" fontId="56" fillId="36" borderId="1" applyNumberFormat="0" applyAlignment="0" applyProtection="0">
      <alignment vertical="center"/>
    </xf>
    <xf numFmtId="0" fontId="56" fillId="36" borderId="1" applyNumberFormat="0" applyAlignment="0" applyProtection="0">
      <alignment vertical="center"/>
    </xf>
    <xf numFmtId="0" fontId="56" fillId="36" borderId="1" applyNumberFormat="0" applyAlignment="0" applyProtection="0">
      <alignment vertical="center"/>
    </xf>
    <xf numFmtId="0" fontId="56" fillId="36" borderId="1" applyNumberFormat="0" applyAlignment="0" applyProtection="0">
      <alignment vertical="center"/>
    </xf>
    <xf numFmtId="0" fontId="56" fillId="34" borderId="1" applyNumberFormat="0" applyAlignment="0" applyProtection="0">
      <alignment vertical="center"/>
    </xf>
    <xf numFmtId="0" fontId="56" fillId="36" borderId="1" applyNumberFormat="0" applyAlignment="0" applyProtection="0">
      <alignment vertical="center"/>
    </xf>
    <xf numFmtId="0" fontId="56" fillId="36" borderId="1" applyNumberFormat="0" applyAlignment="0" applyProtection="0">
      <alignment vertical="center"/>
    </xf>
    <xf numFmtId="0" fontId="56" fillId="36" borderId="1" applyNumberFormat="0" applyAlignment="0" applyProtection="0">
      <alignment vertical="center"/>
    </xf>
    <xf numFmtId="0" fontId="56" fillId="36" borderId="1" applyNumberFormat="0" applyAlignment="0" applyProtection="0">
      <alignment vertical="center"/>
    </xf>
    <xf numFmtId="0" fontId="56" fillId="34" borderId="1" applyNumberFormat="0" applyAlignment="0" applyProtection="0">
      <alignment vertical="center"/>
    </xf>
    <xf numFmtId="0" fontId="57" fillId="40" borderId="2" applyNumberFormat="0" applyAlignment="0" applyProtection="0">
      <alignment vertical="center"/>
    </xf>
    <xf numFmtId="0" fontId="57" fillId="40" borderId="2" applyNumberFormat="0" applyAlignment="0" applyProtection="0">
      <alignment vertical="center"/>
    </xf>
    <xf numFmtId="0" fontId="57" fillId="35" borderId="2" applyNumberFormat="0" applyAlignment="0" applyProtection="0">
      <alignment vertical="center"/>
    </xf>
    <xf numFmtId="0" fontId="58"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60" fillId="0" borderId="7" applyNumberFormat="0" applyFill="0" applyAlignment="0" applyProtection="0">
      <alignment vertical="center"/>
    </xf>
    <xf numFmtId="0" fontId="60" fillId="0" borderId="7" applyNumberFormat="0" applyFill="0" applyAlignment="0" applyProtection="0">
      <alignment vertical="center"/>
    </xf>
    <xf numFmtId="0" fontId="60" fillId="0" borderId="7" applyNumberFormat="0" applyFill="0" applyAlignment="0" applyProtection="0">
      <alignment vertical="center"/>
    </xf>
    <xf numFmtId="0" fontId="60" fillId="0" borderId="7" applyNumberFormat="0" applyFill="0" applyAlignment="0" applyProtection="0">
      <alignment vertical="center"/>
    </xf>
    <xf numFmtId="0" fontId="60" fillId="0" borderId="7" applyNumberFormat="0" applyFill="0" applyAlignment="0" applyProtection="0">
      <alignment vertical="center"/>
    </xf>
    <xf numFmtId="187" fontId="33" fillId="0" borderId="0" applyFont="0" applyFill="0" applyBorder="0" applyAlignment="0" applyProtection="0"/>
    <xf numFmtId="164" fontId="69" fillId="0" borderId="0" applyFont="0" applyFill="0" applyBorder="0" applyAlignment="0" applyProtection="0">
      <alignment vertical="center"/>
    </xf>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43"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174" fontId="33" fillId="0" borderId="0" applyFont="0" applyFill="0" applyBorder="0" applyAlignment="0" applyProtection="0"/>
    <xf numFmtId="168" fontId="33" fillId="0" borderId="0" applyFont="0" applyFill="0" applyBorder="0" applyAlignment="0" applyProtection="0"/>
    <xf numFmtId="165" fontId="9" fillId="0" borderId="0" applyFont="0" applyFill="0" applyBorder="0" applyAlignment="0" applyProtection="0"/>
    <xf numFmtId="43" fontId="33" fillId="0" borderId="0" applyFont="0" applyFill="0" applyBorder="0" applyAlignment="0" applyProtection="0"/>
    <xf numFmtId="174" fontId="33" fillId="0" borderId="0" applyFont="0" applyFill="0" applyBorder="0" applyAlignment="0" applyProtection="0"/>
    <xf numFmtId="165" fontId="9" fillId="0" borderId="0" applyFont="0" applyFill="0" applyBorder="0" applyAlignment="0" applyProtection="0"/>
    <xf numFmtId="0" fontId="29" fillId="41" borderId="0" applyNumberFormat="0" applyBorder="0" applyAlignment="0" applyProtection="0">
      <alignment vertical="center"/>
    </xf>
    <xf numFmtId="0" fontId="29" fillId="41" borderId="0" applyNumberFormat="0" applyBorder="0" applyAlignment="0" applyProtection="0">
      <alignment vertical="center"/>
    </xf>
    <xf numFmtId="0" fontId="29" fillId="30" borderId="0" applyNumberFormat="0" applyBorder="0" applyAlignment="0" applyProtection="0">
      <alignment vertical="center"/>
    </xf>
    <xf numFmtId="0" fontId="29" fillId="42" borderId="0" applyNumberFormat="0" applyBorder="0" applyAlignment="0" applyProtection="0">
      <alignment vertical="center"/>
    </xf>
    <xf numFmtId="0" fontId="29" fillId="42" borderId="0" applyNumberFormat="0" applyBorder="0" applyAlignment="0" applyProtection="0">
      <alignment vertical="center"/>
    </xf>
    <xf numFmtId="0" fontId="29" fillId="31" borderId="0" applyNumberFormat="0" applyBorder="0" applyAlignment="0" applyProtection="0">
      <alignment vertical="center"/>
    </xf>
    <xf numFmtId="0" fontId="29" fillId="43" borderId="0" applyNumberFormat="0" applyBorder="0" applyAlignment="0" applyProtection="0">
      <alignment vertical="center"/>
    </xf>
    <xf numFmtId="0" fontId="29" fillId="43" borderId="0" applyNumberFormat="0" applyBorder="0" applyAlignment="0" applyProtection="0">
      <alignment vertical="center"/>
    </xf>
    <xf numFmtId="0" fontId="29" fillId="32"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44" borderId="0" applyNumberFormat="0" applyBorder="0" applyAlignment="0" applyProtection="0">
      <alignment vertical="center"/>
    </xf>
    <xf numFmtId="0" fontId="29" fillId="44" borderId="0" applyNumberFormat="0" applyBorder="0" applyAlignment="0" applyProtection="0">
      <alignment vertical="center"/>
    </xf>
    <xf numFmtId="0" fontId="29" fillId="33" borderId="0" applyNumberFormat="0" applyBorder="0" applyAlignment="0" applyProtection="0">
      <alignment vertical="center"/>
    </xf>
    <xf numFmtId="0" fontId="61" fillId="45" borderId="0" applyNumberFormat="0" applyBorder="0" applyAlignment="0" applyProtection="0">
      <alignment vertical="center"/>
    </xf>
    <xf numFmtId="0" fontId="61" fillId="45" borderId="0" applyNumberFormat="0" applyBorder="0" applyAlignment="0" applyProtection="0">
      <alignment vertical="center"/>
    </xf>
    <xf numFmtId="0" fontId="61" fillId="38" borderId="0" applyNumberFormat="0" applyBorder="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3" fillId="13" borderId="1" applyNumberFormat="0" applyAlignment="0" applyProtection="0">
      <alignment vertical="center"/>
    </xf>
    <xf numFmtId="0" fontId="63" fillId="13" borderId="1" applyNumberFormat="0" applyAlignment="0" applyProtection="0">
      <alignment vertical="center"/>
    </xf>
    <xf numFmtId="0" fontId="63" fillId="13" borderId="1" applyNumberFormat="0" applyAlignment="0" applyProtection="0">
      <alignment vertical="center"/>
    </xf>
    <xf numFmtId="0" fontId="63" fillId="13" borderId="1" applyNumberFormat="0" applyAlignment="0" applyProtection="0">
      <alignment vertical="center"/>
    </xf>
    <xf numFmtId="0" fontId="63" fillId="13" borderId="1" applyNumberFormat="0" applyAlignment="0" applyProtection="0">
      <alignment vertical="center"/>
    </xf>
    <xf numFmtId="0" fontId="63" fillId="13" borderId="1" applyNumberFormat="0" applyAlignment="0" applyProtection="0">
      <alignment vertical="center"/>
    </xf>
    <xf numFmtId="0" fontId="63" fillId="7" borderId="1" applyNumberFormat="0" applyAlignment="0" applyProtection="0">
      <alignment vertical="center"/>
    </xf>
    <xf numFmtId="0" fontId="63" fillId="13" borderId="1" applyNumberFormat="0" applyAlignment="0" applyProtection="0">
      <alignment vertical="center"/>
    </xf>
    <xf numFmtId="0" fontId="63" fillId="13" borderId="1" applyNumberFormat="0" applyAlignment="0" applyProtection="0">
      <alignment vertical="center"/>
    </xf>
    <xf numFmtId="0" fontId="63" fillId="13" borderId="1" applyNumberFormat="0" applyAlignment="0" applyProtection="0">
      <alignment vertical="center"/>
    </xf>
    <xf numFmtId="0" fontId="63" fillId="13" borderId="1" applyNumberFormat="0" applyAlignment="0" applyProtection="0">
      <alignment vertical="center"/>
    </xf>
    <xf numFmtId="0" fontId="63" fillId="7" borderId="1" applyNumberFormat="0" applyAlignment="0" applyProtection="0">
      <alignment vertical="center"/>
    </xf>
    <xf numFmtId="0" fontId="63" fillId="13" borderId="1" applyNumberFormat="0" applyAlignment="0" applyProtection="0">
      <alignment vertical="center"/>
    </xf>
    <xf numFmtId="0" fontId="63" fillId="7" borderId="1" applyNumberFormat="0" applyAlignment="0" applyProtection="0">
      <alignment vertical="center"/>
    </xf>
    <xf numFmtId="0" fontId="63" fillId="13" borderId="1" applyNumberFormat="0" applyAlignment="0" applyProtection="0">
      <alignment vertical="center"/>
    </xf>
    <xf numFmtId="0" fontId="63" fillId="13" borderId="1" applyNumberFormat="0" applyAlignment="0" applyProtection="0">
      <alignment vertical="center"/>
    </xf>
    <xf numFmtId="0" fontId="63" fillId="13" borderId="1" applyNumberFormat="0" applyAlignment="0" applyProtection="0">
      <alignment vertical="center"/>
    </xf>
    <xf numFmtId="0" fontId="63" fillId="13" borderId="1" applyNumberFormat="0" applyAlignment="0" applyProtection="0">
      <alignment vertical="center"/>
    </xf>
    <xf numFmtId="0" fontId="63" fillId="13" borderId="1" applyNumberFormat="0" applyAlignment="0" applyProtection="0">
      <alignment vertical="center"/>
    </xf>
    <xf numFmtId="0" fontId="63" fillId="13" borderId="1" applyNumberFormat="0" applyAlignment="0" applyProtection="0">
      <alignment vertical="center"/>
    </xf>
    <xf numFmtId="0" fontId="63" fillId="13" borderId="1" applyNumberFormat="0" applyAlignment="0" applyProtection="0">
      <alignment vertical="center"/>
    </xf>
    <xf numFmtId="0" fontId="63" fillId="13" borderId="1" applyNumberFormat="0" applyAlignment="0" applyProtection="0">
      <alignment vertical="center"/>
    </xf>
    <xf numFmtId="0" fontId="63" fillId="13" borderId="1" applyNumberFormat="0" applyAlignment="0" applyProtection="0">
      <alignment vertical="center"/>
    </xf>
    <xf numFmtId="0" fontId="63" fillId="13" borderId="1" applyNumberFormat="0" applyAlignment="0" applyProtection="0">
      <alignment vertical="center"/>
    </xf>
    <xf numFmtId="0" fontId="63" fillId="7" borderId="1" applyNumberFormat="0" applyAlignment="0" applyProtection="0">
      <alignment vertical="center"/>
    </xf>
    <xf numFmtId="0" fontId="63" fillId="13" borderId="1" applyNumberFormat="0" applyAlignment="0" applyProtection="0">
      <alignment vertical="center"/>
    </xf>
    <xf numFmtId="0" fontId="63" fillId="13" borderId="1" applyNumberFormat="0" applyAlignment="0" applyProtection="0">
      <alignment vertical="center"/>
    </xf>
    <xf numFmtId="0" fontId="63" fillId="13" borderId="1" applyNumberFormat="0" applyAlignment="0" applyProtection="0">
      <alignment vertical="center"/>
    </xf>
    <xf numFmtId="0" fontId="63" fillId="13" borderId="1" applyNumberFormat="0" applyAlignment="0" applyProtection="0">
      <alignment vertical="center"/>
    </xf>
    <xf numFmtId="0" fontId="63" fillId="13" borderId="1" applyNumberFormat="0" applyAlignment="0" applyProtection="0">
      <alignment vertical="center"/>
    </xf>
    <xf numFmtId="0" fontId="63" fillId="7" borderId="1" applyNumberFormat="0" applyAlignment="0" applyProtection="0">
      <alignment vertical="center"/>
    </xf>
    <xf numFmtId="0" fontId="63" fillId="13" borderId="1" applyNumberFormat="0" applyAlignment="0" applyProtection="0">
      <alignment vertical="center"/>
    </xf>
    <xf numFmtId="0" fontId="63" fillId="13" borderId="1" applyNumberFormat="0" applyAlignment="0" applyProtection="0">
      <alignment vertical="center"/>
    </xf>
    <xf numFmtId="0" fontId="63" fillId="13" borderId="1" applyNumberFormat="0" applyAlignment="0" applyProtection="0">
      <alignment vertical="center"/>
    </xf>
    <xf numFmtId="0" fontId="63" fillId="13" borderId="1" applyNumberFormat="0" applyAlignment="0" applyProtection="0">
      <alignment vertical="center"/>
    </xf>
    <xf numFmtId="0" fontId="63" fillId="7" borderId="1" applyNumberFormat="0" applyAlignment="0" applyProtection="0">
      <alignment vertical="center"/>
    </xf>
    <xf numFmtId="0" fontId="9" fillId="0" borderId="0"/>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0" borderId="0"/>
    <xf numFmtId="0" fontId="44" fillId="0" borderId="0">
      <alignment vertical="center"/>
    </xf>
    <xf numFmtId="43" fontId="69" fillId="0" borderId="0" applyFont="0" applyFill="0" applyBorder="0" applyAlignment="0" applyProtection="0"/>
    <xf numFmtId="0" fontId="40" fillId="7" borderId="33" applyNumberFormat="0" applyAlignment="0" applyProtection="0"/>
    <xf numFmtId="0" fontId="63" fillId="13" borderId="27" applyNumberFormat="0" applyAlignment="0" applyProtection="0">
      <alignment vertical="center"/>
    </xf>
    <xf numFmtId="0" fontId="63" fillId="13" borderId="27" applyNumberFormat="0" applyAlignment="0" applyProtection="0">
      <alignment vertical="center"/>
    </xf>
    <xf numFmtId="0" fontId="63" fillId="13" borderId="27" applyNumberFormat="0" applyAlignment="0" applyProtection="0">
      <alignment vertical="center"/>
    </xf>
    <xf numFmtId="0" fontId="63" fillId="13" borderId="27" applyNumberFormat="0" applyAlignment="0" applyProtection="0">
      <alignment vertical="center"/>
    </xf>
    <xf numFmtId="0" fontId="63" fillId="13" borderId="27" applyNumberFormat="0" applyAlignment="0" applyProtection="0">
      <alignment vertical="center"/>
    </xf>
    <xf numFmtId="0" fontId="63" fillId="7" borderId="27" applyNumberFormat="0" applyAlignment="0" applyProtection="0">
      <alignment vertical="center"/>
    </xf>
    <xf numFmtId="0" fontId="63" fillId="13" borderId="27" applyNumberFormat="0" applyAlignment="0" applyProtection="0">
      <alignment vertical="center"/>
    </xf>
    <xf numFmtId="0" fontId="63" fillId="7" borderId="27" applyNumberFormat="0" applyAlignment="0" applyProtection="0">
      <alignment vertical="center"/>
    </xf>
    <xf numFmtId="0" fontId="63" fillId="13" borderId="27" applyNumberFormat="0" applyAlignment="0" applyProtection="0">
      <alignment vertical="center"/>
    </xf>
    <xf numFmtId="0" fontId="63" fillId="13" borderId="27" applyNumberFormat="0" applyAlignment="0" applyProtection="0">
      <alignment vertical="center"/>
    </xf>
    <xf numFmtId="0" fontId="63" fillId="13" borderId="27" applyNumberFormat="0" applyAlignment="0" applyProtection="0">
      <alignment vertical="center"/>
    </xf>
    <xf numFmtId="0" fontId="63" fillId="13" borderId="27" applyNumberFormat="0" applyAlignment="0" applyProtection="0">
      <alignment vertical="center"/>
    </xf>
    <xf numFmtId="0" fontId="63" fillId="7" borderId="27" applyNumberFormat="0" applyAlignment="0" applyProtection="0">
      <alignment vertical="center"/>
    </xf>
    <xf numFmtId="0" fontId="63" fillId="13" borderId="27" applyNumberFormat="0" applyAlignment="0" applyProtection="0">
      <alignment vertical="center"/>
    </xf>
    <xf numFmtId="0" fontId="63" fillId="13" borderId="27" applyNumberFormat="0" applyAlignment="0" applyProtection="0">
      <alignment vertical="center"/>
    </xf>
    <xf numFmtId="0" fontId="63" fillId="13" borderId="27" applyNumberFormat="0" applyAlignment="0" applyProtection="0">
      <alignment vertical="center"/>
    </xf>
    <xf numFmtId="0" fontId="63" fillId="13" borderId="27" applyNumberFormat="0" applyAlignment="0" applyProtection="0">
      <alignment vertical="center"/>
    </xf>
    <xf numFmtId="0" fontId="63" fillId="13" borderId="27" applyNumberFormat="0" applyAlignment="0" applyProtection="0">
      <alignment vertical="center"/>
    </xf>
    <xf numFmtId="0" fontId="63" fillId="13" borderId="27" applyNumberFormat="0" applyAlignment="0" applyProtection="0">
      <alignment vertical="center"/>
    </xf>
    <xf numFmtId="0" fontId="47" fillId="0" borderId="46" applyNumberFormat="0" applyFill="0" applyAlignment="0" applyProtection="0"/>
    <xf numFmtId="0" fontId="40" fillId="7" borderId="39" applyNumberFormat="0" applyAlignment="0" applyProtection="0"/>
    <xf numFmtId="0" fontId="44" fillId="39" borderId="44" applyNumberFormat="0" applyFont="0" applyAlignment="0" applyProtection="0"/>
    <xf numFmtId="0" fontId="56" fillId="34" borderId="31" applyNumberFormat="0" applyAlignment="0" applyProtection="0">
      <alignment vertical="center"/>
    </xf>
    <xf numFmtId="0" fontId="56" fillId="36" borderId="31" applyNumberFormat="0" applyAlignment="0" applyProtection="0">
      <alignment vertical="center"/>
    </xf>
    <xf numFmtId="0" fontId="56" fillId="36" borderId="31" applyNumberFormat="0" applyAlignment="0" applyProtection="0">
      <alignment vertical="center"/>
    </xf>
    <xf numFmtId="0" fontId="56" fillId="36" borderId="31" applyNumberFormat="0" applyAlignment="0" applyProtection="0">
      <alignment vertical="center"/>
    </xf>
    <xf numFmtId="0" fontId="56" fillId="36" borderId="31" applyNumberFormat="0" applyAlignment="0" applyProtection="0">
      <alignment vertical="center"/>
    </xf>
    <xf numFmtId="0" fontId="56" fillId="34" borderId="31" applyNumberFormat="0" applyAlignment="0" applyProtection="0">
      <alignment vertical="center"/>
    </xf>
    <xf numFmtId="0" fontId="56" fillId="36" borderId="31" applyNumberFormat="0" applyAlignment="0" applyProtection="0">
      <alignment vertical="center"/>
    </xf>
    <xf numFmtId="0" fontId="56" fillId="36" borderId="31" applyNumberFormat="0" applyAlignment="0" applyProtection="0">
      <alignment vertical="center"/>
    </xf>
    <xf numFmtId="0" fontId="56" fillId="36" borderId="31" applyNumberFormat="0" applyAlignment="0" applyProtection="0">
      <alignment vertical="center"/>
    </xf>
    <xf numFmtId="0" fontId="56" fillId="36" borderId="31" applyNumberFormat="0" applyAlignment="0" applyProtection="0">
      <alignment vertical="center"/>
    </xf>
    <xf numFmtId="0" fontId="56" fillId="36" borderId="31" applyNumberFormat="0" applyAlignment="0" applyProtection="0">
      <alignment vertical="center"/>
    </xf>
    <xf numFmtId="0" fontId="56" fillId="34" borderId="31" applyNumberFormat="0" applyAlignment="0" applyProtection="0">
      <alignment vertical="center"/>
    </xf>
    <xf numFmtId="0" fontId="56" fillId="36" borderId="31" applyNumberFormat="0" applyAlignment="0" applyProtection="0">
      <alignment vertical="center"/>
    </xf>
    <xf numFmtId="0" fontId="56" fillId="36" borderId="31" applyNumberFormat="0" applyAlignment="0" applyProtection="0">
      <alignment vertical="center"/>
    </xf>
    <xf numFmtId="0" fontId="56" fillId="36" borderId="31" applyNumberFormat="0" applyAlignment="0" applyProtection="0">
      <alignment vertical="center"/>
    </xf>
    <xf numFmtId="0" fontId="56" fillId="36" borderId="31" applyNumberFormat="0" applyAlignment="0" applyProtection="0">
      <alignment vertical="center"/>
    </xf>
    <xf numFmtId="0" fontId="56" fillId="36" borderId="31" applyNumberFormat="0" applyAlignment="0" applyProtection="0">
      <alignment vertical="center"/>
    </xf>
    <xf numFmtId="0" fontId="56" fillId="36" borderId="31" applyNumberFormat="0" applyAlignment="0" applyProtection="0">
      <alignment vertical="center"/>
    </xf>
    <xf numFmtId="0" fontId="56" fillId="36" borderId="31" applyNumberFormat="0" applyAlignment="0" applyProtection="0">
      <alignment vertical="center"/>
    </xf>
    <xf numFmtId="0" fontId="56" fillId="36" borderId="31" applyNumberFormat="0" applyAlignment="0" applyProtection="0">
      <alignment vertical="center"/>
    </xf>
    <xf numFmtId="0" fontId="56" fillId="36" borderId="31" applyNumberFormat="0" applyAlignment="0" applyProtection="0">
      <alignment vertical="center"/>
    </xf>
    <xf numFmtId="0" fontId="56" fillId="36" borderId="31" applyNumberFormat="0" applyAlignment="0" applyProtection="0">
      <alignment vertical="center"/>
    </xf>
    <xf numFmtId="0" fontId="56" fillId="34" borderId="31" applyNumberFormat="0" applyAlignment="0" applyProtection="0">
      <alignment vertical="center"/>
    </xf>
    <xf numFmtId="0" fontId="56" fillId="36" borderId="31" applyNumberFormat="0" applyAlignment="0" applyProtection="0">
      <alignment vertical="center"/>
    </xf>
    <xf numFmtId="0" fontId="56" fillId="34" borderId="31" applyNumberFormat="0" applyAlignment="0" applyProtection="0">
      <alignment vertical="center"/>
    </xf>
    <xf numFmtId="0" fontId="56" fillId="36" borderId="31" applyNumberFormat="0" applyAlignment="0" applyProtection="0">
      <alignment vertical="center"/>
    </xf>
    <xf numFmtId="0" fontId="56" fillId="36" borderId="31" applyNumberFormat="0" applyAlignment="0" applyProtection="0">
      <alignment vertical="center"/>
    </xf>
    <xf numFmtId="0" fontId="56" fillId="36" borderId="31" applyNumberFormat="0" applyAlignment="0" applyProtection="0">
      <alignment vertical="center"/>
    </xf>
    <xf numFmtId="0" fontId="56" fillId="36" borderId="31" applyNumberFormat="0" applyAlignment="0" applyProtection="0">
      <alignment vertical="center"/>
    </xf>
    <xf numFmtId="0" fontId="56" fillId="34" borderId="31" applyNumberFormat="0" applyAlignment="0" applyProtection="0">
      <alignment vertical="center"/>
    </xf>
    <xf numFmtId="0" fontId="56" fillId="36" borderId="31" applyNumberFormat="0" applyAlignment="0" applyProtection="0">
      <alignment vertical="center"/>
    </xf>
    <xf numFmtId="0" fontId="56" fillId="36" borderId="31" applyNumberFormat="0" applyAlignment="0" applyProtection="0">
      <alignment vertical="center"/>
    </xf>
    <xf numFmtId="0" fontId="56" fillId="36" borderId="31" applyNumberFormat="0" applyAlignment="0" applyProtection="0">
      <alignment vertical="center"/>
    </xf>
    <xf numFmtId="0" fontId="47" fillId="0" borderId="46" applyNumberFormat="0" applyFill="0" applyAlignment="0" applyProtection="0"/>
    <xf numFmtId="0" fontId="47" fillId="0" borderId="46" applyNumberFormat="0" applyFill="0" applyAlignment="0" applyProtection="0"/>
    <xf numFmtId="0" fontId="47" fillId="0" borderId="46" applyNumberFormat="0" applyFill="0" applyAlignment="0" applyProtection="0"/>
    <xf numFmtId="0" fontId="40" fillId="7" borderId="47" applyNumberFormat="0" applyAlignment="0" applyProtection="0"/>
    <xf numFmtId="0" fontId="40" fillId="7" borderId="47" applyNumberFormat="0" applyAlignment="0" applyProtection="0"/>
    <xf numFmtId="0" fontId="40" fillId="7" borderId="47" applyNumberFormat="0" applyAlignment="0" applyProtection="0"/>
    <xf numFmtId="0" fontId="40" fillId="7" borderId="47" applyNumberFormat="0" applyAlignment="0" applyProtection="0"/>
    <xf numFmtId="0" fontId="40" fillId="7" borderId="47" applyNumberFormat="0" applyAlignment="0" applyProtection="0"/>
    <xf numFmtId="0" fontId="40" fillId="7" borderId="39" applyNumberFormat="0" applyAlignment="0" applyProtection="0"/>
    <xf numFmtId="0" fontId="40" fillId="7" borderId="47" applyNumberFormat="0" applyAlignment="0" applyProtection="0"/>
    <xf numFmtId="0" fontId="40" fillId="7" borderId="47" applyNumberFormat="0" applyAlignment="0" applyProtection="0"/>
    <xf numFmtId="0" fontId="40" fillId="7" borderId="39" applyNumberFormat="0" applyAlignment="0" applyProtection="0"/>
    <xf numFmtId="0" fontId="40" fillId="7" borderId="39" applyNumberFormat="0" applyAlignment="0" applyProtection="0"/>
    <xf numFmtId="0" fontId="40" fillId="7" borderId="39" applyNumberFormat="0" applyAlignment="0" applyProtection="0"/>
    <xf numFmtId="0" fontId="40" fillId="7" borderId="39" applyNumberFormat="0" applyAlignment="0" applyProtection="0"/>
    <xf numFmtId="0" fontId="31" fillId="34" borderId="33" applyNumberFormat="0" applyAlignment="0" applyProtection="0"/>
    <xf numFmtId="0" fontId="31" fillId="34" borderId="33" applyNumberFormat="0" applyAlignment="0" applyProtection="0"/>
    <xf numFmtId="0" fontId="31" fillId="34" borderId="33" applyNumberFormat="0" applyAlignment="0" applyProtection="0"/>
    <xf numFmtId="0" fontId="31" fillId="34" borderId="33" applyNumberFormat="0" applyAlignment="0" applyProtection="0"/>
    <xf numFmtId="0" fontId="31" fillId="34" borderId="33" applyNumberFormat="0" applyAlignment="0" applyProtection="0"/>
    <xf numFmtId="0" fontId="31" fillId="34" borderId="33" applyNumberFormat="0" applyAlignment="0" applyProtection="0"/>
    <xf numFmtId="0" fontId="44" fillId="39" borderId="50" applyNumberFormat="0" applyFont="0" applyAlignment="0" applyProtection="0"/>
    <xf numFmtId="0" fontId="44" fillId="39" borderId="50" applyNumberFormat="0" applyFont="0" applyAlignment="0" applyProtection="0"/>
    <xf numFmtId="0" fontId="44" fillId="39" borderId="50" applyNumberFormat="0" applyFont="0" applyAlignment="0" applyProtection="0"/>
    <xf numFmtId="0" fontId="44" fillId="39" borderId="50" applyNumberFormat="0" applyFont="0" applyAlignment="0" applyProtection="0"/>
    <xf numFmtId="0" fontId="44" fillId="39" borderId="50" applyNumberFormat="0" applyFont="0" applyAlignment="0" applyProtection="0"/>
    <xf numFmtId="0" fontId="44" fillId="39" borderId="50" applyNumberFormat="0" applyFont="0" applyAlignment="0" applyProtection="0"/>
    <xf numFmtId="0" fontId="44" fillId="39" borderId="50" applyNumberFormat="0" applyFont="0" applyAlignment="0" applyProtection="0"/>
    <xf numFmtId="0" fontId="44" fillId="39" borderId="50" applyNumberFormat="0" applyFont="0" applyAlignment="0" applyProtection="0"/>
    <xf numFmtId="0" fontId="31" fillId="34" borderId="59" applyNumberFormat="0" applyAlignment="0" applyProtection="0"/>
    <xf numFmtId="0" fontId="31" fillId="34" borderId="59" applyNumberFormat="0" applyAlignment="0" applyProtection="0"/>
    <xf numFmtId="0" fontId="31" fillId="34" borderId="59" applyNumberFormat="0" applyAlignment="0" applyProtection="0"/>
    <xf numFmtId="0" fontId="31" fillId="34" borderId="59" applyNumberFormat="0" applyAlignment="0" applyProtection="0"/>
    <xf numFmtId="0" fontId="31" fillId="34" borderId="59" applyNumberFormat="0" applyAlignment="0" applyProtection="0"/>
    <xf numFmtId="0" fontId="63" fillId="13" borderId="76" applyNumberFormat="0" applyAlignment="0" applyProtection="0">
      <alignment vertical="center"/>
    </xf>
    <xf numFmtId="0" fontId="44" fillId="39" borderId="38" applyNumberFormat="0" applyFont="0" applyAlignment="0" applyProtection="0"/>
    <xf numFmtId="0" fontId="44" fillId="39" borderId="32" applyNumberFormat="0" applyFont="0" applyAlignment="0" applyProtection="0"/>
    <xf numFmtId="0" fontId="40" fillId="7" borderId="72" applyNumberFormat="0" applyAlignment="0" applyProtection="0"/>
    <xf numFmtId="0" fontId="56" fillId="36" borderId="31" applyNumberFormat="0" applyAlignment="0" applyProtection="0">
      <alignment vertical="center"/>
    </xf>
    <xf numFmtId="0" fontId="44" fillId="39" borderId="44" applyNumberFormat="0" applyFont="0" applyAlignment="0" applyProtection="0"/>
    <xf numFmtId="0" fontId="44" fillId="39" borderId="44" applyNumberFormat="0" applyFont="0" applyAlignment="0" applyProtection="0"/>
    <xf numFmtId="0" fontId="44" fillId="39" borderId="44" applyNumberFormat="0" applyFont="0" applyAlignment="0" applyProtection="0"/>
    <xf numFmtId="0" fontId="45" fillId="34" borderId="51" applyNumberFormat="0" applyAlignment="0" applyProtection="0"/>
    <xf numFmtId="0" fontId="45" fillId="34" borderId="51" applyNumberFormat="0" applyAlignment="0" applyProtection="0"/>
    <xf numFmtId="0" fontId="45" fillId="34" borderId="51" applyNumberFormat="0" applyAlignment="0" applyProtection="0"/>
    <xf numFmtId="0" fontId="56" fillId="34" borderId="27" applyNumberFormat="0" applyAlignment="0" applyProtection="0">
      <alignment vertical="center"/>
    </xf>
    <xf numFmtId="0" fontId="56" fillId="36" borderId="27" applyNumberFormat="0" applyAlignment="0" applyProtection="0">
      <alignment vertical="center"/>
    </xf>
    <xf numFmtId="0" fontId="56" fillId="36" borderId="27" applyNumberFormat="0" applyAlignment="0" applyProtection="0">
      <alignment vertical="center"/>
    </xf>
    <xf numFmtId="0" fontId="56" fillId="36" borderId="27" applyNumberFormat="0" applyAlignment="0" applyProtection="0">
      <alignment vertical="center"/>
    </xf>
    <xf numFmtId="0" fontId="56" fillId="36" borderId="27" applyNumberFormat="0" applyAlignment="0" applyProtection="0">
      <alignment vertical="center"/>
    </xf>
    <xf numFmtId="0" fontId="56" fillId="34" borderId="27" applyNumberFormat="0" applyAlignment="0" applyProtection="0">
      <alignment vertical="center"/>
    </xf>
    <xf numFmtId="0" fontId="56" fillId="36" borderId="27" applyNumberFormat="0" applyAlignment="0" applyProtection="0">
      <alignment vertical="center"/>
    </xf>
    <xf numFmtId="0" fontId="56" fillId="36" borderId="27" applyNumberFormat="0" applyAlignment="0" applyProtection="0">
      <alignment vertical="center"/>
    </xf>
    <xf numFmtId="0" fontId="56" fillId="36" borderId="27" applyNumberFormat="0" applyAlignment="0" applyProtection="0">
      <alignment vertical="center"/>
    </xf>
    <xf numFmtId="0" fontId="56" fillId="36" borderId="27" applyNumberFormat="0" applyAlignment="0" applyProtection="0">
      <alignment vertical="center"/>
    </xf>
    <xf numFmtId="0" fontId="56" fillId="36" borderId="27" applyNumberFormat="0" applyAlignment="0" applyProtection="0">
      <alignment vertical="center"/>
    </xf>
    <xf numFmtId="0" fontId="56" fillId="34" borderId="27" applyNumberFormat="0" applyAlignment="0" applyProtection="0">
      <alignment vertical="center"/>
    </xf>
    <xf numFmtId="0" fontId="56" fillId="36" borderId="27" applyNumberFormat="0" applyAlignment="0" applyProtection="0">
      <alignment vertical="center"/>
    </xf>
    <xf numFmtId="0" fontId="56" fillId="36" borderId="27" applyNumberFormat="0" applyAlignment="0" applyProtection="0">
      <alignment vertical="center"/>
    </xf>
    <xf numFmtId="0" fontId="56" fillId="36" borderId="27" applyNumberFormat="0" applyAlignment="0" applyProtection="0">
      <alignment vertical="center"/>
    </xf>
    <xf numFmtId="0" fontId="56" fillId="36" borderId="27" applyNumberFormat="0" applyAlignment="0" applyProtection="0">
      <alignment vertical="center"/>
    </xf>
    <xf numFmtId="0" fontId="56" fillId="36" borderId="27" applyNumberFormat="0" applyAlignment="0" applyProtection="0">
      <alignment vertical="center"/>
    </xf>
    <xf numFmtId="0" fontId="56" fillId="36" borderId="27" applyNumberFormat="0" applyAlignment="0" applyProtection="0">
      <alignment vertical="center"/>
    </xf>
    <xf numFmtId="0" fontId="56" fillId="36" borderId="27" applyNumberFormat="0" applyAlignment="0" applyProtection="0">
      <alignment vertical="center"/>
    </xf>
    <xf numFmtId="0" fontId="56" fillId="36" borderId="27" applyNumberFormat="0" applyAlignment="0" applyProtection="0">
      <alignment vertical="center"/>
    </xf>
    <xf numFmtId="0" fontId="56" fillId="36" borderId="27" applyNumberFormat="0" applyAlignment="0" applyProtection="0">
      <alignment vertical="center"/>
    </xf>
    <xf numFmtId="0" fontId="56" fillId="36" borderId="27" applyNumberFormat="0" applyAlignment="0" applyProtection="0">
      <alignment vertical="center"/>
    </xf>
    <xf numFmtId="0" fontId="56" fillId="34" borderId="27" applyNumberFormat="0" applyAlignment="0" applyProtection="0">
      <alignment vertical="center"/>
    </xf>
    <xf numFmtId="0" fontId="56" fillId="36" borderId="27" applyNumberFormat="0" applyAlignment="0" applyProtection="0">
      <alignment vertical="center"/>
    </xf>
    <xf numFmtId="0" fontId="56" fillId="34" borderId="27" applyNumberFormat="0" applyAlignment="0" applyProtection="0">
      <alignment vertical="center"/>
    </xf>
    <xf numFmtId="0" fontId="56" fillId="36" borderId="27" applyNumberFormat="0" applyAlignment="0" applyProtection="0">
      <alignment vertical="center"/>
    </xf>
    <xf numFmtId="0" fontId="56" fillId="36" borderId="27" applyNumberFormat="0" applyAlignment="0" applyProtection="0">
      <alignment vertical="center"/>
    </xf>
    <xf numFmtId="0" fontId="56" fillId="36" borderId="27" applyNumberFormat="0" applyAlignment="0" applyProtection="0">
      <alignment vertical="center"/>
    </xf>
    <xf numFmtId="0" fontId="56" fillId="36" borderId="27" applyNumberFormat="0" applyAlignment="0" applyProtection="0">
      <alignment vertical="center"/>
    </xf>
    <xf numFmtId="0" fontId="56" fillId="34" borderId="27" applyNumberFormat="0" applyAlignment="0" applyProtection="0">
      <alignment vertical="center"/>
    </xf>
    <xf numFmtId="0" fontId="56" fillId="36" borderId="27" applyNumberFormat="0" applyAlignment="0" applyProtection="0">
      <alignment vertical="center"/>
    </xf>
    <xf numFmtId="0" fontId="56" fillId="36" borderId="27" applyNumberFormat="0" applyAlignment="0" applyProtection="0">
      <alignment vertical="center"/>
    </xf>
    <xf numFmtId="0" fontId="56" fillId="36" borderId="27" applyNumberFormat="0" applyAlignment="0" applyProtection="0">
      <alignment vertical="center"/>
    </xf>
    <xf numFmtId="0" fontId="56" fillId="36" borderId="27" applyNumberFormat="0" applyAlignment="0" applyProtection="0">
      <alignment vertical="center"/>
    </xf>
    <xf numFmtId="0" fontId="56" fillId="36" borderId="27" applyNumberFormat="0" applyAlignment="0" applyProtection="0">
      <alignment vertical="center"/>
    </xf>
    <xf numFmtId="0" fontId="56" fillId="36" borderId="27" applyNumberFormat="0" applyAlignment="0" applyProtection="0">
      <alignment vertical="center"/>
    </xf>
    <xf numFmtId="0" fontId="56" fillId="36" borderId="31" applyNumberFormat="0" applyAlignment="0" applyProtection="0">
      <alignment vertical="center"/>
    </xf>
    <xf numFmtId="0" fontId="56" fillId="36" borderId="31" applyNumberFormat="0" applyAlignment="0" applyProtection="0">
      <alignment vertical="center"/>
    </xf>
    <xf numFmtId="0" fontId="31" fillId="34" borderId="53" applyNumberFormat="0" applyAlignment="0" applyProtection="0"/>
    <xf numFmtId="0" fontId="31" fillId="34" borderId="53" applyNumberFormat="0" applyAlignment="0" applyProtection="0"/>
    <xf numFmtId="0" fontId="31" fillId="34" borderId="53" applyNumberFormat="0" applyAlignment="0" applyProtection="0"/>
    <xf numFmtId="0" fontId="31" fillId="34" borderId="53" applyNumberFormat="0" applyAlignment="0" applyProtection="0"/>
    <xf numFmtId="0" fontId="31" fillId="34" borderId="53" applyNumberFormat="0" applyAlignment="0" applyProtection="0"/>
    <xf numFmtId="0" fontId="47" fillId="0" borderId="58" applyNumberFormat="0" applyFill="0" applyAlignment="0" applyProtection="0"/>
    <xf numFmtId="0" fontId="47" fillId="0" borderId="58" applyNumberFormat="0" applyFill="0" applyAlignment="0" applyProtection="0"/>
    <xf numFmtId="0" fontId="47" fillId="0" borderId="58" applyNumberFormat="0" applyFill="0" applyAlignment="0" applyProtection="0"/>
    <xf numFmtId="0" fontId="47" fillId="0" borderId="58" applyNumberFormat="0" applyFill="0" applyAlignment="0" applyProtection="0"/>
    <xf numFmtId="0" fontId="47" fillId="0" borderId="58" applyNumberFormat="0" applyFill="0" applyAlignment="0" applyProtection="0"/>
    <xf numFmtId="0" fontId="47" fillId="0" borderId="58" applyNumberFormat="0" applyFill="0" applyAlignment="0" applyProtection="0"/>
    <xf numFmtId="0" fontId="47" fillId="0" borderId="58" applyNumberFormat="0" applyFill="0" applyAlignment="0" applyProtection="0"/>
    <xf numFmtId="0" fontId="47" fillId="0" borderId="58" applyNumberFormat="0" applyFill="0" applyAlignment="0" applyProtection="0"/>
    <xf numFmtId="0" fontId="47" fillId="0" borderId="58" applyNumberFormat="0" applyFill="0" applyAlignment="0" applyProtection="0"/>
    <xf numFmtId="0" fontId="47" fillId="0" borderId="58" applyNumberFormat="0" applyFill="0" applyAlignment="0" applyProtection="0"/>
    <xf numFmtId="0" fontId="47" fillId="0" borderId="58" applyNumberFormat="0" applyFill="0" applyAlignment="0" applyProtection="0"/>
    <xf numFmtId="0" fontId="31" fillId="34" borderId="33" applyNumberFormat="0" applyAlignment="0" applyProtection="0"/>
    <xf numFmtId="0" fontId="40" fillId="7" borderId="39" applyNumberFormat="0" applyAlignment="0" applyProtection="0"/>
    <xf numFmtId="0" fontId="40" fillId="7" borderId="39" applyNumberFormat="0" applyAlignment="0" applyProtection="0"/>
    <xf numFmtId="0" fontId="40" fillId="7" borderId="39" applyNumberFormat="0" applyAlignment="0" applyProtection="0"/>
    <xf numFmtId="0" fontId="40" fillId="7" borderId="39" applyNumberFormat="0" applyAlignment="0" applyProtection="0"/>
    <xf numFmtId="0" fontId="45" fillId="34" borderId="51" applyNumberFormat="0" applyAlignment="0" applyProtection="0"/>
    <xf numFmtId="0" fontId="45" fillId="34" borderId="51" applyNumberFormat="0" applyAlignment="0" applyProtection="0"/>
    <xf numFmtId="0" fontId="45" fillId="34" borderId="51" applyNumberFormat="0" applyAlignment="0" applyProtection="0"/>
    <xf numFmtId="0" fontId="45" fillId="34" borderId="51" applyNumberFormat="0" applyAlignment="0" applyProtection="0"/>
    <xf numFmtId="0" fontId="31" fillId="34" borderId="29" applyNumberFormat="0" applyAlignment="0" applyProtection="0"/>
    <xf numFmtId="0" fontId="44" fillId="39" borderId="38" applyNumberFormat="0" applyFont="0" applyAlignment="0" applyProtection="0"/>
    <xf numFmtId="0" fontId="44" fillId="39" borderId="38" applyNumberFormat="0" applyFont="0" applyAlignment="0" applyProtection="0"/>
    <xf numFmtId="0" fontId="44" fillId="39" borderId="38" applyNumberFormat="0" applyFont="0" applyAlignment="0" applyProtection="0"/>
    <xf numFmtId="0" fontId="44" fillId="39" borderId="38" applyNumberFormat="0" applyFont="0" applyAlignment="0" applyProtection="0"/>
    <xf numFmtId="0" fontId="31" fillId="34" borderId="33" applyNumberFormat="0" applyAlignment="0" applyProtection="0"/>
    <xf numFmtId="0" fontId="31" fillId="34" borderId="33" applyNumberFormat="0" applyAlignment="0" applyProtection="0"/>
    <xf numFmtId="0" fontId="31" fillId="34" borderId="33" applyNumberFormat="0" applyAlignment="0" applyProtection="0"/>
    <xf numFmtId="0" fontId="31" fillId="34" borderId="33" applyNumberFormat="0" applyAlignment="0" applyProtection="0"/>
    <xf numFmtId="0" fontId="31" fillId="34" borderId="33" applyNumberFormat="0" applyAlignment="0" applyProtection="0"/>
    <xf numFmtId="0" fontId="40" fillId="7" borderId="65" applyNumberFormat="0" applyAlignment="0" applyProtection="0"/>
    <xf numFmtId="0" fontId="44" fillId="39" borderId="44" applyNumberFormat="0" applyFont="0" applyAlignment="0" applyProtection="0"/>
    <xf numFmtId="0" fontId="44" fillId="39" borderId="44" applyNumberFormat="0" applyFont="0" applyAlignment="0" applyProtection="0"/>
    <xf numFmtId="0" fontId="44" fillId="39" borderId="44" applyNumberFormat="0" applyFont="0" applyAlignment="0" applyProtection="0"/>
    <xf numFmtId="0" fontId="44" fillId="39" borderId="44" applyNumberFormat="0" applyFont="0" applyAlignment="0" applyProtection="0"/>
    <xf numFmtId="0" fontId="44" fillId="39" borderId="44" applyNumberFormat="0" applyFont="0" applyAlignment="0" applyProtection="0"/>
    <xf numFmtId="0" fontId="44" fillId="39" borderId="44" applyNumberFormat="0" applyFont="0" applyAlignment="0" applyProtection="0"/>
    <xf numFmtId="0" fontId="40" fillId="7" borderId="33" applyNumberFormat="0" applyAlignment="0" applyProtection="0"/>
    <xf numFmtId="0" fontId="44" fillId="39" borderId="38" applyNumberFormat="0" applyFont="0" applyAlignment="0" applyProtection="0"/>
    <xf numFmtId="0" fontId="44" fillId="39" borderId="38" applyNumberFormat="0" applyFont="0" applyAlignment="0" applyProtection="0"/>
    <xf numFmtId="0" fontId="44" fillId="39" borderId="38" applyNumberFormat="0" applyFont="0" applyAlignment="0" applyProtection="0"/>
    <xf numFmtId="0" fontId="44" fillId="39" borderId="38" applyNumberFormat="0" applyFont="0" applyAlignment="0" applyProtection="0"/>
    <xf numFmtId="0" fontId="44" fillId="39" borderId="38" applyNumberFormat="0" applyFont="0" applyAlignment="0" applyProtection="0"/>
    <xf numFmtId="0" fontId="44" fillId="39" borderId="38" applyNumberFormat="0" applyFont="0" applyAlignment="0" applyProtection="0"/>
    <xf numFmtId="0" fontId="44" fillId="39" borderId="38" applyNumberFormat="0" applyFont="0" applyAlignment="0" applyProtection="0"/>
    <xf numFmtId="0" fontId="31" fillId="34" borderId="29" applyNumberFormat="0" applyAlignment="0" applyProtection="0"/>
    <xf numFmtId="0" fontId="31" fillId="34" borderId="29" applyNumberFormat="0" applyAlignment="0" applyProtection="0"/>
    <xf numFmtId="0" fontId="31" fillId="34" borderId="29" applyNumberFormat="0" applyAlignment="0" applyProtection="0"/>
    <xf numFmtId="0" fontId="31" fillId="34" borderId="29" applyNumberFormat="0" applyAlignment="0" applyProtection="0"/>
    <xf numFmtId="0" fontId="31" fillId="34" borderId="29" applyNumberFormat="0" applyAlignment="0" applyProtection="0"/>
    <xf numFmtId="0" fontId="31" fillId="34" borderId="29" applyNumberFormat="0" applyAlignment="0" applyProtection="0"/>
    <xf numFmtId="187" fontId="12" fillId="0" borderId="0" applyFont="0" applyFill="0" applyBorder="0" applyAlignment="0" applyProtection="0"/>
    <xf numFmtId="0" fontId="31" fillId="34" borderId="29" applyNumberFormat="0" applyAlignment="0" applyProtection="0"/>
    <xf numFmtId="0" fontId="31" fillId="34" borderId="29" applyNumberFormat="0" applyAlignment="0" applyProtection="0"/>
    <xf numFmtId="0" fontId="31" fillId="34" borderId="29" applyNumberFormat="0" applyAlignment="0" applyProtection="0"/>
    <xf numFmtId="0" fontId="31" fillId="34" borderId="29" applyNumberFormat="0" applyAlignment="0" applyProtection="0"/>
    <xf numFmtId="0" fontId="31" fillId="34" borderId="29" applyNumberFormat="0" applyAlignment="0" applyProtection="0"/>
    <xf numFmtId="0" fontId="31" fillId="34" borderId="29" applyNumberFormat="0" applyAlignment="0" applyProtection="0"/>
    <xf numFmtId="0" fontId="31" fillId="34" borderId="29" applyNumberFormat="0" applyAlignment="0" applyProtection="0"/>
    <xf numFmtId="0" fontId="31" fillId="34" borderId="29" applyNumberFormat="0" applyAlignment="0" applyProtection="0"/>
    <xf numFmtId="0" fontId="45" fillId="34" borderId="51" applyNumberFormat="0" applyAlignment="0" applyProtection="0"/>
    <xf numFmtId="0" fontId="40" fillId="7" borderId="47" applyNumberFormat="0" applyAlignment="0" applyProtection="0"/>
    <xf numFmtId="187" fontId="12" fillId="0" borderId="0" applyFont="0" applyFill="0" applyBorder="0" applyAlignment="0" applyProtection="0"/>
    <xf numFmtId="187" fontId="12" fillId="0" borderId="0" applyFont="0" applyFill="0" applyBorder="0" applyAlignment="0" applyProtection="0"/>
    <xf numFmtId="0" fontId="44" fillId="39" borderId="50" applyNumberFormat="0" applyFont="0" applyAlignment="0" applyProtection="0"/>
    <xf numFmtId="0" fontId="44" fillId="39" borderId="50" applyNumberFormat="0" applyFont="0" applyAlignment="0" applyProtection="0"/>
    <xf numFmtId="0" fontId="40" fillId="7" borderId="47" applyNumberFormat="0" applyAlignment="0" applyProtection="0"/>
    <xf numFmtId="0" fontId="40" fillId="7" borderId="47" applyNumberFormat="0" applyAlignment="0" applyProtection="0"/>
    <xf numFmtId="0" fontId="40" fillId="7" borderId="47" applyNumberFormat="0" applyAlignment="0" applyProtection="0"/>
    <xf numFmtId="0" fontId="40" fillId="7" borderId="47" applyNumberFormat="0" applyAlignment="0" applyProtection="0"/>
    <xf numFmtId="0" fontId="40" fillId="7" borderId="47" applyNumberFormat="0" applyAlignment="0" applyProtection="0"/>
    <xf numFmtId="0" fontId="40" fillId="7" borderId="47" applyNumberFormat="0" applyAlignment="0" applyProtection="0"/>
    <xf numFmtId="0" fontId="40" fillId="7" borderId="47" applyNumberFormat="0" applyAlignment="0" applyProtection="0"/>
    <xf numFmtId="0" fontId="40" fillId="7" borderId="47" applyNumberFormat="0" applyAlignment="0" applyProtection="0"/>
    <xf numFmtId="0" fontId="40" fillId="7" borderId="47" applyNumberFormat="0" applyAlignment="0" applyProtection="0"/>
    <xf numFmtId="0" fontId="40" fillId="7" borderId="47" applyNumberFormat="0" applyAlignment="0" applyProtection="0"/>
    <xf numFmtId="187" fontId="12" fillId="0" borderId="0" applyFont="0" applyFill="0" applyBorder="0" applyAlignment="0" applyProtection="0"/>
    <xf numFmtId="0" fontId="40" fillId="7" borderId="47" applyNumberFormat="0" applyAlignment="0" applyProtection="0"/>
    <xf numFmtId="0" fontId="44" fillId="39" borderId="44" applyNumberFormat="0" applyFont="0" applyAlignment="0" applyProtection="0"/>
    <xf numFmtId="0" fontId="44" fillId="39" borderId="44" applyNumberFormat="0" applyFont="0" applyAlignment="0" applyProtection="0"/>
    <xf numFmtId="0" fontId="44" fillId="39" borderId="44" applyNumberFormat="0" applyFont="0" applyAlignment="0" applyProtection="0"/>
    <xf numFmtId="187" fontId="12" fillId="0" borderId="0" applyFont="0" applyFill="0" applyBorder="0" applyAlignment="0" applyProtection="0"/>
    <xf numFmtId="0" fontId="44" fillId="39" borderId="44" applyNumberFormat="0" applyFont="0" applyAlignment="0" applyProtection="0"/>
    <xf numFmtId="0" fontId="31" fillId="34" borderId="53" applyNumberFormat="0" applyAlignment="0" applyProtection="0"/>
    <xf numFmtId="0" fontId="31" fillId="34" borderId="53" applyNumberFormat="0" applyAlignment="0" applyProtection="0"/>
    <xf numFmtId="0" fontId="40" fillId="7" borderId="29" applyNumberFormat="0" applyAlignment="0" applyProtection="0"/>
    <xf numFmtId="0" fontId="40" fillId="7" borderId="65" applyNumberFormat="0" applyAlignment="0" applyProtection="0"/>
    <xf numFmtId="0" fontId="40" fillId="7" borderId="65" applyNumberFormat="0" applyAlignment="0" applyProtection="0"/>
    <xf numFmtId="0" fontId="40" fillId="7" borderId="65" applyNumberFormat="0" applyAlignment="0" applyProtection="0"/>
    <xf numFmtId="0" fontId="40" fillId="7" borderId="65" applyNumberFormat="0" applyAlignment="0" applyProtection="0"/>
    <xf numFmtId="0" fontId="40" fillId="7" borderId="65" applyNumberFormat="0" applyAlignment="0" applyProtection="0"/>
    <xf numFmtId="0" fontId="40" fillId="7" borderId="65" applyNumberFormat="0" applyAlignment="0" applyProtection="0"/>
    <xf numFmtId="0" fontId="40" fillId="7" borderId="65" applyNumberFormat="0" applyAlignment="0" applyProtection="0"/>
    <xf numFmtId="0" fontId="40" fillId="7" borderId="65" applyNumberFormat="0" applyAlignment="0" applyProtection="0"/>
    <xf numFmtId="0" fontId="40" fillId="7" borderId="65" applyNumberFormat="0" applyAlignment="0" applyProtection="0"/>
    <xf numFmtId="0" fontId="40" fillId="7" borderId="65" applyNumberFormat="0" applyAlignment="0" applyProtection="0"/>
    <xf numFmtId="0" fontId="40" fillId="7" borderId="65" applyNumberFormat="0" applyAlignment="0" applyProtection="0"/>
    <xf numFmtId="0" fontId="40" fillId="7" borderId="65" applyNumberFormat="0" applyAlignment="0" applyProtection="0"/>
    <xf numFmtId="0" fontId="40" fillId="7" borderId="65" applyNumberFormat="0" applyAlignment="0" applyProtection="0"/>
    <xf numFmtId="0" fontId="40" fillId="7" borderId="65" applyNumberFormat="0" applyAlignment="0" applyProtection="0"/>
    <xf numFmtId="0" fontId="40" fillId="7" borderId="65" applyNumberFormat="0" applyAlignment="0" applyProtection="0"/>
    <xf numFmtId="0" fontId="40" fillId="7" borderId="65" applyNumberFormat="0" applyAlignment="0" applyProtection="0"/>
    <xf numFmtId="0" fontId="40" fillId="7" borderId="65" applyNumberFormat="0" applyAlignment="0" applyProtection="0"/>
    <xf numFmtId="0" fontId="40" fillId="7" borderId="65" applyNumberFormat="0" applyAlignment="0" applyProtection="0"/>
    <xf numFmtId="187" fontId="12" fillId="0" borderId="0" applyFont="0" applyFill="0" applyBorder="0" applyAlignment="0" applyProtection="0"/>
    <xf numFmtId="0" fontId="44" fillId="39" borderId="64" applyNumberFormat="0" applyFont="0" applyAlignment="0" applyProtection="0"/>
    <xf numFmtId="0" fontId="44" fillId="39" borderId="64" applyNumberFormat="0" applyFont="0" applyAlignment="0" applyProtection="0"/>
    <xf numFmtId="0" fontId="44" fillId="39" borderId="64" applyNumberFormat="0" applyFont="0" applyAlignment="0" applyProtection="0"/>
    <xf numFmtId="0" fontId="44" fillId="39" borderId="64" applyNumberFormat="0" applyFont="0" applyAlignment="0" applyProtection="0"/>
    <xf numFmtId="0" fontId="44" fillId="39" borderId="64" applyNumberFormat="0" applyFont="0" applyAlignment="0" applyProtection="0"/>
    <xf numFmtId="0" fontId="44" fillId="39" borderId="64" applyNumberFormat="0" applyFont="0" applyAlignment="0" applyProtection="0"/>
    <xf numFmtId="44" fontId="12" fillId="0" borderId="0" applyFont="0" applyFill="0" applyBorder="0" applyAlignment="0" applyProtection="0">
      <alignment vertical="center"/>
    </xf>
    <xf numFmtId="0" fontId="44" fillId="39" borderId="64" applyNumberFormat="0" applyFont="0" applyAlignment="0" applyProtection="0"/>
    <xf numFmtId="0" fontId="44" fillId="39" borderId="64" applyNumberFormat="0" applyFont="0" applyAlignment="0" applyProtection="0"/>
    <xf numFmtId="0" fontId="44" fillId="39" borderId="64" applyNumberFormat="0" applyFont="0" applyAlignment="0" applyProtection="0"/>
    <xf numFmtId="0" fontId="44" fillId="39" borderId="64" applyNumberFormat="0" applyFont="0" applyAlignment="0" applyProtection="0"/>
    <xf numFmtId="0" fontId="44" fillId="39" borderId="64" applyNumberFormat="0" applyFont="0" applyAlignment="0" applyProtection="0"/>
    <xf numFmtId="0" fontId="44" fillId="39" borderId="64" applyNumberFormat="0" applyFont="0" applyAlignment="0" applyProtection="0"/>
    <xf numFmtId="0" fontId="44" fillId="39" borderId="64" applyNumberFormat="0" applyFont="0" applyAlignment="0" applyProtection="0"/>
    <xf numFmtId="0" fontId="44" fillId="39" borderId="64" applyNumberFormat="0" applyFont="0" applyAlignment="0" applyProtection="0"/>
    <xf numFmtId="0" fontId="45" fillId="34" borderId="57" applyNumberFormat="0" applyAlignment="0" applyProtection="0"/>
    <xf numFmtId="0" fontId="45" fillId="34" borderId="57" applyNumberFormat="0" applyAlignment="0" applyProtection="0"/>
    <xf numFmtId="0" fontId="45" fillId="34" borderId="57" applyNumberFormat="0" applyAlignment="0" applyProtection="0"/>
    <xf numFmtId="0" fontId="45" fillId="34" borderId="57" applyNumberFormat="0" applyAlignment="0" applyProtection="0"/>
    <xf numFmtId="0" fontId="45" fillId="34" borderId="57" applyNumberFormat="0" applyAlignment="0" applyProtection="0"/>
    <xf numFmtId="0" fontId="45" fillId="34" borderId="57" applyNumberFormat="0" applyAlignment="0" applyProtection="0"/>
    <xf numFmtId="0" fontId="45" fillId="34" borderId="57" applyNumberFormat="0" applyAlignment="0" applyProtection="0"/>
    <xf numFmtId="0" fontId="45" fillId="34" borderId="57" applyNumberFormat="0" applyAlignment="0" applyProtection="0"/>
    <xf numFmtId="0" fontId="45" fillId="34" borderId="57" applyNumberFormat="0" applyAlignment="0" applyProtection="0"/>
    <xf numFmtId="0" fontId="45" fillId="34" borderId="57" applyNumberFormat="0" applyAlignment="0" applyProtection="0"/>
    <xf numFmtId="0" fontId="45" fillId="34" borderId="57" applyNumberFormat="0" applyAlignment="0" applyProtection="0"/>
    <xf numFmtId="0" fontId="45" fillId="34" borderId="57" applyNumberFormat="0" applyAlignment="0" applyProtection="0"/>
    <xf numFmtId="0" fontId="45" fillId="34" borderId="57" applyNumberFormat="0" applyAlignment="0" applyProtection="0"/>
    <xf numFmtId="0" fontId="45" fillId="34" borderId="57" applyNumberFormat="0" applyAlignment="0" applyProtection="0"/>
    <xf numFmtId="0" fontId="45" fillId="34" borderId="57" applyNumberFormat="0" applyAlignment="0" applyProtection="0"/>
    <xf numFmtId="0" fontId="45" fillId="34" borderId="57" applyNumberFormat="0" applyAlignment="0" applyProtection="0"/>
    <xf numFmtId="0" fontId="45" fillId="34" borderId="57" applyNumberFormat="0" applyAlignment="0" applyProtection="0"/>
    <xf numFmtId="0" fontId="45" fillId="34" borderId="57" applyNumberFormat="0" applyAlignment="0" applyProtection="0"/>
    <xf numFmtId="0" fontId="40" fillId="7" borderId="53" applyNumberFormat="0" applyAlignment="0" applyProtection="0"/>
    <xf numFmtId="0" fontId="44" fillId="39" borderId="56" applyNumberFormat="0" applyFont="0" applyAlignment="0" applyProtection="0"/>
    <xf numFmtId="0" fontId="44" fillId="39" borderId="56" applyNumberFormat="0" applyFont="0" applyAlignment="0" applyProtection="0"/>
    <xf numFmtId="0" fontId="40" fillId="7" borderId="53" applyNumberFormat="0" applyAlignment="0" applyProtection="0"/>
    <xf numFmtId="0" fontId="40" fillId="7" borderId="53" applyNumberFormat="0" applyAlignment="0" applyProtection="0"/>
    <xf numFmtId="0" fontId="40" fillId="7" borderId="53" applyNumberFormat="0" applyAlignment="0" applyProtection="0"/>
    <xf numFmtId="0" fontId="40" fillId="7" borderId="53" applyNumberFormat="0" applyAlignment="0" applyProtection="0"/>
    <xf numFmtId="0" fontId="40" fillId="7" borderId="53" applyNumberFormat="0" applyAlignment="0" applyProtection="0"/>
    <xf numFmtId="0" fontId="40" fillId="7" borderId="53" applyNumberFormat="0" applyAlignment="0" applyProtection="0"/>
    <xf numFmtId="0" fontId="40" fillId="7" borderId="53" applyNumberFormat="0" applyAlignment="0" applyProtection="0"/>
    <xf numFmtId="0" fontId="40" fillId="7" borderId="53" applyNumberFormat="0" applyAlignment="0" applyProtection="0"/>
    <xf numFmtId="0" fontId="40" fillId="7" borderId="53" applyNumberFormat="0" applyAlignment="0" applyProtection="0"/>
    <xf numFmtId="0" fontId="40" fillId="7" borderId="33" applyNumberFormat="0" applyAlignment="0" applyProtection="0"/>
    <xf numFmtId="0" fontId="40" fillId="7" borderId="53" applyNumberFormat="0" applyAlignment="0" applyProtection="0"/>
    <xf numFmtId="0" fontId="40" fillId="7" borderId="53" applyNumberFormat="0" applyAlignment="0" applyProtection="0"/>
    <xf numFmtId="0" fontId="40" fillId="7" borderId="33" applyNumberFormat="0" applyAlignment="0" applyProtection="0"/>
    <xf numFmtId="0" fontId="40" fillId="7" borderId="33" applyNumberFormat="0" applyAlignment="0" applyProtection="0"/>
    <xf numFmtId="0" fontId="40" fillId="7" borderId="33" applyNumberFormat="0" applyAlignment="0" applyProtection="0"/>
    <xf numFmtId="0" fontId="40" fillId="7" borderId="33" applyNumberFormat="0" applyAlignment="0" applyProtection="0"/>
    <xf numFmtId="0" fontId="40" fillId="7" borderId="33" applyNumberFormat="0" applyAlignment="0" applyProtection="0"/>
    <xf numFmtId="0" fontId="40" fillId="7" borderId="33" applyNumberFormat="0" applyAlignment="0" applyProtection="0"/>
    <xf numFmtId="0" fontId="40" fillId="7" borderId="33" applyNumberFormat="0" applyAlignment="0" applyProtection="0"/>
    <xf numFmtId="0" fontId="40" fillId="7" borderId="33" applyNumberFormat="0" applyAlignment="0" applyProtection="0"/>
    <xf numFmtId="0" fontId="40" fillId="7" borderId="33" applyNumberFormat="0" applyAlignment="0" applyProtection="0"/>
    <xf numFmtId="0" fontId="40" fillId="7" borderId="33" applyNumberFormat="0" applyAlignment="0" applyProtection="0"/>
    <xf numFmtId="0" fontId="40" fillId="7" borderId="33" applyNumberFormat="0" applyAlignment="0" applyProtection="0"/>
    <xf numFmtId="0" fontId="40" fillId="7" borderId="33" applyNumberFormat="0" applyAlignment="0" applyProtection="0"/>
    <xf numFmtId="0" fontId="40" fillId="7" borderId="33" applyNumberFormat="0" applyAlignment="0" applyProtection="0"/>
    <xf numFmtId="0" fontId="40" fillId="7" borderId="33" applyNumberFormat="0" applyAlignment="0" applyProtection="0"/>
    <xf numFmtId="0" fontId="40" fillId="7" borderId="33" applyNumberFormat="0" applyAlignment="0" applyProtection="0"/>
    <xf numFmtId="0" fontId="40" fillId="7" borderId="33" applyNumberFormat="0" applyAlignment="0" applyProtection="0"/>
    <xf numFmtId="0" fontId="40" fillId="7" borderId="33" applyNumberFormat="0" applyAlignment="0" applyProtection="0"/>
    <xf numFmtId="0" fontId="40" fillId="7" borderId="33" applyNumberFormat="0" applyAlignment="0" applyProtection="0"/>
    <xf numFmtId="0" fontId="40" fillId="7" borderId="33" applyNumberFormat="0" applyAlignment="0" applyProtection="0"/>
    <xf numFmtId="0" fontId="40" fillId="7" borderId="33" applyNumberFormat="0" applyAlignment="0" applyProtection="0"/>
    <xf numFmtId="0" fontId="40" fillId="7" borderId="33" applyNumberFormat="0" applyAlignment="0" applyProtection="0"/>
    <xf numFmtId="0" fontId="40" fillId="7" borderId="33" applyNumberFormat="0" applyAlignment="0" applyProtection="0"/>
    <xf numFmtId="0" fontId="40" fillId="7" borderId="53" applyNumberFormat="0" applyAlignment="0" applyProtection="0"/>
    <xf numFmtId="0" fontId="40" fillId="7" borderId="53" applyNumberFormat="0" applyAlignment="0" applyProtection="0"/>
    <xf numFmtId="0" fontId="40" fillId="7" borderId="53" applyNumberFormat="0" applyAlignment="0" applyProtection="0"/>
    <xf numFmtId="0" fontId="40" fillId="7" borderId="29" applyNumberFormat="0" applyAlignment="0" applyProtection="0"/>
    <xf numFmtId="0" fontId="44" fillId="39" borderId="32" applyNumberFormat="0" applyFont="0" applyAlignment="0" applyProtection="0"/>
    <xf numFmtId="0" fontId="44" fillId="39" borderId="32" applyNumberFormat="0" applyFont="0" applyAlignment="0" applyProtection="0"/>
    <xf numFmtId="0" fontId="40" fillId="7" borderId="29" applyNumberFormat="0" applyAlignment="0" applyProtection="0"/>
    <xf numFmtId="0" fontId="40" fillId="7" borderId="29" applyNumberFormat="0" applyAlignment="0" applyProtection="0"/>
    <xf numFmtId="0" fontId="40" fillId="7" borderId="29" applyNumberFormat="0" applyAlignment="0" applyProtection="0"/>
    <xf numFmtId="0" fontId="40" fillId="7" borderId="29" applyNumberFormat="0" applyAlignment="0" applyProtection="0"/>
    <xf numFmtId="0" fontId="40" fillId="7" borderId="29" applyNumberFormat="0" applyAlignment="0" applyProtection="0"/>
    <xf numFmtId="0" fontId="40" fillId="7" borderId="29" applyNumberFormat="0" applyAlignment="0" applyProtection="0"/>
    <xf numFmtId="0" fontId="40" fillId="7" borderId="29" applyNumberFormat="0" applyAlignment="0" applyProtection="0"/>
    <xf numFmtId="0" fontId="40" fillId="7" borderId="29" applyNumberFormat="0" applyAlignment="0" applyProtection="0"/>
    <xf numFmtId="0" fontId="40" fillId="7" borderId="29" applyNumberFormat="0" applyAlignment="0" applyProtection="0"/>
    <xf numFmtId="0" fontId="40" fillId="7" borderId="29" applyNumberFormat="0" applyAlignment="0" applyProtection="0"/>
    <xf numFmtId="0" fontId="40" fillId="7" borderId="29" applyNumberFormat="0" applyAlignment="0" applyProtection="0"/>
    <xf numFmtId="0" fontId="40" fillId="7" borderId="29" applyNumberFormat="0" applyAlignment="0" applyProtection="0"/>
    <xf numFmtId="0" fontId="40" fillId="7" borderId="29" applyNumberFormat="0" applyAlignment="0" applyProtection="0"/>
    <xf numFmtId="0" fontId="40" fillId="7" borderId="29" applyNumberFormat="0" applyAlignment="0" applyProtection="0"/>
    <xf numFmtId="0" fontId="40" fillId="7" borderId="29" applyNumberFormat="0" applyAlignment="0" applyProtection="0"/>
    <xf numFmtId="0" fontId="40" fillId="7" borderId="29" applyNumberFormat="0" applyAlignment="0" applyProtection="0"/>
    <xf numFmtId="0" fontId="40" fillId="7" borderId="29" applyNumberFormat="0" applyAlignment="0" applyProtection="0"/>
    <xf numFmtId="0" fontId="40" fillId="7" borderId="29" applyNumberFormat="0" applyAlignment="0" applyProtection="0"/>
    <xf numFmtId="0" fontId="40" fillId="7" borderId="29" applyNumberFormat="0" applyAlignment="0" applyProtection="0"/>
    <xf numFmtId="0" fontId="40" fillId="7" borderId="29" applyNumberFormat="0" applyAlignment="0" applyProtection="0"/>
    <xf numFmtId="0" fontId="40" fillId="7" borderId="29" applyNumberFormat="0" applyAlignment="0" applyProtection="0"/>
    <xf numFmtId="0" fontId="40" fillId="7" borderId="29" applyNumberFormat="0" applyAlignment="0" applyProtection="0"/>
    <xf numFmtId="0" fontId="40" fillId="7" borderId="29" applyNumberFormat="0" applyAlignment="0" applyProtection="0"/>
    <xf numFmtId="0" fontId="44" fillId="39" borderId="32" applyNumberFormat="0" applyFont="0" applyAlignment="0" applyProtection="0"/>
    <xf numFmtId="0" fontId="44" fillId="39" borderId="32" applyNumberFormat="0" applyFont="0" applyAlignment="0" applyProtection="0"/>
    <xf numFmtId="0" fontId="44" fillId="39" borderId="32" applyNumberFormat="0" applyFont="0" applyAlignment="0" applyProtection="0"/>
    <xf numFmtId="0" fontId="44" fillId="39" borderId="28" applyNumberFormat="0" applyFont="0" applyAlignment="0" applyProtection="0"/>
    <xf numFmtId="0" fontId="44" fillId="39" borderId="28" applyNumberFormat="0" applyFont="0" applyAlignment="0" applyProtection="0"/>
    <xf numFmtId="0" fontId="44" fillId="39" borderId="28" applyNumberFormat="0" applyFont="0" applyAlignment="0" applyProtection="0"/>
    <xf numFmtId="0" fontId="44" fillId="39" borderId="28" applyNumberFormat="0" applyFont="0" applyAlignment="0" applyProtection="0"/>
    <xf numFmtId="0" fontId="44" fillId="39" borderId="28" applyNumberFormat="0" applyFont="0" applyAlignment="0" applyProtection="0"/>
    <xf numFmtId="0" fontId="44" fillId="39" borderId="28" applyNumberFormat="0" applyFont="0" applyAlignment="0" applyProtection="0"/>
    <xf numFmtId="0" fontId="44" fillId="39" borderId="28" applyNumberFormat="0" applyFont="0" applyAlignment="0" applyProtection="0"/>
    <xf numFmtId="0" fontId="44" fillId="39" borderId="28" applyNumberFormat="0" applyFont="0" applyAlignment="0" applyProtection="0"/>
    <xf numFmtId="0" fontId="44" fillId="39" borderId="28" applyNumberFormat="0" applyFont="0" applyAlignment="0" applyProtection="0"/>
    <xf numFmtId="0" fontId="44" fillId="39" borderId="28" applyNumberFormat="0" applyFont="0" applyAlignment="0" applyProtection="0"/>
    <xf numFmtId="0" fontId="44" fillId="39" borderId="28" applyNumberFormat="0" applyFont="0" applyAlignment="0" applyProtection="0"/>
    <xf numFmtId="0" fontId="44" fillId="39" borderId="28" applyNumberFormat="0" applyFont="0" applyAlignment="0" applyProtection="0"/>
    <xf numFmtId="0" fontId="44" fillId="39" borderId="28" applyNumberFormat="0" applyFont="0" applyAlignment="0" applyProtection="0"/>
    <xf numFmtId="0" fontId="44" fillId="39" borderId="28" applyNumberFormat="0" applyFont="0" applyAlignment="0" applyProtection="0"/>
    <xf numFmtId="0" fontId="44" fillId="39" borderId="32" applyNumberFormat="0" applyFont="0" applyAlignment="0" applyProtection="0"/>
    <xf numFmtId="0" fontId="44" fillId="39" borderId="32" applyNumberFormat="0" applyFont="0" applyAlignment="0" applyProtection="0"/>
    <xf numFmtId="0" fontId="44" fillId="39" borderId="32" applyNumberFormat="0" applyFont="0" applyAlignment="0" applyProtection="0"/>
    <xf numFmtId="0" fontId="44" fillId="39" borderId="32" applyNumberFormat="0" applyFont="0" applyAlignment="0" applyProtection="0"/>
    <xf numFmtId="0" fontId="40" fillId="7" borderId="53" applyNumberFormat="0" applyAlignment="0" applyProtection="0"/>
    <xf numFmtId="0" fontId="40" fillId="7" borderId="53" applyNumberFormat="0" applyAlignment="0" applyProtection="0"/>
    <xf numFmtId="0" fontId="40" fillId="7" borderId="53" applyNumberFormat="0" applyAlignment="0" applyProtection="0"/>
    <xf numFmtId="0" fontId="40" fillId="7" borderId="53" applyNumberFormat="0" applyAlignment="0" applyProtection="0"/>
    <xf numFmtId="0" fontId="40" fillId="7" borderId="53" applyNumberFormat="0" applyAlignment="0" applyProtection="0"/>
    <xf numFmtId="0" fontId="44" fillId="39" borderId="56" applyNumberFormat="0" applyFont="0" applyAlignment="0" applyProtection="0"/>
    <xf numFmtId="0" fontId="44" fillId="39" borderId="56" applyNumberFormat="0" applyFont="0" applyAlignment="0" applyProtection="0"/>
    <xf numFmtId="0" fontId="44" fillId="39" borderId="56" applyNumberFormat="0" applyFont="0" applyAlignment="0" applyProtection="0"/>
    <xf numFmtId="0" fontId="44" fillId="39" borderId="56" applyNumberFormat="0" applyFont="0" applyAlignment="0" applyProtection="0"/>
    <xf numFmtId="0" fontId="44" fillId="39" borderId="56" applyNumberFormat="0" applyFont="0" applyAlignment="0" applyProtection="0"/>
    <xf numFmtId="0" fontId="44" fillId="39" borderId="56" applyNumberFormat="0" applyFont="0" applyAlignment="0" applyProtection="0"/>
    <xf numFmtId="0" fontId="44" fillId="39" borderId="56" applyNumberFormat="0" applyFont="0" applyAlignment="0" applyProtection="0"/>
    <xf numFmtId="0" fontId="44" fillId="39" borderId="56" applyNumberFormat="0" applyFont="0" applyAlignment="0" applyProtection="0"/>
    <xf numFmtId="0" fontId="44" fillId="39" borderId="56" applyNumberFormat="0" applyFont="0" applyAlignment="0" applyProtection="0"/>
    <xf numFmtId="0" fontId="12" fillId="0" borderId="0"/>
    <xf numFmtId="0" fontId="12" fillId="0" borderId="0"/>
    <xf numFmtId="0" fontId="40" fillId="7" borderId="59" applyNumberFormat="0" applyAlignment="0" applyProtection="0"/>
    <xf numFmtId="0" fontId="40" fillId="7" borderId="59" applyNumberFormat="0" applyAlignment="0" applyProtection="0"/>
    <xf numFmtId="0" fontId="40" fillId="7" borderId="59" applyNumberFormat="0" applyAlignment="0" applyProtection="0"/>
    <xf numFmtId="0" fontId="40" fillId="7" borderId="59" applyNumberFormat="0" applyAlignment="0" applyProtection="0"/>
    <xf numFmtId="0" fontId="40" fillId="7" borderId="59" applyNumberFormat="0" applyAlignment="0" applyProtection="0"/>
    <xf numFmtId="0" fontId="12" fillId="0" borderId="0"/>
    <xf numFmtId="0" fontId="40" fillId="7" borderId="59" applyNumberFormat="0" applyAlignment="0" applyProtection="0"/>
    <xf numFmtId="0" fontId="40" fillId="7" borderId="59" applyNumberFormat="0" applyAlignment="0" applyProtection="0"/>
    <xf numFmtId="0" fontId="40" fillId="7" borderId="59" applyNumberFormat="0" applyAlignment="0" applyProtection="0"/>
    <xf numFmtId="0" fontId="40" fillId="7" borderId="59" applyNumberFormat="0" applyAlignment="0" applyProtection="0"/>
    <xf numFmtId="0" fontId="40" fillId="7" borderId="59" applyNumberFormat="0" applyAlignment="0" applyProtection="0"/>
    <xf numFmtId="0" fontId="40" fillId="7" borderId="59" applyNumberFormat="0" applyAlignment="0" applyProtection="0"/>
    <xf numFmtId="0" fontId="40" fillId="7" borderId="59" applyNumberFormat="0" applyAlignment="0" applyProtection="0"/>
    <xf numFmtId="0" fontId="40" fillId="7" borderId="59" applyNumberFormat="0" applyAlignment="0" applyProtection="0"/>
    <xf numFmtId="0" fontId="40" fillId="7" borderId="59" applyNumberFormat="0" applyAlignment="0" applyProtection="0"/>
    <xf numFmtId="0" fontId="12" fillId="0" borderId="0">
      <alignment vertical="center"/>
    </xf>
    <xf numFmtId="0" fontId="40" fillId="7" borderId="59" applyNumberFormat="0" applyAlignment="0" applyProtection="0"/>
    <xf numFmtId="0" fontId="40" fillId="7" borderId="59" applyNumberFormat="0" applyAlignment="0" applyProtection="0"/>
    <xf numFmtId="0" fontId="40" fillId="7" borderId="59" applyNumberFormat="0" applyAlignment="0" applyProtection="0"/>
    <xf numFmtId="0" fontId="40" fillId="7" borderId="59" applyNumberFormat="0" applyAlignment="0" applyProtection="0"/>
    <xf numFmtId="0" fontId="40" fillId="7" borderId="59" applyNumberFormat="0" applyAlignment="0" applyProtection="0"/>
    <xf numFmtId="0" fontId="40" fillId="7" borderId="59" applyNumberFormat="0" applyAlignment="0" applyProtection="0"/>
    <xf numFmtId="0" fontId="40" fillId="7" borderId="59" applyNumberFormat="0" applyAlignment="0" applyProtection="0"/>
    <xf numFmtId="0" fontId="40" fillId="7" borderId="59" applyNumberFormat="0" applyAlignment="0" applyProtection="0"/>
    <xf numFmtId="0" fontId="12" fillId="0" borderId="0"/>
    <xf numFmtId="0" fontId="12" fillId="0" borderId="0"/>
    <xf numFmtId="0" fontId="12" fillId="0" borderId="0"/>
    <xf numFmtId="0" fontId="12" fillId="0" borderId="0"/>
    <xf numFmtId="0" fontId="12" fillId="0" borderId="0"/>
    <xf numFmtId="0" fontId="12" fillId="0" borderId="0" applyNumberFormat="0" applyFill="0" applyBorder="0" applyAlignment="0" applyProtection="0"/>
    <xf numFmtId="0" fontId="40" fillId="7" borderId="80" applyNumberForma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45" fillId="34" borderId="78" applyNumberFormat="0" applyAlignment="0" applyProtection="0"/>
    <xf numFmtId="0" fontId="45" fillId="34" borderId="78" applyNumberFormat="0" applyAlignment="0" applyProtection="0"/>
    <xf numFmtId="0" fontId="45" fillId="34" borderId="78" applyNumberFormat="0" applyAlignment="0" applyProtection="0"/>
    <xf numFmtId="0" fontId="45" fillId="34" borderId="78" applyNumberFormat="0" applyAlignment="0" applyProtection="0"/>
    <xf numFmtId="0" fontId="45" fillId="34" borderId="78" applyNumberFormat="0" applyAlignment="0" applyProtection="0"/>
    <xf numFmtId="0" fontId="45" fillId="34" borderId="78" applyNumberFormat="0" applyAlignment="0" applyProtection="0"/>
    <xf numFmtId="0" fontId="45" fillId="34" borderId="78" applyNumberFormat="0" applyAlignment="0" applyProtection="0"/>
    <xf numFmtId="0" fontId="45" fillId="34" borderId="78" applyNumberFormat="0" applyAlignment="0" applyProtection="0"/>
    <xf numFmtId="0" fontId="45" fillId="34" borderId="78" applyNumberFormat="0" applyAlignment="0" applyProtection="0"/>
    <xf numFmtId="0" fontId="45" fillId="34" borderId="78" applyNumberFormat="0" applyAlignment="0" applyProtection="0"/>
    <xf numFmtId="0" fontId="45" fillId="34" borderId="78" applyNumberFormat="0" applyAlignment="0" applyProtection="0"/>
    <xf numFmtId="0" fontId="45" fillId="34" borderId="78" applyNumberFormat="0" applyAlignment="0" applyProtection="0"/>
    <xf numFmtId="0" fontId="45" fillId="34" borderId="78" applyNumberFormat="0" applyAlignment="0" applyProtection="0"/>
    <xf numFmtId="0" fontId="45" fillId="34" borderId="78" applyNumberFormat="0" applyAlignment="0" applyProtection="0"/>
    <xf numFmtId="0" fontId="45" fillId="34" borderId="78" applyNumberFormat="0" applyAlignment="0" applyProtection="0"/>
    <xf numFmtId="0" fontId="12" fillId="0" borderId="0" applyNumberFormat="0" applyFill="0" applyBorder="0" applyAlignment="0" applyProtection="0"/>
    <xf numFmtId="0" fontId="12" fillId="0" borderId="0"/>
    <xf numFmtId="0" fontId="12" fillId="0" borderId="0"/>
    <xf numFmtId="0" fontId="12" fillId="0" borderId="0"/>
    <xf numFmtId="0" fontId="47" fillId="0" borderId="79" applyNumberFormat="0" applyFill="0" applyAlignment="0" applyProtection="0"/>
    <xf numFmtId="0" fontId="47" fillId="0" borderId="79" applyNumberFormat="0" applyFill="0" applyAlignment="0" applyProtection="0"/>
    <xf numFmtId="0" fontId="47" fillId="0" borderId="79" applyNumberFormat="0" applyFill="0" applyAlignment="0" applyProtection="0"/>
    <xf numFmtId="0" fontId="47" fillId="0" borderId="79" applyNumberFormat="0" applyFill="0" applyAlignment="0" applyProtection="0"/>
    <xf numFmtId="0" fontId="47" fillId="0" borderId="79" applyNumberFormat="0" applyFill="0" applyAlignment="0" applyProtection="0"/>
    <xf numFmtId="0" fontId="47" fillId="0" borderId="79" applyNumberFormat="0" applyFill="0" applyAlignment="0" applyProtection="0"/>
    <xf numFmtId="0" fontId="47" fillId="0" borderId="79" applyNumberFormat="0" applyFill="0" applyAlignment="0" applyProtection="0"/>
    <xf numFmtId="0" fontId="47" fillId="0" borderId="79" applyNumberFormat="0" applyFill="0" applyAlignment="0" applyProtection="0"/>
    <xf numFmtId="0" fontId="12" fillId="0" borderId="0"/>
    <xf numFmtId="0" fontId="47" fillId="0" borderId="79" applyNumberFormat="0" applyFill="0" applyAlignment="0" applyProtection="0"/>
    <xf numFmtId="0" fontId="47" fillId="0" borderId="79" applyNumberFormat="0" applyFill="0" applyAlignment="0" applyProtection="0"/>
    <xf numFmtId="0" fontId="12" fillId="0" borderId="0"/>
    <xf numFmtId="0" fontId="47" fillId="0" borderId="79" applyNumberFormat="0" applyFill="0" applyAlignment="0" applyProtection="0"/>
    <xf numFmtId="0" fontId="47" fillId="0" borderId="79" applyNumberFormat="0" applyFill="0" applyAlignment="0" applyProtection="0"/>
    <xf numFmtId="0" fontId="47" fillId="0" borderId="79" applyNumberFormat="0" applyFill="0" applyAlignment="0" applyProtection="0"/>
    <xf numFmtId="0" fontId="40" fillId="7" borderId="72" applyNumberFormat="0" applyAlignment="0" applyProtection="0"/>
    <xf numFmtId="0" fontId="47" fillId="0" borderId="79" applyNumberFormat="0" applyFill="0" applyAlignment="0" applyProtection="0"/>
    <xf numFmtId="0" fontId="12" fillId="0" borderId="0" applyNumberFormat="0" applyFill="0" applyBorder="0" applyAlignment="0" applyProtection="0"/>
    <xf numFmtId="0" fontId="12" fillId="0" borderId="0"/>
    <xf numFmtId="0" fontId="12" fillId="0" borderId="0" applyNumberFormat="0" applyFill="0" applyBorder="0" applyAlignment="0" applyProtection="0"/>
    <xf numFmtId="0" fontId="12" fillId="0" borderId="0" applyNumberFormat="0" applyFill="0" applyBorder="0" applyAlignment="0" applyProtection="0"/>
    <xf numFmtId="0" fontId="12" fillId="0" borderId="0"/>
    <xf numFmtId="0" fontId="12" fillId="0" borderId="0" applyNumberFormat="0" applyFill="0" applyBorder="0" applyAlignment="0" applyProtection="0"/>
    <xf numFmtId="0" fontId="12" fillId="0" borderId="0" applyNumberFormat="0" applyFill="0" applyBorder="0" applyAlignment="0" applyProtection="0"/>
    <xf numFmtId="0" fontId="12" fillId="0" borderId="0"/>
    <xf numFmtId="0" fontId="40" fillId="7" borderId="43" applyNumberFormat="0" applyAlignment="0" applyProtection="0"/>
    <xf numFmtId="0" fontId="40" fillId="7" borderId="43" applyNumberFormat="0" applyAlignment="0" applyProtection="0"/>
    <xf numFmtId="0" fontId="40" fillId="7" borderId="43" applyNumberFormat="0" applyAlignment="0" applyProtection="0"/>
    <xf numFmtId="0" fontId="40" fillId="7" borderId="43" applyNumberFormat="0" applyAlignment="0" applyProtection="0"/>
    <xf numFmtId="0" fontId="40" fillId="7" borderId="43" applyNumberFormat="0" applyAlignment="0" applyProtection="0"/>
    <xf numFmtId="0" fontId="40" fillId="7" borderId="43" applyNumberFormat="0" applyAlignment="0" applyProtection="0"/>
    <xf numFmtId="0" fontId="40" fillId="7" borderId="43" applyNumberFormat="0" applyAlignment="0" applyProtection="0"/>
    <xf numFmtId="0" fontId="40" fillId="7" borderId="43" applyNumberFormat="0" applyAlignment="0" applyProtection="0"/>
    <xf numFmtId="0" fontId="40" fillId="7" borderId="43" applyNumberFormat="0" applyAlignment="0" applyProtection="0"/>
    <xf numFmtId="0" fontId="40" fillId="7" borderId="43" applyNumberFormat="0" applyAlignment="0" applyProtection="0"/>
    <xf numFmtId="0" fontId="40" fillId="7" borderId="43" applyNumberFormat="0" applyAlignment="0" applyProtection="0"/>
    <xf numFmtId="0" fontId="40" fillId="7" borderId="43" applyNumberFormat="0" applyAlignment="0" applyProtection="0"/>
    <xf numFmtId="0" fontId="40" fillId="7" borderId="43" applyNumberFormat="0" applyAlignment="0" applyProtection="0"/>
    <xf numFmtId="0" fontId="40" fillId="7" borderId="43" applyNumberFormat="0" applyAlignment="0" applyProtection="0"/>
    <xf numFmtId="0" fontId="40" fillId="7" borderId="43" applyNumberFormat="0" applyAlignment="0" applyProtection="0"/>
    <xf numFmtId="0" fontId="40" fillId="7" borderId="43" applyNumberFormat="0" applyAlignment="0" applyProtection="0"/>
    <xf numFmtId="0" fontId="40" fillId="7" borderId="43" applyNumberFormat="0" applyAlignment="0" applyProtection="0"/>
    <xf numFmtId="0" fontId="40" fillId="7" borderId="43" applyNumberFormat="0" applyAlignment="0" applyProtection="0"/>
    <xf numFmtId="0" fontId="40" fillId="7" borderId="43" applyNumberFormat="0" applyAlignment="0" applyProtection="0"/>
    <xf numFmtId="0" fontId="40" fillId="7" borderId="43" applyNumberFormat="0" applyAlignment="0" applyProtection="0"/>
    <xf numFmtId="0" fontId="40" fillId="7" borderId="43" applyNumberFormat="0" applyAlignment="0" applyProtection="0"/>
    <xf numFmtId="0" fontId="40" fillId="7" borderId="43" applyNumberFormat="0" applyAlignment="0" applyProtection="0"/>
    <xf numFmtId="0" fontId="40" fillId="7" borderId="43" applyNumberFormat="0" applyAlignment="0" applyProtection="0"/>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12" fillId="0" borderId="0"/>
    <xf numFmtId="0" fontId="12" fillId="0" borderId="0"/>
    <xf numFmtId="0" fontId="12" fillId="0" borderId="0"/>
    <xf numFmtId="0" fontId="12" fillId="0" borderId="0"/>
    <xf numFmtId="0" fontId="56" fillId="36" borderId="76" applyNumberFormat="0" applyAlignment="0" applyProtection="0">
      <alignment vertical="center"/>
    </xf>
    <xf numFmtId="0" fontId="12" fillId="0" borderId="0"/>
    <xf numFmtId="0" fontId="12" fillId="0" borderId="0"/>
    <xf numFmtId="0" fontId="56" fillId="36" borderId="76" applyNumberFormat="0" applyAlignment="0" applyProtection="0">
      <alignment vertical="center"/>
    </xf>
    <xf numFmtId="0" fontId="56" fillId="34" borderId="76" applyNumberFormat="0" applyAlignment="0" applyProtection="0">
      <alignment vertical="center"/>
    </xf>
    <xf numFmtId="0" fontId="56" fillId="36" borderId="76" applyNumberFormat="0" applyAlignment="0" applyProtection="0">
      <alignment vertical="center"/>
    </xf>
    <xf numFmtId="0" fontId="12" fillId="0" borderId="0"/>
    <xf numFmtId="0" fontId="56" fillId="36" borderId="76" applyNumberFormat="0" applyAlignment="0" applyProtection="0">
      <alignment vertical="center"/>
    </xf>
    <xf numFmtId="0" fontId="56" fillId="36" borderId="76" applyNumberFormat="0" applyAlignment="0" applyProtection="0">
      <alignment vertical="center"/>
    </xf>
    <xf numFmtId="0" fontId="56" fillId="34" borderId="76" applyNumberFormat="0" applyAlignment="0" applyProtection="0">
      <alignment vertical="center"/>
    </xf>
    <xf numFmtId="0" fontId="56" fillId="36" borderId="76" applyNumberFormat="0" applyAlignment="0" applyProtection="0">
      <alignment vertical="center"/>
    </xf>
    <xf numFmtId="0" fontId="56" fillId="34"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4"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4"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4" borderId="76" applyNumberFormat="0" applyAlignment="0" applyProtection="0">
      <alignment vertical="center"/>
    </xf>
    <xf numFmtId="0" fontId="44" fillId="39" borderId="40" applyNumberFormat="0" applyFont="0" applyAlignment="0" applyProtection="0"/>
    <xf numFmtId="0" fontId="44" fillId="39" borderId="40" applyNumberFormat="0" applyFont="0" applyAlignment="0" applyProtection="0"/>
    <xf numFmtId="0" fontId="44" fillId="39" borderId="40" applyNumberFormat="0" applyFont="0" applyAlignment="0" applyProtection="0"/>
    <xf numFmtId="0" fontId="44" fillId="39" borderId="40" applyNumberFormat="0" applyFont="0" applyAlignment="0" applyProtection="0"/>
    <xf numFmtId="0" fontId="44" fillId="39" borderId="40" applyNumberFormat="0" applyFont="0" applyAlignment="0" applyProtection="0"/>
    <xf numFmtId="0" fontId="44" fillId="39" borderId="40" applyNumberFormat="0" applyFont="0" applyAlignment="0" applyProtection="0"/>
    <xf numFmtId="0" fontId="44" fillId="39" borderId="40" applyNumberFormat="0" applyFont="0" applyAlignment="0" applyProtection="0"/>
    <xf numFmtId="0" fontId="44" fillId="39" borderId="40" applyNumberFormat="0" applyFont="0" applyAlignment="0" applyProtection="0"/>
    <xf numFmtId="0" fontId="44" fillId="39" borderId="40" applyNumberFormat="0" applyFont="0" applyAlignment="0" applyProtection="0"/>
    <xf numFmtId="0" fontId="40" fillId="7" borderId="37" applyNumberFormat="0" applyAlignment="0" applyProtection="0"/>
    <xf numFmtId="0" fontId="40" fillId="7" borderId="37" applyNumberFormat="0" applyAlignment="0" applyProtection="0"/>
    <xf numFmtId="0" fontId="40" fillId="7" borderId="37" applyNumberFormat="0" applyAlignment="0" applyProtection="0"/>
    <xf numFmtId="0" fontId="40" fillId="7" borderId="37" applyNumberFormat="0" applyAlignment="0" applyProtection="0"/>
    <xf numFmtId="0" fontId="40" fillId="7" borderId="37" applyNumberFormat="0" applyAlignment="0" applyProtection="0"/>
    <xf numFmtId="0" fontId="40" fillId="7" borderId="37" applyNumberFormat="0" applyAlignment="0" applyProtection="0"/>
    <xf numFmtId="0" fontId="40" fillId="7" borderId="37" applyNumberFormat="0" applyAlignment="0" applyProtection="0"/>
    <xf numFmtId="0" fontId="40" fillId="7" borderId="37" applyNumberFormat="0" applyAlignment="0" applyProtection="0"/>
    <xf numFmtId="0" fontId="40" fillId="7" borderId="37" applyNumberFormat="0" applyAlignment="0" applyProtection="0"/>
    <xf numFmtId="0" fontId="40" fillId="7" borderId="37" applyNumberFormat="0" applyAlignment="0" applyProtection="0"/>
    <xf numFmtId="0" fontId="40" fillId="7" borderId="37" applyNumberFormat="0" applyAlignment="0" applyProtection="0"/>
    <xf numFmtId="0" fontId="40" fillId="7" borderId="37" applyNumberFormat="0" applyAlignment="0" applyProtection="0"/>
    <xf numFmtId="0" fontId="40" fillId="7" borderId="37" applyNumberFormat="0" applyAlignment="0" applyProtection="0"/>
    <xf numFmtId="0" fontId="40" fillId="7" borderId="37" applyNumberFormat="0" applyAlignment="0" applyProtection="0"/>
    <xf numFmtId="0" fontId="40" fillId="7" borderId="37" applyNumberFormat="0" applyAlignment="0" applyProtection="0"/>
    <xf numFmtId="0" fontId="40" fillId="7" borderId="37" applyNumberFormat="0" applyAlignment="0" applyProtection="0"/>
    <xf numFmtId="0" fontId="40" fillId="7" borderId="37" applyNumberFormat="0" applyAlignment="0" applyProtection="0"/>
    <xf numFmtId="0" fontId="40" fillId="7" borderId="37" applyNumberFormat="0" applyAlignment="0" applyProtection="0"/>
    <xf numFmtId="0" fontId="40" fillId="7" borderId="37" applyNumberFormat="0" applyAlignment="0" applyProtection="0"/>
    <xf numFmtId="0" fontId="40" fillId="7" borderId="37" applyNumberFormat="0" applyAlignment="0" applyProtection="0"/>
    <xf numFmtId="0" fontId="40" fillId="7" borderId="37" applyNumberFormat="0" applyAlignment="0" applyProtection="0"/>
    <xf numFmtId="0" fontId="40" fillId="7" borderId="37" applyNumberFormat="0" applyAlignment="0" applyProtection="0"/>
    <xf numFmtId="0" fontId="40" fillId="7" borderId="37" applyNumberFormat="0" applyAlignment="0" applyProtection="0"/>
    <xf numFmtId="0" fontId="44" fillId="39" borderId="40" applyNumberFormat="0" applyFont="0" applyAlignment="0" applyProtection="0"/>
    <xf numFmtId="0" fontId="44" fillId="39" borderId="40" applyNumberFormat="0" applyFont="0" applyAlignment="0" applyProtection="0"/>
    <xf numFmtId="0" fontId="40" fillId="7" borderId="37" applyNumberFormat="0" applyAlignment="0" applyProtection="0"/>
    <xf numFmtId="0" fontId="45" fillId="34" borderId="41" applyNumberFormat="0" applyAlignment="0" applyProtection="0"/>
    <xf numFmtId="0" fontId="45" fillId="34" borderId="41" applyNumberFormat="0" applyAlignment="0" applyProtection="0"/>
    <xf numFmtId="0" fontId="45" fillId="34" borderId="41" applyNumberFormat="0" applyAlignment="0" applyProtection="0"/>
    <xf numFmtId="0" fontId="45" fillId="34" borderId="41" applyNumberFormat="0" applyAlignment="0" applyProtection="0"/>
    <xf numFmtId="0" fontId="45" fillId="34" borderId="41" applyNumberFormat="0" applyAlignment="0" applyProtection="0"/>
    <xf numFmtId="0" fontId="45" fillId="34" borderId="41" applyNumberFormat="0" applyAlignment="0" applyProtection="0"/>
    <xf numFmtId="0" fontId="45" fillId="34" borderId="41" applyNumberFormat="0" applyAlignment="0" applyProtection="0"/>
    <xf numFmtId="0" fontId="45" fillId="34" borderId="41" applyNumberFormat="0" applyAlignment="0" applyProtection="0"/>
    <xf numFmtId="0" fontId="45" fillId="34" borderId="41" applyNumberFormat="0" applyAlignment="0" applyProtection="0"/>
    <xf numFmtId="0" fontId="45" fillId="34" borderId="41" applyNumberFormat="0" applyAlignment="0" applyProtection="0"/>
    <xf numFmtId="0" fontId="45" fillId="34" borderId="41" applyNumberFormat="0" applyAlignment="0" applyProtection="0"/>
    <xf numFmtId="0" fontId="45" fillId="34" borderId="41" applyNumberFormat="0" applyAlignment="0" applyProtection="0"/>
    <xf numFmtId="0" fontId="45" fillId="34" borderId="41" applyNumberFormat="0" applyAlignment="0" applyProtection="0"/>
    <xf numFmtId="0" fontId="45" fillId="34" borderId="41" applyNumberFormat="0" applyAlignment="0" applyProtection="0"/>
    <xf numFmtId="0" fontId="45" fillId="34" borderId="41" applyNumberFormat="0" applyAlignment="0" applyProtection="0"/>
    <xf numFmtId="0" fontId="45" fillId="34" borderId="41" applyNumberFormat="0" applyAlignment="0" applyProtection="0"/>
    <xf numFmtId="0" fontId="45" fillId="34" borderId="41" applyNumberFormat="0" applyAlignment="0" applyProtection="0"/>
    <xf numFmtId="0" fontId="45" fillId="34" borderId="41" applyNumberFormat="0" applyAlignment="0" applyProtection="0"/>
    <xf numFmtId="0" fontId="44" fillId="39" borderId="73" applyNumberFormat="0" applyFont="0" applyAlignment="0" applyProtection="0"/>
    <xf numFmtId="0" fontId="44" fillId="39" borderId="73" applyNumberFormat="0" applyFont="0" applyAlignment="0" applyProtection="0"/>
    <xf numFmtId="0" fontId="44" fillId="39" borderId="73" applyNumberFormat="0" applyFont="0" applyAlignment="0" applyProtection="0"/>
    <xf numFmtId="0" fontId="44" fillId="39" borderId="73" applyNumberFormat="0" applyFont="0" applyAlignment="0" applyProtection="0"/>
    <xf numFmtId="0" fontId="44" fillId="39" borderId="73" applyNumberFormat="0" applyFont="0" applyAlignment="0" applyProtection="0"/>
    <xf numFmtId="0" fontId="44" fillId="39" borderId="73" applyNumberFormat="0" applyFont="0" applyAlignment="0" applyProtection="0"/>
    <xf numFmtId="0" fontId="44" fillId="39" borderId="73" applyNumberFormat="0" applyFont="0" applyAlignment="0" applyProtection="0"/>
    <xf numFmtId="0" fontId="44" fillId="39" borderId="73" applyNumberFormat="0" applyFont="0" applyAlignment="0" applyProtection="0"/>
    <xf numFmtId="0" fontId="40" fillId="7" borderId="69" applyNumberFormat="0" applyAlignment="0" applyProtection="0"/>
    <xf numFmtId="0" fontId="40" fillId="7" borderId="69" applyNumberFormat="0" applyAlignment="0" applyProtection="0"/>
    <xf numFmtId="0" fontId="40" fillId="7" borderId="69" applyNumberFormat="0" applyAlignment="0" applyProtection="0"/>
    <xf numFmtId="0" fontId="40" fillId="7" borderId="69" applyNumberFormat="0" applyAlignment="0" applyProtection="0"/>
    <xf numFmtId="0" fontId="40" fillId="7" borderId="69" applyNumberFormat="0" applyAlignment="0" applyProtection="0"/>
    <xf numFmtId="0" fontId="44" fillId="39" borderId="48" applyNumberFormat="0" applyFont="0" applyAlignment="0" applyProtection="0"/>
    <xf numFmtId="0" fontId="44" fillId="39" borderId="48" applyNumberFormat="0" applyFont="0" applyAlignment="0" applyProtection="0"/>
    <xf numFmtId="9" fontId="12" fillId="0" borderId="0" applyFont="0" applyFill="0" applyBorder="0" applyAlignment="0" applyProtection="0">
      <alignment vertical="center"/>
    </xf>
    <xf numFmtId="0" fontId="44" fillId="39" borderId="48" applyNumberFormat="0" applyFont="0" applyAlignment="0" applyProtection="0"/>
    <xf numFmtId="0" fontId="44" fillId="39" borderId="48" applyNumberFormat="0" applyFont="0" applyAlignment="0" applyProtection="0"/>
    <xf numFmtId="0" fontId="44" fillId="39" borderId="48" applyNumberFormat="0" applyFont="0" applyAlignment="0" applyProtection="0"/>
    <xf numFmtId="0" fontId="44" fillId="39" borderId="48" applyNumberFormat="0" applyFont="0" applyAlignment="0" applyProtection="0"/>
    <xf numFmtId="0" fontId="44" fillId="39" borderId="48" applyNumberFormat="0" applyFont="0" applyAlignment="0" applyProtection="0"/>
    <xf numFmtId="0" fontId="44" fillId="39" borderId="48" applyNumberFormat="0" applyFont="0" applyAlignment="0" applyProtection="0"/>
    <xf numFmtId="0" fontId="44" fillId="39" borderId="48" applyNumberFormat="0" applyFont="0" applyAlignment="0" applyProtection="0"/>
    <xf numFmtId="0" fontId="44" fillId="39" borderId="48" applyNumberFormat="0" applyFont="0" applyAlignment="0" applyProtection="0"/>
    <xf numFmtId="0" fontId="44" fillId="39" borderId="48" applyNumberFormat="0" applyFont="0" applyAlignment="0" applyProtection="0"/>
    <xf numFmtId="0" fontId="44" fillId="39" borderId="48" applyNumberFormat="0" applyFont="0" applyAlignment="0" applyProtection="0"/>
    <xf numFmtId="0" fontId="44" fillId="39" borderId="48" applyNumberFormat="0" applyFont="0" applyAlignment="0" applyProtection="0"/>
    <xf numFmtId="0" fontId="44" fillId="39" borderId="48" applyNumberFormat="0" applyFont="0" applyAlignment="0" applyProtection="0"/>
    <xf numFmtId="0" fontId="40" fillId="7" borderId="69" applyNumberFormat="0" applyAlignment="0" applyProtection="0"/>
    <xf numFmtId="0" fontId="40" fillId="7" borderId="69" applyNumberFormat="0" applyAlignment="0" applyProtection="0"/>
    <xf numFmtId="0" fontId="40" fillId="7" borderId="69" applyNumberFormat="0" applyAlignment="0" applyProtection="0"/>
    <xf numFmtId="0" fontId="40" fillId="7" borderId="49" applyNumberFormat="0" applyAlignment="0" applyProtection="0"/>
    <xf numFmtId="0" fontId="40" fillId="7" borderId="49" applyNumberFormat="0" applyAlignment="0" applyProtection="0"/>
    <xf numFmtId="0" fontId="40" fillId="7" borderId="49" applyNumberFormat="0" applyAlignment="0" applyProtection="0"/>
    <xf numFmtId="0" fontId="40" fillId="7" borderId="49" applyNumberFormat="0" applyAlignment="0" applyProtection="0"/>
    <xf numFmtId="0" fontId="40" fillId="7" borderId="49" applyNumberFormat="0" applyAlignment="0" applyProtection="0"/>
    <xf numFmtId="9" fontId="12" fillId="0" borderId="0" applyFont="0" applyFill="0" applyBorder="0" applyAlignment="0" applyProtection="0"/>
    <xf numFmtId="0" fontId="40" fillId="7" borderId="49" applyNumberFormat="0" applyAlignment="0" applyProtection="0"/>
    <xf numFmtId="0" fontId="40" fillId="7" borderId="49" applyNumberFormat="0" applyAlignment="0" applyProtection="0"/>
    <xf numFmtId="0" fontId="40" fillId="7" borderId="49" applyNumberFormat="0" applyAlignment="0" applyProtection="0"/>
    <xf numFmtId="0" fontId="40" fillId="7" borderId="49" applyNumberFormat="0" applyAlignment="0" applyProtection="0"/>
    <xf numFmtId="0" fontId="40" fillId="7" borderId="49" applyNumberFormat="0" applyAlignment="0" applyProtection="0"/>
    <xf numFmtId="0" fontId="40" fillId="7" borderId="49" applyNumberFormat="0" applyAlignment="0" applyProtection="0"/>
    <xf numFmtId="0" fontId="40" fillId="7" borderId="49" applyNumberFormat="0" applyAlignment="0" applyProtection="0"/>
    <xf numFmtId="0" fontId="40" fillId="7" borderId="49" applyNumberFormat="0" applyAlignment="0" applyProtection="0"/>
    <xf numFmtId="0" fontId="40" fillId="7" borderId="49" applyNumberFormat="0" applyAlignment="0" applyProtection="0"/>
    <xf numFmtId="0" fontId="40" fillId="7" borderId="49" applyNumberFormat="0" applyAlignment="0" applyProtection="0"/>
    <xf numFmtId="0" fontId="40" fillId="7" borderId="49" applyNumberFormat="0" applyAlignment="0" applyProtection="0"/>
    <xf numFmtId="0" fontId="40" fillId="7" borderId="49" applyNumberFormat="0" applyAlignment="0" applyProtection="0"/>
    <xf numFmtId="0" fontId="40" fillId="7" borderId="49" applyNumberFormat="0" applyAlignment="0" applyProtection="0"/>
    <xf numFmtId="0" fontId="31" fillId="34" borderId="43" applyNumberFormat="0" applyAlignment="0" applyProtection="0"/>
    <xf numFmtId="0" fontId="31" fillId="34" borderId="43" applyNumberFormat="0" applyAlignment="0" applyProtection="0"/>
    <xf numFmtId="0" fontId="31" fillId="34" borderId="43" applyNumberFormat="0" applyAlignment="0" applyProtection="0"/>
    <xf numFmtId="0" fontId="31" fillId="34" borderId="43" applyNumberFormat="0" applyAlignment="0" applyProtection="0"/>
    <xf numFmtId="0" fontId="31" fillId="34" borderId="43" applyNumberFormat="0" applyAlignment="0" applyProtection="0"/>
    <xf numFmtId="0" fontId="31" fillId="34" borderId="43" applyNumberFormat="0" applyAlignment="0" applyProtection="0"/>
    <xf numFmtId="0" fontId="31" fillId="34" borderId="43" applyNumberFormat="0" applyAlignment="0" applyProtection="0"/>
    <xf numFmtId="0" fontId="44" fillId="39" borderId="34" applyNumberFormat="0" applyFont="0" applyAlignment="0" applyProtection="0"/>
    <xf numFmtId="0" fontId="44" fillId="39" borderId="34" applyNumberFormat="0" applyFont="0" applyAlignment="0" applyProtection="0"/>
    <xf numFmtId="9" fontId="12" fillId="0" borderId="0" applyFont="0" applyFill="0" applyBorder="0" applyAlignment="0" applyProtection="0"/>
    <xf numFmtId="0" fontId="44" fillId="39" borderId="34" applyNumberFormat="0" applyFont="0" applyAlignment="0" applyProtection="0"/>
    <xf numFmtId="0" fontId="44" fillId="39" borderId="34" applyNumberFormat="0" applyFont="0" applyAlignment="0" applyProtection="0"/>
    <xf numFmtId="0" fontId="44" fillId="39" borderId="30" applyNumberFormat="0" applyFont="0" applyAlignment="0" applyProtection="0"/>
    <xf numFmtId="0" fontId="44" fillId="39" borderId="30" applyNumberFormat="0" applyFont="0" applyAlignment="0" applyProtection="0"/>
    <xf numFmtId="0" fontId="44" fillId="39" borderId="30" applyNumberFormat="0" applyFont="0" applyAlignment="0" applyProtection="0"/>
    <xf numFmtId="9" fontId="12" fillId="0" borderId="0" applyFont="0" applyFill="0" applyBorder="0" applyAlignment="0" applyProtection="0"/>
    <xf numFmtId="0" fontId="44" fillId="39" borderId="30" applyNumberFormat="0" applyFont="0" applyAlignment="0" applyProtection="0"/>
    <xf numFmtId="0" fontId="44" fillId="39" borderId="30" applyNumberFormat="0" applyFont="0" applyAlignment="0" applyProtection="0"/>
    <xf numFmtId="0" fontId="44" fillId="39" borderId="30" applyNumberFormat="0" applyFont="0" applyAlignment="0" applyProtection="0"/>
    <xf numFmtId="0" fontId="44" fillId="39" borderId="30" applyNumberFormat="0" applyFont="0" applyAlignment="0" applyProtection="0"/>
    <xf numFmtId="0" fontId="44" fillId="39" borderId="30" applyNumberFormat="0" applyFont="0" applyAlignment="0" applyProtection="0"/>
    <xf numFmtId="0" fontId="44" fillId="39" borderId="30" applyNumberFormat="0" applyFont="0" applyAlignment="0" applyProtection="0"/>
    <xf numFmtId="0" fontId="44" fillId="39" borderId="30" applyNumberFormat="0" applyFont="0" applyAlignment="0" applyProtection="0"/>
    <xf numFmtId="0" fontId="44" fillId="39" borderId="30" applyNumberFormat="0" applyFont="0" applyAlignment="0" applyProtection="0"/>
    <xf numFmtId="0" fontId="40" fillId="7" borderId="27" applyNumberFormat="0" applyAlignment="0" applyProtection="0"/>
    <xf numFmtId="0" fontId="40" fillId="7" borderId="27" applyNumberFormat="0" applyAlignment="0" applyProtection="0"/>
    <xf numFmtId="0" fontId="40" fillId="7" borderId="27" applyNumberFormat="0" applyAlignment="0" applyProtection="0"/>
    <xf numFmtId="0" fontId="40" fillId="7" borderId="27" applyNumberFormat="0" applyAlignment="0" applyProtection="0"/>
    <xf numFmtId="0" fontId="40" fillId="7" borderId="27" applyNumberFormat="0" applyAlignment="0" applyProtection="0"/>
    <xf numFmtId="0" fontId="40" fillId="7" borderId="27" applyNumberFormat="0" applyAlignment="0" applyProtection="0"/>
    <xf numFmtId="0" fontId="40" fillId="7" borderId="27" applyNumberFormat="0" applyAlignment="0" applyProtection="0"/>
    <xf numFmtId="0" fontId="40" fillId="7" borderId="27" applyNumberFormat="0" applyAlignment="0" applyProtection="0"/>
    <xf numFmtId="0" fontId="40" fillId="7" borderId="27" applyNumberFormat="0" applyAlignment="0" applyProtection="0"/>
    <xf numFmtId="0" fontId="40" fillId="7" borderId="27" applyNumberFormat="0" applyAlignment="0" applyProtection="0"/>
    <xf numFmtId="0" fontId="40" fillId="7" borderId="27" applyNumberFormat="0" applyAlignment="0" applyProtection="0"/>
    <xf numFmtId="0" fontId="40" fillId="7" borderId="27" applyNumberFormat="0" applyAlignment="0" applyProtection="0"/>
    <xf numFmtId="0" fontId="40" fillId="7" borderId="27" applyNumberFormat="0" applyAlignment="0" applyProtection="0"/>
    <xf numFmtId="0" fontId="40" fillId="7" borderId="27" applyNumberFormat="0" applyAlignment="0" applyProtection="0"/>
    <xf numFmtId="0" fontId="40" fillId="7" borderId="27" applyNumberFormat="0" applyAlignment="0" applyProtection="0"/>
    <xf numFmtId="0" fontId="40" fillId="7" borderId="27" applyNumberFormat="0" applyAlignment="0" applyProtection="0"/>
    <xf numFmtId="0" fontId="40" fillId="7" borderId="27" applyNumberFormat="0" applyAlignment="0" applyProtection="0"/>
    <xf numFmtId="0" fontId="40" fillId="7" borderId="27" applyNumberFormat="0" applyAlignment="0" applyProtection="0"/>
    <xf numFmtId="0" fontId="40" fillId="7" borderId="27" applyNumberFormat="0" applyAlignment="0" applyProtection="0"/>
    <xf numFmtId="0" fontId="40" fillId="7" borderId="27" applyNumberFormat="0" applyAlignment="0" applyProtection="0"/>
    <xf numFmtId="0" fontId="40" fillId="7" borderId="27" applyNumberFormat="0" applyAlignment="0" applyProtection="0"/>
    <xf numFmtId="0" fontId="40" fillId="7" borderId="27" applyNumberFormat="0" applyAlignment="0" applyProtection="0"/>
    <xf numFmtId="0" fontId="40" fillId="7" borderId="27" applyNumberFormat="0" applyAlignment="0" applyProtection="0"/>
    <xf numFmtId="0" fontId="40" fillId="7" borderId="27" applyNumberFormat="0" applyAlignment="0" applyProtection="0"/>
    <xf numFmtId="0" fontId="44" fillId="39" borderId="30" applyNumberFormat="0" applyFont="0" applyAlignment="0" applyProtection="0"/>
    <xf numFmtId="0" fontId="44" fillId="39" borderId="30" applyNumberFormat="0" applyFont="0" applyAlignment="0" applyProtection="0"/>
    <xf numFmtId="0" fontId="40" fillId="7" borderId="27" applyNumberFormat="0" applyAlignment="0" applyProtection="0"/>
    <xf numFmtId="0" fontId="44" fillId="39" borderId="34" applyNumberFormat="0" applyFont="0" applyAlignment="0" applyProtection="0"/>
    <xf numFmtId="0" fontId="44" fillId="39" borderId="34" applyNumberFormat="0" applyFont="0" applyAlignment="0" applyProtection="0"/>
    <xf numFmtId="0" fontId="44" fillId="39" borderId="34" applyNumberFormat="0" applyFont="0" applyAlignment="0" applyProtection="0"/>
    <xf numFmtId="0" fontId="40" fillId="7" borderId="31" applyNumberFormat="0" applyAlignment="0" applyProtection="0"/>
    <xf numFmtId="0" fontId="40" fillId="7" borderId="31" applyNumberFormat="0" applyAlignment="0" applyProtection="0"/>
    <xf numFmtId="0" fontId="40" fillId="7" borderId="31" applyNumberFormat="0" applyAlignment="0" applyProtection="0"/>
    <xf numFmtId="0" fontId="40" fillId="7" borderId="31" applyNumberFormat="0" applyAlignment="0" applyProtection="0"/>
    <xf numFmtId="0" fontId="40" fillId="7" borderId="31" applyNumberFormat="0" applyAlignment="0" applyProtection="0"/>
    <xf numFmtId="0" fontId="40" fillId="7" borderId="31" applyNumberFormat="0" applyAlignment="0" applyProtection="0"/>
    <xf numFmtId="0" fontId="40" fillId="7" borderId="31" applyNumberFormat="0" applyAlignment="0" applyProtection="0"/>
    <xf numFmtId="0" fontId="40" fillId="7" borderId="31" applyNumberFormat="0" applyAlignment="0" applyProtection="0"/>
    <xf numFmtId="0" fontId="40" fillId="7" borderId="31" applyNumberFormat="0" applyAlignment="0" applyProtection="0"/>
    <xf numFmtId="0" fontId="40" fillId="7" borderId="31" applyNumberFormat="0" applyAlignment="0" applyProtection="0"/>
    <xf numFmtId="0" fontId="40" fillId="7" borderId="31" applyNumberFormat="0" applyAlignment="0" applyProtection="0"/>
    <xf numFmtId="0" fontId="40" fillId="7" borderId="31" applyNumberFormat="0" applyAlignment="0" applyProtection="0"/>
    <xf numFmtId="0" fontId="40" fillId="7" borderId="31" applyNumberFormat="0" applyAlignment="0" applyProtection="0"/>
    <xf numFmtId="0" fontId="40" fillId="7" borderId="31" applyNumberFormat="0" applyAlignment="0" applyProtection="0"/>
    <xf numFmtId="0" fontId="40" fillId="7" borderId="31" applyNumberFormat="0" applyAlignment="0" applyProtection="0"/>
    <xf numFmtId="0" fontId="40" fillId="7" borderId="31" applyNumberFormat="0" applyAlignment="0" applyProtection="0"/>
    <xf numFmtId="0" fontId="40" fillId="7" borderId="31" applyNumberFormat="0" applyAlignment="0" applyProtection="0"/>
    <xf numFmtId="0" fontId="44" fillId="39" borderId="73" applyNumberFormat="0" applyFont="0" applyAlignment="0" applyProtection="0"/>
    <xf numFmtId="0" fontId="31" fillId="34" borderId="31" applyNumberFormat="0" applyAlignment="0" applyProtection="0"/>
    <xf numFmtId="9" fontId="12" fillId="0" borderId="0" applyFont="0" applyFill="0" applyBorder="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0" fontId="47" fillId="0" borderId="42" applyNumberFormat="0" applyFill="0" applyAlignment="0" applyProtection="0"/>
    <xf numFmtId="0" fontId="47" fillId="0" borderId="42" applyNumberFormat="0" applyFill="0" applyAlignment="0" applyProtection="0"/>
    <xf numFmtId="0" fontId="47" fillId="0" borderId="42" applyNumberFormat="0" applyFill="0" applyAlignment="0" applyProtection="0"/>
    <xf numFmtId="0" fontId="31" fillId="34" borderId="37" applyNumberFormat="0" applyAlignment="0" applyProtection="0"/>
    <xf numFmtId="0" fontId="31" fillId="34" borderId="37" applyNumberFormat="0" applyAlignment="0" applyProtection="0"/>
    <xf numFmtId="0" fontId="31" fillId="34" borderId="37" applyNumberFormat="0" applyAlignment="0" applyProtection="0"/>
    <xf numFmtId="0" fontId="31" fillId="34" borderId="37" applyNumberFormat="0" applyAlignment="0" applyProtection="0"/>
    <xf numFmtId="0" fontId="31" fillId="34" borderId="37" applyNumberFormat="0" applyAlignment="0" applyProtection="0"/>
    <xf numFmtId="0" fontId="31" fillId="34" borderId="37" applyNumberFormat="0" applyAlignment="0" applyProtection="0"/>
    <xf numFmtId="0" fontId="31" fillId="34" borderId="37" applyNumberFormat="0" applyAlignment="0" applyProtection="0"/>
    <xf numFmtId="0" fontId="31" fillId="34" borderId="37" applyNumberFormat="0" applyAlignment="0" applyProtection="0"/>
    <xf numFmtId="0" fontId="31" fillId="34" borderId="37" applyNumberFormat="0" applyAlignment="0" applyProtection="0"/>
    <xf numFmtId="0" fontId="31" fillId="34" borderId="37" applyNumberFormat="0" applyAlignment="0" applyProtection="0"/>
    <xf numFmtId="0" fontId="31" fillId="34" borderId="37" applyNumberFormat="0" applyAlignment="0" applyProtection="0"/>
    <xf numFmtId="0" fontId="31" fillId="34" borderId="37" applyNumberFormat="0" applyAlignment="0" applyProtection="0"/>
    <xf numFmtId="0" fontId="45" fillId="34" borderId="35" applyNumberFormat="0" applyAlignment="0" applyProtection="0"/>
    <xf numFmtId="0" fontId="45" fillId="34" borderId="35" applyNumberFormat="0" applyAlignment="0" applyProtection="0"/>
    <xf numFmtId="0" fontId="45" fillId="34" borderId="35" applyNumberFormat="0" applyAlignment="0" applyProtection="0"/>
    <xf numFmtId="0" fontId="45" fillId="34" borderId="35" applyNumberFormat="0" applyAlignment="0" applyProtection="0"/>
    <xf numFmtId="0" fontId="45" fillId="34" borderId="35" applyNumberFormat="0" applyAlignment="0" applyProtection="0"/>
    <xf numFmtId="0" fontId="45" fillId="34" borderId="35" applyNumberFormat="0" applyAlignment="0" applyProtection="0"/>
    <xf numFmtId="0" fontId="45" fillId="34" borderId="35" applyNumberFormat="0" applyAlignment="0" applyProtection="0"/>
    <xf numFmtId="0" fontId="45" fillId="34" borderId="35" applyNumberFormat="0" applyAlignment="0" applyProtection="0"/>
    <xf numFmtId="0" fontId="45" fillId="34" borderId="35" applyNumberFormat="0" applyAlignment="0" applyProtection="0"/>
    <xf numFmtId="0" fontId="45" fillId="34" borderId="35" applyNumberFormat="0" applyAlignment="0" applyProtection="0"/>
    <xf numFmtId="0" fontId="45" fillId="34" borderId="35" applyNumberFormat="0" applyAlignment="0" applyProtection="0"/>
    <xf numFmtId="0" fontId="45" fillId="34" borderId="35" applyNumberFormat="0" applyAlignment="0" applyProtection="0"/>
    <xf numFmtId="0" fontId="31" fillId="34" borderId="43" applyNumberFormat="0" applyAlignment="0" applyProtection="0"/>
    <xf numFmtId="0" fontId="31" fillId="34" borderId="43" applyNumberFormat="0" applyAlignment="0" applyProtection="0"/>
    <xf numFmtId="0" fontId="31" fillId="34" borderId="43" applyNumberFormat="0" applyAlignment="0" applyProtection="0"/>
    <xf numFmtId="0" fontId="31" fillId="34" borderId="43" applyNumberFormat="0" applyAlignment="0" applyProtection="0"/>
    <xf numFmtId="0" fontId="40" fillId="7" borderId="49" applyNumberFormat="0" applyAlignment="0" applyProtection="0"/>
    <xf numFmtId="0" fontId="40" fillId="7" borderId="49" applyNumberFormat="0" applyAlignment="0" applyProtection="0"/>
    <xf numFmtId="0" fontId="40" fillId="7" borderId="49" applyNumberFormat="0" applyAlignment="0" applyProtection="0"/>
    <xf numFmtId="0" fontId="40" fillId="7" borderId="49" applyNumberFormat="0" applyAlignment="0" applyProtection="0"/>
    <xf numFmtId="0" fontId="40" fillId="7" borderId="69" applyNumberFormat="0" applyAlignment="0" applyProtection="0"/>
    <xf numFmtId="0" fontId="40" fillId="7" borderId="69" applyNumberFormat="0" applyAlignment="0" applyProtection="0"/>
    <xf numFmtId="0" fontId="40" fillId="7" borderId="49" applyNumberFormat="0" applyAlignment="0" applyProtection="0"/>
    <xf numFmtId="0" fontId="40" fillId="7" borderId="69" applyNumberFormat="0" applyAlignment="0" applyProtection="0"/>
    <xf numFmtId="0" fontId="40" fillId="7" borderId="69" applyNumberFormat="0" applyAlignment="0" applyProtection="0"/>
    <xf numFmtId="0" fontId="40" fillId="7" borderId="69" applyNumberFormat="0" applyAlignment="0" applyProtection="0"/>
    <xf numFmtId="0" fontId="12" fillId="0" borderId="0"/>
    <xf numFmtId="0" fontId="12" fillId="0" borderId="0" applyNumberFormat="0" applyFill="0" applyBorder="0" applyAlignment="0" applyProtection="0"/>
    <xf numFmtId="0" fontId="40" fillId="7" borderId="69" applyNumberFormat="0" applyAlignment="0" applyProtection="0"/>
    <xf numFmtId="0" fontId="40" fillId="7" borderId="69" applyNumberFormat="0" applyAlignment="0" applyProtection="0"/>
    <xf numFmtId="0" fontId="40" fillId="7" borderId="69" applyNumberFormat="0" applyAlignment="0" applyProtection="0"/>
    <xf numFmtId="0" fontId="40" fillId="7" borderId="69" applyNumberFormat="0" applyAlignment="0" applyProtection="0"/>
    <xf numFmtId="0" fontId="40" fillId="7" borderId="69" applyNumberFormat="0" applyAlignment="0" applyProtection="0"/>
    <xf numFmtId="0" fontId="40" fillId="7" borderId="69" applyNumberFormat="0" applyAlignment="0" applyProtection="0"/>
    <xf numFmtId="0" fontId="44" fillId="39" borderId="73" applyNumberFormat="0" applyFont="0" applyAlignment="0" applyProtection="0"/>
    <xf numFmtId="0" fontId="44" fillId="39" borderId="73" applyNumberFormat="0" applyFont="0" applyAlignment="0" applyProtection="0"/>
    <xf numFmtId="0" fontId="40" fillId="7" borderId="69" applyNumberFormat="0" applyAlignment="0" applyProtection="0"/>
    <xf numFmtId="0" fontId="45" fillId="34" borderId="74" applyNumberFormat="0" applyAlignment="0" applyProtection="0"/>
    <xf numFmtId="0" fontId="45" fillId="34" borderId="74" applyNumberFormat="0" applyAlignment="0" applyProtection="0"/>
    <xf numFmtId="0" fontId="12" fillId="0" borderId="0"/>
    <xf numFmtId="0" fontId="12" fillId="0" borderId="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45" fillId="34" borderId="74" applyNumberFormat="0" applyAlignment="0" applyProtection="0"/>
    <xf numFmtId="0" fontId="45" fillId="34" borderId="74" applyNumberFormat="0" applyAlignment="0" applyProtection="0"/>
    <xf numFmtId="0" fontId="45" fillId="34" borderId="74" applyNumberFormat="0" applyAlignment="0" applyProtection="0"/>
    <xf numFmtId="0" fontId="45" fillId="34" borderId="74" applyNumberFormat="0" applyAlignment="0" applyProtection="0"/>
    <xf numFmtId="0" fontId="45" fillId="34" borderId="35" applyNumberFormat="0" applyAlignment="0" applyProtection="0"/>
    <xf numFmtId="0" fontId="45" fillId="34" borderId="35" applyNumberFormat="0" applyAlignment="0" applyProtection="0"/>
    <xf numFmtId="0" fontId="45" fillId="34" borderId="35" applyNumberFormat="0" applyAlignment="0" applyProtection="0"/>
    <xf numFmtId="0" fontId="45" fillId="34" borderId="35" applyNumberFormat="0" applyAlignment="0" applyProtection="0"/>
    <xf numFmtId="0" fontId="45" fillId="34" borderId="35" applyNumberFormat="0" applyAlignment="0" applyProtection="0"/>
    <xf numFmtId="0" fontId="31" fillId="34" borderId="37" applyNumberFormat="0" applyAlignment="0" applyProtection="0"/>
    <xf numFmtId="0" fontId="47" fillId="0" borderId="42" applyNumberFormat="0" applyFill="0" applyAlignment="0" applyProtection="0"/>
    <xf numFmtId="0" fontId="47" fillId="0" borderId="42" applyNumberFormat="0" applyFill="0" applyAlignment="0" applyProtection="0"/>
    <xf numFmtId="0" fontId="47" fillId="0" borderId="42" applyNumberFormat="0" applyFill="0" applyAlignment="0" applyProtection="0"/>
    <xf numFmtId="0" fontId="47" fillId="0" borderId="42" applyNumberFormat="0" applyFill="0" applyAlignment="0" applyProtection="0"/>
    <xf numFmtId="0" fontId="45" fillId="34" borderId="74" applyNumberFormat="0" applyAlignment="0" applyProtection="0"/>
    <xf numFmtId="0" fontId="45" fillId="34" borderId="74" applyNumberFormat="0" applyAlignment="0" applyProtection="0"/>
    <xf numFmtId="0" fontId="31" fillId="34" borderId="49" applyNumberFormat="0" applyAlignment="0" applyProtection="0"/>
    <xf numFmtId="0" fontId="31" fillId="34" borderId="49" applyNumberFormat="0" applyAlignment="0" applyProtection="0"/>
    <xf numFmtId="0" fontId="31" fillId="34" borderId="49" applyNumberFormat="0" applyAlignment="0" applyProtection="0"/>
    <xf numFmtId="0" fontId="31" fillId="34" borderId="49" applyNumberFormat="0" applyAlignment="0" applyProtection="0"/>
    <xf numFmtId="0" fontId="40" fillId="7" borderId="55" applyNumberFormat="0" applyAlignment="0" applyProtection="0"/>
    <xf numFmtId="0" fontId="40" fillId="7" borderId="55" applyNumberFormat="0" applyAlignment="0" applyProtection="0"/>
    <xf numFmtId="0" fontId="63" fillId="13" borderId="76" applyNumberFormat="0" applyAlignment="0" applyProtection="0">
      <alignment vertical="center"/>
    </xf>
    <xf numFmtId="0" fontId="63" fillId="13" borderId="76" applyNumberFormat="0" applyAlignment="0" applyProtection="0">
      <alignment vertical="center"/>
    </xf>
    <xf numFmtId="0" fontId="63" fillId="7" borderId="76" applyNumberFormat="0" applyAlignment="0" applyProtection="0">
      <alignment vertical="center"/>
    </xf>
    <xf numFmtId="0" fontId="31" fillId="34" borderId="27" applyNumberFormat="0" applyAlignment="0" applyProtection="0"/>
    <xf numFmtId="0" fontId="31" fillId="34" borderId="27" applyNumberFormat="0" applyAlignment="0" applyProtection="0"/>
    <xf numFmtId="0" fontId="31" fillId="34" borderId="27" applyNumberFormat="0" applyAlignment="0" applyProtection="0"/>
    <xf numFmtId="0" fontId="31" fillId="34" borderId="27" applyNumberFormat="0" applyAlignment="0" applyProtection="0"/>
    <xf numFmtId="0" fontId="31" fillId="34" borderId="27" applyNumberFormat="0" applyAlignment="0" applyProtection="0"/>
    <xf numFmtId="0" fontId="31" fillId="34" borderId="27" applyNumberFormat="0" applyAlignment="0" applyProtection="0"/>
    <xf numFmtId="0" fontId="31" fillId="34" borderId="27" applyNumberFormat="0" applyAlignment="0" applyProtection="0"/>
    <xf numFmtId="0" fontId="31" fillId="34" borderId="27" applyNumberFormat="0" applyAlignment="0" applyProtection="0"/>
    <xf numFmtId="0" fontId="31" fillId="34" borderId="27" applyNumberFormat="0" applyAlignment="0" applyProtection="0"/>
    <xf numFmtId="0" fontId="31" fillId="34" borderId="27" applyNumberFormat="0" applyAlignment="0" applyProtection="0"/>
    <xf numFmtId="0" fontId="31" fillId="34" borderId="27" applyNumberFormat="0" applyAlignment="0" applyProtection="0"/>
    <xf numFmtId="0" fontId="31" fillId="34" borderId="27" applyNumberFormat="0" applyAlignment="0" applyProtection="0"/>
    <xf numFmtId="0" fontId="31" fillId="34" borderId="27" applyNumberFormat="0" applyAlignment="0" applyProtection="0"/>
    <xf numFmtId="0" fontId="31" fillId="34" borderId="27" applyNumberFormat="0" applyAlignment="0" applyProtection="0"/>
    <xf numFmtId="0" fontId="31" fillId="34" borderId="27" applyNumberFormat="0" applyAlignment="0" applyProtection="0"/>
    <xf numFmtId="0" fontId="31" fillId="34" borderId="27" applyNumberFormat="0" applyAlignment="0" applyProtection="0"/>
    <xf numFmtId="0" fontId="63" fillId="13" borderId="76" applyNumberFormat="0" applyAlignment="0" applyProtection="0">
      <alignment vertical="center"/>
    </xf>
    <xf numFmtId="0" fontId="63" fillId="13" borderId="76" applyNumberFormat="0" applyAlignment="0" applyProtection="0">
      <alignment vertical="center"/>
    </xf>
    <xf numFmtId="0" fontId="55" fillId="0" borderId="42" applyNumberFormat="0" applyFill="0" applyAlignment="0" applyProtection="0">
      <alignment vertical="center"/>
    </xf>
    <xf numFmtId="0" fontId="62" fillId="36" borderId="78" applyNumberFormat="0" applyAlignment="0" applyProtection="0">
      <alignment vertical="center"/>
    </xf>
    <xf numFmtId="0" fontId="31" fillId="34" borderId="43" applyNumberFormat="0" applyAlignment="0" applyProtection="0"/>
    <xf numFmtId="0" fontId="56" fillId="36" borderId="39" applyNumberFormat="0" applyAlignment="0" applyProtection="0">
      <alignment vertical="center"/>
    </xf>
    <xf numFmtId="0" fontId="56" fillId="36" borderId="39" applyNumberFormat="0" applyAlignment="0" applyProtection="0">
      <alignment vertical="center"/>
    </xf>
    <xf numFmtId="0" fontId="56" fillId="34" borderId="39" applyNumberFormat="0" applyAlignment="0" applyProtection="0">
      <alignment vertical="center"/>
    </xf>
    <xf numFmtId="0" fontId="56" fillId="36" borderId="39" applyNumberFormat="0" applyAlignment="0" applyProtection="0">
      <alignment vertical="center"/>
    </xf>
    <xf numFmtId="0" fontId="56" fillId="36" borderId="39" applyNumberFormat="0" applyAlignment="0" applyProtection="0">
      <alignment vertical="center"/>
    </xf>
    <xf numFmtId="0" fontId="56" fillId="36" borderId="39" applyNumberFormat="0" applyAlignment="0" applyProtection="0">
      <alignment vertical="center"/>
    </xf>
    <xf numFmtId="0" fontId="56" fillId="36" borderId="39" applyNumberFormat="0" applyAlignment="0" applyProtection="0">
      <alignment vertical="center"/>
    </xf>
    <xf numFmtId="0" fontId="56" fillId="34" borderId="39" applyNumberFormat="0" applyAlignment="0" applyProtection="0">
      <alignment vertical="center"/>
    </xf>
    <xf numFmtId="0" fontId="56" fillId="36" borderId="39" applyNumberFormat="0" applyAlignment="0" applyProtection="0">
      <alignment vertical="center"/>
    </xf>
    <xf numFmtId="0" fontId="56" fillId="34" borderId="39" applyNumberFormat="0" applyAlignment="0" applyProtection="0">
      <alignment vertical="center"/>
    </xf>
    <xf numFmtId="0" fontId="56" fillId="36" borderId="39" applyNumberFormat="0" applyAlignment="0" applyProtection="0">
      <alignment vertical="center"/>
    </xf>
    <xf numFmtId="0" fontId="56" fillId="36" borderId="39" applyNumberFormat="0" applyAlignment="0" applyProtection="0">
      <alignment vertical="center"/>
    </xf>
    <xf numFmtId="0" fontId="56" fillId="36" borderId="39" applyNumberFormat="0" applyAlignment="0" applyProtection="0">
      <alignment vertical="center"/>
    </xf>
    <xf numFmtId="0" fontId="56" fillId="36" borderId="39" applyNumberFormat="0" applyAlignment="0" applyProtection="0">
      <alignment vertical="center"/>
    </xf>
    <xf numFmtId="0" fontId="56" fillId="36" borderId="39" applyNumberFormat="0" applyAlignment="0" applyProtection="0">
      <alignment vertical="center"/>
    </xf>
    <xf numFmtId="0" fontId="56" fillId="36" borderId="39" applyNumberFormat="0" applyAlignment="0" applyProtection="0">
      <alignment vertical="center"/>
    </xf>
    <xf numFmtId="0" fontId="56" fillId="36" borderId="39" applyNumberFormat="0" applyAlignment="0" applyProtection="0">
      <alignment vertical="center"/>
    </xf>
    <xf numFmtId="0" fontId="56" fillId="36" borderId="39" applyNumberFormat="0" applyAlignment="0" applyProtection="0">
      <alignment vertical="center"/>
    </xf>
    <xf numFmtId="0" fontId="56" fillId="36" borderId="39" applyNumberFormat="0" applyAlignment="0" applyProtection="0">
      <alignment vertical="center"/>
    </xf>
    <xf numFmtId="0" fontId="56" fillId="34" borderId="39"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44" fillId="39" borderId="66" applyNumberFormat="0" applyFont="0" applyAlignment="0" applyProtection="0"/>
    <xf numFmtId="0" fontId="44" fillId="39" borderId="66" applyNumberFormat="0" applyFont="0" applyAlignment="0" applyProtection="0"/>
    <xf numFmtId="0" fontId="44" fillId="39" borderId="66" applyNumberFormat="0" applyFont="0" applyAlignment="0" applyProtection="0"/>
    <xf numFmtId="0" fontId="44" fillId="39" borderId="66" applyNumberFormat="0" applyFont="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31" fillId="34" borderId="31" applyNumberFormat="0" applyAlignment="0" applyProtection="0"/>
    <xf numFmtId="0" fontId="55" fillId="0" borderId="42" applyNumberFormat="0" applyFill="0" applyAlignment="0" applyProtection="0">
      <alignment vertical="center"/>
    </xf>
    <xf numFmtId="0" fontId="55" fillId="0" borderId="42" applyNumberFormat="0" applyFill="0" applyAlignment="0" applyProtection="0">
      <alignment vertical="center"/>
    </xf>
    <xf numFmtId="0" fontId="55" fillId="0" borderId="42" applyNumberFormat="0" applyFill="0" applyAlignment="0" applyProtection="0">
      <alignment vertical="center"/>
    </xf>
    <xf numFmtId="0" fontId="31" fillId="34" borderId="37" applyNumberFormat="0" applyAlignment="0" applyProtection="0"/>
    <xf numFmtId="0" fontId="31" fillId="34" borderId="37" applyNumberFormat="0" applyAlignment="0" applyProtection="0"/>
    <xf numFmtId="0" fontId="31" fillId="34" borderId="37" applyNumberFormat="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0" fillId="7" borderId="63" applyNumberFormat="0" applyAlignment="0" applyProtection="0"/>
    <xf numFmtId="0" fontId="40" fillId="7" borderId="63" applyNumberFormat="0" applyAlignment="0" applyProtection="0"/>
    <xf numFmtId="0" fontId="40" fillId="7" borderId="63" applyNumberFormat="0" applyAlignment="0" applyProtection="0"/>
    <xf numFmtId="0" fontId="40" fillId="7" borderId="63" applyNumberFormat="0" applyAlignment="0" applyProtection="0"/>
    <xf numFmtId="0" fontId="44" fillId="39" borderId="30" applyNumberFormat="0" applyFont="0" applyAlignment="0" applyProtection="0"/>
    <xf numFmtId="0" fontId="31" fillId="34" borderId="33" applyNumberFormat="0" applyAlignment="0" applyProtection="0"/>
    <xf numFmtId="0" fontId="40" fillId="7" borderId="31" applyNumberFormat="0" applyAlignment="0" applyProtection="0"/>
    <xf numFmtId="0" fontId="40" fillId="7" borderId="31" applyNumberFormat="0" applyAlignment="0" applyProtection="0"/>
    <xf numFmtId="0" fontId="40" fillId="7" borderId="31" applyNumberFormat="0" applyAlignment="0" applyProtection="0"/>
    <xf numFmtId="0" fontId="40" fillId="7" borderId="31" applyNumberFormat="0" applyAlignment="0" applyProtection="0"/>
    <xf numFmtId="0" fontId="40" fillId="7" borderId="31" applyNumberFormat="0" applyAlignment="0" applyProtection="0"/>
    <xf numFmtId="0" fontId="44" fillId="39" borderId="34" applyNumberFormat="0" applyFont="0" applyAlignment="0" applyProtection="0"/>
    <xf numFmtId="0" fontId="44" fillId="39" borderId="34" applyNumberFormat="0" applyFont="0" applyAlignment="0" applyProtection="0"/>
    <xf numFmtId="174" fontId="12" fillId="0" borderId="0" applyFont="0" applyFill="0" applyBorder="0" applyAlignment="0" applyProtection="0"/>
    <xf numFmtId="168" fontId="12" fillId="0" borderId="0" applyFont="0" applyFill="0" applyBorder="0" applyAlignment="0" applyProtection="0"/>
    <xf numFmtId="0" fontId="40" fillId="7" borderId="31" applyNumberFormat="0" applyAlignment="0" applyProtection="0"/>
    <xf numFmtId="43" fontId="12" fillId="0" borderId="0" applyFont="0" applyFill="0" applyBorder="0" applyAlignment="0" applyProtection="0"/>
    <xf numFmtId="174" fontId="12" fillId="0" borderId="0" applyFont="0" applyFill="0" applyBorder="0" applyAlignment="0" applyProtection="0"/>
    <xf numFmtId="0" fontId="45" fillId="34" borderId="35" applyNumberFormat="0" applyAlignment="0" applyProtection="0"/>
    <xf numFmtId="0" fontId="45" fillId="34" borderId="74" applyNumberFormat="0" applyAlignment="0" applyProtection="0"/>
    <xf numFmtId="0" fontId="45" fillId="34" borderId="74" applyNumberFormat="0" applyAlignment="0" applyProtection="0"/>
    <xf numFmtId="0" fontId="45" fillId="34" borderId="74" applyNumberFormat="0" applyAlignment="0" applyProtection="0"/>
    <xf numFmtId="0" fontId="45" fillId="34" borderId="74" applyNumberFormat="0" applyAlignment="0" applyProtection="0"/>
    <xf numFmtId="0" fontId="45" fillId="34" borderId="74" applyNumberFormat="0" applyAlignment="0" applyProtection="0"/>
    <xf numFmtId="0" fontId="45" fillId="34" borderId="74" applyNumberFormat="0" applyAlignment="0" applyProtection="0"/>
    <xf numFmtId="0" fontId="45" fillId="34" borderId="74" applyNumberFormat="0" applyAlignment="0" applyProtection="0"/>
    <xf numFmtId="0" fontId="45" fillId="34" borderId="74" applyNumberFormat="0" applyAlignment="0" applyProtection="0"/>
    <xf numFmtId="0" fontId="45" fillId="34" borderId="74" applyNumberFormat="0" applyAlignment="0" applyProtection="0"/>
    <xf numFmtId="0" fontId="45" fillId="34" borderId="74" applyNumberFormat="0" applyAlignment="0" applyProtection="0"/>
    <xf numFmtId="0" fontId="47" fillId="0" borderId="42" applyNumberFormat="0" applyFill="0" applyAlignment="0" applyProtection="0"/>
    <xf numFmtId="0" fontId="47" fillId="0" borderId="42" applyNumberFormat="0" applyFill="0" applyAlignment="0" applyProtection="0"/>
    <xf numFmtId="0" fontId="47" fillId="0" borderId="42" applyNumberFormat="0" applyFill="0" applyAlignment="0" applyProtection="0"/>
    <xf numFmtId="0" fontId="47" fillId="0" borderId="42" applyNumberFormat="0" applyFill="0" applyAlignment="0" applyProtection="0"/>
    <xf numFmtId="0" fontId="47" fillId="0" borderId="42" applyNumberFormat="0" applyFill="0" applyAlignment="0" applyProtection="0"/>
    <xf numFmtId="0" fontId="47" fillId="0" borderId="42" applyNumberFormat="0" applyFill="0" applyAlignment="0" applyProtection="0"/>
    <xf numFmtId="0" fontId="47" fillId="0" borderId="42" applyNumberFormat="0" applyFill="0" applyAlignment="0" applyProtection="0"/>
    <xf numFmtId="0" fontId="47" fillId="0" borderId="42" applyNumberFormat="0" applyFill="0" applyAlignment="0" applyProtection="0"/>
    <xf numFmtId="0" fontId="40" fillId="7" borderId="55" applyNumberFormat="0" applyAlignment="0" applyProtection="0"/>
    <xf numFmtId="0" fontId="40" fillId="7" borderId="63" applyNumberFormat="0" applyAlignment="0" applyProtection="0"/>
    <xf numFmtId="0" fontId="56" fillId="36" borderId="33" applyNumberFormat="0" applyAlignment="0" applyProtection="0">
      <alignment vertical="center"/>
    </xf>
    <xf numFmtId="0" fontId="56" fillId="36" borderId="29" applyNumberFormat="0" applyAlignment="0" applyProtection="0">
      <alignment vertical="center"/>
    </xf>
    <xf numFmtId="0" fontId="56" fillId="36" borderId="29" applyNumberFormat="0" applyAlignment="0" applyProtection="0">
      <alignment vertical="center"/>
    </xf>
    <xf numFmtId="0" fontId="56" fillId="36" borderId="29" applyNumberFormat="0" applyAlignment="0" applyProtection="0">
      <alignment vertical="center"/>
    </xf>
    <xf numFmtId="0" fontId="56" fillId="34" borderId="29" applyNumberFormat="0" applyAlignment="0" applyProtection="0">
      <alignment vertical="center"/>
    </xf>
    <xf numFmtId="0" fontId="56" fillId="36" borderId="29" applyNumberFormat="0" applyAlignment="0" applyProtection="0">
      <alignment vertical="center"/>
    </xf>
    <xf numFmtId="0" fontId="56" fillId="36" borderId="29" applyNumberFormat="0" applyAlignment="0" applyProtection="0">
      <alignment vertical="center"/>
    </xf>
    <xf numFmtId="0" fontId="56" fillId="36" borderId="29" applyNumberFormat="0" applyAlignment="0" applyProtection="0">
      <alignment vertical="center"/>
    </xf>
    <xf numFmtId="0" fontId="56" fillId="36" borderId="29" applyNumberFormat="0" applyAlignment="0" applyProtection="0">
      <alignment vertical="center"/>
    </xf>
    <xf numFmtId="0" fontId="56" fillId="34" borderId="29" applyNumberFormat="0" applyAlignment="0" applyProtection="0">
      <alignment vertical="center"/>
    </xf>
    <xf numFmtId="0" fontId="56" fillId="36" borderId="29" applyNumberFormat="0" applyAlignment="0" applyProtection="0">
      <alignment vertical="center"/>
    </xf>
    <xf numFmtId="0" fontId="56" fillId="34" borderId="29" applyNumberFormat="0" applyAlignment="0" applyProtection="0">
      <alignment vertical="center"/>
    </xf>
    <xf numFmtId="0" fontId="56" fillId="36" borderId="29" applyNumberFormat="0" applyAlignment="0" applyProtection="0">
      <alignment vertical="center"/>
    </xf>
    <xf numFmtId="0" fontId="56" fillId="36" borderId="29" applyNumberFormat="0" applyAlignment="0" applyProtection="0">
      <alignment vertical="center"/>
    </xf>
    <xf numFmtId="0" fontId="56" fillId="36" borderId="29" applyNumberFormat="0" applyAlignment="0" applyProtection="0">
      <alignment vertical="center"/>
    </xf>
    <xf numFmtId="0" fontId="56" fillId="36" borderId="29" applyNumberFormat="0" applyAlignment="0" applyProtection="0">
      <alignment vertical="center"/>
    </xf>
    <xf numFmtId="0" fontId="56" fillId="36" borderId="29" applyNumberFormat="0" applyAlignment="0" applyProtection="0">
      <alignment vertical="center"/>
    </xf>
    <xf numFmtId="0" fontId="56" fillId="36" borderId="29" applyNumberFormat="0" applyAlignment="0" applyProtection="0">
      <alignment vertical="center"/>
    </xf>
    <xf numFmtId="0" fontId="56" fillId="36" borderId="29" applyNumberFormat="0" applyAlignment="0" applyProtection="0">
      <alignment vertical="center"/>
    </xf>
    <xf numFmtId="0" fontId="56" fillId="36" borderId="29" applyNumberFormat="0" applyAlignment="0" applyProtection="0">
      <alignment vertical="center"/>
    </xf>
    <xf numFmtId="0" fontId="56" fillId="36" borderId="29" applyNumberFormat="0" applyAlignment="0" applyProtection="0">
      <alignment vertical="center"/>
    </xf>
    <xf numFmtId="0" fontId="56" fillId="36" borderId="29" applyNumberFormat="0" applyAlignment="0" applyProtection="0">
      <alignment vertical="center"/>
    </xf>
    <xf numFmtId="0" fontId="56" fillId="34" borderId="29" applyNumberFormat="0" applyAlignment="0" applyProtection="0">
      <alignment vertical="center"/>
    </xf>
    <xf numFmtId="0" fontId="56" fillId="36" borderId="29" applyNumberFormat="0" applyAlignment="0" applyProtection="0">
      <alignment vertical="center"/>
    </xf>
    <xf numFmtId="0" fontId="56" fillId="36" borderId="29" applyNumberFormat="0" applyAlignment="0" applyProtection="0">
      <alignment vertical="center"/>
    </xf>
    <xf numFmtId="0" fontId="56" fillId="36" borderId="29" applyNumberFormat="0" applyAlignment="0" applyProtection="0">
      <alignment vertical="center"/>
    </xf>
    <xf numFmtId="0" fontId="56" fillId="36" borderId="29" applyNumberFormat="0" applyAlignment="0" applyProtection="0">
      <alignment vertical="center"/>
    </xf>
    <xf numFmtId="0" fontId="56" fillId="36" borderId="29" applyNumberFormat="0" applyAlignment="0" applyProtection="0">
      <alignment vertical="center"/>
    </xf>
    <xf numFmtId="0" fontId="56" fillId="34" borderId="29" applyNumberFormat="0" applyAlignment="0" applyProtection="0">
      <alignment vertical="center"/>
    </xf>
    <xf numFmtId="0" fontId="56" fillId="36" borderId="29" applyNumberFormat="0" applyAlignment="0" applyProtection="0">
      <alignment vertical="center"/>
    </xf>
    <xf numFmtId="0" fontId="56" fillId="36" borderId="29" applyNumberFormat="0" applyAlignment="0" applyProtection="0">
      <alignment vertical="center"/>
    </xf>
    <xf numFmtId="0" fontId="56" fillId="36" borderId="29" applyNumberFormat="0" applyAlignment="0" applyProtection="0">
      <alignment vertical="center"/>
    </xf>
    <xf numFmtId="0" fontId="56" fillId="36" borderId="29" applyNumberFormat="0" applyAlignment="0" applyProtection="0">
      <alignment vertical="center"/>
    </xf>
    <xf numFmtId="0" fontId="56" fillId="34" borderId="29" applyNumberFormat="0" applyAlignment="0" applyProtection="0">
      <alignment vertical="center"/>
    </xf>
    <xf numFmtId="0" fontId="55" fillId="0" borderId="42" applyNumberFormat="0" applyFill="0" applyAlignment="0" applyProtection="0">
      <alignment vertical="center"/>
    </xf>
    <xf numFmtId="0" fontId="55" fillId="0" borderId="42" applyNumberFormat="0" applyFill="0" applyAlignment="0" applyProtection="0">
      <alignment vertical="center"/>
    </xf>
    <xf numFmtId="0" fontId="55" fillId="0" borderId="42" applyNumberFormat="0" applyFill="0" applyAlignment="0" applyProtection="0">
      <alignment vertical="center"/>
    </xf>
    <xf numFmtId="0" fontId="55" fillId="0" borderId="36" applyNumberFormat="0" applyFill="0" applyAlignment="0" applyProtection="0">
      <alignment vertical="center"/>
    </xf>
    <xf numFmtId="0" fontId="55" fillId="0" borderId="36" applyNumberFormat="0" applyFill="0" applyAlignment="0" applyProtection="0">
      <alignment vertical="center"/>
    </xf>
    <xf numFmtId="0" fontId="55" fillId="0" borderId="36" applyNumberFormat="0" applyFill="0" applyAlignment="0" applyProtection="0">
      <alignment vertical="center"/>
    </xf>
    <xf numFmtId="0" fontId="62" fillId="36" borderId="78" applyNumberFormat="0" applyAlignment="0" applyProtection="0">
      <alignment vertical="center"/>
    </xf>
    <xf numFmtId="0" fontId="62" fillId="34"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55" fillId="0" borderId="36" applyNumberFormat="0" applyFill="0" applyAlignment="0" applyProtection="0">
      <alignment vertical="center"/>
    </xf>
    <xf numFmtId="0" fontId="55" fillId="0" borderId="36" applyNumberFormat="0" applyFill="0" applyAlignment="0" applyProtection="0">
      <alignment vertical="center"/>
    </xf>
    <xf numFmtId="0" fontId="55" fillId="0" borderId="36" applyNumberFormat="0" applyFill="0" applyAlignment="0" applyProtection="0">
      <alignment vertical="center"/>
    </xf>
    <xf numFmtId="0" fontId="55" fillId="0" borderId="36" applyNumberFormat="0" applyFill="0" applyAlignment="0" applyProtection="0">
      <alignment vertical="center"/>
    </xf>
    <xf numFmtId="0" fontId="55" fillId="0" borderId="36" applyNumberFormat="0" applyFill="0" applyAlignment="0" applyProtection="0">
      <alignment vertical="center"/>
    </xf>
    <xf numFmtId="0" fontId="55" fillId="0" borderId="36" applyNumberFormat="0" applyFill="0" applyAlignment="0" applyProtection="0">
      <alignment vertical="center"/>
    </xf>
    <xf numFmtId="0" fontId="55" fillId="0" borderId="36" applyNumberFormat="0" applyFill="0" applyAlignment="0" applyProtection="0">
      <alignment vertical="center"/>
    </xf>
    <xf numFmtId="0" fontId="55" fillId="0" borderId="36" applyNumberFormat="0" applyFill="0" applyAlignment="0" applyProtection="0">
      <alignment vertical="center"/>
    </xf>
    <xf numFmtId="0" fontId="55" fillId="0" borderId="36" applyNumberFormat="0" applyFill="0" applyAlignment="0" applyProtection="0">
      <alignment vertical="center"/>
    </xf>
    <xf numFmtId="0" fontId="55" fillId="0" borderId="36" applyNumberFormat="0" applyFill="0" applyAlignment="0" applyProtection="0">
      <alignment vertical="center"/>
    </xf>
    <xf numFmtId="0" fontId="55" fillId="0" borderId="36" applyNumberFormat="0" applyFill="0" applyAlignment="0" applyProtection="0">
      <alignment vertical="center"/>
    </xf>
    <xf numFmtId="0" fontId="55" fillId="0" borderId="36" applyNumberFormat="0" applyFill="0" applyAlignment="0" applyProtection="0">
      <alignment vertical="center"/>
    </xf>
    <xf numFmtId="0" fontId="55" fillId="0" borderId="36" applyNumberFormat="0" applyFill="0" applyAlignment="0" applyProtection="0">
      <alignment vertical="center"/>
    </xf>
    <xf numFmtId="0" fontId="55" fillId="0" borderId="36" applyNumberFormat="0" applyFill="0" applyAlignment="0" applyProtection="0">
      <alignment vertical="center"/>
    </xf>
    <xf numFmtId="0" fontId="55" fillId="0" borderId="36" applyNumberFormat="0" applyFill="0" applyAlignment="0" applyProtection="0">
      <alignment vertical="center"/>
    </xf>
    <xf numFmtId="0" fontId="55" fillId="0" borderId="36" applyNumberFormat="0" applyFill="0" applyAlignment="0" applyProtection="0">
      <alignment vertical="center"/>
    </xf>
    <xf numFmtId="0" fontId="55" fillId="0" borderId="36" applyNumberFormat="0" applyFill="0" applyAlignment="0" applyProtection="0">
      <alignment vertical="center"/>
    </xf>
    <xf numFmtId="0" fontId="55" fillId="0" borderId="36" applyNumberFormat="0" applyFill="0" applyAlignment="0" applyProtection="0">
      <alignment vertical="center"/>
    </xf>
    <xf numFmtId="0" fontId="55" fillId="0" borderId="36" applyNumberFormat="0" applyFill="0" applyAlignment="0" applyProtection="0">
      <alignment vertical="center"/>
    </xf>
    <xf numFmtId="0" fontId="55" fillId="0" borderId="36" applyNumberFormat="0" applyFill="0" applyAlignment="0" applyProtection="0">
      <alignment vertical="center"/>
    </xf>
    <xf numFmtId="0" fontId="55" fillId="0" borderId="36" applyNumberFormat="0" applyFill="0" applyAlignment="0" applyProtection="0">
      <alignment vertical="center"/>
    </xf>
    <xf numFmtId="0" fontId="55" fillId="0" borderId="36" applyNumberFormat="0" applyFill="0" applyAlignment="0" applyProtection="0">
      <alignment vertical="center"/>
    </xf>
    <xf numFmtId="0" fontId="55" fillId="0" borderId="36" applyNumberFormat="0" applyFill="0" applyAlignment="0" applyProtection="0">
      <alignment vertical="center"/>
    </xf>
    <xf numFmtId="0" fontId="55" fillId="0" borderId="36" applyNumberFormat="0" applyFill="0" applyAlignment="0" applyProtection="0">
      <alignment vertical="center"/>
    </xf>
    <xf numFmtId="0" fontId="55" fillId="0" borderId="36" applyNumberFormat="0" applyFill="0" applyAlignment="0" applyProtection="0">
      <alignment vertical="center"/>
    </xf>
    <xf numFmtId="0" fontId="55" fillId="0" borderId="36" applyNumberFormat="0" applyFill="0" applyAlignment="0" applyProtection="0">
      <alignment vertical="center"/>
    </xf>
    <xf numFmtId="0" fontId="55" fillId="0" borderId="36" applyNumberFormat="0" applyFill="0" applyAlignment="0" applyProtection="0">
      <alignment vertical="center"/>
    </xf>
    <xf numFmtId="0" fontId="56" fillId="36" borderId="33" applyNumberFormat="0" applyAlignment="0" applyProtection="0">
      <alignment vertical="center"/>
    </xf>
    <xf numFmtId="0" fontId="56" fillId="36" borderId="33" applyNumberFormat="0" applyAlignment="0" applyProtection="0">
      <alignment vertical="center"/>
    </xf>
    <xf numFmtId="0" fontId="56" fillId="36" borderId="29" applyNumberFormat="0" applyAlignment="0" applyProtection="0">
      <alignment vertical="center"/>
    </xf>
    <xf numFmtId="0" fontId="56" fillId="36" borderId="29" applyNumberFormat="0" applyAlignment="0" applyProtection="0">
      <alignment vertical="center"/>
    </xf>
    <xf numFmtId="0" fontId="56" fillId="36" borderId="29" applyNumberFormat="0" applyAlignment="0" applyProtection="0">
      <alignment vertical="center"/>
    </xf>
    <xf numFmtId="0" fontId="40" fillId="7" borderId="31" applyNumberFormat="0" applyAlignment="0" applyProtection="0"/>
    <xf numFmtId="0" fontId="63" fillId="13" borderId="76" applyNumberFormat="0" applyAlignment="0" applyProtection="0">
      <alignment vertical="center"/>
    </xf>
    <xf numFmtId="0" fontId="63" fillId="13" borderId="76" applyNumberFormat="0" applyAlignment="0" applyProtection="0">
      <alignment vertical="center"/>
    </xf>
    <xf numFmtId="0" fontId="31" fillId="34" borderId="49" applyNumberFormat="0" applyAlignment="0" applyProtection="0"/>
    <xf numFmtId="0" fontId="31" fillId="34" borderId="49" applyNumberFormat="0" applyAlignment="0" applyProtection="0"/>
    <xf numFmtId="0" fontId="31" fillId="34" borderId="49" applyNumberFormat="0" applyAlignment="0" applyProtection="0"/>
    <xf numFmtId="0" fontId="40" fillId="7" borderId="31" applyNumberFormat="0" applyAlignment="0" applyProtection="0"/>
    <xf numFmtId="0" fontId="55" fillId="0" borderId="36" applyNumberFormat="0" applyFill="0" applyAlignment="0" applyProtection="0">
      <alignment vertical="center"/>
    </xf>
    <xf numFmtId="0" fontId="55" fillId="0" borderId="36" applyNumberFormat="0" applyFill="0" applyAlignment="0" applyProtection="0">
      <alignment vertical="center"/>
    </xf>
    <xf numFmtId="0" fontId="55" fillId="0" borderId="36" applyNumberFormat="0" applyFill="0" applyAlignment="0" applyProtection="0">
      <alignment vertical="center"/>
    </xf>
    <xf numFmtId="0" fontId="55" fillId="0" borderId="36" applyNumberFormat="0" applyFill="0" applyAlignment="0" applyProtection="0">
      <alignment vertical="center"/>
    </xf>
    <xf numFmtId="0" fontId="55" fillId="0" borderId="36" applyNumberFormat="0" applyFill="0" applyAlignment="0" applyProtection="0">
      <alignment vertical="center"/>
    </xf>
    <xf numFmtId="0" fontId="55" fillId="0" borderId="36" applyNumberFormat="0" applyFill="0" applyAlignment="0" applyProtection="0">
      <alignment vertical="center"/>
    </xf>
    <xf numFmtId="0" fontId="55" fillId="0" borderId="42" applyNumberFormat="0" applyFill="0" applyAlignment="0" applyProtection="0">
      <alignment vertical="center"/>
    </xf>
    <xf numFmtId="0" fontId="55" fillId="0" borderId="42" applyNumberFormat="0" applyFill="0" applyAlignment="0" applyProtection="0">
      <alignment vertical="center"/>
    </xf>
    <xf numFmtId="0" fontId="55" fillId="0" borderId="42" applyNumberFormat="0" applyFill="0" applyAlignment="0" applyProtection="0">
      <alignment vertical="center"/>
    </xf>
    <xf numFmtId="0" fontId="55" fillId="0" borderId="42" applyNumberFormat="0" applyFill="0" applyAlignment="0" applyProtection="0">
      <alignment vertical="center"/>
    </xf>
    <xf numFmtId="0" fontId="55" fillId="0" borderId="42" applyNumberFormat="0" applyFill="0" applyAlignment="0" applyProtection="0">
      <alignment vertical="center"/>
    </xf>
    <xf numFmtId="0" fontId="55" fillId="0" borderId="42" applyNumberFormat="0" applyFill="0" applyAlignment="0" applyProtection="0">
      <alignment vertical="center"/>
    </xf>
    <xf numFmtId="0" fontId="55" fillId="0" borderId="42" applyNumberFormat="0" applyFill="0" applyAlignment="0" applyProtection="0">
      <alignment vertical="center"/>
    </xf>
    <xf numFmtId="0" fontId="55" fillId="0" borderId="42" applyNumberFormat="0" applyFill="0" applyAlignment="0" applyProtection="0">
      <alignment vertical="center"/>
    </xf>
    <xf numFmtId="0" fontId="55" fillId="0" borderId="42" applyNumberFormat="0" applyFill="0" applyAlignment="0" applyProtection="0">
      <alignment vertical="center"/>
    </xf>
    <xf numFmtId="0" fontId="55" fillId="0" borderId="42" applyNumberFormat="0" applyFill="0" applyAlignment="0" applyProtection="0">
      <alignment vertical="center"/>
    </xf>
    <xf numFmtId="0" fontId="55" fillId="0" borderId="42" applyNumberFormat="0" applyFill="0" applyAlignment="0" applyProtection="0">
      <alignment vertical="center"/>
    </xf>
    <xf numFmtId="0" fontId="55" fillId="0" borderId="42" applyNumberFormat="0" applyFill="0" applyAlignment="0" applyProtection="0">
      <alignment vertical="center"/>
    </xf>
    <xf numFmtId="0" fontId="55" fillId="0" borderId="42" applyNumberFormat="0" applyFill="0" applyAlignment="0" applyProtection="0">
      <alignment vertical="center"/>
    </xf>
    <xf numFmtId="0" fontId="55" fillId="0" borderId="42" applyNumberFormat="0" applyFill="0" applyAlignment="0" applyProtection="0">
      <alignment vertical="center"/>
    </xf>
    <xf numFmtId="0" fontId="55" fillId="0" borderId="42" applyNumberFormat="0" applyFill="0" applyAlignment="0" applyProtection="0">
      <alignment vertical="center"/>
    </xf>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0" fontId="87" fillId="0" borderId="0">
      <alignment vertical="center"/>
    </xf>
    <xf numFmtId="0" fontId="9" fillId="0" borderId="0" applyNumberFormat="0" applyFill="0" applyBorder="0" applyAlignment="0" applyProtection="0"/>
    <xf numFmtId="0" fontId="9" fillId="0" borderId="0" applyNumberFormat="0" applyFill="0" applyBorder="0" applyAlignment="0" applyProtection="0"/>
    <xf numFmtId="0" fontId="7" fillId="0" borderId="0"/>
    <xf numFmtId="0" fontId="88" fillId="0" borderId="0"/>
    <xf numFmtId="0" fontId="40" fillId="7" borderId="37" applyNumberFormat="0" applyAlignment="0" applyProtection="0"/>
    <xf numFmtId="43" fontId="7" fillId="0" borderId="0" applyFont="0" applyFill="0" applyBorder="0" applyAlignment="0" applyProtection="0"/>
    <xf numFmtId="0" fontId="63" fillId="13" borderId="27" applyNumberFormat="0" applyAlignment="0" applyProtection="0">
      <alignment vertical="center"/>
    </xf>
    <xf numFmtId="0" fontId="63" fillId="13" borderId="27" applyNumberFormat="0" applyAlignment="0" applyProtection="0">
      <alignment vertical="center"/>
    </xf>
    <xf numFmtId="0" fontId="63" fillId="13" borderId="27" applyNumberFormat="0" applyAlignment="0" applyProtection="0">
      <alignment vertical="center"/>
    </xf>
    <xf numFmtId="0" fontId="63" fillId="13" borderId="27" applyNumberFormat="0" applyAlignment="0" applyProtection="0">
      <alignment vertical="center"/>
    </xf>
    <xf numFmtId="0" fontId="63" fillId="13" borderId="27" applyNumberFormat="0" applyAlignment="0" applyProtection="0">
      <alignment vertical="center"/>
    </xf>
    <xf numFmtId="0" fontId="63" fillId="7" borderId="27" applyNumberFormat="0" applyAlignment="0" applyProtection="0">
      <alignment vertical="center"/>
    </xf>
    <xf numFmtId="0" fontId="63" fillId="13" borderId="27" applyNumberFormat="0" applyAlignment="0" applyProtection="0">
      <alignment vertical="center"/>
    </xf>
    <xf numFmtId="0" fontId="63" fillId="13" borderId="27" applyNumberFormat="0" applyAlignment="0" applyProtection="0">
      <alignment vertical="center"/>
    </xf>
    <xf numFmtId="0" fontId="63" fillId="13" borderId="27" applyNumberFormat="0" applyAlignment="0" applyProtection="0">
      <alignment vertical="center"/>
    </xf>
    <xf numFmtId="0" fontId="63" fillId="13" borderId="27" applyNumberFormat="0" applyAlignment="0" applyProtection="0">
      <alignment vertical="center"/>
    </xf>
    <xf numFmtId="0" fontId="63" fillId="13" borderId="27" applyNumberFormat="0" applyAlignment="0" applyProtection="0">
      <alignment vertical="center"/>
    </xf>
    <xf numFmtId="0" fontId="63" fillId="7" borderId="27" applyNumberFormat="0" applyAlignment="0" applyProtection="0">
      <alignment vertical="center"/>
    </xf>
    <xf numFmtId="0" fontId="63" fillId="13" borderId="27" applyNumberFormat="0" applyAlignment="0" applyProtection="0">
      <alignment vertical="center"/>
    </xf>
    <xf numFmtId="0" fontId="63" fillId="13" borderId="27" applyNumberFormat="0" applyAlignment="0" applyProtection="0">
      <alignment vertical="center"/>
    </xf>
    <xf numFmtId="0" fontId="63" fillId="13" borderId="27" applyNumberFormat="0" applyAlignment="0" applyProtection="0">
      <alignment vertical="center"/>
    </xf>
    <xf numFmtId="0" fontId="63" fillId="13" borderId="27" applyNumberFormat="0" applyAlignment="0" applyProtection="0">
      <alignment vertical="center"/>
    </xf>
    <xf numFmtId="0" fontId="63" fillId="7" borderId="27" applyNumberFormat="0" applyAlignment="0" applyProtection="0">
      <alignment vertical="center"/>
    </xf>
    <xf numFmtId="0" fontId="31" fillId="34" borderId="59" applyNumberFormat="0" applyAlignment="0" applyProtection="0"/>
    <xf numFmtId="0" fontId="9" fillId="37" borderId="28" applyNumberFormat="0" applyFont="0" applyAlignment="0" applyProtection="0">
      <alignment vertical="center"/>
    </xf>
    <xf numFmtId="0" fontId="9" fillId="37" borderId="28" applyNumberFormat="0" applyFont="0" applyAlignment="0" applyProtection="0">
      <alignment vertical="center"/>
    </xf>
    <xf numFmtId="0" fontId="9" fillId="37" borderId="28" applyNumberFormat="0" applyFont="0" applyAlignment="0" applyProtection="0">
      <alignment vertical="center"/>
    </xf>
    <xf numFmtId="0" fontId="9" fillId="37" borderId="28" applyNumberFormat="0" applyFont="0" applyAlignment="0" applyProtection="0">
      <alignment vertical="center"/>
    </xf>
    <xf numFmtId="0" fontId="9" fillId="37" borderId="28" applyNumberFormat="0" applyFont="0" applyAlignment="0" applyProtection="0">
      <alignment vertical="center"/>
    </xf>
    <xf numFmtId="0" fontId="9" fillId="37" borderId="28" applyNumberFormat="0" applyFont="0" applyAlignment="0" applyProtection="0">
      <alignment vertical="center"/>
    </xf>
    <xf numFmtId="0" fontId="44" fillId="39" borderId="28" applyNumberFormat="0" applyFont="0" applyAlignment="0" applyProtection="0">
      <alignment vertical="center"/>
    </xf>
    <xf numFmtId="0" fontId="9" fillId="37" borderId="28" applyNumberFormat="0" applyFont="0" applyAlignment="0" applyProtection="0">
      <alignment vertical="center"/>
    </xf>
    <xf numFmtId="0" fontId="9" fillId="37" borderId="28" applyNumberFormat="0" applyFont="0" applyAlignment="0" applyProtection="0">
      <alignment vertical="center"/>
    </xf>
    <xf numFmtId="0" fontId="9" fillId="37" borderId="28" applyNumberFormat="0" applyFont="0" applyAlignment="0" applyProtection="0">
      <alignment vertical="center"/>
    </xf>
    <xf numFmtId="0" fontId="9" fillId="37" borderId="28" applyNumberFormat="0" applyFont="0" applyAlignment="0" applyProtection="0">
      <alignment vertical="center"/>
    </xf>
    <xf numFmtId="0" fontId="44" fillId="39" borderId="28" applyNumberFormat="0" applyFont="0" applyAlignment="0" applyProtection="0">
      <alignment vertical="center"/>
    </xf>
    <xf numFmtId="0" fontId="9" fillId="37" borderId="28" applyNumberFormat="0" applyFont="0" applyAlignment="0" applyProtection="0">
      <alignment vertical="center"/>
    </xf>
    <xf numFmtId="0" fontId="44" fillId="39" borderId="28" applyNumberFormat="0" applyFont="0" applyAlignment="0" applyProtection="0">
      <alignment vertical="center"/>
    </xf>
    <xf numFmtId="0" fontId="9" fillId="37" borderId="28" applyNumberFormat="0" applyFont="0" applyAlignment="0" applyProtection="0">
      <alignment vertical="center"/>
    </xf>
    <xf numFmtId="0" fontId="9" fillId="37" borderId="28" applyNumberFormat="0" applyFont="0" applyAlignment="0" applyProtection="0">
      <alignment vertical="center"/>
    </xf>
    <xf numFmtId="0" fontId="9" fillId="37" borderId="28" applyNumberFormat="0" applyFont="0" applyAlignment="0" applyProtection="0">
      <alignment vertical="center"/>
    </xf>
    <xf numFmtId="0" fontId="9" fillId="37" borderId="28" applyNumberFormat="0" applyFont="0" applyAlignment="0" applyProtection="0">
      <alignment vertical="center"/>
    </xf>
    <xf numFmtId="0" fontId="9" fillId="37" borderId="28" applyNumberFormat="0" applyFont="0" applyAlignment="0" applyProtection="0">
      <alignment vertical="center"/>
    </xf>
    <xf numFmtId="0" fontId="9" fillId="37" borderId="28" applyNumberFormat="0" applyFont="0" applyAlignment="0" applyProtection="0">
      <alignment vertical="center"/>
    </xf>
    <xf numFmtId="0" fontId="9" fillId="37" borderId="28" applyNumberFormat="0" applyFont="0" applyAlignment="0" applyProtection="0">
      <alignment vertical="center"/>
    </xf>
    <xf numFmtId="0" fontId="9" fillId="37" borderId="28" applyNumberFormat="0" applyFont="0" applyAlignment="0" applyProtection="0">
      <alignment vertical="center"/>
    </xf>
    <xf numFmtId="0" fontId="9" fillId="37" borderId="28" applyNumberFormat="0" applyFont="0" applyAlignment="0" applyProtection="0">
      <alignment vertical="center"/>
    </xf>
    <xf numFmtId="0" fontId="9" fillId="37" borderId="28" applyNumberFormat="0" applyFont="0" applyAlignment="0" applyProtection="0">
      <alignment vertical="center"/>
    </xf>
    <xf numFmtId="0" fontId="44" fillId="39" borderId="28" applyNumberFormat="0" applyFont="0" applyAlignment="0" applyProtection="0">
      <alignment vertical="center"/>
    </xf>
    <xf numFmtId="0" fontId="9" fillId="37" borderId="28" applyNumberFormat="0" applyFont="0" applyAlignment="0" applyProtection="0">
      <alignment vertical="center"/>
    </xf>
    <xf numFmtId="0" fontId="9" fillId="37" borderId="28" applyNumberFormat="0" applyFont="0" applyAlignment="0" applyProtection="0">
      <alignment vertical="center"/>
    </xf>
    <xf numFmtId="0" fontId="9" fillId="37" borderId="28" applyNumberFormat="0" applyFont="0" applyAlignment="0" applyProtection="0">
      <alignment vertical="center"/>
    </xf>
    <xf numFmtId="0" fontId="9" fillId="37" borderId="28" applyNumberFormat="0" applyFont="0" applyAlignment="0" applyProtection="0">
      <alignment vertical="center"/>
    </xf>
    <xf numFmtId="0" fontId="9" fillId="37" borderId="28" applyNumberFormat="0" applyFont="0" applyAlignment="0" applyProtection="0">
      <alignment vertical="center"/>
    </xf>
    <xf numFmtId="0" fontId="44" fillId="39" borderId="28" applyNumberFormat="0" applyFont="0" applyAlignment="0" applyProtection="0">
      <alignment vertical="center"/>
    </xf>
    <xf numFmtId="0" fontId="9" fillId="37" borderId="28" applyNumberFormat="0" applyFont="0" applyAlignment="0" applyProtection="0">
      <alignment vertical="center"/>
    </xf>
    <xf numFmtId="0" fontId="9" fillId="37" borderId="28" applyNumberFormat="0" applyFont="0" applyAlignment="0" applyProtection="0">
      <alignment vertical="center"/>
    </xf>
    <xf numFmtId="0" fontId="9" fillId="37" borderId="28" applyNumberFormat="0" applyFont="0" applyAlignment="0" applyProtection="0">
      <alignment vertical="center"/>
    </xf>
    <xf numFmtId="0" fontId="9" fillId="37" borderId="28" applyNumberFormat="0" applyFont="0" applyAlignment="0" applyProtection="0">
      <alignment vertical="center"/>
    </xf>
    <xf numFmtId="0" fontId="44" fillId="39" borderId="28" applyNumberFormat="0" applyFont="0" applyAlignment="0" applyProtection="0">
      <alignment vertical="center"/>
    </xf>
    <xf numFmtId="0" fontId="44" fillId="39" borderId="38" applyNumberFormat="0" applyFont="0" applyAlignment="0" applyProtection="0"/>
    <xf numFmtId="0" fontId="31" fillId="34" borderId="33" applyNumberFormat="0" applyAlignment="0" applyProtection="0"/>
    <xf numFmtId="0" fontId="31" fillId="34" borderId="33" applyNumberFormat="0" applyAlignment="0" applyProtection="0"/>
    <xf numFmtId="0" fontId="44" fillId="39" borderId="32" applyNumberFormat="0" applyFont="0" applyAlignment="0" applyProtection="0"/>
    <xf numFmtId="0" fontId="40" fillId="7" borderId="43" applyNumberFormat="0" applyAlignment="0" applyProtection="0"/>
    <xf numFmtId="0" fontId="56" fillId="36" borderId="76" applyNumberFormat="0" applyAlignment="0" applyProtection="0">
      <alignment vertical="center"/>
    </xf>
    <xf numFmtId="0" fontId="44" fillId="39" borderId="40" applyNumberFormat="0" applyFont="0" applyAlignment="0" applyProtection="0"/>
    <xf numFmtId="0" fontId="31" fillId="34" borderId="29" applyNumberFormat="0" applyAlignment="0" applyProtection="0"/>
    <xf numFmtId="0" fontId="44" fillId="39" borderId="32" applyNumberFormat="0" applyFont="0" applyAlignment="0" applyProtection="0"/>
    <xf numFmtId="0" fontId="44" fillId="39" borderId="32" applyNumberFormat="0" applyFont="0" applyAlignment="0" applyProtection="0"/>
    <xf numFmtId="0" fontId="44" fillId="39" borderId="32" applyNumberFormat="0" applyFont="0" applyAlignment="0" applyProtection="0"/>
    <xf numFmtId="0" fontId="31" fillId="34" borderId="59" applyNumberFormat="0" applyAlignment="0" applyProtection="0"/>
    <xf numFmtId="0" fontId="44" fillId="39" borderId="34" applyNumberFormat="0" applyFont="0" applyAlignment="0" applyProtection="0"/>
    <xf numFmtId="0" fontId="47" fillId="0" borderId="36" applyNumberFormat="0" applyFill="0" applyAlignment="0" applyProtection="0"/>
    <xf numFmtId="0" fontId="44" fillId="39" borderId="38" applyNumberFormat="0" applyFont="0" applyAlignment="0" applyProtection="0"/>
    <xf numFmtId="0" fontId="31" fillId="34" borderId="49" applyNumberFormat="0" applyAlignment="0" applyProtection="0"/>
    <xf numFmtId="0" fontId="31" fillId="34" borderId="49" applyNumberFormat="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4" fillId="39" borderId="66" applyNumberFormat="0" applyFont="0" applyAlignment="0" applyProtection="0"/>
    <xf numFmtId="0" fontId="44" fillId="39" borderId="54" applyNumberFormat="0" applyFont="0" applyAlignment="0" applyProtection="0"/>
    <xf numFmtId="0" fontId="44" fillId="39" borderId="54" applyNumberFormat="0" applyFont="0" applyAlignment="0" applyProtection="0"/>
    <xf numFmtId="0" fontId="44" fillId="39" borderId="54" applyNumberFormat="0" applyFont="0" applyAlignment="0" applyProtection="0"/>
    <xf numFmtId="0" fontId="44" fillId="39" borderId="54" applyNumberFormat="0" applyFont="0" applyAlignment="0" applyProtection="0"/>
    <xf numFmtId="0" fontId="44" fillId="39" borderId="54" applyNumberFormat="0" applyFont="0" applyAlignment="0" applyProtection="0"/>
    <xf numFmtId="0" fontId="44" fillId="39" borderId="54" applyNumberFormat="0" applyFont="0" applyAlignment="0" applyProtection="0"/>
    <xf numFmtId="0" fontId="44" fillId="39" borderId="54" applyNumberFormat="0" applyFont="0" applyAlignment="0" applyProtection="0"/>
    <xf numFmtId="0" fontId="55" fillId="0" borderId="42" applyNumberFormat="0" applyFill="0" applyAlignment="0" applyProtection="0">
      <alignment vertical="center"/>
    </xf>
    <xf numFmtId="0" fontId="55" fillId="0" borderId="42" applyNumberFormat="0" applyFill="0" applyAlignment="0" applyProtection="0">
      <alignment vertical="center"/>
    </xf>
    <xf numFmtId="0" fontId="55" fillId="0" borderId="42" applyNumberFormat="0" applyFill="0" applyAlignment="0" applyProtection="0">
      <alignment vertical="center"/>
    </xf>
    <xf numFmtId="0" fontId="55" fillId="0" borderId="42" applyNumberFormat="0" applyFill="0" applyAlignment="0" applyProtection="0">
      <alignment vertical="center"/>
    </xf>
    <xf numFmtId="0" fontId="55" fillId="0" borderId="42" applyNumberFormat="0" applyFill="0" applyAlignment="0" applyProtection="0">
      <alignment vertical="center"/>
    </xf>
    <xf numFmtId="0" fontId="31" fillId="34" borderId="49" applyNumberFormat="0" applyAlignment="0" applyProtection="0"/>
    <xf numFmtId="0" fontId="31" fillId="34" borderId="49" applyNumberFormat="0" applyAlignment="0" applyProtection="0"/>
    <xf numFmtId="0" fontId="40" fillId="7" borderId="55" applyNumberFormat="0" applyAlignment="0" applyProtection="0"/>
    <xf numFmtId="0" fontId="56" fillId="36" borderId="33" applyNumberFormat="0" applyAlignment="0" applyProtection="0">
      <alignment vertical="center"/>
    </xf>
    <xf numFmtId="0" fontId="56" fillId="36" borderId="33" applyNumberFormat="0" applyAlignment="0" applyProtection="0">
      <alignment vertical="center"/>
    </xf>
    <xf numFmtId="0" fontId="56" fillId="36" borderId="33" applyNumberFormat="0" applyAlignment="0" applyProtection="0">
      <alignment vertical="center"/>
    </xf>
    <xf numFmtId="0" fontId="56" fillId="34" borderId="33" applyNumberFormat="0" applyAlignment="0" applyProtection="0">
      <alignment vertical="center"/>
    </xf>
    <xf numFmtId="0" fontId="56" fillId="36" borderId="33" applyNumberFormat="0" applyAlignment="0" applyProtection="0">
      <alignment vertical="center"/>
    </xf>
    <xf numFmtId="0" fontId="56" fillId="36" borderId="33" applyNumberFormat="0" applyAlignment="0" applyProtection="0">
      <alignment vertical="center"/>
    </xf>
    <xf numFmtId="0" fontId="56" fillId="36" borderId="33" applyNumberFormat="0" applyAlignment="0" applyProtection="0">
      <alignment vertical="center"/>
    </xf>
    <xf numFmtId="0" fontId="56" fillId="36" borderId="33" applyNumberFormat="0" applyAlignment="0" applyProtection="0">
      <alignment vertical="center"/>
    </xf>
    <xf numFmtId="0" fontId="56" fillId="34" borderId="33" applyNumberFormat="0" applyAlignment="0" applyProtection="0">
      <alignment vertical="center"/>
    </xf>
    <xf numFmtId="0" fontId="56" fillId="36" borderId="33" applyNumberFormat="0" applyAlignment="0" applyProtection="0">
      <alignment vertical="center"/>
    </xf>
    <xf numFmtId="0" fontId="56" fillId="34" borderId="33" applyNumberFormat="0" applyAlignment="0" applyProtection="0">
      <alignment vertical="center"/>
    </xf>
    <xf numFmtId="0" fontId="56" fillId="36" borderId="33" applyNumberFormat="0" applyAlignment="0" applyProtection="0">
      <alignment vertical="center"/>
    </xf>
    <xf numFmtId="0" fontId="56" fillId="36" borderId="33" applyNumberFormat="0" applyAlignment="0" applyProtection="0">
      <alignment vertical="center"/>
    </xf>
    <xf numFmtId="0" fontId="56" fillId="36" borderId="33" applyNumberFormat="0" applyAlignment="0" applyProtection="0">
      <alignment vertical="center"/>
    </xf>
    <xf numFmtId="0" fontId="56" fillId="36" borderId="33" applyNumberFormat="0" applyAlignment="0" applyProtection="0">
      <alignment vertical="center"/>
    </xf>
    <xf numFmtId="0" fontId="56" fillId="36" borderId="33" applyNumberFormat="0" applyAlignment="0" applyProtection="0">
      <alignment vertical="center"/>
    </xf>
    <xf numFmtId="0" fontId="56" fillId="36" borderId="33" applyNumberFormat="0" applyAlignment="0" applyProtection="0">
      <alignment vertical="center"/>
    </xf>
    <xf numFmtId="0" fontId="56" fillId="36" borderId="33" applyNumberFormat="0" applyAlignment="0" applyProtection="0">
      <alignment vertical="center"/>
    </xf>
    <xf numFmtId="0" fontId="56" fillId="36" borderId="33" applyNumberFormat="0" applyAlignment="0" applyProtection="0">
      <alignment vertical="center"/>
    </xf>
    <xf numFmtId="0" fontId="56" fillId="36" borderId="33" applyNumberFormat="0" applyAlignment="0" applyProtection="0">
      <alignment vertical="center"/>
    </xf>
    <xf numFmtId="0" fontId="56" fillId="36" borderId="33" applyNumberFormat="0" applyAlignment="0" applyProtection="0">
      <alignment vertical="center"/>
    </xf>
    <xf numFmtId="0" fontId="56" fillId="34" borderId="33" applyNumberFormat="0" applyAlignment="0" applyProtection="0">
      <alignment vertical="center"/>
    </xf>
    <xf numFmtId="0" fontId="56" fillId="36" borderId="33" applyNumberFormat="0" applyAlignment="0" applyProtection="0">
      <alignment vertical="center"/>
    </xf>
    <xf numFmtId="0" fontId="56" fillId="36" borderId="33" applyNumberFormat="0" applyAlignment="0" applyProtection="0">
      <alignment vertical="center"/>
    </xf>
    <xf numFmtId="0" fontId="56" fillId="36" borderId="33" applyNumberFormat="0" applyAlignment="0" applyProtection="0">
      <alignment vertical="center"/>
    </xf>
    <xf numFmtId="0" fontId="56" fillId="36" borderId="33" applyNumberFormat="0" applyAlignment="0" applyProtection="0">
      <alignment vertical="center"/>
    </xf>
    <xf numFmtId="0" fontId="56" fillId="36" borderId="33" applyNumberFormat="0" applyAlignment="0" applyProtection="0">
      <alignment vertical="center"/>
    </xf>
    <xf numFmtId="0" fontId="56" fillId="34" borderId="33" applyNumberFormat="0" applyAlignment="0" applyProtection="0">
      <alignment vertical="center"/>
    </xf>
    <xf numFmtId="0" fontId="56" fillId="36" borderId="33" applyNumberFormat="0" applyAlignment="0" applyProtection="0">
      <alignment vertical="center"/>
    </xf>
    <xf numFmtId="0" fontId="56" fillId="36" borderId="33" applyNumberFormat="0" applyAlignment="0" applyProtection="0">
      <alignment vertical="center"/>
    </xf>
    <xf numFmtId="0" fontId="56" fillId="36" borderId="33" applyNumberFormat="0" applyAlignment="0" applyProtection="0">
      <alignment vertical="center"/>
    </xf>
    <xf numFmtId="0" fontId="56" fillId="36" borderId="33" applyNumberFormat="0" applyAlignment="0" applyProtection="0">
      <alignment vertical="center"/>
    </xf>
    <xf numFmtId="0" fontId="56" fillId="34" borderId="33" applyNumberFormat="0" applyAlignment="0" applyProtection="0">
      <alignment vertical="center"/>
    </xf>
    <xf numFmtId="0" fontId="56" fillId="36" borderId="39" applyNumberFormat="0" applyAlignment="0" applyProtection="0">
      <alignment vertical="center"/>
    </xf>
    <xf numFmtId="0" fontId="56" fillId="36" borderId="39" applyNumberFormat="0" applyAlignment="0" applyProtection="0">
      <alignment vertical="center"/>
    </xf>
    <xf numFmtId="0" fontId="56" fillId="36" borderId="39" applyNumberFormat="0" applyAlignment="0" applyProtection="0">
      <alignment vertical="center"/>
    </xf>
    <xf numFmtId="0" fontId="56" fillId="36" borderId="39" applyNumberFormat="0" applyAlignment="0" applyProtection="0">
      <alignment vertical="center"/>
    </xf>
    <xf numFmtId="0" fontId="56" fillId="34" borderId="39" applyNumberFormat="0" applyAlignment="0" applyProtection="0">
      <alignment vertical="center"/>
    </xf>
    <xf numFmtId="0" fontId="31" fillId="34" borderId="49" applyNumberFormat="0" applyAlignment="0" applyProtection="0"/>
    <xf numFmtId="0" fontId="63" fillId="13" borderId="29" applyNumberFormat="0" applyAlignment="0" applyProtection="0">
      <alignment vertical="center"/>
    </xf>
    <xf numFmtId="0" fontId="63" fillId="13" borderId="29" applyNumberFormat="0" applyAlignment="0" applyProtection="0">
      <alignment vertical="center"/>
    </xf>
    <xf numFmtId="0" fontId="63" fillId="13" borderId="29" applyNumberFormat="0" applyAlignment="0" applyProtection="0">
      <alignment vertical="center"/>
    </xf>
    <xf numFmtId="0" fontId="63" fillId="13" borderId="29" applyNumberFormat="0" applyAlignment="0" applyProtection="0">
      <alignment vertical="center"/>
    </xf>
    <xf numFmtId="0" fontId="63" fillId="13" borderId="29" applyNumberFormat="0" applyAlignment="0" applyProtection="0">
      <alignment vertical="center"/>
    </xf>
    <xf numFmtId="0" fontId="63" fillId="13" borderId="29" applyNumberFormat="0" applyAlignment="0" applyProtection="0">
      <alignment vertical="center"/>
    </xf>
    <xf numFmtId="0" fontId="63" fillId="7" borderId="29" applyNumberFormat="0" applyAlignment="0" applyProtection="0">
      <alignment vertical="center"/>
    </xf>
    <xf numFmtId="0" fontId="63" fillId="13" borderId="29" applyNumberFormat="0" applyAlignment="0" applyProtection="0">
      <alignment vertical="center"/>
    </xf>
    <xf numFmtId="0" fontId="63" fillId="13" borderId="29" applyNumberFormat="0" applyAlignment="0" applyProtection="0">
      <alignment vertical="center"/>
    </xf>
    <xf numFmtId="0" fontId="63" fillId="13" borderId="29" applyNumberFormat="0" applyAlignment="0" applyProtection="0">
      <alignment vertical="center"/>
    </xf>
    <xf numFmtId="0" fontId="63" fillId="13" borderId="29" applyNumberFormat="0" applyAlignment="0" applyProtection="0">
      <alignment vertical="center"/>
    </xf>
    <xf numFmtId="0" fontId="63" fillId="7" borderId="29" applyNumberFormat="0" applyAlignment="0" applyProtection="0">
      <alignment vertical="center"/>
    </xf>
    <xf numFmtId="0" fontId="63" fillId="13" borderId="29" applyNumberFormat="0" applyAlignment="0" applyProtection="0">
      <alignment vertical="center"/>
    </xf>
    <xf numFmtId="0" fontId="63" fillId="7" borderId="29" applyNumberFormat="0" applyAlignment="0" applyProtection="0">
      <alignment vertical="center"/>
    </xf>
    <xf numFmtId="0" fontId="63" fillId="13" borderId="29" applyNumberFormat="0" applyAlignment="0" applyProtection="0">
      <alignment vertical="center"/>
    </xf>
    <xf numFmtId="0" fontId="63" fillId="13" borderId="29" applyNumberFormat="0" applyAlignment="0" applyProtection="0">
      <alignment vertical="center"/>
    </xf>
    <xf numFmtId="0" fontId="63" fillId="13" borderId="29" applyNumberFormat="0" applyAlignment="0" applyProtection="0">
      <alignment vertical="center"/>
    </xf>
    <xf numFmtId="0" fontId="63" fillId="13" borderId="29" applyNumberFormat="0" applyAlignment="0" applyProtection="0">
      <alignment vertical="center"/>
    </xf>
    <xf numFmtId="0" fontId="63" fillId="13" borderId="29" applyNumberFormat="0" applyAlignment="0" applyProtection="0">
      <alignment vertical="center"/>
    </xf>
    <xf numFmtId="0" fontId="63" fillId="13" borderId="29" applyNumberFormat="0" applyAlignment="0" applyProtection="0">
      <alignment vertical="center"/>
    </xf>
    <xf numFmtId="0" fontId="63" fillId="13" borderId="29" applyNumberFormat="0" applyAlignment="0" applyProtection="0">
      <alignment vertical="center"/>
    </xf>
    <xf numFmtId="0" fontId="63" fillId="13" borderId="29" applyNumberFormat="0" applyAlignment="0" applyProtection="0">
      <alignment vertical="center"/>
    </xf>
    <xf numFmtId="0" fontId="63" fillId="13" borderId="29" applyNumberFormat="0" applyAlignment="0" applyProtection="0">
      <alignment vertical="center"/>
    </xf>
    <xf numFmtId="0" fontId="63" fillId="13" borderId="29" applyNumberFormat="0" applyAlignment="0" applyProtection="0">
      <alignment vertical="center"/>
    </xf>
    <xf numFmtId="0" fontId="63" fillId="7" borderId="29" applyNumberFormat="0" applyAlignment="0" applyProtection="0">
      <alignment vertical="center"/>
    </xf>
    <xf numFmtId="0" fontId="63" fillId="13" borderId="29" applyNumberFormat="0" applyAlignment="0" applyProtection="0">
      <alignment vertical="center"/>
    </xf>
    <xf numFmtId="0" fontId="63" fillId="13" borderId="29" applyNumberFormat="0" applyAlignment="0" applyProtection="0">
      <alignment vertical="center"/>
    </xf>
    <xf numFmtId="0" fontId="63" fillId="13" borderId="29" applyNumberFormat="0" applyAlignment="0" applyProtection="0">
      <alignment vertical="center"/>
    </xf>
    <xf numFmtId="0" fontId="63" fillId="13" borderId="29" applyNumberFormat="0" applyAlignment="0" applyProtection="0">
      <alignment vertical="center"/>
    </xf>
    <xf numFmtId="0" fontId="63" fillId="13" borderId="29" applyNumberFormat="0" applyAlignment="0" applyProtection="0">
      <alignment vertical="center"/>
    </xf>
    <xf numFmtId="0" fontId="63" fillId="7" borderId="29" applyNumberFormat="0" applyAlignment="0" applyProtection="0">
      <alignment vertical="center"/>
    </xf>
    <xf numFmtId="0" fontId="63" fillId="13" borderId="29" applyNumberFormat="0" applyAlignment="0" applyProtection="0">
      <alignment vertical="center"/>
    </xf>
    <xf numFmtId="0" fontId="63" fillId="13" borderId="29" applyNumberFormat="0" applyAlignment="0" applyProtection="0">
      <alignment vertical="center"/>
    </xf>
    <xf numFmtId="0" fontId="63" fillId="13" borderId="29" applyNumberFormat="0" applyAlignment="0" applyProtection="0">
      <alignment vertical="center"/>
    </xf>
    <xf numFmtId="0" fontId="63" fillId="13" borderId="29" applyNumberFormat="0" applyAlignment="0" applyProtection="0">
      <alignment vertical="center"/>
    </xf>
    <xf numFmtId="0" fontId="63" fillId="7" borderId="29" applyNumberFormat="0" applyAlignment="0" applyProtection="0">
      <alignment vertical="center"/>
    </xf>
    <xf numFmtId="0" fontId="31" fillId="34" borderId="49" applyNumberFormat="0" applyAlignment="0" applyProtection="0"/>
    <xf numFmtId="0" fontId="9" fillId="37" borderId="30" applyNumberFormat="0" applyFont="0" applyAlignment="0" applyProtection="0">
      <alignment vertical="center"/>
    </xf>
    <xf numFmtId="0" fontId="9" fillId="37" borderId="30" applyNumberFormat="0" applyFont="0" applyAlignment="0" applyProtection="0">
      <alignment vertical="center"/>
    </xf>
    <xf numFmtId="0" fontId="9" fillId="37" borderId="30" applyNumberFormat="0" applyFont="0" applyAlignment="0" applyProtection="0">
      <alignment vertical="center"/>
    </xf>
    <xf numFmtId="0" fontId="9" fillId="37" borderId="30" applyNumberFormat="0" applyFont="0" applyAlignment="0" applyProtection="0">
      <alignment vertical="center"/>
    </xf>
    <xf numFmtId="0" fontId="9" fillId="37" borderId="30" applyNumberFormat="0" applyFont="0" applyAlignment="0" applyProtection="0">
      <alignment vertical="center"/>
    </xf>
    <xf numFmtId="0" fontId="9" fillId="37" borderId="30" applyNumberFormat="0" applyFont="0" applyAlignment="0" applyProtection="0">
      <alignment vertical="center"/>
    </xf>
    <xf numFmtId="0" fontId="44" fillId="39" borderId="30" applyNumberFormat="0" applyFont="0" applyAlignment="0" applyProtection="0">
      <alignment vertical="center"/>
    </xf>
    <xf numFmtId="0" fontId="9" fillId="37" borderId="30" applyNumberFormat="0" applyFont="0" applyAlignment="0" applyProtection="0">
      <alignment vertical="center"/>
    </xf>
    <xf numFmtId="0" fontId="9" fillId="37" borderId="30" applyNumberFormat="0" applyFont="0" applyAlignment="0" applyProtection="0">
      <alignment vertical="center"/>
    </xf>
    <xf numFmtId="0" fontId="9" fillId="37" borderId="30" applyNumberFormat="0" applyFont="0" applyAlignment="0" applyProtection="0">
      <alignment vertical="center"/>
    </xf>
    <xf numFmtId="0" fontId="9" fillId="37" borderId="30" applyNumberFormat="0" applyFont="0" applyAlignment="0" applyProtection="0">
      <alignment vertical="center"/>
    </xf>
    <xf numFmtId="0" fontId="44" fillId="39" borderId="30" applyNumberFormat="0" applyFont="0" applyAlignment="0" applyProtection="0">
      <alignment vertical="center"/>
    </xf>
    <xf numFmtId="0" fontId="9" fillId="37" borderId="30" applyNumberFormat="0" applyFont="0" applyAlignment="0" applyProtection="0">
      <alignment vertical="center"/>
    </xf>
    <xf numFmtId="0" fontId="44" fillId="39" borderId="30" applyNumberFormat="0" applyFont="0" applyAlignment="0" applyProtection="0">
      <alignment vertical="center"/>
    </xf>
    <xf numFmtId="0" fontId="9" fillId="37" borderId="30" applyNumberFormat="0" applyFont="0" applyAlignment="0" applyProtection="0">
      <alignment vertical="center"/>
    </xf>
    <xf numFmtId="0" fontId="9" fillId="37" borderId="30" applyNumberFormat="0" applyFont="0" applyAlignment="0" applyProtection="0">
      <alignment vertical="center"/>
    </xf>
    <xf numFmtId="0" fontId="9" fillId="37" borderId="30" applyNumberFormat="0" applyFont="0" applyAlignment="0" applyProtection="0">
      <alignment vertical="center"/>
    </xf>
    <xf numFmtId="0" fontId="9" fillId="37" borderId="30" applyNumberFormat="0" applyFont="0" applyAlignment="0" applyProtection="0">
      <alignment vertical="center"/>
    </xf>
    <xf numFmtId="0" fontId="9" fillId="37" borderId="30" applyNumberFormat="0" applyFont="0" applyAlignment="0" applyProtection="0">
      <alignment vertical="center"/>
    </xf>
    <xf numFmtId="0" fontId="9" fillId="37" borderId="30" applyNumberFormat="0" applyFont="0" applyAlignment="0" applyProtection="0">
      <alignment vertical="center"/>
    </xf>
    <xf numFmtId="0" fontId="9" fillId="37" borderId="30" applyNumberFormat="0" applyFont="0" applyAlignment="0" applyProtection="0">
      <alignment vertical="center"/>
    </xf>
    <xf numFmtId="0" fontId="9" fillId="37" borderId="30" applyNumberFormat="0" applyFont="0" applyAlignment="0" applyProtection="0">
      <alignment vertical="center"/>
    </xf>
    <xf numFmtId="0" fontId="9" fillId="37" borderId="30" applyNumberFormat="0" applyFont="0" applyAlignment="0" applyProtection="0">
      <alignment vertical="center"/>
    </xf>
    <xf numFmtId="0" fontId="9" fillId="37" borderId="30" applyNumberFormat="0" applyFont="0" applyAlignment="0" applyProtection="0">
      <alignment vertical="center"/>
    </xf>
    <xf numFmtId="0" fontId="44" fillId="39" borderId="30" applyNumberFormat="0" applyFont="0" applyAlignment="0" applyProtection="0">
      <alignment vertical="center"/>
    </xf>
    <xf numFmtId="0" fontId="9" fillId="37" borderId="30" applyNumberFormat="0" applyFont="0" applyAlignment="0" applyProtection="0">
      <alignment vertical="center"/>
    </xf>
    <xf numFmtId="0" fontId="9" fillId="37" borderId="30" applyNumberFormat="0" applyFont="0" applyAlignment="0" applyProtection="0">
      <alignment vertical="center"/>
    </xf>
    <xf numFmtId="0" fontId="9" fillId="37" borderId="30" applyNumberFormat="0" applyFont="0" applyAlignment="0" applyProtection="0">
      <alignment vertical="center"/>
    </xf>
    <xf numFmtId="0" fontId="9" fillId="37" borderId="30" applyNumberFormat="0" applyFont="0" applyAlignment="0" applyProtection="0">
      <alignment vertical="center"/>
    </xf>
    <xf numFmtId="0" fontId="9" fillId="37" borderId="30" applyNumberFormat="0" applyFont="0" applyAlignment="0" applyProtection="0">
      <alignment vertical="center"/>
    </xf>
    <xf numFmtId="0" fontId="44" fillId="39" borderId="30" applyNumberFormat="0" applyFont="0" applyAlignment="0" applyProtection="0">
      <alignment vertical="center"/>
    </xf>
    <xf numFmtId="0" fontId="9" fillId="37" borderId="30" applyNumberFormat="0" applyFont="0" applyAlignment="0" applyProtection="0">
      <alignment vertical="center"/>
    </xf>
    <xf numFmtId="0" fontId="9" fillId="37" borderId="30" applyNumberFormat="0" applyFont="0" applyAlignment="0" applyProtection="0">
      <alignment vertical="center"/>
    </xf>
    <xf numFmtId="0" fontId="9" fillId="37" borderId="30" applyNumberFormat="0" applyFont="0" applyAlignment="0" applyProtection="0">
      <alignment vertical="center"/>
    </xf>
    <xf numFmtId="0" fontId="9" fillId="37" borderId="30" applyNumberFormat="0" applyFont="0" applyAlignment="0" applyProtection="0">
      <alignment vertical="center"/>
    </xf>
    <xf numFmtId="0" fontId="44" fillId="39" borderId="30" applyNumberFormat="0" applyFont="0" applyAlignment="0" applyProtection="0">
      <alignment vertical="center"/>
    </xf>
    <xf numFmtId="0" fontId="47" fillId="0" borderId="36" applyNumberFormat="0" applyFill="0" applyAlignment="0" applyProtection="0"/>
    <xf numFmtId="0" fontId="44" fillId="39" borderId="66" applyNumberFormat="0" applyFont="0" applyAlignment="0" applyProtection="0"/>
    <xf numFmtId="0" fontId="44" fillId="39" borderId="66" applyNumberFormat="0" applyFont="0" applyAlignment="0" applyProtection="0"/>
    <xf numFmtId="0" fontId="44" fillId="39" borderId="34" applyNumberFormat="0" applyFont="0" applyAlignment="0" applyProtection="0"/>
    <xf numFmtId="0" fontId="40" fillId="7" borderId="59" applyNumberFormat="0" applyAlignment="0" applyProtection="0"/>
    <xf numFmtId="0" fontId="56" fillId="36" borderId="39" applyNumberFormat="0" applyAlignment="0" applyProtection="0">
      <alignment vertical="center"/>
    </xf>
    <xf numFmtId="0" fontId="31" fillId="34" borderId="31" applyNumberFormat="0" applyAlignment="0" applyProtection="0"/>
    <xf numFmtId="0" fontId="44" fillId="39" borderId="34" applyNumberFormat="0" applyFont="0" applyAlignment="0" applyProtection="0"/>
    <xf numFmtId="0" fontId="44" fillId="39" borderId="34" applyNumberFormat="0" applyFont="0" applyAlignment="0" applyProtection="0"/>
    <xf numFmtId="0" fontId="44" fillId="39" borderId="34" applyNumberFormat="0" applyFont="0" applyAlignment="0" applyProtection="0"/>
    <xf numFmtId="0" fontId="31" fillId="34" borderId="49" applyNumberFormat="0" applyAlignment="0" applyProtection="0"/>
    <xf numFmtId="0" fontId="40" fillId="7" borderId="53" applyNumberFormat="0" applyAlignment="0" applyProtection="0"/>
    <xf numFmtId="0" fontId="40" fillId="7" borderId="39" applyNumberFormat="0" applyAlignment="0" applyProtection="0"/>
    <xf numFmtId="0" fontId="47" fillId="0" borderId="36" applyNumberFormat="0" applyFill="0" applyAlignment="0" applyProtection="0"/>
    <xf numFmtId="0" fontId="40" fillId="7" borderId="47" applyNumberFormat="0" applyAlignment="0" applyProtection="0"/>
    <xf numFmtId="0" fontId="40" fillId="7" borderId="39" applyNumberFormat="0" applyAlignment="0" applyProtection="0"/>
    <xf numFmtId="0" fontId="40" fillId="7" borderId="39" applyNumberFormat="0" applyAlignment="0" applyProtection="0"/>
    <xf numFmtId="0" fontId="40" fillId="7" borderId="39" applyNumberFormat="0" applyAlignment="0" applyProtection="0"/>
    <xf numFmtId="0" fontId="40" fillId="7" borderId="39" applyNumberFormat="0" applyAlignment="0" applyProtection="0"/>
    <xf numFmtId="0" fontId="40" fillId="7" borderId="39" applyNumberFormat="0" applyAlignment="0" applyProtection="0"/>
    <xf numFmtId="0" fontId="40" fillId="7" borderId="39" applyNumberFormat="0" applyAlignment="0" applyProtection="0"/>
    <xf numFmtId="0" fontId="40" fillId="7" borderId="39" applyNumberFormat="0" applyAlignment="0" applyProtection="0"/>
    <xf numFmtId="0" fontId="40" fillId="7" borderId="39" applyNumberFormat="0" applyAlignment="0" applyProtection="0"/>
    <xf numFmtId="0" fontId="40" fillId="7" borderId="39" applyNumberFormat="0" applyAlignment="0" applyProtection="0"/>
    <xf numFmtId="0" fontId="40" fillId="7" borderId="39" applyNumberFormat="0" applyAlignment="0" applyProtection="0"/>
    <xf numFmtId="0" fontId="40" fillId="7" borderId="39" applyNumberFormat="0" applyAlignment="0" applyProtection="0"/>
    <xf numFmtId="0" fontId="40" fillId="7" borderId="39" applyNumberFormat="0" applyAlignment="0" applyProtection="0"/>
    <xf numFmtId="0" fontId="45" fillId="34" borderId="51" applyNumberFormat="0" applyAlignment="0" applyProtection="0"/>
    <xf numFmtId="0" fontId="45" fillId="34" borderId="51" applyNumberFormat="0" applyAlignment="0" applyProtection="0"/>
    <xf numFmtId="0" fontId="45" fillId="34" borderId="51" applyNumberFormat="0" applyAlignment="0" applyProtection="0"/>
    <xf numFmtId="0" fontId="45" fillId="34" borderId="51" applyNumberFormat="0" applyAlignment="0" applyProtection="0"/>
    <xf numFmtId="0" fontId="45" fillId="34" borderId="51" applyNumberFormat="0" applyAlignment="0" applyProtection="0"/>
    <xf numFmtId="0" fontId="45" fillId="34" borderId="51" applyNumberFormat="0" applyAlignment="0" applyProtection="0"/>
    <xf numFmtId="0" fontId="45" fillId="34" borderId="51" applyNumberFormat="0" applyAlignment="0" applyProtection="0"/>
    <xf numFmtId="0" fontId="45" fillId="34" borderId="51" applyNumberFormat="0" applyAlignment="0" applyProtection="0"/>
    <xf numFmtId="0" fontId="31" fillId="34" borderId="59" applyNumberFormat="0" applyAlignment="0" applyProtection="0"/>
    <xf numFmtId="0" fontId="31" fillId="34" borderId="59" applyNumberFormat="0" applyAlignment="0" applyProtection="0"/>
    <xf numFmtId="0" fontId="31" fillId="34" borderId="59" applyNumberFormat="0" applyAlignment="0" applyProtection="0"/>
    <xf numFmtId="0" fontId="31" fillId="34" borderId="59" applyNumberFormat="0" applyAlignment="0" applyProtection="0"/>
    <xf numFmtId="0" fontId="40" fillId="7" borderId="65" applyNumberFormat="0" applyAlignment="0" applyProtection="0"/>
    <xf numFmtId="0" fontId="40" fillId="7" borderId="65" applyNumberFormat="0" applyAlignment="0" applyProtection="0"/>
    <xf numFmtId="0" fontId="40" fillId="7" borderId="65" applyNumberFormat="0" applyAlignment="0" applyProtection="0"/>
    <xf numFmtId="0" fontId="40" fillId="7" borderId="65" applyNumberFormat="0" applyAlignment="0" applyProtection="0"/>
    <xf numFmtId="0" fontId="31" fillId="34" borderId="65" applyNumberFormat="0" applyAlignment="0" applyProtection="0"/>
    <xf numFmtId="0" fontId="31" fillId="34" borderId="65" applyNumberFormat="0" applyAlignment="0" applyProtection="0"/>
    <xf numFmtId="0" fontId="40" fillId="7" borderId="72" applyNumberFormat="0" applyAlignment="0" applyProtection="0"/>
    <xf numFmtId="0" fontId="31" fillId="34" borderId="47" applyNumberFormat="0" applyAlignment="0" applyProtection="0"/>
    <xf numFmtId="0" fontId="31" fillId="34" borderId="47" applyNumberFormat="0" applyAlignment="0" applyProtection="0"/>
    <xf numFmtId="0" fontId="31" fillId="34" borderId="47" applyNumberFormat="0" applyAlignment="0" applyProtection="0"/>
    <xf numFmtId="0" fontId="31" fillId="34" borderId="47" applyNumberFormat="0" applyAlignment="0" applyProtection="0"/>
    <xf numFmtId="0" fontId="31" fillId="34" borderId="47" applyNumberFormat="0" applyAlignment="0" applyProtection="0"/>
    <xf numFmtId="0" fontId="31" fillId="34" borderId="47" applyNumberFormat="0" applyAlignment="0" applyProtection="0"/>
    <xf numFmtId="0" fontId="31" fillId="34" borderId="47" applyNumberFormat="0" applyAlignment="0" applyProtection="0"/>
    <xf numFmtId="0" fontId="47" fillId="0" borderId="52" applyNumberFormat="0" applyFill="0" applyAlignment="0" applyProtection="0"/>
    <xf numFmtId="0" fontId="47" fillId="0" borderId="52" applyNumberFormat="0" applyFill="0" applyAlignment="0" applyProtection="0"/>
    <xf numFmtId="0" fontId="47" fillId="0" borderId="52" applyNumberFormat="0" applyFill="0" applyAlignment="0" applyProtection="0"/>
    <xf numFmtId="0" fontId="47" fillId="0" borderId="52" applyNumberFormat="0" applyFill="0" applyAlignment="0" applyProtection="0"/>
    <xf numFmtId="0" fontId="31" fillId="34" borderId="59" applyNumberFormat="0" applyAlignment="0" applyProtection="0"/>
    <xf numFmtId="0" fontId="31" fillId="34" borderId="39" applyNumberFormat="0" applyAlignment="0" applyProtection="0"/>
    <xf numFmtId="0" fontId="31" fillId="34" borderId="39" applyNumberFormat="0" applyAlignment="0" applyProtection="0"/>
    <xf numFmtId="0" fontId="31" fillId="34" borderId="39" applyNumberFormat="0" applyAlignment="0" applyProtection="0"/>
    <xf numFmtId="0" fontId="31" fillId="34" borderId="39" applyNumberFormat="0" applyAlignment="0" applyProtection="0"/>
    <xf numFmtId="0" fontId="31" fillId="34" borderId="39" applyNumberFormat="0" applyAlignment="0" applyProtection="0"/>
    <xf numFmtId="0" fontId="31" fillId="34" borderId="39" applyNumberFormat="0" applyAlignment="0" applyProtection="0"/>
    <xf numFmtId="0" fontId="31" fillId="34" borderId="39" applyNumberFormat="0" applyAlignment="0" applyProtection="0"/>
    <xf numFmtId="0" fontId="31" fillId="34" borderId="39" applyNumberFormat="0" applyAlignment="0" applyProtection="0"/>
    <xf numFmtId="0" fontId="31" fillId="34" borderId="39" applyNumberFormat="0" applyAlignment="0" applyProtection="0"/>
    <xf numFmtId="0" fontId="31" fillId="34" borderId="39" applyNumberFormat="0" applyAlignment="0" applyProtection="0"/>
    <xf numFmtId="0" fontId="31" fillId="34" borderId="39" applyNumberFormat="0" applyAlignment="0" applyProtection="0"/>
    <xf numFmtId="0" fontId="31" fillId="34" borderId="39" applyNumberFormat="0" applyAlignment="0" applyProtection="0"/>
    <xf numFmtId="0" fontId="31" fillId="34" borderId="39" applyNumberFormat="0" applyAlignment="0" applyProtection="0"/>
    <xf numFmtId="0" fontId="31" fillId="34" borderId="39" applyNumberFormat="0" applyAlignment="0" applyProtection="0"/>
    <xf numFmtId="0" fontId="47" fillId="0" borderId="58" applyNumberFormat="0" applyFill="0" applyAlignment="0" applyProtection="0"/>
    <xf numFmtId="0" fontId="47" fillId="0" borderId="58" applyNumberFormat="0" applyFill="0" applyAlignment="0" applyProtection="0"/>
    <xf numFmtId="0" fontId="47" fillId="0" borderId="58" applyNumberFormat="0" applyFill="0" applyAlignment="0" applyProtection="0"/>
    <xf numFmtId="0" fontId="47" fillId="0" borderId="58" applyNumberFormat="0" applyFill="0" applyAlignment="0" applyProtection="0"/>
    <xf numFmtId="0" fontId="31" fillId="34" borderId="65" applyNumberFormat="0" applyAlignment="0" applyProtection="0"/>
    <xf numFmtId="0" fontId="31" fillId="34" borderId="65" applyNumberFormat="0" applyAlignment="0" applyProtection="0"/>
    <xf numFmtId="0" fontId="63" fillId="13" borderId="31" applyNumberFormat="0" applyAlignment="0" applyProtection="0">
      <alignment vertical="center"/>
    </xf>
    <xf numFmtId="0" fontId="63" fillId="13" borderId="31" applyNumberFormat="0" applyAlignment="0" applyProtection="0">
      <alignment vertical="center"/>
    </xf>
    <xf numFmtId="0" fontId="63" fillId="13" borderId="31" applyNumberFormat="0" applyAlignment="0" applyProtection="0">
      <alignment vertical="center"/>
    </xf>
    <xf numFmtId="0" fontId="63" fillId="13" borderId="31" applyNumberFormat="0" applyAlignment="0" applyProtection="0">
      <alignment vertical="center"/>
    </xf>
    <xf numFmtId="0" fontId="63" fillId="13" borderId="31" applyNumberFormat="0" applyAlignment="0" applyProtection="0">
      <alignment vertical="center"/>
    </xf>
    <xf numFmtId="0" fontId="63" fillId="13" borderId="31" applyNumberFormat="0" applyAlignment="0" applyProtection="0">
      <alignment vertical="center"/>
    </xf>
    <xf numFmtId="0" fontId="63" fillId="7" borderId="31" applyNumberFormat="0" applyAlignment="0" applyProtection="0">
      <alignment vertical="center"/>
    </xf>
    <xf numFmtId="0" fontId="63" fillId="13" borderId="31" applyNumberFormat="0" applyAlignment="0" applyProtection="0">
      <alignment vertical="center"/>
    </xf>
    <xf numFmtId="0" fontId="63" fillId="13" borderId="31" applyNumberFormat="0" applyAlignment="0" applyProtection="0">
      <alignment vertical="center"/>
    </xf>
    <xf numFmtId="0" fontId="63" fillId="13" borderId="31" applyNumberFormat="0" applyAlignment="0" applyProtection="0">
      <alignment vertical="center"/>
    </xf>
    <xf numFmtId="0" fontId="63" fillId="13" borderId="31" applyNumberFormat="0" applyAlignment="0" applyProtection="0">
      <alignment vertical="center"/>
    </xf>
    <xf numFmtId="0" fontId="63" fillId="7" borderId="31" applyNumberFormat="0" applyAlignment="0" applyProtection="0">
      <alignment vertical="center"/>
    </xf>
    <xf numFmtId="0" fontId="63" fillId="13" borderId="31" applyNumberFormat="0" applyAlignment="0" applyProtection="0">
      <alignment vertical="center"/>
    </xf>
    <xf numFmtId="0" fontId="63" fillId="7" borderId="31" applyNumberFormat="0" applyAlignment="0" applyProtection="0">
      <alignment vertical="center"/>
    </xf>
    <xf numFmtId="0" fontId="63" fillId="13" borderId="31" applyNumberFormat="0" applyAlignment="0" applyProtection="0">
      <alignment vertical="center"/>
    </xf>
    <xf numFmtId="0" fontId="63" fillId="13" borderId="31" applyNumberFormat="0" applyAlignment="0" applyProtection="0">
      <alignment vertical="center"/>
    </xf>
    <xf numFmtId="0" fontId="63" fillId="13" borderId="31" applyNumberFormat="0" applyAlignment="0" applyProtection="0">
      <alignment vertical="center"/>
    </xf>
    <xf numFmtId="0" fontId="63" fillId="13" borderId="31" applyNumberFormat="0" applyAlignment="0" applyProtection="0">
      <alignment vertical="center"/>
    </xf>
    <xf numFmtId="0" fontId="63" fillId="13" borderId="31" applyNumberFormat="0" applyAlignment="0" applyProtection="0">
      <alignment vertical="center"/>
    </xf>
    <xf numFmtId="0" fontId="63" fillId="13" borderId="31" applyNumberFormat="0" applyAlignment="0" applyProtection="0">
      <alignment vertical="center"/>
    </xf>
    <xf numFmtId="0" fontId="63" fillId="13" borderId="31" applyNumberFormat="0" applyAlignment="0" applyProtection="0">
      <alignment vertical="center"/>
    </xf>
    <xf numFmtId="0" fontId="63" fillId="13" borderId="31" applyNumberFormat="0" applyAlignment="0" applyProtection="0">
      <alignment vertical="center"/>
    </xf>
    <xf numFmtId="0" fontId="63" fillId="13" borderId="31" applyNumberFormat="0" applyAlignment="0" applyProtection="0">
      <alignment vertical="center"/>
    </xf>
    <xf numFmtId="0" fontId="63" fillId="13" borderId="31" applyNumberFormat="0" applyAlignment="0" applyProtection="0">
      <alignment vertical="center"/>
    </xf>
    <xf numFmtId="0" fontId="63" fillId="7" borderId="31" applyNumberFormat="0" applyAlignment="0" applyProtection="0">
      <alignment vertical="center"/>
    </xf>
    <xf numFmtId="0" fontId="63" fillId="13" borderId="31" applyNumberFormat="0" applyAlignment="0" applyProtection="0">
      <alignment vertical="center"/>
    </xf>
    <xf numFmtId="0" fontId="63" fillId="13" borderId="31" applyNumberFormat="0" applyAlignment="0" applyProtection="0">
      <alignment vertical="center"/>
    </xf>
    <xf numFmtId="0" fontId="63" fillId="13" borderId="31" applyNumberFormat="0" applyAlignment="0" applyProtection="0">
      <alignment vertical="center"/>
    </xf>
    <xf numFmtId="0" fontId="63" fillId="13" borderId="31" applyNumberFormat="0" applyAlignment="0" applyProtection="0">
      <alignment vertical="center"/>
    </xf>
    <xf numFmtId="0" fontId="63" fillId="13" borderId="31" applyNumberFormat="0" applyAlignment="0" applyProtection="0">
      <alignment vertical="center"/>
    </xf>
    <xf numFmtId="0" fontId="63" fillId="7" borderId="31" applyNumberFormat="0" applyAlignment="0" applyProtection="0">
      <alignment vertical="center"/>
    </xf>
    <xf numFmtId="0" fontId="63" fillId="13" borderId="31" applyNumberFormat="0" applyAlignment="0" applyProtection="0">
      <alignment vertical="center"/>
    </xf>
    <xf numFmtId="0" fontId="63" fillId="13" borderId="31" applyNumberFormat="0" applyAlignment="0" applyProtection="0">
      <alignment vertical="center"/>
    </xf>
    <xf numFmtId="0" fontId="63" fillId="13" borderId="31" applyNumberFormat="0" applyAlignment="0" applyProtection="0">
      <alignment vertical="center"/>
    </xf>
    <xf numFmtId="0" fontId="63" fillId="13" borderId="31" applyNumberFormat="0" applyAlignment="0" applyProtection="0">
      <alignment vertical="center"/>
    </xf>
    <xf numFmtId="0" fontId="63" fillId="7" borderId="31" applyNumberFormat="0" applyAlignment="0" applyProtection="0">
      <alignment vertical="center"/>
    </xf>
    <xf numFmtId="0" fontId="40" fillId="7" borderId="47" applyNumberFormat="0" applyAlignment="0" applyProtection="0"/>
    <xf numFmtId="0" fontId="9" fillId="37" borderId="32" applyNumberFormat="0" applyFont="0" applyAlignment="0" applyProtection="0">
      <alignment vertical="center"/>
    </xf>
    <xf numFmtId="0" fontId="9" fillId="37" borderId="32" applyNumberFormat="0" applyFont="0" applyAlignment="0" applyProtection="0">
      <alignment vertical="center"/>
    </xf>
    <xf numFmtId="0" fontId="9" fillId="37" borderId="32" applyNumberFormat="0" applyFont="0" applyAlignment="0" applyProtection="0">
      <alignment vertical="center"/>
    </xf>
    <xf numFmtId="0" fontId="9" fillId="37" borderId="32" applyNumberFormat="0" applyFont="0" applyAlignment="0" applyProtection="0">
      <alignment vertical="center"/>
    </xf>
    <xf numFmtId="0" fontId="9" fillId="37" borderId="32" applyNumberFormat="0" applyFont="0" applyAlignment="0" applyProtection="0">
      <alignment vertical="center"/>
    </xf>
    <xf numFmtId="0" fontId="9" fillId="37" borderId="32" applyNumberFormat="0" applyFont="0" applyAlignment="0" applyProtection="0">
      <alignment vertical="center"/>
    </xf>
    <xf numFmtId="0" fontId="44" fillId="39" borderId="32" applyNumberFormat="0" applyFont="0" applyAlignment="0" applyProtection="0">
      <alignment vertical="center"/>
    </xf>
    <xf numFmtId="0" fontId="9" fillId="37" borderId="32" applyNumberFormat="0" applyFont="0" applyAlignment="0" applyProtection="0">
      <alignment vertical="center"/>
    </xf>
    <xf numFmtId="0" fontId="9" fillId="37" borderId="32" applyNumberFormat="0" applyFont="0" applyAlignment="0" applyProtection="0">
      <alignment vertical="center"/>
    </xf>
    <xf numFmtId="0" fontId="9" fillId="37" borderId="32" applyNumberFormat="0" applyFont="0" applyAlignment="0" applyProtection="0">
      <alignment vertical="center"/>
    </xf>
    <xf numFmtId="0" fontId="9" fillId="37" borderId="32" applyNumberFormat="0" applyFont="0" applyAlignment="0" applyProtection="0">
      <alignment vertical="center"/>
    </xf>
    <xf numFmtId="0" fontId="44" fillId="39" borderId="32" applyNumberFormat="0" applyFont="0" applyAlignment="0" applyProtection="0">
      <alignment vertical="center"/>
    </xf>
    <xf numFmtId="0" fontId="9" fillId="37" borderId="32" applyNumberFormat="0" applyFont="0" applyAlignment="0" applyProtection="0">
      <alignment vertical="center"/>
    </xf>
    <xf numFmtId="0" fontId="44" fillId="39" borderId="32" applyNumberFormat="0" applyFont="0" applyAlignment="0" applyProtection="0">
      <alignment vertical="center"/>
    </xf>
    <xf numFmtId="0" fontId="9" fillId="37" borderId="32" applyNumberFormat="0" applyFont="0" applyAlignment="0" applyProtection="0">
      <alignment vertical="center"/>
    </xf>
    <xf numFmtId="0" fontId="9" fillId="37" borderId="32" applyNumberFormat="0" applyFont="0" applyAlignment="0" applyProtection="0">
      <alignment vertical="center"/>
    </xf>
    <xf numFmtId="0" fontId="9" fillId="37" borderId="32" applyNumberFormat="0" applyFont="0" applyAlignment="0" applyProtection="0">
      <alignment vertical="center"/>
    </xf>
    <xf numFmtId="0" fontId="9" fillId="37" borderId="32" applyNumberFormat="0" applyFont="0" applyAlignment="0" applyProtection="0">
      <alignment vertical="center"/>
    </xf>
    <xf numFmtId="0" fontId="9" fillId="37" borderId="32" applyNumberFormat="0" applyFont="0" applyAlignment="0" applyProtection="0">
      <alignment vertical="center"/>
    </xf>
    <xf numFmtId="0" fontId="9" fillId="37" borderId="32" applyNumberFormat="0" applyFont="0" applyAlignment="0" applyProtection="0">
      <alignment vertical="center"/>
    </xf>
    <xf numFmtId="0" fontId="9" fillId="37" borderId="32" applyNumberFormat="0" applyFont="0" applyAlignment="0" applyProtection="0">
      <alignment vertical="center"/>
    </xf>
    <xf numFmtId="0" fontId="9" fillId="37" borderId="32" applyNumberFormat="0" applyFont="0" applyAlignment="0" applyProtection="0">
      <alignment vertical="center"/>
    </xf>
    <xf numFmtId="0" fontId="9" fillId="37" borderId="32" applyNumberFormat="0" applyFont="0" applyAlignment="0" applyProtection="0">
      <alignment vertical="center"/>
    </xf>
    <xf numFmtId="0" fontId="9" fillId="37" borderId="32" applyNumberFormat="0" applyFont="0" applyAlignment="0" applyProtection="0">
      <alignment vertical="center"/>
    </xf>
    <xf numFmtId="0" fontId="44" fillId="39" borderId="32" applyNumberFormat="0" applyFont="0" applyAlignment="0" applyProtection="0">
      <alignment vertical="center"/>
    </xf>
    <xf numFmtId="0" fontId="9" fillId="37" borderId="32" applyNumberFormat="0" applyFont="0" applyAlignment="0" applyProtection="0">
      <alignment vertical="center"/>
    </xf>
    <xf numFmtId="0" fontId="9" fillId="37" borderId="32" applyNumberFormat="0" applyFont="0" applyAlignment="0" applyProtection="0">
      <alignment vertical="center"/>
    </xf>
    <xf numFmtId="0" fontId="9" fillId="37" borderId="32" applyNumberFormat="0" applyFont="0" applyAlignment="0" applyProtection="0">
      <alignment vertical="center"/>
    </xf>
    <xf numFmtId="0" fontId="9" fillId="37" borderId="32" applyNumberFormat="0" applyFont="0" applyAlignment="0" applyProtection="0">
      <alignment vertical="center"/>
    </xf>
    <xf numFmtId="0" fontId="9" fillId="37" borderId="32" applyNumberFormat="0" applyFont="0" applyAlignment="0" applyProtection="0">
      <alignment vertical="center"/>
    </xf>
    <xf numFmtId="0" fontId="44" fillId="39" borderId="32" applyNumberFormat="0" applyFont="0" applyAlignment="0" applyProtection="0">
      <alignment vertical="center"/>
    </xf>
    <xf numFmtId="0" fontId="9" fillId="37" borderId="32" applyNumberFormat="0" applyFont="0" applyAlignment="0" applyProtection="0">
      <alignment vertical="center"/>
    </xf>
    <xf numFmtId="0" fontId="9" fillId="37" borderId="32" applyNumberFormat="0" applyFont="0" applyAlignment="0" applyProtection="0">
      <alignment vertical="center"/>
    </xf>
    <xf numFmtId="0" fontId="9" fillId="37" borderId="32" applyNumberFormat="0" applyFont="0" applyAlignment="0" applyProtection="0">
      <alignment vertical="center"/>
    </xf>
    <xf numFmtId="0" fontId="9" fillId="37" borderId="32" applyNumberFormat="0" applyFont="0" applyAlignment="0" applyProtection="0">
      <alignment vertical="center"/>
    </xf>
    <xf numFmtId="0" fontId="44" fillId="39" borderId="32" applyNumberFormat="0" applyFont="0" applyAlignment="0" applyProtection="0">
      <alignment vertical="center"/>
    </xf>
    <xf numFmtId="0" fontId="40" fillId="7" borderId="39" applyNumberFormat="0" applyAlignment="0" applyProtection="0"/>
    <xf numFmtId="0" fontId="45" fillId="34" borderId="51" applyNumberFormat="0" applyAlignment="0" applyProtection="0"/>
    <xf numFmtId="0" fontId="45" fillId="34" borderId="51" applyNumberFormat="0" applyAlignment="0" applyProtection="0"/>
    <xf numFmtId="0" fontId="40" fillId="7" borderId="53" applyNumberFormat="0" applyAlignment="0" applyProtection="0"/>
    <xf numFmtId="0" fontId="40" fillId="7" borderId="43" applyNumberFormat="0" applyAlignment="0" applyProtection="0"/>
    <xf numFmtId="0" fontId="56" fillId="36" borderId="76" applyNumberFormat="0" applyAlignment="0" applyProtection="0">
      <alignment vertical="center"/>
    </xf>
    <xf numFmtId="0" fontId="44" fillId="39" borderId="40" applyNumberFormat="0" applyFont="0" applyAlignment="0" applyProtection="0"/>
    <xf numFmtId="0" fontId="40" fillId="7" borderId="47" applyNumberFormat="0" applyAlignment="0" applyProtection="0"/>
    <xf numFmtId="0" fontId="31" fillId="34" borderId="33" applyNumberFormat="0" applyAlignment="0" applyProtection="0"/>
    <xf numFmtId="0" fontId="40" fillId="7" borderId="53" applyNumberFormat="0" applyAlignment="0" applyProtection="0"/>
    <xf numFmtId="0" fontId="40" fillId="7" borderId="53" applyNumberFormat="0" applyAlignment="0" applyProtection="0"/>
    <xf numFmtId="0" fontId="40" fillId="7" borderId="53" applyNumberFormat="0" applyAlignment="0" applyProtection="0"/>
    <xf numFmtId="0" fontId="40" fillId="7" borderId="47" applyNumberFormat="0" applyAlignment="0" applyProtection="0"/>
    <xf numFmtId="0" fontId="44" fillId="39" borderId="40" applyNumberFormat="0" applyFont="0" applyAlignment="0" applyProtection="0"/>
    <xf numFmtId="0" fontId="62" fillId="34" borderId="78" applyNumberFormat="0" applyAlignment="0" applyProtection="0">
      <alignment vertical="center"/>
    </xf>
    <xf numFmtId="0" fontId="40" fillId="7" borderId="39" applyNumberFormat="0" applyAlignment="0" applyProtection="0"/>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4"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55" fillId="0" borderId="42" applyNumberFormat="0" applyFill="0" applyAlignment="0" applyProtection="0">
      <alignment vertical="center"/>
    </xf>
    <xf numFmtId="0" fontId="55" fillId="0" borderId="42" applyNumberFormat="0" applyFill="0" applyAlignment="0" applyProtection="0">
      <alignment vertical="center"/>
    </xf>
    <xf numFmtId="0" fontId="55" fillId="0" borderId="42" applyNumberFormat="0" applyFill="0" applyAlignment="0" applyProtection="0">
      <alignment vertical="center"/>
    </xf>
    <xf numFmtId="0" fontId="55" fillId="0" borderId="42" applyNumberFormat="0" applyFill="0" applyAlignment="0" applyProtection="0">
      <alignment vertical="center"/>
    </xf>
    <xf numFmtId="0" fontId="55" fillId="0" borderId="42" applyNumberFormat="0" applyFill="0" applyAlignment="0" applyProtection="0">
      <alignment vertical="center"/>
    </xf>
    <xf numFmtId="0" fontId="55" fillId="0" borderId="42" applyNumberFormat="0" applyFill="0" applyAlignment="0" applyProtection="0">
      <alignment vertical="center"/>
    </xf>
    <xf numFmtId="0" fontId="40" fillId="7" borderId="63" applyNumberFormat="0" applyAlignment="0" applyProtection="0"/>
    <xf numFmtId="0" fontId="40" fillId="7" borderId="63" applyNumberFormat="0" applyAlignment="0" applyProtection="0"/>
    <xf numFmtId="0" fontId="56" fillId="36" borderId="39" applyNumberFormat="0" applyAlignment="0" applyProtection="0">
      <alignment vertical="center"/>
    </xf>
    <xf numFmtId="0" fontId="56" fillId="36" borderId="39" applyNumberFormat="0" applyAlignment="0" applyProtection="0">
      <alignment vertical="center"/>
    </xf>
    <xf numFmtId="0" fontId="56" fillId="36" borderId="39" applyNumberFormat="0" applyAlignment="0" applyProtection="0">
      <alignment vertical="center"/>
    </xf>
    <xf numFmtId="0" fontId="56" fillId="36" borderId="39" applyNumberFormat="0" applyAlignment="0" applyProtection="0">
      <alignment vertical="center"/>
    </xf>
    <xf numFmtId="0" fontId="56" fillId="36" borderId="39" applyNumberFormat="0" applyAlignment="0" applyProtection="0">
      <alignment vertical="center"/>
    </xf>
    <xf numFmtId="0" fontId="56" fillId="36" borderId="39" applyNumberFormat="0" applyAlignment="0" applyProtection="0">
      <alignment vertical="center"/>
    </xf>
    <xf numFmtId="0" fontId="56" fillId="34" borderId="39" applyNumberFormat="0" applyAlignment="0" applyProtection="0">
      <alignment vertical="center"/>
    </xf>
    <xf numFmtId="0" fontId="56" fillId="36" borderId="39" applyNumberFormat="0" applyAlignment="0" applyProtection="0">
      <alignment vertical="center"/>
    </xf>
    <xf numFmtId="0" fontId="56" fillId="36" borderId="39" applyNumberFormat="0" applyAlignment="0" applyProtection="0">
      <alignment vertical="center"/>
    </xf>
    <xf numFmtId="0" fontId="56" fillId="36" borderId="39" applyNumberFormat="0" applyAlignment="0" applyProtection="0">
      <alignment vertical="center"/>
    </xf>
    <xf numFmtId="0" fontId="40" fillId="7" borderId="63" applyNumberFormat="0" applyAlignment="0" applyProtection="0"/>
    <xf numFmtId="0" fontId="40" fillId="7" borderId="55" applyNumberFormat="0" applyAlignment="0" applyProtection="0"/>
    <xf numFmtId="0" fontId="40" fillId="7" borderId="63" applyNumberFormat="0" applyAlignment="0" applyProtection="0"/>
    <xf numFmtId="0" fontId="62" fillId="36" borderId="35" applyNumberFormat="0" applyAlignment="0" applyProtection="0">
      <alignment vertical="center"/>
    </xf>
    <xf numFmtId="0" fontId="62" fillId="36" borderId="35" applyNumberFormat="0" applyAlignment="0" applyProtection="0">
      <alignment vertical="center"/>
    </xf>
    <xf numFmtId="0" fontId="62" fillId="36" borderId="35" applyNumberFormat="0" applyAlignment="0" applyProtection="0">
      <alignment vertical="center"/>
    </xf>
    <xf numFmtId="0" fontId="62" fillId="36" borderId="35" applyNumberFormat="0" applyAlignment="0" applyProtection="0">
      <alignment vertical="center"/>
    </xf>
    <xf numFmtId="0" fontId="62" fillId="36" borderId="35" applyNumberFormat="0" applyAlignment="0" applyProtection="0">
      <alignment vertical="center"/>
    </xf>
    <xf numFmtId="0" fontId="62" fillId="36" borderId="35" applyNumberFormat="0" applyAlignment="0" applyProtection="0">
      <alignment vertical="center"/>
    </xf>
    <xf numFmtId="0" fontId="62" fillId="36" borderId="35" applyNumberFormat="0" applyAlignment="0" applyProtection="0">
      <alignment vertical="center"/>
    </xf>
    <xf numFmtId="0" fontId="62" fillId="34" borderId="35" applyNumberFormat="0" applyAlignment="0" applyProtection="0">
      <alignment vertical="center"/>
    </xf>
    <xf numFmtId="0" fontId="62" fillId="36" borderId="35" applyNumberFormat="0" applyAlignment="0" applyProtection="0">
      <alignment vertical="center"/>
    </xf>
    <xf numFmtId="0" fontId="62" fillId="36" borderId="35" applyNumberFormat="0" applyAlignment="0" applyProtection="0">
      <alignment vertical="center"/>
    </xf>
    <xf numFmtId="0" fontId="62" fillId="36" borderId="35" applyNumberFormat="0" applyAlignment="0" applyProtection="0">
      <alignment vertical="center"/>
    </xf>
    <xf numFmtId="0" fontId="62" fillId="36" borderId="35" applyNumberFormat="0" applyAlignment="0" applyProtection="0">
      <alignment vertical="center"/>
    </xf>
    <xf numFmtId="0" fontId="62" fillId="34" borderId="35" applyNumberFormat="0" applyAlignment="0" applyProtection="0">
      <alignment vertical="center"/>
    </xf>
    <xf numFmtId="0" fontId="62" fillId="36" borderId="35" applyNumberFormat="0" applyAlignment="0" applyProtection="0">
      <alignment vertical="center"/>
    </xf>
    <xf numFmtId="0" fontId="62" fillId="36" borderId="35" applyNumberFormat="0" applyAlignment="0" applyProtection="0">
      <alignment vertical="center"/>
    </xf>
    <xf numFmtId="0" fontId="62" fillId="34" borderId="35" applyNumberFormat="0" applyAlignment="0" applyProtection="0">
      <alignment vertical="center"/>
    </xf>
    <xf numFmtId="0" fontId="62" fillId="36" borderId="35" applyNumberFormat="0" applyAlignment="0" applyProtection="0">
      <alignment vertical="center"/>
    </xf>
    <xf numFmtId="0" fontId="62" fillId="36" borderId="35" applyNumberFormat="0" applyAlignment="0" applyProtection="0">
      <alignment vertical="center"/>
    </xf>
    <xf numFmtId="0" fontId="62" fillId="36" borderId="35" applyNumberFormat="0" applyAlignment="0" applyProtection="0">
      <alignment vertical="center"/>
    </xf>
    <xf numFmtId="0" fontId="62" fillId="36" borderId="35" applyNumberFormat="0" applyAlignment="0" applyProtection="0">
      <alignment vertical="center"/>
    </xf>
    <xf numFmtId="0" fontId="62" fillId="36" borderId="35" applyNumberFormat="0" applyAlignment="0" applyProtection="0">
      <alignment vertical="center"/>
    </xf>
    <xf numFmtId="0" fontId="62" fillId="36" borderId="35" applyNumberFormat="0" applyAlignment="0" applyProtection="0">
      <alignment vertical="center"/>
    </xf>
    <xf numFmtId="0" fontId="62" fillId="36" borderId="35" applyNumberFormat="0" applyAlignment="0" applyProtection="0">
      <alignment vertical="center"/>
    </xf>
    <xf numFmtId="0" fontId="62" fillId="36" borderId="35" applyNumberFormat="0" applyAlignment="0" applyProtection="0">
      <alignment vertical="center"/>
    </xf>
    <xf numFmtId="0" fontId="62" fillId="36" borderId="35" applyNumberFormat="0" applyAlignment="0" applyProtection="0">
      <alignment vertical="center"/>
    </xf>
    <xf numFmtId="0" fontId="62" fillId="36" borderId="35" applyNumberFormat="0" applyAlignment="0" applyProtection="0">
      <alignment vertical="center"/>
    </xf>
    <xf numFmtId="0" fontId="62" fillId="34" borderId="35" applyNumberFormat="0" applyAlignment="0" applyProtection="0">
      <alignment vertical="center"/>
    </xf>
    <xf numFmtId="0" fontId="62" fillId="36" borderId="35" applyNumberFormat="0" applyAlignment="0" applyProtection="0">
      <alignment vertical="center"/>
    </xf>
    <xf numFmtId="0" fontId="62" fillId="36" borderId="35" applyNumberFormat="0" applyAlignment="0" applyProtection="0">
      <alignment vertical="center"/>
    </xf>
    <xf numFmtId="0" fontId="62" fillId="36" borderId="35" applyNumberFormat="0" applyAlignment="0" applyProtection="0">
      <alignment vertical="center"/>
    </xf>
    <xf numFmtId="0" fontId="62" fillId="36" borderId="35" applyNumberFormat="0" applyAlignment="0" applyProtection="0">
      <alignment vertical="center"/>
    </xf>
    <xf numFmtId="0" fontId="62" fillId="36" borderId="35" applyNumberFormat="0" applyAlignment="0" applyProtection="0">
      <alignment vertical="center"/>
    </xf>
    <xf numFmtId="0" fontId="62" fillId="36" borderId="35" applyNumberFormat="0" applyAlignment="0" applyProtection="0">
      <alignment vertical="center"/>
    </xf>
    <xf numFmtId="0" fontId="62" fillId="34" borderId="35" applyNumberFormat="0" applyAlignment="0" applyProtection="0">
      <alignment vertical="center"/>
    </xf>
    <xf numFmtId="0" fontId="62" fillId="36" borderId="35" applyNumberFormat="0" applyAlignment="0" applyProtection="0">
      <alignment vertical="center"/>
    </xf>
    <xf numFmtId="0" fontId="62" fillId="36" borderId="35" applyNumberFormat="0" applyAlignment="0" applyProtection="0">
      <alignment vertical="center"/>
    </xf>
    <xf numFmtId="0" fontId="62" fillId="36" borderId="35" applyNumberFormat="0" applyAlignment="0" applyProtection="0">
      <alignment vertical="center"/>
    </xf>
    <xf numFmtId="0" fontId="62" fillId="36" borderId="35" applyNumberFormat="0" applyAlignment="0" applyProtection="0">
      <alignment vertical="center"/>
    </xf>
    <xf numFmtId="0" fontId="62" fillId="34" borderId="35" applyNumberFormat="0" applyAlignment="0" applyProtection="0">
      <alignment vertical="center"/>
    </xf>
    <xf numFmtId="0" fontId="63" fillId="13" borderId="33" applyNumberFormat="0" applyAlignment="0" applyProtection="0">
      <alignment vertical="center"/>
    </xf>
    <xf numFmtId="0" fontId="63" fillId="13" borderId="33" applyNumberFormat="0" applyAlignment="0" applyProtection="0">
      <alignment vertical="center"/>
    </xf>
    <xf numFmtId="0" fontId="63" fillId="13" borderId="33" applyNumberFormat="0" applyAlignment="0" applyProtection="0">
      <alignment vertical="center"/>
    </xf>
    <xf numFmtId="0" fontId="63" fillId="13" borderId="33" applyNumberFormat="0" applyAlignment="0" applyProtection="0">
      <alignment vertical="center"/>
    </xf>
    <xf numFmtId="0" fontId="63" fillId="13" borderId="33" applyNumberFormat="0" applyAlignment="0" applyProtection="0">
      <alignment vertical="center"/>
    </xf>
    <xf numFmtId="0" fontId="63" fillId="13" borderId="33" applyNumberFormat="0" applyAlignment="0" applyProtection="0">
      <alignment vertical="center"/>
    </xf>
    <xf numFmtId="0" fontId="63" fillId="7" borderId="33" applyNumberFormat="0" applyAlignment="0" applyProtection="0">
      <alignment vertical="center"/>
    </xf>
    <xf numFmtId="0" fontId="63" fillId="13" borderId="33" applyNumberFormat="0" applyAlignment="0" applyProtection="0">
      <alignment vertical="center"/>
    </xf>
    <xf numFmtId="0" fontId="63" fillId="13" borderId="33" applyNumberFormat="0" applyAlignment="0" applyProtection="0">
      <alignment vertical="center"/>
    </xf>
    <xf numFmtId="0" fontId="63" fillId="13" borderId="33" applyNumberFormat="0" applyAlignment="0" applyProtection="0">
      <alignment vertical="center"/>
    </xf>
    <xf numFmtId="0" fontId="63" fillId="13" borderId="33" applyNumberFormat="0" applyAlignment="0" applyProtection="0">
      <alignment vertical="center"/>
    </xf>
    <xf numFmtId="0" fontId="63" fillId="7" borderId="33" applyNumberFormat="0" applyAlignment="0" applyProtection="0">
      <alignment vertical="center"/>
    </xf>
    <xf numFmtId="0" fontId="63" fillId="13" borderId="33" applyNumberFormat="0" applyAlignment="0" applyProtection="0">
      <alignment vertical="center"/>
    </xf>
    <xf numFmtId="0" fontId="63" fillId="7" borderId="33" applyNumberFormat="0" applyAlignment="0" applyProtection="0">
      <alignment vertical="center"/>
    </xf>
    <xf numFmtId="0" fontId="63" fillId="13" borderId="33" applyNumberFormat="0" applyAlignment="0" applyProtection="0">
      <alignment vertical="center"/>
    </xf>
    <xf numFmtId="0" fontId="63" fillId="13" borderId="33" applyNumberFormat="0" applyAlignment="0" applyProtection="0">
      <alignment vertical="center"/>
    </xf>
    <xf numFmtId="0" fontId="63" fillId="13" borderId="33" applyNumberFormat="0" applyAlignment="0" applyProtection="0">
      <alignment vertical="center"/>
    </xf>
    <xf numFmtId="0" fontId="63" fillId="13" borderId="33" applyNumberFormat="0" applyAlignment="0" applyProtection="0">
      <alignment vertical="center"/>
    </xf>
    <xf numFmtId="0" fontId="63" fillId="13" borderId="33" applyNumberFormat="0" applyAlignment="0" applyProtection="0">
      <alignment vertical="center"/>
    </xf>
    <xf numFmtId="0" fontId="63" fillId="13" borderId="33" applyNumberFormat="0" applyAlignment="0" applyProtection="0">
      <alignment vertical="center"/>
    </xf>
    <xf numFmtId="0" fontId="63" fillId="13" borderId="33" applyNumberFormat="0" applyAlignment="0" applyProtection="0">
      <alignment vertical="center"/>
    </xf>
    <xf numFmtId="0" fontId="63" fillId="13" borderId="33" applyNumberFormat="0" applyAlignment="0" applyProtection="0">
      <alignment vertical="center"/>
    </xf>
    <xf numFmtId="0" fontId="63" fillId="13" borderId="33" applyNumberFormat="0" applyAlignment="0" applyProtection="0">
      <alignment vertical="center"/>
    </xf>
    <xf numFmtId="0" fontId="63" fillId="13" borderId="33" applyNumberFormat="0" applyAlignment="0" applyProtection="0">
      <alignment vertical="center"/>
    </xf>
    <xf numFmtId="0" fontId="63" fillId="7" borderId="33" applyNumberFormat="0" applyAlignment="0" applyProtection="0">
      <alignment vertical="center"/>
    </xf>
    <xf numFmtId="0" fontId="63" fillId="13" borderId="33" applyNumberFormat="0" applyAlignment="0" applyProtection="0">
      <alignment vertical="center"/>
    </xf>
    <xf numFmtId="0" fontId="63" fillId="13" borderId="33" applyNumberFormat="0" applyAlignment="0" applyProtection="0">
      <alignment vertical="center"/>
    </xf>
    <xf numFmtId="0" fontId="63" fillId="13" borderId="33" applyNumberFormat="0" applyAlignment="0" applyProtection="0">
      <alignment vertical="center"/>
    </xf>
    <xf numFmtId="0" fontId="63" fillId="13" borderId="33" applyNumberFormat="0" applyAlignment="0" applyProtection="0">
      <alignment vertical="center"/>
    </xf>
    <xf numFmtId="0" fontId="63" fillId="13" borderId="33" applyNumberFormat="0" applyAlignment="0" applyProtection="0">
      <alignment vertical="center"/>
    </xf>
    <xf numFmtId="0" fontId="63" fillId="7" borderId="33" applyNumberFormat="0" applyAlignment="0" applyProtection="0">
      <alignment vertical="center"/>
    </xf>
    <xf numFmtId="0" fontId="63" fillId="13" borderId="33" applyNumberFormat="0" applyAlignment="0" applyProtection="0">
      <alignment vertical="center"/>
    </xf>
    <xf numFmtId="0" fontId="63" fillId="13" borderId="33" applyNumberFormat="0" applyAlignment="0" applyProtection="0">
      <alignment vertical="center"/>
    </xf>
    <xf numFmtId="0" fontId="63" fillId="13" borderId="33" applyNumberFormat="0" applyAlignment="0" applyProtection="0">
      <alignment vertical="center"/>
    </xf>
    <xf numFmtId="0" fontId="63" fillId="13" borderId="33" applyNumberFormat="0" applyAlignment="0" applyProtection="0">
      <alignment vertical="center"/>
    </xf>
    <xf numFmtId="0" fontId="63" fillId="7" borderId="33" applyNumberFormat="0" applyAlignment="0" applyProtection="0">
      <alignment vertical="center"/>
    </xf>
    <xf numFmtId="0" fontId="9" fillId="37" borderId="34" applyNumberFormat="0" applyFont="0" applyAlignment="0" applyProtection="0">
      <alignment vertical="center"/>
    </xf>
    <xf numFmtId="0" fontId="9" fillId="37" borderId="34" applyNumberFormat="0" applyFont="0" applyAlignment="0" applyProtection="0">
      <alignment vertical="center"/>
    </xf>
    <xf numFmtId="0" fontId="9" fillId="37" borderId="34" applyNumberFormat="0" applyFont="0" applyAlignment="0" applyProtection="0">
      <alignment vertical="center"/>
    </xf>
    <xf numFmtId="0" fontId="9" fillId="37" borderId="34" applyNumberFormat="0" applyFont="0" applyAlignment="0" applyProtection="0">
      <alignment vertical="center"/>
    </xf>
    <xf numFmtId="0" fontId="9" fillId="37" borderId="34" applyNumberFormat="0" applyFont="0" applyAlignment="0" applyProtection="0">
      <alignment vertical="center"/>
    </xf>
    <xf numFmtId="0" fontId="9" fillId="37" borderId="34" applyNumberFormat="0" applyFont="0" applyAlignment="0" applyProtection="0">
      <alignment vertical="center"/>
    </xf>
    <xf numFmtId="0" fontId="44" fillId="39" borderId="34" applyNumberFormat="0" applyFont="0" applyAlignment="0" applyProtection="0">
      <alignment vertical="center"/>
    </xf>
    <xf numFmtId="0" fontId="9" fillId="37" borderId="34" applyNumberFormat="0" applyFont="0" applyAlignment="0" applyProtection="0">
      <alignment vertical="center"/>
    </xf>
    <xf numFmtId="0" fontId="9" fillId="37" borderId="34" applyNumberFormat="0" applyFont="0" applyAlignment="0" applyProtection="0">
      <alignment vertical="center"/>
    </xf>
    <xf numFmtId="0" fontId="9" fillId="37" borderId="34" applyNumberFormat="0" applyFont="0" applyAlignment="0" applyProtection="0">
      <alignment vertical="center"/>
    </xf>
    <xf numFmtId="0" fontId="9" fillId="37" borderId="34" applyNumberFormat="0" applyFont="0" applyAlignment="0" applyProtection="0">
      <alignment vertical="center"/>
    </xf>
    <xf numFmtId="0" fontId="44" fillId="39" borderId="34" applyNumberFormat="0" applyFont="0" applyAlignment="0" applyProtection="0">
      <alignment vertical="center"/>
    </xf>
    <xf numFmtId="0" fontId="9" fillId="37" borderId="34" applyNumberFormat="0" applyFont="0" applyAlignment="0" applyProtection="0">
      <alignment vertical="center"/>
    </xf>
    <xf numFmtId="0" fontId="44" fillId="39" borderId="34" applyNumberFormat="0" applyFont="0" applyAlignment="0" applyProtection="0">
      <alignment vertical="center"/>
    </xf>
    <xf numFmtId="0" fontId="9" fillId="37" borderId="34" applyNumberFormat="0" applyFont="0" applyAlignment="0" applyProtection="0">
      <alignment vertical="center"/>
    </xf>
    <xf numFmtId="0" fontId="9" fillId="37" borderId="34" applyNumberFormat="0" applyFont="0" applyAlignment="0" applyProtection="0">
      <alignment vertical="center"/>
    </xf>
    <xf numFmtId="0" fontId="9" fillId="37" borderId="34" applyNumberFormat="0" applyFont="0" applyAlignment="0" applyProtection="0">
      <alignment vertical="center"/>
    </xf>
    <xf numFmtId="0" fontId="9" fillId="37" borderId="34" applyNumberFormat="0" applyFont="0" applyAlignment="0" applyProtection="0">
      <alignment vertical="center"/>
    </xf>
    <xf numFmtId="0" fontId="9" fillId="37" borderId="34" applyNumberFormat="0" applyFont="0" applyAlignment="0" applyProtection="0">
      <alignment vertical="center"/>
    </xf>
    <xf numFmtId="0" fontId="9" fillId="37" borderId="34" applyNumberFormat="0" applyFont="0" applyAlignment="0" applyProtection="0">
      <alignment vertical="center"/>
    </xf>
    <xf numFmtId="0" fontId="9" fillId="37" borderId="34" applyNumberFormat="0" applyFont="0" applyAlignment="0" applyProtection="0">
      <alignment vertical="center"/>
    </xf>
    <xf numFmtId="0" fontId="9" fillId="37" borderId="34" applyNumberFormat="0" applyFont="0" applyAlignment="0" applyProtection="0">
      <alignment vertical="center"/>
    </xf>
    <xf numFmtId="0" fontId="9" fillId="37" borderId="34" applyNumberFormat="0" applyFont="0" applyAlignment="0" applyProtection="0">
      <alignment vertical="center"/>
    </xf>
    <xf numFmtId="0" fontId="9" fillId="37" borderId="34" applyNumberFormat="0" applyFont="0" applyAlignment="0" applyProtection="0">
      <alignment vertical="center"/>
    </xf>
    <xf numFmtId="0" fontId="44" fillId="39" borderId="34" applyNumberFormat="0" applyFont="0" applyAlignment="0" applyProtection="0">
      <alignment vertical="center"/>
    </xf>
    <xf numFmtId="0" fontId="9" fillId="37" borderId="34" applyNumberFormat="0" applyFont="0" applyAlignment="0" applyProtection="0">
      <alignment vertical="center"/>
    </xf>
    <xf numFmtId="0" fontId="9" fillId="37" borderId="34" applyNumberFormat="0" applyFont="0" applyAlignment="0" applyProtection="0">
      <alignment vertical="center"/>
    </xf>
    <xf numFmtId="0" fontId="9" fillId="37" borderId="34" applyNumberFormat="0" applyFont="0" applyAlignment="0" applyProtection="0">
      <alignment vertical="center"/>
    </xf>
    <xf numFmtId="0" fontId="9" fillId="37" borderId="34" applyNumberFormat="0" applyFont="0" applyAlignment="0" applyProtection="0">
      <alignment vertical="center"/>
    </xf>
    <xf numFmtId="0" fontId="9" fillId="37" borderId="34" applyNumberFormat="0" applyFont="0" applyAlignment="0" applyProtection="0">
      <alignment vertical="center"/>
    </xf>
    <xf numFmtId="0" fontId="44" fillId="39" borderId="34" applyNumberFormat="0" applyFont="0" applyAlignment="0" applyProtection="0">
      <alignment vertical="center"/>
    </xf>
    <xf numFmtId="0" fontId="9" fillId="37" borderId="34" applyNumberFormat="0" applyFont="0" applyAlignment="0" applyProtection="0">
      <alignment vertical="center"/>
    </xf>
    <xf numFmtId="0" fontId="9" fillId="37" borderId="34" applyNumberFormat="0" applyFont="0" applyAlignment="0" applyProtection="0">
      <alignment vertical="center"/>
    </xf>
    <xf numFmtId="0" fontId="9" fillId="37" borderId="34" applyNumberFormat="0" applyFont="0" applyAlignment="0" applyProtection="0">
      <alignment vertical="center"/>
    </xf>
    <xf numFmtId="0" fontId="9" fillId="37" borderId="34" applyNumberFormat="0" applyFont="0" applyAlignment="0" applyProtection="0">
      <alignment vertical="center"/>
    </xf>
    <xf numFmtId="0" fontId="44" fillId="39" borderId="34" applyNumberFormat="0" applyFont="0" applyAlignment="0" applyProtection="0">
      <alignment vertical="center"/>
    </xf>
    <xf numFmtId="0" fontId="62" fillId="36" borderId="78" applyNumberFormat="0" applyAlignment="0" applyProtection="0">
      <alignment vertical="center"/>
    </xf>
    <xf numFmtId="0" fontId="55" fillId="0" borderId="42" applyNumberFormat="0" applyFill="0" applyAlignment="0" applyProtection="0">
      <alignment vertical="center"/>
    </xf>
    <xf numFmtId="0" fontId="55" fillId="0" borderId="42" applyNumberFormat="0" applyFill="0" applyAlignment="0" applyProtection="0">
      <alignment vertical="center"/>
    </xf>
    <xf numFmtId="0" fontId="31" fillId="34" borderId="43" applyNumberFormat="0" applyAlignment="0" applyProtection="0"/>
    <xf numFmtId="0" fontId="55" fillId="0" borderId="42" applyNumberFormat="0" applyFill="0" applyAlignment="0" applyProtection="0">
      <alignment vertical="center"/>
    </xf>
    <xf numFmtId="0" fontId="44" fillId="39" borderId="54" applyNumberFormat="0" applyFont="0" applyAlignment="0" applyProtection="0"/>
    <xf numFmtId="0" fontId="31" fillId="34" borderId="43" applyNumberFormat="0" applyAlignment="0" applyProtection="0"/>
    <xf numFmtId="0" fontId="31" fillId="34" borderId="43" applyNumberFormat="0" applyAlignment="0" applyProtection="0"/>
    <xf numFmtId="0" fontId="31" fillId="34" borderId="43" applyNumberFormat="0" applyAlignment="0" applyProtection="0"/>
    <xf numFmtId="0" fontId="31" fillId="34" borderId="65" applyNumberFormat="0" applyAlignment="0" applyProtection="0"/>
    <xf numFmtId="0" fontId="31" fillId="34" borderId="65" applyNumberFormat="0" applyAlignment="0" applyProtection="0"/>
    <xf numFmtId="0" fontId="31" fillId="34" borderId="65" applyNumberFormat="0" applyAlignment="0" applyProtection="0"/>
    <xf numFmtId="0" fontId="31" fillId="34" borderId="65" applyNumberFormat="0" applyAlignment="0" applyProtection="0"/>
    <xf numFmtId="0" fontId="31" fillId="34" borderId="65" applyNumberFormat="0" applyAlignment="0" applyProtection="0"/>
    <xf numFmtId="0" fontId="31" fillId="34" borderId="65" applyNumberFormat="0" applyAlignment="0" applyProtection="0"/>
    <xf numFmtId="0" fontId="31" fillId="34" borderId="65" applyNumberFormat="0" applyAlignment="0" applyProtection="0"/>
    <xf numFmtId="0" fontId="47" fillId="0" borderId="52" applyNumberFormat="0" applyFill="0" applyAlignment="0" applyProtection="0"/>
    <xf numFmtId="0" fontId="45" fillId="34" borderId="45" applyNumberFormat="0" applyAlignment="0" applyProtection="0"/>
    <xf numFmtId="0" fontId="31" fillId="34" borderId="53" applyNumberFormat="0" applyAlignment="0" applyProtection="0"/>
    <xf numFmtId="0" fontId="31" fillId="34" borderId="53" applyNumberFormat="0" applyAlignment="0" applyProtection="0"/>
    <xf numFmtId="0" fontId="31" fillId="34" borderId="53" applyNumberFormat="0" applyAlignment="0" applyProtection="0"/>
    <xf numFmtId="0" fontId="31" fillId="34" borderId="39" applyNumberFormat="0" applyAlignment="0" applyProtection="0"/>
    <xf numFmtId="0" fontId="56" fillId="36" borderId="55" applyNumberFormat="0" applyAlignment="0" applyProtection="0">
      <alignment vertical="center"/>
    </xf>
    <xf numFmtId="0" fontId="56" fillId="36" borderId="55" applyNumberFormat="0" applyAlignment="0" applyProtection="0">
      <alignment vertical="center"/>
    </xf>
    <xf numFmtId="0" fontId="56" fillId="36" borderId="55" applyNumberFormat="0" applyAlignment="0" applyProtection="0">
      <alignment vertical="center"/>
    </xf>
    <xf numFmtId="0" fontId="56" fillId="36" borderId="55" applyNumberFormat="0" applyAlignment="0" applyProtection="0">
      <alignment vertical="center"/>
    </xf>
    <xf numFmtId="0" fontId="56" fillId="34" borderId="55" applyNumberFormat="0" applyAlignment="0" applyProtection="0">
      <alignment vertical="center"/>
    </xf>
    <xf numFmtId="0" fontId="56" fillId="36" borderId="55" applyNumberFormat="0" applyAlignment="0" applyProtection="0">
      <alignment vertical="center"/>
    </xf>
    <xf numFmtId="0" fontId="56" fillId="34" borderId="55" applyNumberFormat="0" applyAlignment="0" applyProtection="0">
      <alignment vertical="center"/>
    </xf>
    <xf numFmtId="0" fontId="56" fillId="36" borderId="55" applyNumberFormat="0" applyAlignment="0" applyProtection="0">
      <alignment vertical="center"/>
    </xf>
    <xf numFmtId="0" fontId="56" fillId="36" borderId="55" applyNumberFormat="0" applyAlignment="0" applyProtection="0">
      <alignment vertical="center"/>
    </xf>
    <xf numFmtId="0" fontId="56" fillId="36" borderId="55" applyNumberFormat="0" applyAlignment="0" applyProtection="0">
      <alignment vertical="center"/>
    </xf>
    <xf numFmtId="0" fontId="56" fillId="36" borderId="55" applyNumberFormat="0" applyAlignment="0" applyProtection="0">
      <alignment vertical="center"/>
    </xf>
    <xf numFmtId="0" fontId="56" fillId="36" borderId="55" applyNumberFormat="0" applyAlignment="0" applyProtection="0">
      <alignment vertical="center"/>
    </xf>
    <xf numFmtId="0" fontId="56" fillId="36" borderId="55" applyNumberFormat="0" applyAlignment="0" applyProtection="0">
      <alignment vertical="center"/>
    </xf>
    <xf numFmtId="0" fontId="56" fillId="36" borderId="55" applyNumberFormat="0" applyAlignment="0" applyProtection="0">
      <alignment vertical="center"/>
    </xf>
    <xf numFmtId="0" fontId="56" fillId="36" borderId="55" applyNumberFormat="0" applyAlignment="0" applyProtection="0">
      <alignment vertical="center"/>
    </xf>
    <xf numFmtId="0" fontId="56" fillId="36" borderId="55" applyNumberFormat="0" applyAlignment="0" applyProtection="0">
      <alignment vertical="center"/>
    </xf>
    <xf numFmtId="0" fontId="56" fillId="36" borderId="55" applyNumberFormat="0" applyAlignment="0" applyProtection="0">
      <alignment vertical="center"/>
    </xf>
    <xf numFmtId="0" fontId="56" fillId="34" borderId="55" applyNumberFormat="0" applyAlignment="0" applyProtection="0">
      <alignment vertical="center"/>
    </xf>
    <xf numFmtId="0" fontId="47" fillId="0" borderId="46" applyNumberFormat="0" applyFill="0" applyAlignment="0" applyProtection="0"/>
    <xf numFmtId="0" fontId="47" fillId="0" borderId="46" applyNumberFormat="0" applyFill="0" applyAlignment="0" applyProtection="0"/>
    <xf numFmtId="0" fontId="47" fillId="0" borderId="46" applyNumberFormat="0" applyFill="0" applyAlignment="0" applyProtection="0"/>
    <xf numFmtId="0" fontId="47" fillId="0" borderId="46" applyNumberFormat="0" applyFill="0" applyAlignment="0" applyProtection="0"/>
    <xf numFmtId="0" fontId="47" fillId="0" borderId="46" applyNumberFormat="0" applyFill="0" applyAlignment="0" applyProtection="0"/>
    <xf numFmtId="0" fontId="47" fillId="0" borderId="46" applyNumberFormat="0" applyFill="0" applyAlignment="0" applyProtection="0"/>
    <xf numFmtId="0" fontId="47" fillId="0" borderId="46" applyNumberFormat="0" applyFill="0" applyAlignment="0" applyProtection="0"/>
    <xf numFmtId="0" fontId="47" fillId="0" borderId="46" applyNumberFormat="0" applyFill="0" applyAlignment="0" applyProtection="0"/>
    <xf numFmtId="0" fontId="47" fillId="0" borderId="46" applyNumberFormat="0" applyFill="0" applyAlignment="0" applyProtection="0"/>
    <xf numFmtId="0" fontId="47" fillId="0" borderId="46" applyNumberFormat="0" applyFill="0" applyAlignment="0" applyProtection="0"/>
    <xf numFmtId="0" fontId="47" fillId="0" borderId="46" applyNumberFormat="0" applyFill="0" applyAlignment="0" applyProtection="0"/>
    <xf numFmtId="0" fontId="47" fillId="0" borderId="46" applyNumberFormat="0" applyFill="0" applyAlignment="0" applyProtection="0"/>
    <xf numFmtId="0" fontId="56" fillId="36" borderId="49" applyNumberFormat="0" applyAlignment="0" applyProtection="0">
      <alignment vertical="center"/>
    </xf>
    <xf numFmtId="0" fontId="56" fillId="36" borderId="49" applyNumberFormat="0" applyAlignment="0" applyProtection="0">
      <alignment vertical="center"/>
    </xf>
    <xf numFmtId="0" fontId="56" fillId="36" borderId="37" applyNumberFormat="0" applyAlignment="0" applyProtection="0">
      <alignment vertical="center"/>
    </xf>
    <xf numFmtId="0" fontId="56" fillId="36" borderId="37" applyNumberFormat="0" applyAlignment="0" applyProtection="0">
      <alignment vertical="center"/>
    </xf>
    <xf numFmtId="0" fontId="56" fillId="36" borderId="37" applyNumberFormat="0" applyAlignment="0" applyProtection="0">
      <alignment vertical="center"/>
    </xf>
    <xf numFmtId="0" fontId="56" fillId="36" borderId="37" applyNumberFormat="0" applyAlignment="0" applyProtection="0">
      <alignment vertical="center"/>
    </xf>
    <xf numFmtId="0" fontId="56" fillId="36" borderId="37" applyNumberFormat="0" applyAlignment="0" applyProtection="0">
      <alignment vertical="center"/>
    </xf>
    <xf numFmtId="0" fontId="56" fillId="36" borderId="37" applyNumberFormat="0" applyAlignment="0" applyProtection="0">
      <alignment vertical="center"/>
    </xf>
    <xf numFmtId="0" fontId="56" fillId="34" borderId="37" applyNumberFormat="0" applyAlignment="0" applyProtection="0">
      <alignment vertical="center"/>
    </xf>
    <xf numFmtId="0" fontId="56" fillId="36" borderId="37" applyNumberFormat="0" applyAlignment="0" applyProtection="0">
      <alignment vertical="center"/>
    </xf>
    <xf numFmtId="0" fontId="56" fillId="36" borderId="37" applyNumberFormat="0" applyAlignment="0" applyProtection="0">
      <alignment vertical="center"/>
    </xf>
    <xf numFmtId="0" fontId="56" fillId="36" borderId="37" applyNumberFormat="0" applyAlignment="0" applyProtection="0">
      <alignment vertical="center"/>
    </xf>
    <xf numFmtId="0" fontId="56" fillId="36" borderId="37" applyNumberFormat="0" applyAlignment="0" applyProtection="0">
      <alignment vertical="center"/>
    </xf>
    <xf numFmtId="0" fontId="56" fillId="34" borderId="37" applyNumberFormat="0" applyAlignment="0" applyProtection="0">
      <alignment vertical="center"/>
    </xf>
    <xf numFmtId="0" fontId="56" fillId="36" borderId="37" applyNumberFormat="0" applyAlignment="0" applyProtection="0">
      <alignment vertical="center"/>
    </xf>
    <xf numFmtId="0" fontId="56" fillId="34" borderId="37" applyNumberFormat="0" applyAlignment="0" applyProtection="0">
      <alignment vertical="center"/>
    </xf>
    <xf numFmtId="0" fontId="56" fillId="36" borderId="37" applyNumberFormat="0" applyAlignment="0" applyProtection="0">
      <alignment vertical="center"/>
    </xf>
    <xf numFmtId="0" fontId="56" fillId="36" borderId="37" applyNumberFormat="0" applyAlignment="0" applyProtection="0">
      <alignment vertical="center"/>
    </xf>
    <xf numFmtId="0" fontId="56" fillId="36" borderId="37" applyNumberFormat="0" applyAlignment="0" applyProtection="0">
      <alignment vertical="center"/>
    </xf>
    <xf numFmtId="0" fontId="56" fillId="36" borderId="37" applyNumberFormat="0" applyAlignment="0" applyProtection="0">
      <alignment vertical="center"/>
    </xf>
    <xf numFmtId="0" fontId="56" fillId="36" borderId="37" applyNumberFormat="0" applyAlignment="0" applyProtection="0">
      <alignment vertical="center"/>
    </xf>
    <xf numFmtId="0" fontId="56" fillId="36" borderId="37" applyNumberFormat="0" applyAlignment="0" applyProtection="0">
      <alignment vertical="center"/>
    </xf>
    <xf numFmtId="0" fontId="56" fillId="36" borderId="37" applyNumberFormat="0" applyAlignment="0" applyProtection="0">
      <alignment vertical="center"/>
    </xf>
    <xf numFmtId="0" fontId="56" fillId="36" borderId="37" applyNumberFormat="0" applyAlignment="0" applyProtection="0">
      <alignment vertical="center"/>
    </xf>
    <xf numFmtId="0" fontId="56" fillId="36" borderId="37" applyNumberFormat="0" applyAlignment="0" applyProtection="0">
      <alignment vertical="center"/>
    </xf>
    <xf numFmtId="0" fontId="56" fillId="36" borderId="37" applyNumberFormat="0" applyAlignment="0" applyProtection="0">
      <alignment vertical="center"/>
    </xf>
    <xf numFmtId="0" fontId="56" fillId="34" borderId="37" applyNumberFormat="0" applyAlignment="0" applyProtection="0">
      <alignment vertical="center"/>
    </xf>
    <xf numFmtId="0" fontId="56" fillId="36" borderId="37" applyNumberFormat="0" applyAlignment="0" applyProtection="0">
      <alignment vertical="center"/>
    </xf>
    <xf numFmtId="0" fontId="56" fillId="36" borderId="37" applyNumberFormat="0" applyAlignment="0" applyProtection="0">
      <alignment vertical="center"/>
    </xf>
    <xf numFmtId="0" fontId="56" fillId="36" borderId="37" applyNumberFormat="0" applyAlignment="0" applyProtection="0">
      <alignment vertical="center"/>
    </xf>
    <xf numFmtId="0" fontId="56" fillId="36" borderId="37" applyNumberFormat="0" applyAlignment="0" applyProtection="0">
      <alignment vertical="center"/>
    </xf>
    <xf numFmtId="0" fontId="56" fillId="36" borderId="37" applyNumberFormat="0" applyAlignment="0" applyProtection="0">
      <alignment vertical="center"/>
    </xf>
    <xf numFmtId="0" fontId="56" fillId="34" borderId="37" applyNumberFormat="0" applyAlignment="0" applyProtection="0">
      <alignment vertical="center"/>
    </xf>
    <xf numFmtId="0" fontId="56" fillId="36" borderId="37" applyNumberFormat="0" applyAlignment="0" applyProtection="0">
      <alignment vertical="center"/>
    </xf>
    <xf numFmtId="0" fontId="56" fillId="36" borderId="37" applyNumberFormat="0" applyAlignment="0" applyProtection="0">
      <alignment vertical="center"/>
    </xf>
    <xf numFmtId="0" fontId="56" fillId="36" borderId="37" applyNumberFormat="0" applyAlignment="0" applyProtection="0">
      <alignment vertical="center"/>
    </xf>
    <xf numFmtId="0" fontId="56" fillId="36" borderId="37" applyNumberFormat="0" applyAlignment="0" applyProtection="0">
      <alignment vertical="center"/>
    </xf>
    <xf numFmtId="0" fontId="56" fillId="34" borderId="37" applyNumberFormat="0" applyAlignment="0" applyProtection="0">
      <alignment vertical="center"/>
    </xf>
    <xf numFmtId="0" fontId="56" fillId="36" borderId="55" applyNumberFormat="0" applyAlignment="0" applyProtection="0">
      <alignment vertical="center"/>
    </xf>
    <xf numFmtId="0" fontId="56" fillId="36" borderId="55" applyNumberFormat="0" applyAlignment="0" applyProtection="0">
      <alignment vertical="center"/>
    </xf>
    <xf numFmtId="0" fontId="56" fillId="34" borderId="55" applyNumberFormat="0" applyAlignment="0" applyProtection="0">
      <alignment vertical="center"/>
    </xf>
    <xf numFmtId="0" fontId="31" fillId="34" borderId="53" applyNumberFormat="0" applyAlignment="0" applyProtection="0"/>
    <xf numFmtId="0" fontId="56" fillId="36" borderId="49" applyNumberFormat="0" applyAlignment="0" applyProtection="0">
      <alignment vertical="center"/>
    </xf>
    <xf numFmtId="0" fontId="56" fillId="36" borderId="49" applyNumberFormat="0" applyAlignment="0" applyProtection="0">
      <alignment vertical="center"/>
    </xf>
    <xf numFmtId="0" fontId="56" fillId="34" borderId="49" applyNumberFormat="0" applyAlignment="0" applyProtection="0">
      <alignment vertical="center"/>
    </xf>
    <xf numFmtId="0" fontId="56" fillId="36" borderId="49" applyNumberFormat="0" applyAlignment="0" applyProtection="0">
      <alignment vertical="center"/>
    </xf>
    <xf numFmtId="0" fontId="55" fillId="0" borderId="52" applyNumberFormat="0" applyFill="0" applyAlignment="0" applyProtection="0">
      <alignment vertical="center"/>
    </xf>
    <xf numFmtId="0" fontId="55" fillId="0" borderId="52" applyNumberFormat="0" applyFill="0" applyAlignment="0" applyProtection="0">
      <alignment vertical="center"/>
    </xf>
    <xf numFmtId="0" fontId="55" fillId="0" borderId="52" applyNumberFormat="0" applyFill="0" applyAlignment="0" applyProtection="0">
      <alignment vertical="center"/>
    </xf>
    <xf numFmtId="0" fontId="55" fillId="0" borderId="52" applyNumberFormat="0" applyFill="0" applyAlignment="0" applyProtection="0">
      <alignment vertical="center"/>
    </xf>
    <xf numFmtId="0" fontId="44" fillId="39" borderId="50" applyNumberFormat="0" applyFont="0" applyAlignment="0" applyProtection="0"/>
    <xf numFmtId="0" fontId="45" fillId="34" borderId="45" applyNumberFormat="0" applyAlignment="0" applyProtection="0"/>
    <xf numFmtId="0" fontId="47" fillId="0" borderId="42" applyNumberFormat="0" applyFill="0" applyAlignment="0" applyProtection="0"/>
    <xf numFmtId="0" fontId="45" fillId="34" borderId="45" applyNumberFormat="0" applyAlignment="0" applyProtection="0"/>
    <xf numFmtId="0" fontId="45" fillId="34" borderId="45" applyNumberFormat="0" applyAlignment="0" applyProtection="0"/>
    <xf numFmtId="0" fontId="45" fillId="34" borderId="45" applyNumberFormat="0" applyAlignment="0" applyProtection="0"/>
    <xf numFmtId="0" fontId="45" fillId="34" borderId="45" applyNumberFormat="0" applyAlignment="0" applyProtection="0"/>
    <xf numFmtId="0" fontId="45" fillId="34" borderId="45" applyNumberFormat="0" applyAlignment="0" applyProtection="0"/>
    <xf numFmtId="0" fontId="45" fillId="34" borderId="45" applyNumberFormat="0" applyAlignment="0" applyProtection="0"/>
    <xf numFmtId="0" fontId="45" fillId="34" borderId="45" applyNumberFormat="0" applyAlignment="0" applyProtection="0"/>
    <xf numFmtId="0" fontId="45" fillId="34" borderId="45" applyNumberFormat="0" applyAlignment="0" applyProtection="0"/>
    <xf numFmtId="0" fontId="45" fillId="34" borderId="45" applyNumberFormat="0" applyAlignment="0" applyProtection="0"/>
    <xf numFmtId="0" fontId="45" fillId="34" borderId="45" applyNumberFormat="0" applyAlignment="0" applyProtection="0"/>
    <xf numFmtId="0" fontId="45" fillId="34" borderId="45" applyNumberFormat="0" applyAlignment="0" applyProtection="0"/>
    <xf numFmtId="0" fontId="45" fillId="34" borderId="45" applyNumberFormat="0" applyAlignment="0" applyProtection="0"/>
    <xf numFmtId="0" fontId="45" fillId="34" borderId="45" applyNumberFormat="0" applyAlignment="0" applyProtection="0"/>
    <xf numFmtId="0" fontId="47" fillId="0" borderId="52" applyNumberFormat="0" applyFill="0" applyAlignment="0" applyProtection="0"/>
    <xf numFmtId="0" fontId="47" fillId="0" borderId="52" applyNumberFormat="0" applyFill="0" applyAlignment="0" applyProtection="0"/>
    <xf numFmtId="0" fontId="47" fillId="0" borderId="52" applyNumberFormat="0" applyFill="0" applyAlignment="0" applyProtection="0"/>
    <xf numFmtId="0" fontId="47" fillId="0" borderId="52" applyNumberFormat="0" applyFill="0" applyAlignment="0" applyProtection="0"/>
    <xf numFmtId="0" fontId="47" fillId="0" borderId="52" applyNumberFormat="0" applyFill="0" applyAlignment="0" applyProtection="0"/>
    <xf numFmtId="0" fontId="47" fillId="0" borderId="52" applyNumberFormat="0" applyFill="0" applyAlignment="0" applyProtection="0"/>
    <xf numFmtId="0" fontId="47" fillId="0" borderId="52" applyNumberFormat="0" applyFill="0" applyAlignment="0" applyProtection="0"/>
    <xf numFmtId="0" fontId="47" fillId="0" borderId="52" applyNumberFormat="0" applyFill="0" applyAlignment="0" applyProtection="0"/>
    <xf numFmtId="0" fontId="47" fillId="0" borderId="52" applyNumberFormat="0" applyFill="0" applyAlignment="0" applyProtection="0"/>
    <xf numFmtId="0" fontId="31" fillId="34" borderId="47" applyNumberFormat="0" applyAlignment="0" applyProtection="0"/>
    <xf numFmtId="0" fontId="31" fillId="34" borderId="47" applyNumberFormat="0" applyAlignment="0" applyProtection="0"/>
    <xf numFmtId="0" fontId="31" fillId="34" borderId="47" applyNumberFormat="0" applyAlignment="0" applyProtection="0"/>
    <xf numFmtId="0" fontId="31" fillId="34" borderId="47" applyNumberFormat="0" applyAlignment="0" applyProtection="0"/>
    <xf numFmtId="0" fontId="31" fillId="34" borderId="47" applyNumberFormat="0" applyAlignment="0" applyProtection="0"/>
    <xf numFmtId="0" fontId="31" fillId="34" borderId="47" applyNumberFormat="0" applyAlignment="0" applyProtection="0"/>
    <xf numFmtId="0" fontId="31" fillId="34" borderId="47" applyNumberFormat="0" applyAlignment="0" applyProtection="0"/>
    <xf numFmtId="0" fontId="31" fillId="34" borderId="47" applyNumberFormat="0" applyAlignment="0" applyProtection="0"/>
    <xf numFmtId="0" fontId="31" fillId="34" borderId="47" applyNumberFormat="0" applyAlignment="0" applyProtection="0"/>
    <xf numFmtId="0" fontId="55" fillId="0" borderId="52" applyNumberFormat="0" applyFill="0" applyAlignment="0" applyProtection="0">
      <alignment vertical="center"/>
    </xf>
    <xf numFmtId="0" fontId="55" fillId="0" borderId="52" applyNumberFormat="0" applyFill="0" applyAlignment="0" applyProtection="0">
      <alignment vertical="center"/>
    </xf>
    <xf numFmtId="0" fontId="55" fillId="0" borderId="52" applyNumberFormat="0" applyFill="0" applyAlignment="0" applyProtection="0">
      <alignment vertical="center"/>
    </xf>
    <xf numFmtId="0" fontId="56" fillId="36" borderId="49" applyNumberFormat="0" applyAlignment="0" applyProtection="0">
      <alignment vertical="center"/>
    </xf>
    <xf numFmtId="0" fontId="56" fillId="34" borderId="49" applyNumberFormat="0" applyAlignment="0" applyProtection="0">
      <alignment vertical="center"/>
    </xf>
    <xf numFmtId="0" fontId="56" fillId="36" borderId="49" applyNumberFormat="0" applyAlignment="0" applyProtection="0">
      <alignment vertical="center"/>
    </xf>
    <xf numFmtId="0" fontId="56" fillId="34" borderId="49" applyNumberFormat="0" applyAlignment="0" applyProtection="0">
      <alignment vertical="center"/>
    </xf>
    <xf numFmtId="0" fontId="56" fillId="36" borderId="49" applyNumberFormat="0" applyAlignment="0" applyProtection="0">
      <alignment vertical="center"/>
    </xf>
    <xf numFmtId="0" fontId="56" fillId="36" borderId="49" applyNumberFormat="0" applyAlignment="0" applyProtection="0">
      <alignment vertical="center"/>
    </xf>
    <xf numFmtId="0" fontId="56" fillId="36" borderId="49" applyNumberFormat="0" applyAlignment="0" applyProtection="0">
      <alignment vertical="center"/>
    </xf>
    <xf numFmtId="0" fontId="56" fillId="36" borderId="49" applyNumberFormat="0" applyAlignment="0" applyProtection="0">
      <alignment vertical="center"/>
    </xf>
    <xf numFmtId="0" fontId="56" fillId="36" borderId="49" applyNumberFormat="0" applyAlignment="0" applyProtection="0">
      <alignment vertical="center"/>
    </xf>
    <xf numFmtId="0" fontId="56" fillId="36" borderId="49" applyNumberFormat="0" applyAlignment="0" applyProtection="0">
      <alignment vertical="center"/>
    </xf>
    <xf numFmtId="0" fontId="56" fillId="36" borderId="49" applyNumberFormat="0" applyAlignment="0" applyProtection="0">
      <alignment vertical="center"/>
    </xf>
    <xf numFmtId="0" fontId="56" fillId="36" borderId="49" applyNumberFormat="0" applyAlignment="0" applyProtection="0">
      <alignment vertical="center"/>
    </xf>
    <xf numFmtId="0" fontId="56" fillId="36" borderId="49" applyNumberFormat="0" applyAlignment="0" applyProtection="0">
      <alignment vertical="center"/>
    </xf>
    <xf numFmtId="0" fontId="56" fillId="36" borderId="49" applyNumberFormat="0" applyAlignment="0" applyProtection="0">
      <alignment vertical="center"/>
    </xf>
    <xf numFmtId="0" fontId="56" fillId="34" borderId="49" applyNumberFormat="0" applyAlignment="0" applyProtection="0">
      <alignment vertical="center"/>
    </xf>
    <xf numFmtId="0" fontId="55" fillId="0" borderId="58" applyNumberFormat="0" applyFill="0" applyAlignment="0" applyProtection="0">
      <alignment vertical="center"/>
    </xf>
    <xf numFmtId="0" fontId="55" fillId="0" borderId="58" applyNumberFormat="0" applyFill="0" applyAlignment="0" applyProtection="0">
      <alignment vertical="center"/>
    </xf>
    <xf numFmtId="0" fontId="55" fillId="0" borderId="58" applyNumberFormat="0" applyFill="0" applyAlignment="0" applyProtection="0">
      <alignment vertical="center"/>
    </xf>
    <xf numFmtId="0" fontId="55" fillId="0" borderId="58" applyNumberFormat="0" applyFill="0" applyAlignment="0" applyProtection="0">
      <alignment vertical="center"/>
    </xf>
    <xf numFmtId="0" fontId="55" fillId="0" borderId="58" applyNumberFormat="0" applyFill="0" applyAlignment="0" applyProtection="0">
      <alignment vertical="center"/>
    </xf>
    <xf numFmtId="0" fontId="55" fillId="0" borderId="58" applyNumberFormat="0" applyFill="0" applyAlignment="0" applyProtection="0">
      <alignment vertical="center"/>
    </xf>
    <xf numFmtId="0" fontId="55" fillId="0" borderId="58" applyNumberFormat="0" applyFill="0" applyAlignment="0" applyProtection="0">
      <alignment vertical="center"/>
    </xf>
    <xf numFmtId="0" fontId="55" fillId="0" borderId="58" applyNumberFormat="0" applyFill="0" applyAlignment="0" applyProtection="0">
      <alignment vertical="center"/>
    </xf>
    <xf numFmtId="0" fontId="55" fillId="0" borderId="58" applyNumberFormat="0" applyFill="0" applyAlignment="0" applyProtection="0">
      <alignment vertical="center"/>
    </xf>
    <xf numFmtId="0" fontId="55" fillId="0" borderId="58" applyNumberFormat="0" applyFill="0" applyAlignment="0" applyProtection="0">
      <alignment vertical="center"/>
    </xf>
    <xf numFmtId="0" fontId="55" fillId="0" borderId="58" applyNumberFormat="0" applyFill="0" applyAlignment="0" applyProtection="0">
      <alignment vertical="center"/>
    </xf>
    <xf numFmtId="0" fontId="55" fillId="0" borderId="58" applyNumberFormat="0" applyFill="0" applyAlignment="0" applyProtection="0">
      <alignment vertical="center"/>
    </xf>
    <xf numFmtId="0" fontId="55" fillId="0" borderId="58" applyNumberFormat="0" applyFill="0" applyAlignment="0" applyProtection="0">
      <alignment vertical="center"/>
    </xf>
    <xf numFmtId="0" fontId="55" fillId="0" borderId="58" applyNumberFormat="0" applyFill="0" applyAlignment="0" applyProtection="0">
      <alignment vertical="center"/>
    </xf>
    <xf numFmtId="0" fontId="55" fillId="0" borderId="58" applyNumberFormat="0" applyFill="0" applyAlignment="0" applyProtection="0">
      <alignment vertical="center"/>
    </xf>
    <xf numFmtId="0" fontId="55" fillId="0" borderId="58" applyNumberFormat="0" applyFill="0" applyAlignment="0" applyProtection="0">
      <alignment vertical="center"/>
    </xf>
    <xf numFmtId="0" fontId="55" fillId="0" borderId="52" applyNumberFormat="0" applyFill="0" applyAlignment="0" applyProtection="0">
      <alignment vertical="center"/>
    </xf>
    <xf numFmtId="0" fontId="55" fillId="0" borderId="52" applyNumberFormat="0" applyFill="0" applyAlignment="0" applyProtection="0">
      <alignment vertical="center"/>
    </xf>
    <xf numFmtId="0" fontId="55" fillId="0" borderId="52" applyNumberFormat="0" applyFill="0" applyAlignment="0" applyProtection="0">
      <alignment vertical="center"/>
    </xf>
    <xf numFmtId="0" fontId="63" fillId="13" borderId="37" applyNumberFormat="0" applyAlignment="0" applyProtection="0">
      <alignment vertical="center"/>
    </xf>
    <xf numFmtId="0" fontId="63" fillId="13" borderId="37" applyNumberFormat="0" applyAlignment="0" applyProtection="0">
      <alignment vertical="center"/>
    </xf>
    <xf numFmtId="0" fontId="63" fillId="13" borderId="37" applyNumberFormat="0" applyAlignment="0" applyProtection="0">
      <alignment vertical="center"/>
    </xf>
    <xf numFmtId="0" fontId="63" fillId="13" borderId="37" applyNumberFormat="0" applyAlignment="0" applyProtection="0">
      <alignment vertical="center"/>
    </xf>
    <xf numFmtId="0" fontId="63" fillId="13" borderId="37" applyNumberFormat="0" applyAlignment="0" applyProtection="0">
      <alignment vertical="center"/>
    </xf>
    <xf numFmtId="0" fontId="63" fillId="13" borderId="37" applyNumberFormat="0" applyAlignment="0" applyProtection="0">
      <alignment vertical="center"/>
    </xf>
    <xf numFmtId="0" fontId="63" fillId="7" borderId="37" applyNumberFormat="0" applyAlignment="0" applyProtection="0">
      <alignment vertical="center"/>
    </xf>
    <xf numFmtId="0" fontId="63" fillId="13" borderId="37" applyNumberFormat="0" applyAlignment="0" applyProtection="0">
      <alignment vertical="center"/>
    </xf>
    <xf numFmtId="0" fontId="63" fillId="13" borderId="37" applyNumberFormat="0" applyAlignment="0" applyProtection="0">
      <alignment vertical="center"/>
    </xf>
    <xf numFmtId="0" fontId="63" fillId="13" borderId="37" applyNumberFormat="0" applyAlignment="0" applyProtection="0">
      <alignment vertical="center"/>
    </xf>
    <xf numFmtId="0" fontId="63" fillId="13" borderId="37" applyNumberFormat="0" applyAlignment="0" applyProtection="0">
      <alignment vertical="center"/>
    </xf>
    <xf numFmtId="0" fontId="63" fillId="7" borderId="37" applyNumberFormat="0" applyAlignment="0" applyProtection="0">
      <alignment vertical="center"/>
    </xf>
    <xf numFmtId="0" fontId="63" fillId="13" borderId="37" applyNumberFormat="0" applyAlignment="0" applyProtection="0">
      <alignment vertical="center"/>
    </xf>
    <xf numFmtId="0" fontId="63" fillId="7" borderId="37" applyNumberFormat="0" applyAlignment="0" applyProtection="0">
      <alignment vertical="center"/>
    </xf>
    <xf numFmtId="0" fontId="63" fillId="13" borderId="37" applyNumberFormat="0" applyAlignment="0" applyProtection="0">
      <alignment vertical="center"/>
    </xf>
    <xf numFmtId="0" fontId="63" fillId="13" borderId="37" applyNumberFormat="0" applyAlignment="0" applyProtection="0">
      <alignment vertical="center"/>
    </xf>
    <xf numFmtId="0" fontId="63" fillId="13" borderId="37" applyNumberFormat="0" applyAlignment="0" applyProtection="0">
      <alignment vertical="center"/>
    </xf>
    <xf numFmtId="0" fontId="63" fillId="13" borderId="37" applyNumberFormat="0" applyAlignment="0" applyProtection="0">
      <alignment vertical="center"/>
    </xf>
    <xf numFmtId="0" fontId="63" fillId="13" borderId="37" applyNumberFormat="0" applyAlignment="0" applyProtection="0">
      <alignment vertical="center"/>
    </xf>
    <xf numFmtId="0" fontId="63" fillId="13" borderId="37" applyNumberFormat="0" applyAlignment="0" applyProtection="0">
      <alignment vertical="center"/>
    </xf>
    <xf numFmtId="0" fontId="63" fillId="13" borderId="37" applyNumberFormat="0" applyAlignment="0" applyProtection="0">
      <alignment vertical="center"/>
    </xf>
    <xf numFmtId="0" fontId="63" fillId="13" borderId="37" applyNumberFormat="0" applyAlignment="0" applyProtection="0">
      <alignment vertical="center"/>
    </xf>
    <xf numFmtId="0" fontId="63" fillId="13" borderId="37" applyNumberFormat="0" applyAlignment="0" applyProtection="0">
      <alignment vertical="center"/>
    </xf>
    <xf numFmtId="0" fontId="63" fillId="13" borderId="37" applyNumberFormat="0" applyAlignment="0" applyProtection="0">
      <alignment vertical="center"/>
    </xf>
    <xf numFmtId="0" fontId="63" fillId="7" borderId="37" applyNumberFormat="0" applyAlignment="0" applyProtection="0">
      <alignment vertical="center"/>
    </xf>
    <xf numFmtId="0" fontId="63" fillId="13" borderId="37" applyNumberFormat="0" applyAlignment="0" applyProtection="0">
      <alignment vertical="center"/>
    </xf>
    <xf numFmtId="0" fontId="63" fillId="13" borderId="37" applyNumberFormat="0" applyAlignment="0" applyProtection="0">
      <alignment vertical="center"/>
    </xf>
    <xf numFmtId="0" fontId="63" fillId="13" borderId="37" applyNumberFormat="0" applyAlignment="0" applyProtection="0">
      <alignment vertical="center"/>
    </xf>
    <xf numFmtId="0" fontId="63" fillId="13" borderId="37" applyNumberFormat="0" applyAlignment="0" applyProtection="0">
      <alignment vertical="center"/>
    </xf>
    <xf numFmtId="0" fontId="63" fillId="13" borderId="37" applyNumberFormat="0" applyAlignment="0" applyProtection="0">
      <alignment vertical="center"/>
    </xf>
    <xf numFmtId="0" fontId="63" fillId="7" borderId="37" applyNumberFormat="0" applyAlignment="0" applyProtection="0">
      <alignment vertical="center"/>
    </xf>
    <xf numFmtId="0" fontId="63" fillId="13" borderId="37" applyNumberFormat="0" applyAlignment="0" applyProtection="0">
      <alignment vertical="center"/>
    </xf>
    <xf numFmtId="0" fontId="63" fillId="13" borderId="37" applyNumberFormat="0" applyAlignment="0" applyProtection="0">
      <alignment vertical="center"/>
    </xf>
    <xf numFmtId="0" fontId="63" fillId="13" borderId="37" applyNumberFormat="0" applyAlignment="0" applyProtection="0">
      <alignment vertical="center"/>
    </xf>
    <xf numFmtId="0" fontId="63" fillId="13" borderId="37" applyNumberFormat="0" applyAlignment="0" applyProtection="0">
      <alignment vertical="center"/>
    </xf>
    <xf numFmtId="0" fontId="63" fillId="7" borderId="37" applyNumberFormat="0" applyAlignment="0" applyProtection="0">
      <alignment vertical="center"/>
    </xf>
    <xf numFmtId="0" fontId="45" fillId="34" borderId="45" applyNumberFormat="0" applyAlignment="0" applyProtection="0"/>
    <xf numFmtId="0" fontId="9" fillId="37" borderId="38" applyNumberFormat="0" applyFont="0" applyAlignment="0" applyProtection="0">
      <alignment vertical="center"/>
    </xf>
    <xf numFmtId="0" fontId="9" fillId="37" borderId="38" applyNumberFormat="0" applyFont="0" applyAlignment="0" applyProtection="0">
      <alignment vertical="center"/>
    </xf>
    <xf numFmtId="0" fontId="9" fillId="37" borderId="38" applyNumberFormat="0" applyFont="0" applyAlignment="0" applyProtection="0">
      <alignment vertical="center"/>
    </xf>
    <xf numFmtId="0" fontId="9" fillId="37" borderId="38" applyNumberFormat="0" applyFont="0" applyAlignment="0" applyProtection="0">
      <alignment vertical="center"/>
    </xf>
    <xf numFmtId="0" fontId="9" fillId="37" borderId="38" applyNumberFormat="0" applyFont="0" applyAlignment="0" applyProtection="0">
      <alignment vertical="center"/>
    </xf>
    <xf numFmtId="0" fontId="9" fillId="37" borderId="38" applyNumberFormat="0" applyFont="0" applyAlignment="0" applyProtection="0">
      <alignment vertical="center"/>
    </xf>
    <xf numFmtId="0" fontId="44" fillId="39" borderId="38" applyNumberFormat="0" applyFont="0" applyAlignment="0" applyProtection="0">
      <alignment vertical="center"/>
    </xf>
    <xf numFmtId="0" fontId="9" fillId="37" borderId="38" applyNumberFormat="0" applyFont="0" applyAlignment="0" applyProtection="0">
      <alignment vertical="center"/>
    </xf>
    <xf numFmtId="0" fontId="9" fillId="37" borderId="38" applyNumberFormat="0" applyFont="0" applyAlignment="0" applyProtection="0">
      <alignment vertical="center"/>
    </xf>
    <xf numFmtId="0" fontId="9" fillId="37" borderId="38" applyNumberFormat="0" applyFont="0" applyAlignment="0" applyProtection="0">
      <alignment vertical="center"/>
    </xf>
    <xf numFmtId="0" fontId="9" fillId="37" borderId="38" applyNumberFormat="0" applyFont="0" applyAlignment="0" applyProtection="0">
      <alignment vertical="center"/>
    </xf>
    <xf numFmtId="0" fontId="44" fillId="39" borderId="38" applyNumberFormat="0" applyFont="0" applyAlignment="0" applyProtection="0">
      <alignment vertical="center"/>
    </xf>
    <xf numFmtId="0" fontId="9" fillId="37" borderId="38" applyNumberFormat="0" applyFont="0" applyAlignment="0" applyProtection="0">
      <alignment vertical="center"/>
    </xf>
    <xf numFmtId="0" fontId="44" fillId="39" borderId="38" applyNumberFormat="0" applyFont="0" applyAlignment="0" applyProtection="0">
      <alignment vertical="center"/>
    </xf>
    <xf numFmtId="0" fontId="9" fillId="37" borderId="38" applyNumberFormat="0" applyFont="0" applyAlignment="0" applyProtection="0">
      <alignment vertical="center"/>
    </xf>
    <xf numFmtId="0" fontId="9" fillId="37" borderId="38" applyNumberFormat="0" applyFont="0" applyAlignment="0" applyProtection="0">
      <alignment vertical="center"/>
    </xf>
    <xf numFmtId="0" fontId="9" fillId="37" borderId="38" applyNumberFormat="0" applyFont="0" applyAlignment="0" applyProtection="0">
      <alignment vertical="center"/>
    </xf>
    <xf numFmtId="0" fontId="9" fillId="37" borderId="38" applyNumberFormat="0" applyFont="0" applyAlignment="0" applyProtection="0">
      <alignment vertical="center"/>
    </xf>
    <xf numFmtId="0" fontId="9" fillId="37" borderId="38" applyNumberFormat="0" applyFont="0" applyAlignment="0" applyProtection="0">
      <alignment vertical="center"/>
    </xf>
    <xf numFmtId="0" fontId="9" fillId="37" borderId="38" applyNumberFormat="0" applyFont="0" applyAlignment="0" applyProtection="0">
      <alignment vertical="center"/>
    </xf>
    <xf numFmtId="0" fontId="9" fillId="37" borderId="38" applyNumberFormat="0" applyFont="0" applyAlignment="0" applyProtection="0">
      <alignment vertical="center"/>
    </xf>
    <xf numFmtId="0" fontId="9" fillId="37" borderId="38" applyNumberFormat="0" applyFont="0" applyAlignment="0" applyProtection="0">
      <alignment vertical="center"/>
    </xf>
    <xf numFmtId="0" fontId="9" fillId="37" borderId="38" applyNumberFormat="0" applyFont="0" applyAlignment="0" applyProtection="0">
      <alignment vertical="center"/>
    </xf>
    <xf numFmtId="0" fontId="9" fillId="37" borderId="38" applyNumberFormat="0" applyFont="0" applyAlignment="0" applyProtection="0">
      <alignment vertical="center"/>
    </xf>
    <xf numFmtId="0" fontId="44" fillId="39" borderId="38" applyNumberFormat="0" applyFont="0" applyAlignment="0" applyProtection="0">
      <alignment vertical="center"/>
    </xf>
    <xf numFmtId="0" fontId="9" fillId="37" borderId="38" applyNumberFormat="0" applyFont="0" applyAlignment="0" applyProtection="0">
      <alignment vertical="center"/>
    </xf>
    <xf numFmtId="0" fontId="9" fillId="37" borderId="38" applyNumberFormat="0" applyFont="0" applyAlignment="0" applyProtection="0">
      <alignment vertical="center"/>
    </xf>
    <xf numFmtId="0" fontId="9" fillId="37" borderId="38" applyNumberFormat="0" applyFont="0" applyAlignment="0" applyProtection="0">
      <alignment vertical="center"/>
    </xf>
    <xf numFmtId="0" fontId="9" fillId="37" borderId="38" applyNumberFormat="0" applyFont="0" applyAlignment="0" applyProtection="0">
      <alignment vertical="center"/>
    </xf>
    <xf numFmtId="0" fontId="9" fillId="37" borderId="38" applyNumberFormat="0" applyFont="0" applyAlignment="0" applyProtection="0">
      <alignment vertical="center"/>
    </xf>
    <xf numFmtId="0" fontId="44" fillId="39" borderId="38" applyNumberFormat="0" applyFont="0" applyAlignment="0" applyProtection="0">
      <alignment vertical="center"/>
    </xf>
    <xf numFmtId="0" fontId="9" fillId="37" borderId="38" applyNumberFormat="0" applyFont="0" applyAlignment="0" applyProtection="0">
      <alignment vertical="center"/>
    </xf>
    <xf numFmtId="0" fontId="9" fillId="37" borderId="38" applyNumberFormat="0" applyFont="0" applyAlignment="0" applyProtection="0">
      <alignment vertical="center"/>
    </xf>
    <xf numFmtId="0" fontId="9" fillId="37" borderId="38" applyNumberFormat="0" applyFont="0" applyAlignment="0" applyProtection="0">
      <alignment vertical="center"/>
    </xf>
    <xf numFmtId="0" fontId="9" fillId="37" borderId="38" applyNumberFormat="0" applyFont="0" applyAlignment="0" applyProtection="0">
      <alignment vertical="center"/>
    </xf>
    <xf numFmtId="0" fontId="44" fillId="39" borderId="38" applyNumberFormat="0" applyFont="0" applyAlignment="0" applyProtection="0">
      <alignment vertical="center"/>
    </xf>
    <xf numFmtId="0" fontId="45" fillId="34" borderId="45" applyNumberFormat="0" applyAlignment="0" applyProtection="0"/>
    <xf numFmtId="0" fontId="47" fillId="0" borderId="52" applyNumberFormat="0" applyFill="0" applyAlignment="0" applyProtection="0"/>
    <xf numFmtId="0" fontId="40" fillId="7" borderId="47" applyNumberFormat="0" applyAlignment="0" applyProtection="0"/>
    <xf numFmtId="0" fontId="31" fillId="34" borderId="39" applyNumberFormat="0" applyAlignment="0" applyProtection="0"/>
    <xf numFmtId="0" fontId="44" fillId="39" borderId="50" applyNumberFormat="0" applyFont="0" applyAlignment="0" applyProtection="0"/>
    <xf numFmtId="0" fontId="44" fillId="39" borderId="50" applyNumberFormat="0" applyFont="0" applyAlignment="0" applyProtection="0"/>
    <xf numFmtId="0" fontId="40" fillId="7" borderId="47" applyNumberFormat="0" applyAlignment="0" applyProtection="0"/>
    <xf numFmtId="0" fontId="45" fillId="34" borderId="45" applyNumberFormat="0" applyAlignment="0" applyProtection="0"/>
    <xf numFmtId="0" fontId="31" fillId="34" borderId="53" applyNumberFormat="0" applyAlignment="0" applyProtection="0"/>
    <xf numFmtId="0" fontId="44" fillId="39" borderId="54" applyNumberFormat="0" applyFont="0" applyAlignment="0" applyProtection="0"/>
    <xf numFmtId="0" fontId="44" fillId="39" borderId="54" applyNumberFormat="0" applyFont="0" applyAlignment="0" applyProtection="0"/>
    <xf numFmtId="0" fontId="44" fillId="39" borderId="54" applyNumberFormat="0" applyFont="0" applyAlignment="0" applyProtection="0"/>
    <xf numFmtId="0" fontId="44" fillId="39" borderId="54" applyNumberFormat="0" applyFont="0" applyAlignment="0" applyProtection="0"/>
    <xf numFmtId="0" fontId="40" fillId="7" borderId="49" applyNumberFormat="0" applyAlignment="0" applyProtection="0"/>
    <xf numFmtId="0" fontId="44" fillId="39" borderId="60" applyNumberFormat="0" applyFont="0" applyAlignment="0" applyProtection="0"/>
    <xf numFmtId="0" fontId="44" fillId="39" borderId="60" applyNumberFormat="0" applyFont="0" applyAlignment="0" applyProtection="0"/>
    <xf numFmtId="0" fontId="44" fillId="39" borderId="60" applyNumberFormat="0" applyFont="0" applyAlignment="0" applyProtection="0"/>
    <xf numFmtId="0" fontId="44" fillId="39" borderId="60" applyNumberFormat="0" applyFont="0" applyAlignment="0" applyProtection="0"/>
    <xf numFmtId="0" fontId="44" fillId="39" borderId="60" applyNumberFormat="0" applyFont="0" applyAlignment="0" applyProtection="0"/>
    <xf numFmtId="0" fontId="44" fillId="39" borderId="60" applyNumberFormat="0" applyFont="0" applyAlignment="0" applyProtection="0"/>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4" borderId="78"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40" fillId="7" borderId="63" applyNumberFormat="0" applyAlignment="0" applyProtection="0"/>
    <xf numFmtId="0" fontId="40" fillId="7" borderId="63" applyNumberFormat="0" applyAlignment="0" applyProtection="0"/>
    <xf numFmtId="0" fontId="40" fillId="7" borderId="63" applyNumberFormat="0" applyAlignment="0" applyProtection="0"/>
    <xf numFmtId="0" fontId="62" fillId="36" borderId="41" applyNumberFormat="0" applyAlignment="0" applyProtection="0">
      <alignment vertical="center"/>
    </xf>
    <xf numFmtId="0" fontId="62" fillId="36" borderId="41" applyNumberFormat="0" applyAlignment="0" applyProtection="0">
      <alignment vertical="center"/>
    </xf>
    <xf numFmtId="0" fontId="62" fillId="36" borderId="41" applyNumberFormat="0" applyAlignment="0" applyProtection="0">
      <alignment vertical="center"/>
    </xf>
    <xf numFmtId="0" fontId="62" fillId="36" borderId="41" applyNumberFormat="0" applyAlignment="0" applyProtection="0">
      <alignment vertical="center"/>
    </xf>
    <xf numFmtId="0" fontId="62" fillId="36" borderId="41" applyNumberFormat="0" applyAlignment="0" applyProtection="0">
      <alignment vertical="center"/>
    </xf>
    <xf numFmtId="0" fontId="62" fillId="36" borderId="41" applyNumberFormat="0" applyAlignment="0" applyProtection="0">
      <alignment vertical="center"/>
    </xf>
    <xf numFmtId="0" fontId="62" fillId="36" borderId="41" applyNumberFormat="0" applyAlignment="0" applyProtection="0">
      <alignment vertical="center"/>
    </xf>
    <xf numFmtId="0" fontId="62" fillId="34" borderId="41" applyNumberFormat="0" applyAlignment="0" applyProtection="0">
      <alignment vertical="center"/>
    </xf>
    <xf numFmtId="0" fontId="62" fillId="36" borderId="41" applyNumberFormat="0" applyAlignment="0" applyProtection="0">
      <alignment vertical="center"/>
    </xf>
    <xf numFmtId="0" fontId="62" fillId="36" borderId="41" applyNumberFormat="0" applyAlignment="0" applyProtection="0">
      <alignment vertical="center"/>
    </xf>
    <xf numFmtId="0" fontId="62" fillId="36" borderId="41" applyNumberFormat="0" applyAlignment="0" applyProtection="0">
      <alignment vertical="center"/>
    </xf>
    <xf numFmtId="0" fontId="62" fillId="36" borderId="41" applyNumberFormat="0" applyAlignment="0" applyProtection="0">
      <alignment vertical="center"/>
    </xf>
    <xf numFmtId="0" fontId="62" fillId="34" borderId="41" applyNumberFormat="0" applyAlignment="0" applyProtection="0">
      <alignment vertical="center"/>
    </xf>
    <xf numFmtId="0" fontId="62" fillId="36" borderId="41" applyNumberFormat="0" applyAlignment="0" applyProtection="0">
      <alignment vertical="center"/>
    </xf>
    <xf numFmtId="0" fontId="62" fillId="36" borderId="41" applyNumberFormat="0" applyAlignment="0" applyProtection="0">
      <alignment vertical="center"/>
    </xf>
    <xf numFmtId="0" fontId="62" fillId="34" borderId="41" applyNumberFormat="0" applyAlignment="0" applyProtection="0">
      <alignment vertical="center"/>
    </xf>
    <xf numFmtId="0" fontId="62" fillId="36" borderId="41" applyNumberFormat="0" applyAlignment="0" applyProtection="0">
      <alignment vertical="center"/>
    </xf>
    <xf numFmtId="0" fontId="62" fillId="36" borderId="41" applyNumberFormat="0" applyAlignment="0" applyProtection="0">
      <alignment vertical="center"/>
    </xf>
    <xf numFmtId="0" fontId="62" fillId="36" borderId="41" applyNumberFormat="0" applyAlignment="0" applyProtection="0">
      <alignment vertical="center"/>
    </xf>
    <xf numFmtId="0" fontId="62" fillId="36" borderId="41" applyNumberFormat="0" applyAlignment="0" applyProtection="0">
      <alignment vertical="center"/>
    </xf>
    <xf numFmtId="0" fontId="62" fillId="36" borderId="41" applyNumberFormat="0" applyAlignment="0" applyProtection="0">
      <alignment vertical="center"/>
    </xf>
    <xf numFmtId="0" fontId="62" fillId="36" borderId="41" applyNumberFormat="0" applyAlignment="0" applyProtection="0">
      <alignment vertical="center"/>
    </xf>
    <xf numFmtId="0" fontId="62" fillId="36" borderId="41" applyNumberFormat="0" applyAlignment="0" applyProtection="0">
      <alignment vertical="center"/>
    </xf>
    <xf numFmtId="0" fontId="62" fillId="36" borderId="41" applyNumberFormat="0" applyAlignment="0" applyProtection="0">
      <alignment vertical="center"/>
    </xf>
    <xf numFmtId="0" fontId="62" fillId="36" borderId="41" applyNumberFormat="0" applyAlignment="0" applyProtection="0">
      <alignment vertical="center"/>
    </xf>
    <xf numFmtId="0" fontId="62" fillId="36" borderId="41" applyNumberFormat="0" applyAlignment="0" applyProtection="0">
      <alignment vertical="center"/>
    </xf>
    <xf numFmtId="0" fontId="62" fillId="34" borderId="41" applyNumberFormat="0" applyAlignment="0" applyProtection="0">
      <alignment vertical="center"/>
    </xf>
    <xf numFmtId="0" fontId="62" fillId="36" borderId="41" applyNumberFormat="0" applyAlignment="0" applyProtection="0">
      <alignment vertical="center"/>
    </xf>
    <xf numFmtId="0" fontId="62" fillId="36" borderId="41" applyNumberFormat="0" applyAlignment="0" applyProtection="0">
      <alignment vertical="center"/>
    </xf>
    <xf numFmtId="0" fontId="62" fillId="36" borderId="41" applyNumberFormat="0" applyAlignment="0" applyProtection="0">
      <alignment vertical="center"/>
    </xf>
    <xf numFmtId="0" fontId="62" fillId="36" borderId="41" applyNumberFormat="0" applyAlignment="0" applyProtection="0">
      <alignment vertical="center"/>
    </xf>
    <xf numFmtId="0" fontId="62" fillId="36" borderId="41" applyNumberFormat="0" applyAlignment="0" applyProtection="0">
      <alignment vertical="center"/>
    </xf>
    <xf numFmtId="0" fontId="62" fillId="36" borderId="41" applyNumberFormat="0" applyAlignment="0" applyProtection="0">
      <alignment vertical="center"/>
    </xf>
    <xf numFmtId="0" fontId="62" fillId="34" borderId="41" applyNumberFormat="0" applyAlignment="0" applyProtection="0">
      <alignment vertical="center"/>
    </xf>
    <xf numFmtId="0" fontId="62" fillId="36" borderId="41" applyNumberFormat="0" applyAlignment="0" applyProtection="0">
      <alignment vertical="center"/>
    </xf>
    <xf numFmtId="0" fontId="62" fillId="36" borderId="41" applyNumberFormat="0" applyAlignment="0" applyProtection="0">
      <alignment vertical="center"/>
    </xf>
    <xf numFmtId="0" fontId="62" fillId="36" borderId="41" applyNumberFormat="0" applyAlignment="0" applyProtection="0">
      <alignment vertical="center"/>
    </xf>
    <xf numFmtId="0" fontId="62" fillId="36" borderId="41" applyNumberFormat="0" applyAlignment="0" applyProtection="0">
      <alignment vertical="center"/>
    </xf>
    <xf numFmtId="0" fontId="62" fillId="34" borderId="41" applyNumberFormat="0" applyAlignment="0" applyProtection="0">
      <alignment vertical="center"/>
    </xf>
    <xf numFmtId="0" fontId="63" fillId="13" borderId="39" applyNumberFormat="0" applyAlignment="0" applyProtection="0">
      <alignment vertical="center"/>
    </xf>
    <xf numFmtId="0" fontId="63" fillId="13" borderId="39" applyNumberFormat="0" applyAlignment="0" applyProtection="0">
      <alignment vertical="center"/>
    </xf>
    <xf numFmtId="0" fontId="63" fillId="13" borderId="39" applyNumberFormat="0" applyAlignment="0" applyProtection="0">
      <alignment vertical="center"/>
    </xf>
    <xf numFmtId="0" fontId="63" fillId="13" borderId="39" applyNumberFormat="0" applyAlignment="0" applyProtection="0">
      <alignment vertical="center"/>
    </xf>
    <xf numFmtId="0" fontId="63" fillId="13" borderId="39" applyNumberFormat="0" applyAlignment="0" applyProtection="0">
      <alignment vertical="center"/>
    </xf>
    <xf numFmtId="0" fontId="63" fillId="13" borderId="39" applyNumberFormat="0" applyAlignment="0" applyProtection="0">
      <alignment vertical="center"/>
    </xf>
    <xf numFmtId="0" fontId="63" fillId="7" borderId="39" applyNumberFormat="0" applyAlignment="0" applyProtection="0">
      <alignment vertical="center"/>
    </xf>
    <xf numFmtId="0" fontId="63" fillId="13" borderId="39" applyNumberFormat="0" applyAlignment="0" applyProtection="0">
      <alignment vertical="center"/>
    </xf>
    <xf numFmtId="0" fontId="63" fillId="13" borderId="39" applyNumberFormat="0" applyAlignment="0" applyProtection="0">
      <alignment vertical="center"/>
    </xf>
    <xf numFmtId="0" fontId="63" fillId="13" borderId="39" applyNumberFormat="0" applyAlignment="0" applyProtection="0">
      <alignment vertical="center"/>
    </xf>
    <xf numFmtId="0" fontId="63" fillId="13" borderId="39" applyNumberFormat="0" applyAlignment="0" applyProtection="0">
      <alignment vertical="center"/>
    </xf>
    <xf numFmtId="0" fontId="63" fillId="7" borderId="39" applyNumberFormat="0" applyAlignment="0" applyProtection="0">
      <alignment vertical="center"/>
    </xf>
    <xf numFmtId="0" fontId="63" fillId="13" borderId="39" applyNumberFormat="0" applyAlignment="0" applyProtection="0">
      <alignment vertical="center"/>
    </xf>
    <xf numFmtId="0" fontId="63" fillId="7" borderId="39" applyNumberFormat="0" applyAlignment="0" applyProtection="0">
      <alignment vertical="center"/>
    </xf>
    <xf numFmtId="0" fontId="63" fillId="13" borderId="39" applyNumberFormat="0" applyAlignment="0" applyProtection="0">
      <alignment vertical="center"/>
    </xf>
    <xf numFmtId="0" fontId="63" fillId="13" borderId="39" applyNumberFormat="0" applyAlignment="0" applyProtection="0">
      <alignment vertical="center"/>
    </xf>
    <xf numFmtId="0" fontId="63" fillId="13" borderId="39" applyNumberFormat="0" applyAlignment="0" applyProtection="0">
      <alignment vertical="center"/>
    </xf>
    <xf numFmtId="0" fontId="63" fillId="13" borderId="39" applyNumberFormat="0" applyAlignment="0" applyProtection="0">
      <alignment vertical="center"/>
    </xf>
    <xf numFmtId="0" fontId="63" fillId="13" borderId="39" applyNumberFormat="0" applyAlignment="0" applyProtection="0">
      <alignment vertical="center"/>
    </xf>
    <xf numFmtId="0" fontId="63" fillId="13" borderId="39" applyNumberFormat="0" applyAlignment="0" applyProtection="0">
      <alignment vertical="center"/>
    </xf>
    <xf numFmtId="0" fontId="63" fillId="13" borderId="39" applyNumberFormat="0" applyAlignment="0" applyProtection="0">
      <alignment vertical="center"/>
    </xf>
    <xf numFmtId="0" fontId="63" fillId="13" borderId="39" applyNumberFormat="0" applyAlignment="0" applyProtection="0">
      <alignment vertical="center"/>
    </xf>
    <xf numFmtId="0" fontId="63" fillId="13" borderId="39" applyNumberFormat="0" applyAlignment="0" applyProtection="0">
      <alignment vertical="center"/>
    </xf>
    <xf numFmtId="0" fontId="63" fillId="13" borderId="39" applyNumberFormat="0" applyAlignment="0" applyProtection="0">
      <alignment vertical="center"/>
    </xf>
    <xf numFmtId="0" fontId="63" fillId="7" borderId="39" applyNumberFormat="0" applyAlignment="0" applyProtection="0">
      <alignment vertical="center"/>
    </xf>
    <xf numFmtId="0" fontId="63" fillId="13" borderId="39" applyNumberFormat="0" applyAlignment="0" applyProtection="0">
      <alignment vertical="center"/>
    </xf>
    <xf numFmtId="0" fontId="63" fillId="13" borderId="39" applyNumberFormat="0" applyAlignment="0" applyProtection="0">
      <alignment vertical="center"/>
    </xf>
    <xf numFmtId="0" fontId="63" fillId="13" borderId="39" applyNumberFormat="0" applyAlignment="0" applyProtection="0">
      <alignment vertical="center"/>
    </xf>
    <xf numFmtId="0" fontId="63" fillId="13" borderId="39" applyNumberFormat="0" applyAlignment="0" applyProtection="0">
      <alignment vertical="center"/>
    </xf>
    <xf numFmtId="0" fontId="63" fillId="13" borderId="39" applyNumberFormat="0" applyAlignment="0" applyProtection="0">
      <alignment vertical="center"/>
    </xf>
    <xf numFmtId="0" fontId="63" fillId="7" borderId="39" applyNumberFormat="0" applyAlignment="0" applyProtection="0">
      <alignment vertical="center"/>
    </xf>
    <xf numFmtId="0" fontId="63" fillId="13" borderId="39" applyNumberFormat="0" applyAlignment="0" applyProtection="0">
      <alignment vertical="center"/>
    </xf>
    <xf numFmtId="0" fontId="63" fillId="13" borderId="39" applyNumberFormat="0" applyAlignment="0" applyProtection="0">
      <alignment vertical="center"/>
    </xf>
    <xf numFmtId="0" fontId="63" fillId="13" borderId="39" applyNumberFormat="0" applyAlignment="0" applyProtection="0">
      <alignment vertical="center"/>
    </xf>
    <xf numFmtId="0" fontId="63" fillId="13" borderId="39" applyNumberFormat="0" applyAlignment="0" applyProtection="0">
      <alignment vertical="center"/>
    </xf>
    <xf numFmtId="0" fontId="63" fillId="7" borderId="39" applyNumberFormat="0" applyAlignment="0" applyProtection="0">
      <alignment vertical="center"/>
    </xf>
    <xf numFmtId="0" fontId="9" fillId="37" borderId="40" applyNumberFormat="0" applyFont="0" applyAlignment="0" applyProtection="0">
      <alignment vertical="center"/>
    </xf>
    <xf numFmtId="0" fontId="9" fillId="37" borderId="40" applyNumberFormat="0" applyFont="0" applyAlignment="0" applyProtection="0">
      <alignment vertical="center"/>
    </xf>
    <xf numFmtId="0" fontId="9" fillId="37" borderId="40" applyNumberFormat="0" applyFont="0" applyAlignment="0" applyProtection="0">
      <alignment vertical="center"/>
    </xf>
    <xf numFmtId="0" fontId="9" fillId="37" borderId="40" applyNumberFormat="0" applyFont="0" applyAlignment="0" applyProtection="0">
      <alignment vertical="center"/>
    </xf>
    <xf numFmtId="0" fontId="9" fillId="37" borderId="40" applyNumberFormat="0" applyFont="0" applyAlignment="0" applyProtection="0">
      <alignment vertical="center"/>
    </xf>
    <xf numFmtId="0" fontId="9" fillId="37" borderId="40" applyNumberFormat="0" applyFont="0" applyAlignment="0" applyProtection="0">
      <alignment vertical="center"/>
    </xf>
    <xf numFmtId="0" fontId="44" fillId="39" borderId="40" applyNumberFormat="0" applyFont="0" applyAlignment="0" applyProtection="0">
      <alignment vertical="center"/>
    </xf>
    <xf numFmtId="0" fontId="9" fillId="37" borderId="40" applyNumberFormat="0" applyFont="0" applyAlignment="0" applyProtection="0">
      <alignment vertical="center"/>
    </xf>
    <xf numFmtId="0" fontId="9" fillId="37" borderId="40" applyNumberFormat="0" applyFont="0" applyAlignment="0" applyProtection="0">
      <alignment vertical="center"/>
    </xf>
    <xf numFmtId="0" fontId="9" fillId="37" borderId="40" applyNumberFormat="0" applyFont="0" applyAlignment="0" applyProtection="0">
      <alignment vertical="center"/>
    </xf>
    <xf numFmtId="0" fontId="9" fillId="37" borderId="40" applyNumberFormat="0" applyFont="0" applyAlignment="0" applyProtection="0">
      <alignment vertical="center"/>
    </xf>
    <xf numFmtId="0" fontId="44" fillId="39" borderId="40" applyNumberFormat="0" applyFont="0" applyAlignment="0" applyProtection="0">
      <alignment vertical="center"/>
    </xf>
    <xf numFmtId="0" fontId="9" fillId="37" borderId="40" applyNumberFormat="0" applyFont="0" applyAlignment="0" applyProtection="0">
      <alignment vertical="center"/>
    </xf>
    <xf numFmtId="0" fontId="44" fillId="39" borderId="40" applyNumberFormat="0" applyFont="0" applyAlignment="0" applyProtection="0">
      <alignment vertical="center"/>
    </xf>
    <xf numFmtId="0" fontId="9" fillId="37" borderId="40" applyNumberFormat="0" applyFont="0" applyAlignment="0" applyProtection="0">
      <alignment vertical="center"/>
    </xf>
    <xf numFmtId="0" fontId="9" fillId="37" borderId="40" applyNumberFormat="0" applyFont="0" applyAlignment="0" applyProtection="0">
      <alignment vertical="center"/>
    </xf>
    <xf numFmtId="0" fontId="9" fillId="37" borderId="40" applyNumberFormat="0" applyFont="0" applyAlignment="0" applyProtection="0">
      <alignment vertical="center"/>
    </xf>
    <xf numFmtId="0" fontId="9" fillId="37" borderId="40" applyNumberFormat="0" applyFont="0" applyAlignment="0" applyProtection="0">
      <alignment vertical="center"/>
    </xf>
    <xf numFmtId="0" fontId="9" fillId="37" borderId="40" applyNumberFormat="0" applyFont="0" applyAlignment="0" applyProtection="0">
      <alignment vertical="center"/>
    </xf>
    <xf numFmtId="0" fontId="9" fillId="37" borderId="40" applyNumberFormat="0" applyFont="0" applyAlignment="0" applyProtection="0">
      <alignment vertical="center"/>
    </xf>
    <xf numFmtId="0" fontId="9" fillId="37" borderId="40" applyNumberFormat="0" applyFont="0" applyAlignment="0" applyProtection="0">
      <alignment vertical="center"/>
    </xf>
    <xf numFmtId="0" fontId="9" fillId="37" borderId="40" applyNumberFormat="0" applyFont="0" applyAlignment="0" applyProtection="0">
      <alignment vertical="center"/>
    </xf>
    <xf numFmtId="0" fontId="9" fillId="37" borderId="40" applyNumberFormat="0" applyFont="0" applyAlignment="0" applyProtection="0">
      <alignment vertical="center"/>
    </xf>
    <xf numFmtId="0" fontId="9" fillId="37" borderId="40" applyNumberFormat="0" applyFont="0" applyAlignment="0" applyProtection="0">
      <alignment vertical="center"/>
    </xf>
    <xf numFmtId="0" fontId="44" fillId="39" borderId="40" applyNumberFormat="0" applyFont="0" applyAlignment="0" applyProtection="0">
      <alignment vertical="center"/>
    </xf>
    <xf numFmtId="0" fontId="9" fillId="37" borderId="40" applyNumberFormat="0" applyFont="0" applyAlignment="0" applyProtection="0">
      <alignment vertical="center"/>
    </xf>
    <xf numFmtId="0" fontId="9" fillId="37" borderId="40" applyNumberFormat="0" applyFont="0" applyAlignment="0" applyProtection="0">
      <alignment vertical="center"/>
    </xf>
    <xf numFmtId="0" fontId="9" fillId="37" borderId="40" applyNumberFormat="0" applyFont="0" applyAlignment="0" applyProtection="0">
      <alignment vertical="center"/>
    </xf>
    <xf numFmtId="0" fontId="9" fillId="37" borderId="40" applyNumberFormat="0" applyFont="0" applyAlignment="0" applyProtection="0">
      <alignment vertical="center"/>
    </xf>
    <xf numFmtId="0" fontId="9" fillId="37" borderId="40" applyNumberFormat="0" applyFont="0" applyAlignment="0" applyProtection="0">
      <alignment vertical="center"/>
    </xf>
    <xf numFmtId="0" fontId="44" fillId="39" borderId="40" applyNumberFormat="0" applyFont="0" applyAlignment="0" applyProtection="0">
      <alignment vertical="center"/>
    </xf>
    <xf numFmtId="0" fontId="9" fillId="37" borderId="40" applyNumberFormat="0" applyFont="0" applyAlignment="0" applyProtection="0">
      <alignment vertical="center"/>
    </xf>
    <xf numFmtId="0" fontId="9" fillId="37" borderId="40" applyNumberFormat="0" applyFont="0" applyAlignment="0" applyProtection="0">
      <alignment vertical="center"/>
    </xf>
    <xf numFmtId="0" fontId="9" fillId="37" borderId="40" applyNumberFormat="0" applyFont="0" applyAlignment="0" applyProtection="0">
      <alignment vertical="center"/>
    </xf>
    <xf numFmtId="0" fontId="9" fillId="37" borderId="40" applyNumberFormat="0" applyFont="0" applyAlignment="0" applyProtection="0">
      <alignment vertical="center"/>
    </xf>
    <xf numFmtId="0" fontId="44" fillId="39" borderId="40" applyNumberFormat="0" applyFont="0" applyAlignment="0" applyProtection="0">
      <alignment vertical="center"/>
    </xf>
    <xf numFmtId="0" fontId="44" fillId="39" borderId="54" applyNumberFormat="0" applyFont="0" applyAlignment="0" applyProtection="0"/>
    <xf numFmtId="0" fontId="44" fillId="39" borderId="54" applyNumberFormat="0" applyFont="0" applyAlignment="0" applyProtection="0"/>
    <xf numFmtId="0" fontId="40" fillId="7" borderId="59" applyNumberFormat="0" applyAlignment="0" applyProtection="0"/>
    <xf numFmtId="0" fontId="44" fillId="39" borderId="56" applyNumberFormat="0" applyFont="0" applyAlignment="0" applyProtection="0"/>
    <xf numFmtId="0" fontId="44" fillId="39" borderId="66" applyNumberFormat="0" applyFont="0" applyAlignment="0" applyProtection="0"/>
    <xf numFmtId="0" fontId="56" fillId="36" borderId="76" applyNumberFormat="0" applyAlignment="0" applyProtection="0">
      <alignment vertical="center"/>
    </xf>
    <xf numFmtId="0" fontId="55" fillId="0" borderId="52" applyNumberFormat="0" applyFill="0" applyAlignment="0" applyProtection="0">
      <alignment vertical="center"/>
    </xf>
    <xf numFmtId="0" fontId="55" fillId="0" borderId="52" applyNumberFormat="0" applyFill="0" applyAlignment="0" applyProtection="0">
      <alignment vertical="center"/>
    </xf>
    <xf numFmtId="0" fontId="55" fillId="0" borderId="52" applyNumberFormat="0" applyFill="0" applyAlignment="0" applyProtection="0">
      <alignment vertical="center"/>
    </xf>
    <xf numFmtId="0" fontId="55" fillId="0" borderId="52" applyNumberFormat="0" applyFill="0" applyAlignment="0" applyProtection="0">
      <alignment vertical="center"/>
    </xf>
    <xf numFmtId="0" fontId="55" fillId="0" borderId="52" applyNumberFormat="0" applyFill="0" applyAlignment="0" applyProtection="0">
      <alignment vertical="center"/>
    </xf>
    <xf numFmtId="0" fontId="55" fillId="0" borderId="52" applyNumberFormat="0" applyFill="0" applyAlignment="0" applyProtection="0">
      <alignment vertical="center"/>
    </xf>
    <xf numFmtId="0" fontId="55" fillId="0" borderId="52" applyNumberFormat="0" applyFill="0" applyAlignment="0" applyProtection="0">
      <alignment vertical="center"/>
    </xf>
    <xf numFmtId="0" fontId="55" fillId="0" borderId="52" applyNumberFormat="0" applyFill="0" applyAlignment="0" applyProtection="0">
      <alignment vertical="center"/>
    </xf>
    <xf numFmtId="0" fontId="55" fillId="0" borderId="52" applyNumberFormat="0" applyFill="0" applyAlignment="0" applyProtection="0">
      <alignment vertical="center"/>
    </xf>
    <xf numFmtId="0" fontId="55" fillId="0" borderId="52" applyNumberFormat="0" applyFill="0" applyAlignment="0" applyProtection="0">
      <alignment vertical="center"/>
    </xf>
    <xf numFmtId="0" fontId="55" fillId="0" borderId="52" applyNumberFormat="0" applyFill="0" applyAlignment="0" applyProtection="0">
      <alignment vertical="center"/>
    </xf>
    <xf numFmtId="0" fontId="55" fillId="0" borderId="52" applyNumberFormat="0" applyFill="0" applyAlignment="0" applyProtection="0">
      <alignment vertical="center"/>
    </xf>
    <xf numFmtId="0" fontId="55" fillId="0" borderId="52" applyNumberFormat="0" applyFill="0" applyAlignment="0" applyProtection="0">
      <alignment vertical="center"/>
    </xf>
    <xf numFmtId="0" fontId="55" fillId="0" borderId="52" applyNumberFormat="0" applyFill="0" applyAlignment="0" applyProtection="0">
      <alignment vertical="center"/>
    </xf>
    <xf numFmtId="0" fontId="55" fillId="0" borderId="52" applyNumberFormat="0" applyFill="0" applyAlignment="0" applyProtection="0">
      <alignment vertical="center"/>
    </xf>
    <xf numFmtId="0" fontId="55" fillId="0" borderId="52" applyNumberFormat="0" applyFill="0" applyAlignment="0" applyProtection="0">
      <alignment vertical="center"/>
    </xf>
    <xf numFmtId="0" fontId="55" fillId="0" borderId="52" applyNumberFormat="0" applyFill="0" applyAlignment="0" applyProtection="0">
      <alignment vertical="center"/>
    </xf>
    <xf numFmtId="0" fontId="55" fillId="0" borderId="58" applyNumberFormat="0" applyFill="0" applyAlignment="0" applyProtection="0">
      <alignment vertical="center"/>
    </xf>
    <xf numFmtId="0" fontId="55" fillId="0" borderId="58" applyNumberFormat="0" applyFill="0" applyAlignment="0" applyProtection="0">
      <alignment vertical="center"/>
    </xf>
    <xf numFmtId="0" fontId="55" fillId="0" borderId="58" applyNumberFormat="0" applyFill="0" applyAlignment="0" applyProtection="0">
      <alignment vertical="center"/>
    </xf>
    <xf numFmtId="0" fontId="55" fillId="0" borderId="58" applyNumberFormat="0" applyFill="0" applyAlignment="0" applyProtection="0">
      <alignment vertical="center"/>
    </xf>
    <xf numFmtId="0" fontId="55" fillId="0" borderId="58" applyNumberFormat="0" applyFill="0" applyAlignment="0" applyProtection="0">
      <alignment vertical="center"/>
    </xf>
    <xf numFmtId="0" fontId="55" fillId="0" borderId="46" applyNumberFormat="0" applyFill="0" applyAlignment="0" applyProtection="0">
      <alignment vertical="center"/>
    </xf>
    <xf numFmtId="0" fontId="55" fillId="0" borderId="46" applyNumberFormat="0" applyFill="0" applyAlignment="0" applyProtection="0">
      <alignment vertical="center"/>
    </xf>
    <xf numFmtId="0" fontId="55" fillId="0" borderId="46" applyNumberFormat="0" applyFill="0" applyAlignment="0" applyProtection="0">
      <alignment vertical="center"/>
    </xf>
    <xf numFmtId="0" fontId="55" fillId="0" borderId="46" applyNumberFormat="0" applyFill="0" applyAlignment="0" applyProtection="0">
      <alignment vertical="center"/>
    </xf>
    <xf numFmtId="0" fontId="55" fillId="0" borderId="46" applyNumberFormat="0" applyFill="0" applyAlignment="0" applyProtection="0">
      <alignment vertical="center"/>
    </xf>
    <xf numFmtId="0" fontId="55" fillId="0" borderId="46" applyNumberFormat="0" applyFill="0" applyAlignment="0" applyProtection="0">
      <alignment vertical="center"/>
    </xf>
    <xf numFmtId="0" fontId="55" fillId="0" borderId="46" applyNumberFormat="0" applyFill="0" applyAlignment="0" applyProtection="0">
      <alignment vertical="center"/>
    </xf>
    <xf numFmtId="0" fontId="55" fillId="0" borderId="46" applyNumberFormat="0" applyFill="0" applyAlignment="0" applyProtection="0">
      <alignment vertical="center"/>
    </xf>
    <xf numFmtId="0" fontId="55" fillId="0" borderId="46" applyNumberFormat="0" applyFill="0" applyAlignment="0" applyProtection="0">
      <alignment vertical="center"/>
    </xf>
    <xf numFmtId="0" fontId="55" fillId="0" borderId="46" applyNumberFormat="0" applyFill="0" applyAlignment="0" applyProtection="0">
      <alignment vertical="center"/>
    </xf>
    <xf numFmtId="0" fontId="55" fillId="0" borderId="46" applyNumberFormat="0" applyFill="0" applyAlignment="0" applyProtection="0">
      <alignment vertical="center"/>
    </xf>
    <xf numFmtId="0" fontId="55" fillId="0" borderId="46" applyNumberFormat="0" applyFill="0" applyAlignment="0" applyProtection="0">
      <alignment vertical="center"/>
    </xf>
    <xf numFmtId="0" fontId="55" fillId="0" borderId="46" applyNumberFormat="0" applyFill="0" applyAlignment="0" applyProtection="0">
      <alignment vertical="center"/>
    </xf>
    <xf numFmtId="0" fontId="55" fillId="0" borderId="46" applyNumberFormat="0" applyFill="0" applyAlignment="0" applyProtection="0">
      <alignment vertical="center"/>
    </xf>
    <xf numFmtId="0" fontId="55" fillId="0" borderId="46" applyNumberFormat="0" applyFill="0" applyAlignment="0" applyProtection="0">
      <alignment vertical="center"/>
    </xf>
    <xf numFmtId="0" fontId="55" fillId="0" borderId="46" applyNumberFormat="0" applyFill="0" applyAlignment="0" applyProtection="0">
      <alignment vertical="center"/>
    </xf>
    <xf numFmtId="0" fontId="55" fillId="0" borderId="46" applyNumberFormat="0" applyFill="0" applyAlignment="0" applyProtection="0">
      <alignment vertical="center"/>
    </xf>
    <xf numFmtId="0" fontId="55" fillId="0" borderId="46" applyNumberFormat="0" applyFill="0" applyAlignment="0" applyProtection="0">
      <alignment vertical="center"/>
    </xf>
    <xf numFmtId="0" fontId="55" fillId="0" borderId="46" applyNumberFormat="0" applyFill="0" applyAlignment="0" applyProtection="0">
      <alignment vertical="center"/>
    </xf>
    <xf numFmtId="0" fontId="55" fillId="0" borderId="46" applyNumberFormat="0" applyFill="0" applyAlignment="0" applyProtection="0">
      <alignment vertical="center"/>
    </xf>
    <xf numFmtId="0" fontId="55" fillId="0" borderId="46" applyNumberFormat="0" applyFill="0" applyAlignment="0" applyProtection="0">
      <alignment vertical="center"/>
    </xf>
    <xf numFmtId="0" fontId="55" fillId="0" borderId="46" applyNumberFormat="0" applyFill="0" applyAlignment="0" applyProtection="0">
      <alignment vertical="center"/>
    </xf>
    <xf numFmtId="0" fontId="55" fillId="0" borderId="46" applyNumberFormat="0" applyFill="0" applyAlignment="0" applyProtection="0">
      <alignment vertical="center"/>
    </xf>
    <xf numFmtId="0" fontId="55" fillId="0" borderId="46" applyNumberFormat="0" applyFill="0" applyAlignment="0" applyProtection="0">
      <alignment vertical="center"/>
    </xf>
    <xf numFmtId="0" fontId="55" fillId="0" borderId="46" applyNumberFormat="0" applyFill="0" applyAlignment="0" applyProtection="0">
      <alignment vertical="center"/>
    </xf>
    <xf numFmtId="0" fontId="55" fillId="0" borderId="46" applyNumberFormat="0" applyFill="0" applyAlignment="0" applyProtection="0">
      <alignment vertical="center"/>
    </xf>
    <xf numFmtId="0" fontId="55" fillId="0" borderId="46" applyNumberFormat="0" applyFill="0" applyAlignment="0" applyProtection="0">
      <alignment vertical="center"/>
    </xf>
    <xf numFmtId="0" fontId="55" fillId="0" borderId="46" applyNumberFormat="0" applyFill="0" applyAlignment="0" applyProtection="0">
      <alignment vertical="center"/>
    </xf>
    <xf numFmtId="0" fontId="55" fillId="0" borderId="46" applyNumberFormat="0" applyFill="0" applyAlignment="0" applyProtection="0">
      <alignment vertical="center"/>
    </xf>
    <xf numFmtId="0" fontId="55" fillId="0" borderId="46" applyNumberFormat="0" applyFill="0" applyAlignment="0" applyProtection="0">
      <alignment vertical="center"/>
    </xf>
    <xf numFmtId="0" fontId="55" fillId="0" borderId="46" applyNumberFormat="0" applyFill="0" applyAlignment="0" applyProtection="0">
      <alignment vertical="center"/>
    </xf>
    <xf numFmtId="0" fontId="55" fillId="0" borderId="46" applyNumberFormat="0" applyFill="0" applyAlignment="0" applyProtection="0">
      <alignment vertical="center"/>
    </xf>
    <xf numFmtId="0" fontId="55" fillId="0" borderId="46" applyNumberFormat="0" applyFill="0" applyAlignment="0" applyProtection="0">
      <alignment vertical="center"/>
    </xf>
    <xf numFmtId="0" fontId="55" fillId="0" borderId="46" applyNumberFormat="0" applyFill="0" applyAlignment="0" applyProtection="0">
      <alignment vertical="center"/>
    </xf>
    <xf numFmtId="0" fontId="55" fillId="0" borderId="46" applyNumberFormat="0" applyFill="0" applyAlignment="0" applyProtection="0">
      <alignment vertical="center"/>
    </xf>
    <xf numFmtId="0" fontId="55" fillId="0" borderId="46" applyNumberFormat="0" applyFill="0" applyAlignment="0" applyProtection="0">
      <alignment vertical="center"/>
    </xf>
    <xf numFmtId="0" fontId="56" fillId="34" borderId="55" applyNumberFormat="0" applyAlignment="0" applyProtection="0">
      <alignment vertical="center"/>
    </xf>
    <xf numFmtId="0" fontId="31" fillId="34" borderId="65" applyNumberFormat="0" applyAlignment="0" applyProtection="0"/>
    <xf numFmtId="0" fontId="56" fillId="36" borderId="43" applyNumberFormat="0" applyAlignment="0" applyProtection="0">
      <alignment vertical="center"/>
    </xf>
    <xf numFmtId="0" fontId="56" fillId="36" borderId="43" applyNumberFormat="0" applyAlignment="0" applyProtection="0">
      <alignment vertical="center"/>
    </xf>
    <xf numFmtId="0" fontId="56" fillId="36" borderId="43" applyNumberFormat="0" applyAlignment="0" applyProtection="0">
      <alignment vertical="center"/>
    </xf>
    <xf numFmtId="0" fontId="56" fillId="36" borderId="43" applyNumberFormat="0" applyAlignment="0" applyProtection="0">
      <alignment vertical="center"/>
    </xf>
    <xf numFmtId="0" fontId="56" fillId="36" borderId="43" applyNumberFormat="0" applyAlignment="0" applyProtection="0">
      <alignment vertical="center"/>
    </xf>
    <xf numFmtId="0" fontId="56" fillId="36" borderId="43" applyNumberFormat="0" applyAlignment="0" applyProtection="0">
      <alignment vertical="center"/>
    </xf>
    <xf numFmtId="0" fontId="56" fillId="34" borderId="43" applyNumberFormat="0" applyAlignment="0" applyProtection="0">
      <alignment vertical="center"/>
    </xf>
    <xf numFmtId="0" fontId="56" fillId="36" borderId="43" applyNumberFormat="0" applyAlignment="0" applyProtection="0">
      <alignment vertical="center"/>
    </xf>
    <xf numFmtId="0" fontId="56" fillId="36" borderId="43" applyNumberFormat="0" applyAlignment="0" applyProtection="0">
      <alignment vertical="center"/>
    </xf>
    <xf numFmtId="0" fontId="56" fillId="36" borderId="43" applyNumberFormat="0" applyAlignment="0" applyProtection="0">
      <alignment vertical="center"/>
    </xf>
    <xf numFmtId="0" fontId="56" fillId="36" borderId="43" applyNumberFormat="0" applyAlignment="0" applyProtection="0">
      <alignment vertical="center"/>
    </xf>
    <xf numFmtId="0" fontId="56" fillId="34" borderId="43" applyNumberFormat="0" applyAlignment="0" applyProtection="0">
      <alignment vertical="center"/>
    </xf>
    <xf numFmtId="0" fontId="56" fillId="36" borderId="43" applyNumberFormat="0" applyAlignment="0" applyProtection="0">
      <alignment vertical="center"/>
    </xf>
    <xf numFmtId="0" fontId="56" fillId="34" borderId="43" applyNumberFormat="0" applyAlignment="0" applyProtection="0">
      <alignment vertical="center"/>
    </xf>
    <xf numFmtId="0" fontId="56" fillId="36" borderId="43" applyNumberFormat="0" applyAlignment="0" applyProtection="0">
      <alignment vertical="center"/>
    </xf>
    <xf numFmtId="0" fontId="56" fillId="36" borderId="43" applyNumberFormat="0" applyAlignment="0" applyProtection="0">
      <alignment vertical="center"/>
    </xf>
    <xf numFmtId="0" fontId="56" fillId="36" borderId="43" applyNumberFormat="0" applyAlignment="0" applyProtection="0">
      <alignment vertical="center"/>
    </xf>
    <xf numFmtId="0" fontId="56" fillId="36" borderId="43" applyNumberFormat="0" applyAlignment="0" applyProtection="0">
      <alignment vertical="center"/>
    </xf>
    <xf numFmtId="0" fontId="56" fillId="36" borderId="43" applyNumberFormat="0" applyAlignment="0" applyProtection="0">
      <alignment vertical="center"/>
    </xf>
    <xf numFmtId="0" fontId="56" fillId="36" borderId="43" applyNumberFormat="0" applyAlignment="0" applyProtection="0">
      <alignment vertical="center"/>
    </xf>
    <xf numFmtId="0" fontId="56" fillId="36" borderId="43" applyNumberFormat="0" applyAlignment="0" applyProtection="0">
      <alignment vertical="center"/>
    </xf>
    <xf numFmtId="0" fontId="56" fillId="36" borderId="43" applyNumberFormat="0" applyAlignment="0" applyProtection="0">
      <alignment vertical="center"/>
    </xf>
    <xf numFmtId="0" fontId="56" fillId="36" borderId="43" applyNumberFormat="0" applyAlignment="0" applyProtection="0">
      <alignment vertical="center"/>
    </xf>
    <xf numFmtId="0" fontId="56" fillId="36" borderId="43" applyNumberFormat="0" applyAlignment="0" applyProtection="0">
      <alignment vertical="center"/>
    </xf>
    <xf numFmtId="0" fontId="56" fillId="34" borderId="43" applyNumberFormat="0" applyAlignment="0" applyProtection="0">
      <alignment vertical="center"/>
    </xf>
    <xf numFmtId="0" fontId="56" fillId="36" borderId="43" applyNumberFormat="0" applyAlignment="0" applyProtection="0">
      <alignment vertical="center"/>
    </xf>
    <xf numFmtId="0" fontId="56" fillId="36" borderId="43" applyNumberFormat="0" applyAlignment="0" applyProtection="0">
      <alignment vertical="center"/>
    </xf>
    <xf numFmtId="0" fontId="56" fillId="36" borderId="43" applyNumberFormat="0" applyAlignment="0" applyProtection="0">
      <alignment vertical="center"/>
    </xf>
    <xf numFmtId="0" fontId="56" fillId="36" borderId="43" applyNumberFormat="0" applyAlignment="0" applyProtection="0">
      <alignment vertical="center"/>
    </xf>
    <xf numFmtId="0" fontId="56" fillId="36" borderId="43" applyNumberFormat="0" applyAlignment="0" applyProtection="0">
      <alignment vertical="center"/>
    </xf>
    <xf numFmtId="0" fontId="56" fillId="34" borderId="43" applyNumberFormat="0" applyAlignment="0" applyProtection="0">
      <alignment vertical="center"/>
    </xf>
    <xf numFmtId="0" fontId="56" fillId="36" borderId="43" applyNumberFormat="0" applyAlignment="0" applyProtection="0">
      <alignment vertical="center"/>
    </xf>
    <xf numFmtId="0" fontId="56" fillId="36" borderId="43" applyNumberFormat="0" applyAlignment="0" applyProtection="0">
      <alignment vertical="center"/>
    </xf>
    <xf numFmtId="0" fontId="56" fillId="36" borderId="43" applyNumberFormat="0" applyAlignment="0" applyProtection="0">
      <alignment vertical="center"/>
    </xf>
    <xf numFmtId="0" fontId="56" fillId="36" borderId="43" applyNumberFormat="0" applyAlignment="0" applyProtection="0">
      <alignment vertical="center"/>
    </xf>
    <xf numFmtId="0" fontId="56" fillId="34" borderId="43" applyNumberFormat="0" applyAlignment="0" applyProtection="0">
      <alignment vertical="center"/>
    </xf>
    <xf numFmtId="0" fontId="56" fillId="36" borderId="49" applyNumberFormat="0" applyAlignment="0" applyProtection="0">
      <alignment vertical="center"/>
    </xf>
    <xf numFmtId="0" fontId="56" fillId="36" borderId="49" applyNumberFormat="0" applyAlignment="0" applyProtection="0">
      <alignment vertical="center"/>
    </xf>
    <xf numFmtId="0" fontId="56" fillId="36" borderId="49" applyNumberFormat="0" applyAlignment="0" applyProtection="0">
      <alignment vertical="center"/>
    </xf>
    <xf numFmtId="0" fontId="56" fillId="36" borderId="49" applyNumberFormat="0" applyAlignment="0" applyProtection="0">
      <alignment vertical="center"/>
    </xf>
    <xf numFmtId="0" fontId="56" fillId="34" borderId="49" applyNumberFormat="0" applyAlignment="0" applyProtection="0">
      <alignment vertical="center"/>
    </xf>
    <xf numFmtId="0" fontId="56" fillId="36" borderId="55" applyNumberFormat="0" applyAlignment="0" applyProtection="0">
      <alignment vertical="center"/>
    </xf>
    <xf numFmtId="0" fontId="56" fillId="36" borderId="55" applyNumberFormat="0" applyAlignment="0" applyProtection="0">
      <alignment vertical="center"/>
    </xf>
    <xf numFmtId="0" fontId="56" fillId="36" borderId="55" applyNumberFormat="0" applyAlignment="0" applyProtection="0">
      <alignment vertical="center"/>
    </xf>
    <xf numFmtId="0" fontId="56" fillId="36" borderId="55" applyNumberFormat="0" applyAlignment="0" applyProtection="0">
      <alignment vertical="center"/>
    </xf>
    <xf numFmtId="0" fontId="44" fillId="39" borderId="50" applyNumberFormat="0" applyFont="0" applyAlignment="0" applyProtection="0"/>
    <xf numFmtId="0" fontId="55" fillId="0" borderId="58" applyNumberFormat="0" applyFill="0" applyAlignment="0" applyProtection="0">
      <alignment vertical="center"/>
    </xf>
    <xf numFmtId="0" fontId="40" fillId="7" borderId="49" applyNumberFormat="0" applyAlignment="0" applyProtection="0"/>
    <xf numFmtId="0" fontId="44" fillId="39" borderId="70" applyNumberFormat="0" applyFont="0" applyAlignment="0" applyProtection="0"/>
    <xf numFmtId="0" fontId="44" fillId="39" borderId="70" applyNumberFormat="0" applyFont="0" applyAlignment="0" applyProtection="0"/>
    <xf numFmtId="0" fontId="44" fillId="39" borderId="70" applyNumberFormat="0" applyFont="0" applyAlignment="0" applyProtection="0"/>
    <xf numFmtId="0" fontId="44" fillId="39" borderId="70" applyNumberFormat="0" applyFont="0" applyAlignment="0" applyProtection="0"/>
    <xf numFmtId="0" fontId="44" fillId="39" borderId="70" applyNumberFormat="0" applyFont="0" applyAlignment="0" applyProtection="0"/>
    <xf numFmtId="0" fontId="55" fillId="0" borderId="58" applyNumberFormat="0" applyFill="0" applyAlignment="0" applyProtection="0">
      <alignment vertical="center"/>
    </xf>
    <xf numFmtId="0" fontId="55" fillId="0" borderId="58" applyNumberFormat="0" applyFill="0" applyAlignment="0" applyProtection="0">
      <alignment vertical="center"/>
    </xf>
    <xf numFmtId="0" fontId="55" fillId="0" borderId="58" applyNumberFormat="0" applyFill="0" applyAlignment="0" applyProtection="0">
      <alignment vertical="center"/>
    </xf>
    <xf numFmtId="0" fontId="55" fillId="0" borderId="52" applyNumberFormat="0" applyFill="0" applyAlignment="0" applyProtection="0">
      <alignment vertical="center"/>
    </xf>
    <xf numFmtId="0" fontId="55" fillId="0" borderId="52" applyNumberFormat="0" applyFill="0" applyAlignment="0" applyProtection="0">
      <alignment vertical="center"/>
    </xf>
    <xf numFmtId="0" fontId="55" fillId="0" borderId="52" applyNumberFormat="0" applyFill="0" applyAlignment="0" applyProtection="0">
      <alignment vertical="center"/>
    </xf>
    <xf numFmtId="0" fontId="55" fillId="0" borderId="52" applyNumberFormat="0" applyFill="0" applyAlignment="0" applyProtection="0">
      <alignment vertical="center"/>
    </xf>
    <xf numFmtId="0" fontId="55" fillId="0" borderId="52" applyNumberFormat="0" applyFill="0" applyAlignment="0" applyProtection="0">
      <alignment vertical="center"/>
    </xf>
    <xf numFmtId="0" fontId="55" fillId="0" borderId="52" applyNumberFormat="0" applyFill="0" applyAlignment="0" applyProtection="0">
      <alignment vertical="center"/>
    </xf>
    <xf numFmtId="0" fontId="40" fillId="7" borderId="72" applyNumberFormat="0" applyAlignment="0" applyProtection="0"/>
    <xf numFmtId="0" fontId="56" fillId="36" borderId="49" applyNumberFormat="0" applyAlignment="0" applyProtection="0">
      <alignment vertical="center"/>
    </xf>
    <xf numFmtId="0" fontId="56" fillId="36" borderId="49" applyNumberFormat="0" applyAlignment="0" applyProtection="0">
      <alignment vertical="center"/>
    </xf>
    <xf numFmtId="0" fontId="56" fillId="36" borderId="49" applyNumberFormat="0" applyAlignment="0" applyProtection="0">
      <alignment vertical="center"/>
    </xf>
    <xf numFmtId="0" fontId="56" fillId="36" borderId="49" applyNumberFormat="0" applyAlignment="0" applyProtection="0">
      <alignment vertical="center"/>
    </xf>
    <xf numFmtId="0" fontId="56" fillId="36" borderId="49" applyNumberFormat="0" applyAlignment="0" applyProtection="0">
      <alignment vertical="center"/>
    </xf>
    <xf numFmtId="0" fontId="56" fillId="36" borderId="49" applyNumberFormat="0" applyAlignment="0" applyProtection="0">
      <alignment vertical="center"/>
    </xf>
    <xf numFmtId="0" fontId="56" fillId="34" borderId="49" applyNumberFormat="0" applyAlignment="0" applyProtection="0">
      <alignment vertical="center"/>
    </xf>
    <xf numFmtId="0" fontId="56" fillId="36" borderId="49" applyNumberFormat="0" applyAlignment="0" applyProtection="0">
      <alignment vertical="center"/>
    </xf>
    <xf numFmtId="0" fontId="56" fillId="36" borderId="49" applyNumberFormat="0" applyAlignment="0" applyProtection="0">
      <alignment vertical="center"/>
    </xf>
    <xf numFmtId="0" fontId="56" fillId="36" borderId="49" applyNumberFormat="0" applyAlignment="0" applyProtection="0">
      <alignment vertical="center"/>
    </xf>
    <xf numFmtId="0" fontId="31" fillId="34" borderId="65" applyNumberFormat="0" applyAlignment="0" applyProtection="0"/>
    <xf numFmtId="0" fontId="31" fillId="34" borderId="65" applyNumberFormat="0" applyAlignment="0" applyProtection="0"/>
    <xf numFmtId="0" fontId="40" fillId="7" borderId="72" applyNumberFormat="0" applyAlignment="0" applyProtection="0"/>
    <xf numFmtId="0" fontId="62" fillId="36" borderId="45" applyNumberFormat="0" applyAlignment="0" applyProtection="0">
      <alignment vertical="center"/>
    </xf>
    <xf numFmtId="0" fontId="62" fillId="36" borderId="45" applyNumberFormat="0" applyAlignment="0" applyProtection="0">
      <alignment vertical="center"/>
    </xf>
    <xf numFmtId="0" fontId="62" fillId="36" borderId="45" applyNumberFormat="0" applyAlignment="0" applyProtection="0">
      <alignment vertical="center"/>
    </xf>
    <xf numFmtId="0" fontId="62" fillId="36" borderId="45" applyNumberFormat="0" applyAlignment="0" applyProtection="0">
      <alignment vertical="center"/>
    </xf>
    <xf numFmtId="0" fontId="62" fillId="36" borderId="45" applyNumberFormat="0" applyAlignment="0" applyProtection="0">
      <alignment vertical="center"/>
    </xf>
    <xf numFmtId="0" fontId="62" fillId="36" borderId="45" applyNumberFormat="0" applyAlignment="0" applyProtection="0">
      <alignment vertical="center"/>
    </xf>
    <xf numFmtId="0" fontId="62" fillId="36" borderId="45" applyNumberFormat="0" applyAlignment="0" applyProtection="0">
      <alignment vertical="center"/>
    </xf>
    <xf numFmtId="0" fontId="62" fillId="34" borderId="45" applyNumberFormat="0" applyAlignment="0" applyProtection="0">
      <alignment vertical="center"/>
    </xf>
    <xf numFmtId="0" fontId="62" fillId="36" borderId="45" applyNumberFormat="0" applyAlignment="0" applyProtection="0">
      <alignment vertical="center"/>
    </xf>
    <xf numFmtId="0" fontId="62" fillId="36" borderId="45" applyNumberFormat="0" applyAlignment="0" applyProtection="0">
      <alignment vertical="center"/>
    </xf>
    <xf numFmtId="0" fontId="62" fillId="36" borderId="45" applyNumberFormat="0" applyAlignment="0" applyProtection="0">
      <alignment vertical="center"/>
    </xf>
    <xf numFmtId="0" fontId="62" fillId="36" borderId="45" applyNumberFormat="0" applyAlignment="0" applyProtection="0">
      <alignment vertical="center"/>
    </xf>
    <xf numFmtId="0" fontId="62" fillId="34" borderId="45" applyNumberFormat="0" applyAlignment="0" applyProtection="0">
      <alignment vertical="center"/>
    </xf>
    <xf numFmtId="0" fontId="62" fillId="36" borderId="45" applyNumberFormat="0" applyAlignment="0" applyProtection="0">
      <alignment vertical="center"/>
    </xf>
    <xf numFmtId="0" fontId="62" fillId="36" borderId="45" applyNumberFormat="0" applyAlignment="0" applyProtection="0">
      <alignment vertical="center"/>
    </xf>
    <xf numFmtId="0" fontId="62" fillId="34" borderId="45" applyNumberFormat="0" applyAlignment="0" applyProtection="0">
      <alignment vertical="center"/>
    </xf>
    <xf numFmtId="0" fontId="62" fillId="36" borderId="45" applyNumberFormat="0" applyAlignment="0" applyProtection="0">
      <alignment vertical="center"/>
    </xf>
    <xf numFmtId="0" fontId="62" fillId="36" borderId="45" applyNumberFormat="0" applyAlignment="0" applyProtection="0">
      <alignment vertical="center"/>
    </xf>
    <xf numFmtId="0" fontId="62" fillId="36" borderId="45" applyNumberFormat="0" applyAlignment="0" applyProtection="0">
      <alignment vertical="center"/>
    </xf>
    <xf numFmtId="0" fontId="62" fillId="36" borderId="45" applyNumberFormat="0" applyAlignment="0" applyProtection="0">
      <alignment vertical="center"/>
    </xf>
    <xf numFmtId="0" fontId="62" fillId="36" borderId="45" applyNumberFormat="0" applyAlignment="0" applyProtection="0">
      <alignment vertical="center"/>
    </xf>
    <xf numFmtId="0" fontId="62" fillId="36" borderId="45" applyNumberFormat="0" applyAlignment="0" applyProtection="0">
      <alignment vertical="center"/>
    </xf>
    <xf numFmtId="0" fontId="62" fillId="36" borderId="45" applyNumberFormat="0" applyAlignment="0" applyProtection="0">
      <alignment vertical="center"/>
    </xf>
    <xf numFmtId="0" fontId="62" fillId="36" borderId="45" applyNumberFormat="0" applyAlignment="0" applyProtection="0">
      <alignment vertical="center"/>
    </xf>
    <xf numFmtId="0" fontId="62" fillId="36" borderId="45" applyNumberFormat="0" applyAlignment="0" applyProtection="0">
      <alignment vertical="center"/>
    </xf>
    <xf numFmtId="0" fontId="62" fillId="36" borderId="45" applyNumberFormat="0" applyAlignment="0" applyProtection="0">
      <alignment vertical="center"/>
    </xf>
    <xf numFmtId="0" fontId="62" fillId="34" borderId="45" applyNumberFormat="0" applyAlignment="0" applyProtection="0">
      <alignment vertical="center"/>
    </xf>
    <xf numFmtId="0" fontId="62" fillId="36" borderId="45" applyNumberFormat="0" applyAlignment="0" applyProtection="0">
      <alignment vertical="center"/>
    </xf>
    <xf numFmtId="0" fontId="62" fillId="36" borderId="45" applyNumberFormat="0" applyAlignment="0" applyProtection="0">
      <alignment vertical="center"/>
    </xf>
    <xf numFmtId="0" fontId="62" fillId="36" borderId="45" applyNumberFormat="0" applyAlignment="0" applyProtection="0">
      <alignment vertical="center"/>
    </xf>
    <xf numFmtId="0" fontId="62" fillId="36" borderId="45" applyNumberFormat="0" applyAlignment="0" applyProtection="0">
      <alignment vertical="center"/>
    </xf>
    <xf numFmtId="0" fontId="62" fillId="36" borderId="45" applyNumberFormat="0" applyAlignment="0" applyProtection="0">
      <alignment vertical="center"/>
    </xf>
    <xf numFmtId="0" fontId="62" fillId="36" borderId="45" applyNumberFormat="0" applyAlignment="0" applyProtection="0">
      <alignment vertical="center"/>
    </xf>
    <xf numFmtId="0" fontId="62" fillId="34" borderId="45" applyNumberFormat="0" applyAlignment="0" applyProtection="0">
      <alignment vertical="center"/>
    </xf>
    <xf numFmtId="0" fontId="62" fillId="36" borderId="45" applyNumberFormat="0" applyAlignment="0" applyProtection="0">
      <alignment vertical="center"/>
    </xf>
    <xf numFmtId="0" fontId="62" fillId="36" borderId="45" applyNumberFormat="0" applyAlignment="0" applyProtection="0">
      <alignment vertical="center"/>
    </xf>
    <xf numFmtId="0" fontId="62" fillId="36" borderId="45" applyNumberFormat="0" applyAlignment="0" applyProtection="0">
      <alignment vertical="center"/>
    </xf>
    <xf numFmtId="0" fontId="62" fillId="36" borderId="45" applyNumberFormat="0" applyAlignment="0" applyProtection="0">
      <alignment vertical="center"/>
    </xf>
    <xf numFmtId="0" fontId="62" fillId="34" borderId="45" applyNumberFormat="0" applyAlignment="0" applyProtection="0">
      <alignment vertical="center"/>
    </xf>
    <xf numFmtId="0" fontId="63" fillId="13" borderId="43" applyNumberFormat="0" applyAlignment="0" applyProtection="0">
      <alignment vertical="center"/>
    </xf>
    <xf numFmtId="0" fontId="63" fillId="13" borderId="43" applyNumberFormat="0" applyAlignment="0" applyProtection="0">
      <alignment vertical="center"/>
    </xf>
    <xf numFmtId="0" fontId="63" fillId="13" borderId="43" applyNumberFormat="0" applyAlignment="0" applyProtection="0">
      <alignment vertical="center"/>
    </xf>
    <xf numFmtId="0" fontId="63" fillId="13" borderId="43" applyNumberFormat="0" applyAlignment="0" applyProtection="0">
      <alignment vertical="center"/>
    </xf>
    <xf numFmtId="0" fontId="63" fillId="13" borderId="43" applyNumberFormat="0" applyAlignment="0" applyProtection="0">
      <alignment vertical="center"/>
    </xf>
    <xf numFmtId="0" fontId="63" fillId="13" borderId="43" applyNumberFormat="0" applyAlignment="0" applyProtection="0">
      <alignment vertical="center"/>
    </xf>
    <xf numFmtId="0" fontId="63" fillId="7" borderId="43" applyNumberFormat="0" applyAlignment="0" applyProtection="0">
      <alignment vertical="center"/>
    </xf>
    <xf numFmtId="0" fontId="63" fillId="13" borderId="43" applyNumberFormat="0" applyAlignment="0" applyProtection="0">
      <alignment vertical="center"/>
    </xf>
    <xf numFmtId="0" fontId="63" fillId="13" borderId="43" applyNumberFormat="0" applyAlignment="0" applyProtection="0">
      <alignment vertical="center"/>
    </xf>
    <xf numFmtId="0" fontId="63" fillId="13" borderId="43" applyNumberFormat="0" applyAlignment="0" applyProtection="0">
      <alignment vertical="center"/>
    </xf>
    <xf numFmtId="0" fontId="63" fillId="13" borderId="43" applyNumberFormat="0" applyAlignment="0" applyProtection="0">
      <alignment vertical="center"/>
    </xf>
    <xf numFmtId="0" fontId="63" fillId="7" borderId="43" applyNumberFormat="0" applyAlignment="0" applyProtection="0">
      <alignment vertical="center"/>
    </xf>
    <xf numFmtId="0" fontId="63" fillId="13" borderId="43" applyNumberFormat="0" applyAlignment="0" applyProtection="0">
      <alignment vertical="center"/>
    </xf>
    <xf numFmtId="0" fontId="63" fillId="7" borderId="43" applyNumberFormat="0" applyAlignment="0" applyProtection="0">
      <alignment vertical="center"/>
    </xf>
    <xf numFmtId="0" fontId="63" fillId="13" borderId="43" applyNumberFormat="0" applyAlignment="0" applyProtection="0">
      <alignment vertical="center"/>
    </xf>
    <xf numFmtId="0" fontId="63" fillId="13" borderId="43" applyNumberFormat="0" applyAlignment="0" applyProtection="0">
      <alignment vertical="center"/>
    </xf>
    <xf numFmtId="0" fontId="63" fillId="13" borderId="43" applyNumberFormat="0" applyAlignment="0" applyProtection="0">
      <alignment vertical="center"/>
    </xf>
    <xf numFmtId="0" fontId="63" fillId="13" borderId="43" applyNumberFormat="0" applyAlignment="0" applyProtection="0">
      <alignment vertical="center"/>
    </xf>
    <xf numFmtId="0" fontId="63" fillId="13" borderId="43" applyNumberFormat="0" applyAlignment="0" applyProtection="0">
      <alignment vertical="center"/>
    </xf>
    <xf numFmtId="0" fontId="63" fillId="13" borderId="43" applyNumberFormat="0" applyAlignment="0" applyProtection="0">
      <alignment vertical="center"/>
    </xf>
    <xf numFmtId="0" fontId="63" fillId="13" borderId="43" applyNumberFormat="0" applyAlignment="0" applyProtection="0">
      <alignment vertical="center"/>
    </xf>
    <xf numFmtId="0" fontId="63" fillId="13" borderId="43" applyNumberFormat="0" applyAlignment="0" applyProtection="0">
      <alignment vertical="center"/>
    </xf>
    <xf numFmtId="0" fontId="63" fillId="13" borderId="43" applyNumberFormat="0" applyAlignment="0" applyProtection="0">
      <alignment vertical="center"/>
    </xf>
    <xf numFmtId="0" fontId="63" fillId="13" borderId="43" applyNumberFormat="0" applyAlignment="0" applyProtection="0">
      <alignment vertical="center"/>
    </xf>
    <xf numFmtId="0" fontId="63" fillId="7" borderId="43" applyNumberFormat="0" applyAlignment="0" applyProtection="0">
      <alignment vertical="center"/>
    </xf>
    <xf numFmtId="0" fontId="63" fillId="13" borderId="43" applyNumberFormat="0" applyAlignment="0" applyProtection="0">
      <alignment vertical="center"/>
    </xf>
    <xf numFmtId="0" fontId="63" fillId="13" borderId="43" applyNumberFormat="0" applyAlignment="0" applyProtection="0">
      <alignment vertical="center"/>
    </xf>
    <xf numFmtId="0" fontId="63" fillId="13" borderId="43" applyNumberFormat="0" applyAlignment="0" applyProtection="0">
      <alignment vertical="center"/>
    </xf>
    <xf numFmtId="0" fontId="63" fillId="13" borderId="43" applyNumberFormat="0" applyAlignment="0" applyProtection="0">
      <alignment vertical="center"/>
    </xf>
    <xf numFmtId="0" fontId="63" fillId="13" borderId="43" applyNumberFormat="0" applyAlignment="0" applyProtection="0">
      <alignment vertical="center"/>
    </xf>
    <xf numFmtId="0" fontId="63" fillId="7" borderId="43" applyNumberFormat="0" applyAlignment="0" applyProtection="0">
      <alignment vertical="center"/>
    </xf>
    <xf numFmtId="0" fontId="63" fillId="13" borderId="43" applyNumberFormat="0" applyAlignment="0" applyProtection="0">
      <alignment vertical="center"/>
    </xf>
    <xf numFmtId="0" fontId="63" fillId="13" borderId="43" applyNumberFormat="0" applyAlignment="0" applyProtection="0">
      <alignment vertical="center"/>
    </xf>
    <xf numFmtId="0" fontId="63" fillId="13" borderId="43" applyNumberFormat="0" applyAlignment="0" applyProtection="0">
      <alignment vertical="center"/>
    </xf>
    <xf numFmtId="0" fontId="63" fillId="13" borderId="43" applyNumberFormat="0" applyAlignment="0" applyProtection="0">
      <alignment vertical="center"/>
    </xf>
    <xf numFmtId="0" fontId="63" fillId="7" borderId="43" applyNumberFormat="0" applyAlignment="0" applyProtection="0">
      <alignment vertical="center"/>
    </xf>
    <xf numFmtId="0" fontId="44" fillId="39" borderId="70" applyNumberFormat="0" applyFont="0" applyAlignment="0" applyProtection="0"/>
    <xf numFmtId="0" fontId="9" fillId="37" borderId="44" applyNumberFormat="0" applyFont="0" applyAlignment="0" applyProtection="0">
      <alignment vertical="center"/>
    </xf>
    <xf numFmtId="0" fontId="9" fillId="37" borderId="44" applyNumberFormat="0" applyFont="0" applyAlignment="0" applyProtection="0">
      <alignment vertical="center"/>
    </xf>
    <xf numFmtId="0" fontId="9" fillId="37" borderId="44" applyNumberFormat="0" applyFont="0" applyAlignment="0" applyProtection="0">
      <alignment vertical="center"/>
    </xf>
    <xf numFmtId="0" fontId="9" fillId="37" borderId="44" applyNumberFormat="0" applyFont="0" applyAlignment="0" applyProtection="0">
      <alignment vertical="center"/>
    </xf>
    <xf numFmtId="0" fontId="9" fillId="37" borderId="44" applyNumberFormat="0" applyFont="0" applyAlignment="0" applyProtection="0">
      <alignment vertical="center"/>
    </xf>
    <xf numFmtId="0" fontId="9" fillId="37" borderId="44" applyNumberFormat="0" applyFont="0" applyAlignment="0" applyProtection="0">
      <alignment vertical="center"/>
    </xf>
    <xf numFmtId="0" fontId="44" fillId="39" borderId="44" applyNumberFormat="0" applyFont="0" applyAlignment="0" applyProtection="0">
      <alignment vertical="center"/>
    </xf>
    <xf numFmtId="0" fontId="9" fillId="37" borderId="44" applyNumberFormat="0" applyFont="0" applyAlignment="0" applyProtection="0">
      <alignment vertical="center"/>
    </xf>
    <xf numFmtId="0" fontId="9" fillId="37" borderId="44" applyNumberFormat="0" applyFont="0" applyAlignment="0" applyProtection="0">
      <alignment vertical="center"/>
    </xf>
    <xf numFmtId="0" fontId="9" fillId="37" borderId="44" applyNumberFormat="0" applyFont="0" applyAlignment="0" applyProtection="0">
      <alignment vertical="center"/>
    </xf>
    <xf numFmtId="0" fontId="9" fillId="37" borderId="44" applyNumberFormat="0" applyFont="0" applyAlignment="0" applyProtection="0">
      <alignment vertical="center"/>
    </xf>
    <xf numFmtId="0" fontId="44" fillId="39" borderId="44" applyNumberFormat="0" applyFont="0" applyAlignment="0" applyProtection="0">
      <alignment vertical="center"/>
    </xf>
    <xf numFmtId="0" fontId="9" fillId="37" borderId="44" applyNumberFormat="0" applyFont="0" applyAlignment="0" applyProtection="0">
      <alignment vertical="center"/>
    </xf>
    <xf numFmtId="0" fontId="44" fillId="39" borderId="44" applyNumberFormat="0" applyFont="0" applyAlignment="0" applyProtection="0">
      <alignment vertical="center"/>
    </xf>
    <xf numFmtId="0" fontId="9" fillId="37" borderId="44" applyNumberFormat="0" applyFont="0" applyAlignment="0" applyProtection="0">
      <alignment vertical="center"/>
    </xf>
    <xf numFmtId="0" fontId="9" fillId="37" borderId="44" applyNumberFormat="0" applyFont="0" applyAlignment="0" applyProtection="0">
      <alignment vertical="center"/>
    </xf>
    <xf numFmtId="0" fontId="9" fillId="37" borderId="44" applyNumberFormat="0" applyFont="0" applyAlignment="0" applyProtection="0">
      <alignment vertical="center"/>
    </xf>
    <xf numFmtId="0" fontId="9" fillId="37" borderId="44" applyNumberFormat="0" applyFont="0" applyAlignment="0" applyProtection="0">
      <alignment vertical="center"/>
    </xf>
    <xf numFmtId="0" fontId="9" fillId="37" borderId="44" applyNumberFormat="0" applyFont="0" applyAlignment="0" applyProtection="0">
      <alignment vertical="center"/>
    </xf>
    <xf numFmtId="0" fontId="9" fillId="37" borderId="44" applyNumberFormat="0" applyFont="0" applyAlignment="0" applyProtection="0">
      <alignment vertical="center"/>
    </xf>
    <xf numFmtId="0" fontId="9" fillId="37" borderId="44" applyNumberFormat="0" applyFont="0" applyAlignment="0" applyProtection="0">
      <alignment vertical="center"/>
    </xf>
    <xf numFmtId="0" fontId="9" fillId="37" borderId="44" applyNumberFormat="0" applyFont="0" applyAlignment="0" applyProtection="0">
      <alignment vertical="center"/>
    </xf>
    <xf numFmtId="0" fontId="9" fillId="37" borderId="44" applyNumberFormat="0" applyFont="0" applyAlignment="0" applyProtection="0">
      <alignment vertical="center"/>
    </xf>
    <xf numFmtId="0" fontId="9" fillId="37" borderId="44" applyNumberFormat="0" applyFont="0" applyAlignment="0" applyProtection="0">
      <alignment vertical="center"/>
    </xf>
    <xf numFmtId="0" fontId="44" fillId="39" borderId="44" applyNumberFormat="0" applyFont="0" applyAlignment="0" applyProtection="0">
      <alignment vertical="center"/>
    </xf>
    <xf numFmtId="0" fontId="9" fillId="37" borderId="44" applyNumberFormat="0" applyFont="0" applyAlignment="0" applyProtection="0">
      <alignment vertical="center"/>
    </xf>
    <xf numFmtId="0" fontId="9" fillId="37" borderId="44" applyNumberFormat="0" applyFont="0" applyAlignment="0" applyProtection="0">
      <alignment vertical="center"/>
    </xf>
    <xf numFmtId="0" fontId="9" fillId="37" borderId="44" applyNumberFormat="0" applyFont="0" applyAlignment="0" applyProtection="0">
      <alignment vertical="center"/>
    </xf>
    <xf numFmtId="0" fontId="9" fillId="37" borderId="44" applyNumberFormat="0" applyFont="0" applyAlignment="0" applyProtection="0">
      <alignment vertical="center"/>
    </xf>
    <xf numFmtId="0" fontId="9" fillId="37" borderId="44" applyNumberFormat="0" applyFont="0" applyAlignment="0" applyProtection="0">
      <alignment vertical="center"/>
    </xf>
    <xf numFmtId="0" fontId="44" fillId="39" borderId="44" applyNumberFormat="0" applyFont="0" applyAlignment="0" applyProtection="0">
      <alignment vertical="center"/>
    </xf>
    <xf numFmtId="0" fontId="9" fillId="37" borderId="44" applyNumberFormat="0" applyFont="0" applyAlignment="0" applyProtection="0">
      <alignment vertical="center"/>
    </xf>
    <xf numFmtId="0" fontId="9" fillId="37" borderId="44" applyNumberFormat="0" applyFont="0" applyAlignment="0" applyProtection="0">
      <alignment vertical="center"/>
    </xf>
    <xf numFmtId="0" fontId="9" fillId="37" borderId="44" applyNumberFormat="0" applyFont="0" applyAlignment="0" applyProtection="0">
      <alignment vertical="center"/>
    </xf>
    <xf numFmtId="0" fontId="9" fillId="37" borderId="44" applyNumberFormat="0" applyFont="0" applyAlignment="0" applyProtection="0">
      <alignment vertical="center"/>
    </xf>
    <xf numFmtId="0" fontId="44" fillId="39" borderId="44" applyNumberFormat="0" applyFont="0" applyAlignment="0" applyProtection="0">
      <alignment vertical="center"/>
    </xf>
    <xf numFmtId="0" fontId="55" fillId="0" borderId="58" applyNumberFormat="0" applyFill="0" applyAlignment="0" applyProtection="0">
      <alignment vertical="center"/>
    </xf>
    <xf numFmtId="0" fontId="55" fillId="0" borderId="52" applyNumberFormat="0" applyFill="0" applyAlignment="0" applyProtection="0">
      <alignment vertical="center"/>
    </xf>
    <xf numFmtId="0" fontId="55" fillId="0" borderId="52" applyNumberFormat="0" applyFill="0" applyAlignment="0" applyProtection="0">
      <alignment vertical="center"/>
    </xf>
    <xf numFmtId="0" fontId="31" fillId="34" borderId="53" applyNumberFormat="0" applyAlignment="0" applyProtection="0"/>
    <xf numFmtId="0" fontId="55" fillId="0" borderId="52" applyNumberFormat="0" applyFill="0" applyAlignment="0" applyProtection="0">
      <alignment vertical="center"/>
    </xf>
    <xf numFmtId="0" fontId="55" fillId="0" borderId="58" applyNumberFormat="0" applyFill="0" applyAlignment="0" applyProtection="0">
      <alignment vertical="center"/>
    </xf>
    <xf numFmtId="0" fontId="31" fillId="34" borderId="53" applyNumberFormat="0" applyAlignment="0" applyProtection="0"/>
    <xf numFmtId="0" fontId="31" fillId="34" borderId="53" applyNumberFormat="0" applyAlignment="0" applyProtection="0"/>
    <xf numFmtId="0" fontId="31" fillId="34" borderId="53" applyNumberFormat="0" applyAlignment="0" applyProtection="0"/>
    <xf numFmtId="0" fontId="44" fillId="39" borderId="70" applyNumberFormat="0" applyFont="0" applyAlignment="0" applyProtection="0"/>
    <xf numFmtId="0" fontId="40" fillId="7" borderId="63" applyNumberFormat="0" applyAlignment="0" applyProtection="0"/>
    <xf numFmtId="0" fontId="40" fillId="7" borderId="63" applyNumberFormat="0" applyAlignment="0" applyProtection="0"/>
    <xf numFmtId="0" fontId="40" fillId="7" borderId="63" applyNumberFormat="0" applyAlignment="0" applyProtection="0"/>
    <xf numFmtId="0" fontId="40" fillId="7" borderId="63" applyNumberFormat="0" applyAlignment="0" applyProtection="0"/>
    <xf numFmtId="0" fontId="40" fillId="7" borderId="63" applyNumberFormat="0" applyAlignment="0" applyProtection="0"/>
    <xf numFmtId="0" fontId="40" fillId="7" borderId="63" applyNumberFormat="0" applyAlignment="0" applyProtection="0"/>
    <xf numFmtId="0" fontId="44" fillId="39" borderId="66" applyNumberFormat="0" applyFont="0" applyAlignment="0" applyProtection="0"/>
    <xf numFmtId="0" fontId="44" fillId="39" borderId="66" applyNumberFormat="0" applyFont="0" applyAlignment="0" applyProtection="0"/>
    <xf numFmtId="0" fontId="40" fillId="7" borderId="63" applyNumberFormat="0" applyAlignment="0" applyProtection="0"/>
    <xf numFmtId="0" fontId="45" fillId="34" borderId="67" applyNumberFormat="0" applyAlignment="0" applyProtection="0"/>
    <xf numFmtId="0" fontId="45" fillId="34" borderId="67" applyNumberFormat="0" applyAlignment="0" applyProtection="0"/>
    <xf numFmtId="0" fontId="45" fillId="34" borderId="67" applyNumberFormat="0" applyAlignment="0" applyProtection="0"/>
    <xf numFmtId="0" fontId="45" fillId="34" borderId="67" applyNumberFormat="0" applyAlignment="0" applyProtection="0"/>
    <xf numFmtId="0" fontId="45" fillId="34" borderId="67" applyNumberFormat="0" applyAlignment="0" applyProtection="0"/>
    <xf numFmtId="0" fontId="45" fillId="34" borderId="67" applyNumberFormat="0" applyAlignment="0" applyProtection="0"/>
    <xf numFmtId="0" fontId="45" fillId="34" borderId="67" applyNumberFormat="0" applyAlignment="0" applyProtection="0"/>
    <xf numFmtId="0" fontId="45" fillId="34" borderId="67" applyNumberFormat="0" applyAlignment="0" applyProtection="0"/>
    <xf numFmtId="0" fontId="40" fillId="7" borderId="55" applyNumberFormat="0" applyAlignment="0" applyProtection="0"/>
    <xf numFmtId="0" fontId="40" fillId="7" borderId="55" applyNumberFormat="0" applyAlignment="0" applyProtection="0"/>
    <xf numFmtId="0" fontId="40" fillId="7" borderId="55" applyNumberFormat="0" applyAlignment="0" applyProtection="0"/>
    <xf numFmtId="0" fontId="40" fillId="7" borderId="55" applyNumberFormat="0" applyAlignment="0" applyProtection="0"/>
    <xf numFmtId="0" fontId="31" fillId="34" borderId="49" applyNumberFormat="0" applyAlignment="0" applyProtection="0"/>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7" borderId="76" applyNumberFormat="0" applyAlignment="0" applyProtection="0">
      <alignment vertical="center"/>
    </xf>
    <xf numFmtId="0" fontId="47" fillId="0" borderId="75" applyNumberFormat="0" applyFill="0" applyAlignment="0" applyProtection="0"/>
    <xf numFmtId="0" fontId="47" fillId="0" borderId="75" applyNumberFormat="0" applyFill="0" applyAlignment="0" applyProtection="0"/>
    <xf numFmtId="0" fontId="47" fillId="0" borderId="75" applyNumberFormat="0" applyFill="0" applyAlignment="0" applyProtection="0"/>
    <xf numFmtId="0" fontId="47" fillId="0" borderId="75" applyNumberFormat="0" applyFill="0" applyAlignment="0" applyProtection="0"/>
    <xf numFmtId="0" fontId="47" fillId="0" borderId="75" applyNumberFormat="0" applyFill="0" applyAlignment="0" applyProtection="0"/>
    <xf numFmtId="0" fontId="47" fillId="0" borderId="75" applyNumberFormat="0" applyFill="0" applyAlignment="0" applyProtection="0"/>
    <xf numFmtId="0" fontId="47" fillId="0" borderId="75" applyNumberFormat="0" applyFill="0" applyAlignment="0" applyProtection="0"/>
    <xf numFmtId="0" fontId="47" fillId="0" borderId="75" applyNumberFormat="0" applyFill="0" applyAlignment="0" applyProtection="0"/>
    <xf numFmtId="0" fontId="47" fillId="0" borderId="75" applyNumberFormat="0" applyFill="0" applyAlignment="0" applyProtection="0"/>
    <xf numFmtId="0" fontId="47" fillId="0" borderId="75" applyNumberFormat="0" applyFill="0" applyAlignment="0" applyProtection="0"/>
    <xf numFmtId="0" fontId="47" fillId="0" borderId="75" applyNumberFormat="0" applyFill="0" applyAlignment="0" applyProtection="0"/>
    <xf numFmtId="0" fontId="31" fillId="34" borderId="69" applyNumberFormat="0" applyAlignment="0" applyProtection="0"/>
    <xf numFmtId="0" fontId="31" fillId="34" borderId="69" applyNumberFormat="0" applyAlignment="0" applyProtection="0"/>
    <xf numFmtId="0" fontId="31" fillId="34" borderId="69" applyNumberFormat="0" applyAlignment="0" applyProtection="0"/>
    <xf numFmtId="0" fontId="31" fillId="34" borderId="69" applyNumberFormat="0" applyAlignment="0" applyProtection="0"/>
    <xf numFmtId="0" fontId="31" fillId="34" borderId="69" applyNumberFormat="0" applyAlignment="0" applyProtection="0"/>
    <xf numFmtId="0" fontId="31" fillId="34" borderId="69" applyNumberFormat="0" applyAlignment="0" applyProtection="0"/>
    <xf numFmtId="0" fontId="31" fillId="34" borderId="69" applyNumberFormat="0" applyAlignment="0" applyProtection="0"/>
    <xf numFmtId="0" fontId="44" fillId="39" borderId="60" applyNumberFormat="0" applyFont="0" applyAlignment="0" applyProtection="0"/>
    <xf numFmtId="0" fontId="44" fillId="39" borderId="60" applyNumberFormat="0" applyFont="0" applyAlignment="0" applyProtection="0"/>
    <xf numFmtId="0" fontId="44" fillId="39" borderId="60" applyNumberFormat="0" applyFont="0" applyAlignment="0" applyProtection="0"/>
    <xf numFmtId="0" fontId="44" fillId="39" borderId="60" applyNumberFormat="0" applyFont="0" applyAlignment="0" applyProtection="0"/>
    <xf numFmtId="0" fontId="44" fillId="39" borderId="60" applyNumberFormat="0" applyFont="0" applyAlignment="0" applyProtection="0"/>
    <xf numFmtId="0" fontId="44" fillId="39" borderId="60" applyNumberFormat="0" applyFont="0" applyAlignment="0" applyProtection="0"/>
    <xf numFmtId="0" fontId="44" fillId="39" borderId="60" applyNumberFormat="0" applyFont="0" applyAlignment="0" applyProtection="0"/>
    <xf numFmtId="0" fontId="56" fillId="36" borderId="47" applyNumberFormat="0" applyAlignment="0" applyProtection="0">
      <alignment vertical="center"/>
    </xf>
    <xf numFmtId="0" fontId="56" fillId="36" borderId="47" applyNumberFormat="0" applyAlignment="0" applyProtection="0">
      <alignment vertical="center"/>
    </xf>
    <xf numFmtId="0" fontId="56" fillId="36" borderId="47" applyNumberFormat="0" applyAlignment="0" applyProtection="0">
      <alignment vertical="center"/>
    </xf>
    <xf numFmtId="0" fontId="56" fillId="36" borderId="47" applyNumberFormat="0" applyAlignment="0" applyProtection="0">
      <alignment vertical="center"/>
    </xf>
    <xf numFmtId="0" fontId="56" fillId="36" borderId="47" applyNumberFormat="0" applyAlignment="0" applyProtection="0">
      <alignment vertical="center"/>
    </xf>
    <xf numFmtId="0" fontId="56" fillId="36" borderId="47" applyNumberFormat="0" applyAlignment="0" applyProtection="0">
      <alignment vertical="center"/>
    </xf>
    <xf numFmtId="0" fontId="56" fillId="34" borderId="47" applyNumberFormat="0" applyAlignment="0" applyProtection="0">
      <alignment vertical="center"/>
    </xf>
    <xf numFmtId="0" fontId="56" fillId="36" borderId="47" applyNumberFormat="0" applyAlignment="0" applyProtection="0">
      <alignment vertical="center"/>
    </xf>
    <xf numFmtId="0" fontId="56" fillId="36" borderId="47" applyNumberFormat="0" applyAlignment="0" applyProtection="0">
      <alignment vertical="center"/>
    </xf>
    <xf numFmtId="0" fontId="56" fillId="36" borderId="47" applyNumberFormat="0" applyAlignment="0" applyProtection="0">
      <alignment vertical="center"/>
    </xf>
    <xf numFmtId="0" fontId="56" fillId="36" borderId="47" applyNumberFormat="0" applyAlignment="0" applyProtection="0">
      <alignment vertical="center"/>
    </xf>
    <xf numFmtId="0" fontId="56" fillId="34" borderId="47" applyNumberFormat="0" applyAlignment="0" applyProtection="0">
      <alignment vertical="center"/>
    </xf>
    <xf numFmtId="0" fontId="56" fillId="36" borderId="47" applyNumberFormat="0" applyAlignment="0" applyProtection="0">
      <alignment vertical="center"/>
    </xf>
    <xf numFmtId="0" fontId="56" fillId="34" borderId="47" applyNumberFormat="0" applyAlignment="0" applyProtection="0">
      <alignment vertical="center"/>
    </xf>
    <xf numFmtId="0" fontId="56" fillId="36" borderId="47" applyNumberFormat="0" applyAlignment="0" applyProtection="0">
      <alignment vertical="center"/>
    </xf>
    <xf numFmtId="0" fontId="56" fillId="36" borderId="47" applyNumberFormat="0" applyAlignment="0" applyProtection="0">
      <alignment vertical="center"/>
    </xf>
    <xf numFmtId="0" fontId="56" fillId="36" borderId="47" applyNumberFormat="0" applyAlignment="0" applyProtection="0">
      <alignment vertical="center"/>
    </xf>
    <xf numFmtId="0" fontId="56" fillId="36" borderId="47" applyNumberFormat="0" applyAlignment="0" applyProtection="0">
      <alignment vertical="center"/>
    </xf>
    <xf numFmtId="0" fontId="56" fillId="36" borderId="47" applyNumberFormat="0" applyAlignment="0" applyProtection="0">
      <alignment vertical="center"/>
    </xf>
    <xf numFmtId="0" fontId="56" fillId="36" borderId="47" applyNumberFormat="0" applyAlignment="0" applyProtection="0">
      <alignment vertical="center"/>
    </xf>
    <xf numFmtId="0" fontId="56" fillId="36" borderId="47" applyNumberFormat="0" applyAlignment="0" applyProtection="0">
      <alignment vertical="center"/>
    </xf>
    <xf numFmtId="0" fontId="56" fillId="36" borderId="47" applyNumberFormat="0" applyAlignment="0" applyProtection="0">
      <alignment vertical="center"/>
    </xf>
    <xf numFmtId="0" fontId="56" fillId="36" borderId="47" applyNumberFormat="0" applyAlignment="0" applyProtection="0">
      <alignment vertical="center"/>
    </xf>
    <xf numFmtId="0" fontId="56" fillId="36" borderId="47" applyNumberFormat="0" applyAlignment="0" applyProtection="0">
      <alignment vertical="center"/>
    </xf>
    <xf numFmtId="0" fontId="56" fillId="34" borderId="47" applyNumberFormat="0" applyAlignment="0" applyProtection="0">
      <alignment vertical="center"/>
    </xf>
    <xf numFmtId="0" fontId="56" fillId="36" borderId="47" applyNumberFormat="0" applyAlignment="0" applyProtection="0">
      <alignment vertical="center"/>
    </xf>
    <xf numFmtId="0" fontId="56" fillId="36" borderId="47" applyNumberFormat="0" applyAlignment="0" applyProtection="0">
      <alignment vertical="center"/>
    </xf>
    <xf numFmtId="0" fontId="56" fillId="36" borderId="47" applyNumberFormat="0" applyAlignment="0" applyProtection="0">
      <alignment vertical="center"/>
    </xf>
    <xf numFmtId="0" fontId="56" fillId="36" borderId="47" applyNumberFormat="0" applyAlignment="0" applyProtection="0">
      <alignment vertical="center"/>
    </xf>
    <xf numFmtId="0" fontId="56" fillId="36" borderId="47" applyNumberFormat="0" applyAlignment="0" applyProtection="0">
      <alignment vertical="center"/>
    </xf>
    <xf numFmtId="0" fontId="56" fillId="34" borderId="47" applyNumberFormat="0" applyAlignment="0" applyProtection="0">
      <alignment vertical="center"/>
    </xf>
    <xf numFmtId="0" fontId="56" fillId="36" borderId="47" applyNumberFormat="0" applyAlignment="0" applyProtection="0">
      <alignment vertical="center"/>
    </xf>
    <xf numFmtId="0" fontId="56" fillId="36" borderId="47" applyNumberFormat="0" applyAlignment="0" applyProtection="0">
      <alignment vertical="center"/>
    </xf>
    <xf numFmtId="0" fontId="56" fillId="36" borderId="47" applyNumberFormat="0" applyAlignment="0" applyProtection="0">
      <alignment vertical="center"/>
    </xf>
    <xf numFmtId="0" fontId="56" fillId="36" borderId="47" applyNumberFormat="0" applyAlignment="0" applyProtection="0">
      <alignment vertical="center"/>
    </xf>
    <xf numFmtId="0" fontId="56" fillId="34" borderId="47" applyNumberFormat="0" applyAlignment="0" applyProtection="0">
      <alignment vertical="center"/>
    </xf>
    <xf numFmtId="0" fontId="63" fillId="7" borderId="76" applyNumberFormat="0" applyAlignment="0" applyProtection="0">
      <alignment vertical="center"/>
    </xf>
    <xf numFmtId="0" fontId="63" fillId="13" borderId="76" applyNumberFormat="0" applyAlignment="0" applyProtection="0">
      <alignment vertical="center"/>
    </xf>
    <xf numFmtId="0" fontId="63" fillId="7" borderId="76" applyNumberFormat="0" applyAlignment="0" applyProtection="0">
      <alignment vertical="center"/>
    </xf>
    <xf numFmtId="0" fontId="44" fillId="39" borderId="60" applyNumberFormat="0" applyFont="0" applyAlignment="0" applyProtection="0"/>
    <xf numFmtId="0" fontId="40" fillId="7" borderId="55" applyNumberFormat="0" applyAlignment="0" applyProtection="0"/>
    <xf numFmtId="0" fontId="47" fillId="0" borderId="62" applyNumberFormat="0" applyFill="0" applyAlignment="0" applyProtection="0"/>
    <xf numFmtId="0" fontId="47" fillId="0" borderId="62" applyNumberFormat="0" applyFill="0" applyAlignment="0" applyProtection="0"/>
    <xf numFmtId="0" fontId="47" fillId="0" borderId="62" applyNumberFormat="0" applyFill="0" applyAlignment="0" applyProtection="0"/>
    <xf numFmtId="0" fontId="47" fillId="0" borderId="62" applyNumberFormat="0" applyFill="0" applyAlignment="0" applyProtection="0"/>
    <xf numFmtId="0" fontId="40" fillId="7" borderId="69" applyNumberFormat="0" applyAlignment="0" applyProtection="0"/>
    <xf numFmtId="0" fontId="40" fillId="7" borderId="55" applyNumberFormat="0" applyAlignment="0" applyProtection="0"/>
    <xf numFmtId="0" fontId="47" fillId="0" borderId="52" applyNumberFormat="0" applyFill="0" applyAlignment="0" applyProtection="0"/>
    <xf numFmtId="0" fontId="40" fillId="7" borderId="63" applyNumberFormat="0" applyAlignment="0" applyProtection="0"/>
    <xf numFmtId="0" fontId="40" fillId="7" borderId="55" applyNumberFormat="0" applyAlignment="0" applyProtection="0"/>
    <xf numFmtId="0" fontId="40" fillId="7" borderId="55" applyNumberFormat="0" applyAlignment="0" applyProtection="0"/>
    <xf numFmtId="0" fontId="40" fillId="7" borderId="55" applyNumberFormat="0" applyAlignment="0" applyProtection="0"/>
    <xf numFmtId="0" fontId="40" fillId="7" borderId="55" applyNumberFormat="0" applyAlignment="0" applyProtection="0"/>
    <xf numFmtId="0" fontId="40" fillId="7" borderId="55" applyNumberFormat="0" applyAlignment="0" applyProtection="0"/>
    <xf numFmtId="0" fontId="40" fillId="7" borderId="55" applyNumberFormat="0" applyAlignment="0" applyProtection="0"/>
    <xf numFmtId="0" fontId="40" fillId="7" borderId="55" applyNumberFormat="0" applyAlignment="0" applyProtection="0"/>
    <xf numFmtId="0" fontId="40" fillId="7" borderId="55" applyNumberFormat="0" applyAlignment="0" applyProtection="0"/>
    <xf numFmtId="0" fontId="40" fillId="7" borderId="55" applyNumberFormat="0" applyAlignment="0" applyProtection="0"/>
    <xf numFmtId="0" fontId="40" fillId="7" borderId="55" applyNumberFormat="0" applyAlignment="0" applyProtection="0"/>
    <xf numFmtId="0" fontId="40" fillId="7" borderId="55" applyNumberFormat="0" applyAlignment="0" applyProtection="0"/>
    <xf numFmtId="0" fontId="40" fillId="7" borderId="55" applyNumberFormat="0" applyAlignment="0" applyProtection="0"/>
    <xf numFmtId="0" fontId="45" fillId="34" borderId="67" applyNumberFormat="0" applyAlignment="0" applyProtection="0"/>
    <xf numFmtId="0" fontId="45" fillId="34" borderId="67" applyNumberFormat="0" applyAlignment="0" applyProtection="0"/>
    <xf numFmtId="0" fontId="45" fillId="34" borderId="67" applyNumberFormat="0" applyAlignment="0" applyProtection="0"/>
    <xf numFmtId="0" fontId="45" fillId="34" borderId="67" applyNumberFormat="0" applyAlignment="0" applyProtection="0"/>
    <xf numFmtId="0" fontId="45" fillId="34" borderId="67" applyNumberFormat="0" applyAlignment="0" applyProtection="0"/>
    <xf numFmtId="0" fontId="45" fillId="34" borderId="67" applyNumberFormat="0" applyAlignment="0" applyProtection="0"/>
    <xf numFmtId="0" fontId="45" fillId="34" borderId="67" applyNumberFormat="0" applyAlignment="0" applyProtection="0"/>
    <xf numFmtId="0" fontId="45" fillId="34" borderId="67" applyNumberFormat="0" applyAlignment="0" applyProtection="0"/>
    <xf numFmtId="0" fontId="62" fillId="36" borderId="78" applyNumberFormat="0" applyAlignment="0" applyProtection="0">
      <alignment vertical="center"/>
    </xf>
    <xf numFmtId="0" fontId="62" fillId="34"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4" borderId="78" applyNumberFormat="0" applyAlignment="0" applyProtection="0">
      <alignment vertical="center"/>
    </xf>
    <xf numFmtId="0" fontId="62" fillId="36" borderId="78" applyNumberFormat="0" applyAlignment="0" applyProtection="0">
      <alignment vertical="center"/>
    </xf>
    <xf numFmtId="0" fontId="31" fillId="34" borderId="63" applyNumberFormat="0" applyAlignment="0" applyProtection="0"/>
    <xf numFmtId="0" fontId="31" fillId="34" borderId="63" applyNumberFormat="0" applyAlignment="0" applyProtection="0"/>
    <xf numFmtId="0" fontId="31" fillId="34" borderId="63" applyNumberFormat="0" applyAlignment="0" applyProtection="0"/>
    <xf numFmtId="0" fontId="31" fillId="34" borderId="63" applyNumberFormat="0" applyAlignment="0" applyProtection="0"/>
    <xf numFmtId="0" fontId="31" fillId="34" borderId="63" applyNumberFormat="0" applyAlignment="0" applyProtection="0"/>
    <xf numFmtId="0" fontId="31" fillId="34" borderId="63" applyNumberFormat="0" applyAlignment="0" applyProtection="0"/>
    <xf numFmtId="0" fontId="31" fillId="34" borderId="63" applyNumberFormat="0" applyAlignment="0" applyProtection="0"/>
    <xf numFmtId="0" fontId="47" fillId="0" borderId="68" applyNumberFormat="0" applyFill="0" applyAlignment="0" applyProtection="0"/>
    <xf numFmtId="0" fontId="47" fillId="0" borderId="68" applyNumberFormat="0" applyFill="0" applyAlignment="0" applyProtection="0"/>
    <xf numFmtId="0" fontId="47" fillId="0" borderId="68" applyNumberFormat="0" applyFill="0" applyAlignment="0" applyProtection="0"/>
    <xf numFmtId="0" fontId="47" fillId="0" borderId="68" applyNumberFormat="0" applyFill="0" applyAlignment="0" applyProtection="0"/>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62" fillId="36" borderId="78" applyNumberFormat="0" applyAlignment="0" applyProtection="0">
      <alignment vertical="center"/>
    </xf>
    <xf numFmtId="0" fontId="31" fillId="34" borderId="55" applyNumberFormat="0" applyAlignment="0" applyProtection="0"/>
    <xf numFmtId="0" fontId="31" fillId="34" borderId="55" applyNumberFormat="0" applyAlignment="0" applyProtection="0"/>
    <xf numFmtId="0" fontId="31" fillId="34" borderId="55" applyNumberFormat="0" applyAlignment="0" applyProtection="0"/>
    <xf numFmtId="0" fontId="31" fillId="34" borderId="55" applyNumberFormat="0" applyAlignment="0" applyProtection="0"/>
    <xf numFmtId="0" fontId="31" fillId="34" borderId="55" applyNumberFormat="0" applyAlignment="0" applyProtection="0"/>
    <xf numFmtId="0" fontId="31" fillId="34" borderId="55" applyNumberFormat="0" applyAlignment="0" applyProtection="0"/>
    <xf numFmtId="0" fontId="31" fillId="34" borderId="55" applyNumberFormat="0" applyAlignment="0" applyProtection="0"/>
    <xf numFmtId="0" fontId="31" fillId="34" borderId="55" applyNumberFormat="0" applyAlignment="0" applyProtection="0"/>
    <xf numFmtId="0" fontId="31" fillId="34" borderId="55" applyNumberFormat="0" applyAlignment="0" applyProtection="0"/>
    <xf numFmtId="0" fontId="31" fillId="34" borderId="55" applyNumberFormat="0" applyAlignment="0" applyProtection="0"/>
    <xf numFmtId="0" fontId="31" fillId="34" borderId="55" applyNumberFormat="0" applyAlignment="0" applyProtection="0"/>
    <xf numFmtId="0" fontId="31" fillId="34" borderId="55" applyNumberFormat="0" applyAlignment="0" applyProtection="0"/>
    <xf numFmtId="0" fontId="31" fillId="34" borderId="55" applyNumberFormat="0" applyAlignment="0" applyProtection="0"/>
    <xf numFmtId="0" fontId="31" fillId="34" borderId="55" applyNumberFormat="0" applyAlignment="0" applyProtection="0"/>
    <xf numFmtId="0" fontId="47" fillId="0" borderId="75" applyNumberFormat="0" applyFill="0" applyAlignment="0" applyProtection="0"/>
    <xf numFmtId="0" fontId="47" fillId="0" borderId="75" applyNumberFormat="0" applyFill="0" applyAlignment="0" applyProtection="0"/>
    <xf numFmtId="0" fontId="47" fillId="0" borderId="75" applyNumberFormat="0" applyFill="0" applyAlignment="0" applyProtection="0"/>
    <xf numFmtId="0" fontId="47" fillId="0" borderId="75" applyNumberFormat="0" applyFill="0" applyAlignment="0" applyProtection="0"/>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47" applyNumberFormat="0" applyAlignment="0" applyProtection="0">
      <alignment vertical="center"/>
    </xf>
    <xf numFmtId="0" fontId="63" fillId="13" borderId="47" applyNumberFormat="0" applyAlignment="0" applyProtection="0">
      <alignment vertical="center"/>
    </xf>
    <xf numFmtId="0" fontId="63" fillId="13" borderId="47" applyNumberFormat="0" applyAlignment="0" applyProtection="0">
      <alignment vertical="center"/>
    </xf>
    <xf numFmtId="0" fontId="63" fillId="13" borderId="47" applyNumberFormat="0" applyAlignment="0" applyProtection="0">
      <alignment vertical="center"/>
    </xf>
    <xf numFmtId="0" fontId="63" fillId="13" borderId="47" applyNumberFormat="0" applyAlignment="0" applyProtection="0">
      <alignment vertical="center"/>
    </xf>
    <xf numFmtId="0" fontId="63" fillId="13" borderId="47" applyNumberFormat="0" applyAlignment="0" applyProtection="0">
      <alignment vertical="center"/>
    </xf>
    <xf numFmtId="0" fontId="63" fillId="7" borderId="47" applyNumberFormat="0" applyAlignment="0" applyProtection="0">
      <alignment vertical="center"/>
    </xf>
    <xf numFmtId="0" fontId="63" fillId="13" borderId="47" applyNumberFormat="0" applyAlignment="0" applyProtection="0">
      <alignment vertical="center"/>
    </xf>
    <xf numFmtId="0" fontId="63" fillId="13" borderId="47" applyNumberFormat="0" applyAlignment="0" applyProtection="0">
      <alignment vertical="center"/>
    </xf>
    <xf numFmtId="0" fontId="63" fillId="13" borderId="47" applyNumberFormat="0" applyAlignment="0" applyProtection="0">
      <alignment vertical="center"/>
    </xf>
    <xf numFmtId="0" fontId="63" fillId="13" borderId="47" applyNumberFormat="0" applyAlignment="0" applyProtection="0">
      <alignment vertical="center"/>
    </xf>
    <xf numFmtId="0" fontId="63" fillId="7" borderId="47" applyNumberFormat="0" applyAlignment="0" applyProtection="0">
      <alignment vertical="center"/>
    </xf>
    <xf numFmtId="0" fontId="63" fillId="13" borderId="47" applyNumberFormat="0" applyAlignment="0" applyProtection="0">
      <alignment vertical="center"/>
    </xf>
    <xf numFmtId="0" fontId="63" fillId="7" borderId="47" applyNumberFormat="0" applyAlignment="0" applyProtection="0">
      <alignment vertical="center"/>
    </xf>
    <xf numFmtId="0" fontId="63" fillId="13" borderId="47" applyNumberFormat="0" applyAlignment="0" applyProtection="0">
      <alignment vertical="center"/>
    </xf>
    <xf numFmtId="0" fontId="63" fillId="13" borderId="47" applyNumberFormat="0" applyAlignment="0" applyProtection="0">
      <alignment vertical="center"/>
    </xf>
    <xf numFmtId="0" fontId="63" fillId="13" borderId="47" applyNumberFormat="0" applyAlignment="0" applyProtection="0">
      <alignment vertical="center"/>
    </xf>
    <xf numFmtId="0" fontId="63" fillId="13" borderId="47" applyNumberFormat="0" applyAlignment="0" applyProtection="0">
      <alignment vertical="center"/>
    </xf>
    <xf numFmtId="0" fontId="63" fillId="13" borderId="47" applyNumberFormat="0" applyAlignment="0" applyProtection="0">
      <alignment vertical="center"/>
    </xf>
    <xf numFmtId="0" fontId="63" fillId="13" borderId="47" applyNumberFormat="0" applyAlignment="0" applyProtection="0">
      <alignment vertical="center"/>
    </xf>
    <xf numFmtId="0" fontId="63" fillId="13" borderId="47" applyNumberFormat="0" applyAlignment="0" applyProtection="0">
      <alignment vertical="center"/>
    </xf>
    <xf numFmtId="0" fontId="63" fillId="13" borderId="47" applyNumberFormat="0" applyAlignment="0" applyProtection="0">
      <alignment vertical="center"/>
    </xf>
    <xf numFmtId="0" fontId="63" fillId="13" borderId="47" applyNumberFormat="0" applyAlignment="0" applyProtection="0">
      <alignment vertical="center"/>
    </xf>
    <xf numFmtId="0" fontId="63" fillId="13" borderId="47" applyNumberFormat="0" applyAlignment="0" applyProtection="0">
      <alignment vertical="center"/>
    </xf>
    <xf numFmtId="0" fontId="63" fillId="7" borderId="47" applyNumberFormat="0" applyAlignment="0" applyProtection="0">
      <alignment vertical="center"/>
    </xf>
    <xf numFmtId="0" fontId="63" fillId="13" borderId="47" applyNumberFormat="0" applyAlignment="0" applyProtection="0">
      <alignment vertical="center"/>
    </xf>
    <xf numFmtId="0" fontId="63" fillId="13" borderId="47" applyNumberFormat="0" applyAlignment="0" applyProtection="0">
      <alignment vertical="center"/>
    </xf>
    <xf numFmtId="0" fontId="63" fillId="13" borderId="47" applyNumberFormat="0" applyAlignment="0" applyProtection="0">
      <alignment vertical="center"/>
    </xf>
    <xf numFmtId="0" fontId="63" fillId="13" borderId="47" applyNumberFormat="0" applyAlignment="0" applyProtection="0">
      <alignment vertical="center"/>
    </xf>
    <xf numFmtId="0" fontId="63" fillId="13" borderId="47" applyNumberFormat="0" applyAlignment="0" applyProtection="0">
      <alignment vertical="center"/>
    </xf>
    <xf numFmtId="0" fontId="63" fillId="7" borderId="47" applyNumberFormat="0" applyAlignment="0" applyProtection="0">
      <alignment vertical="center"/>
    </xf>
    <xf numFmtId="0" fontId="63" fillId="13" borderId="47" applyNumberFormat="0" applyAlignment="0" applyProtection="0">
      <alignment vertical="center"/>
    </xf>
    <xf numFmtId="0" fontId="63" fillId="13" borderId="47" applyNumberFormat="0" applyAlignment="0" applyProtection="0">
      <alignment vertical="center"/>
    </xf>
    <xf numFmtId="0" fontId="63" fillId="13" borderId="47" applyNumberFormat="0" applyAlignment="0" applyProtection="0">
      <alignment vertical="center"/>
    </xf>
    <xf numFmtId="0" fontId="63" fillId="13" borderId="47" applyNumberFormat="0" applyAlignment="0" applyProtection="0">
      <alignment vertical="center"/>
    </xf>
    <xf numFmtId="0" fontId="63" fillId="7" borderId="47" applyNumberFormat="0" applyAlignment="0" applyProtection="0">
      <alignment vertical="center"/>
    </xf>
    <xf numFmtId="0" fontId="40" fillId="7" borderId="63" applyNumberFormat="0" applyAlignment="0" applyProtection="0"/>
    <xf numFmtId="0" fontId="9" fillId="37" borderId="48" applyNumberFormat="0" applyFont="0" applyAlignment="0" applyProtection="0">
      <alignment vertical="center"/>
    </xf>
    <xf numFmtId="0" fontId="9" fillId="37" borderId="48" applyNumberFormat="0" applyFont="0" applyAlignment="0" applyProtection="0">
      <alignment vertical="center"/>
    </xf>
    <xf numFmtId="0" fontId="9" fillId="37" borderId="48" applyNumberFormat="0" applyFont="0" applyAlignment="0" applyProtection="0">
      <alignment vertical="center"/>
    </xf>
    <xf numFmtId="0" fontId="9" fillId="37" borderId="48" applyNumberFormat="0" applyFont="0" applyAlignment="0" applyProtection="0">
      <alignment vertical="center"/>
    </xf>
    <xf numFmtId="0" fontId="9" fillId="37" borderId="48" applyNumberFormat="0" applyFont="0" applyAlignment="0" applyProtection="0">
      <alignment vertical="center"/>
    </xf>
    <xf numFmtId="0" fontId="9" fillId="37" borderId="48" applyNumberFormat="0" applyFont="0" applyAlignment="0" applyProtection="0">
      <alignment vertical="center"/>
    </xf>
    <xf numFmtId="0" fontId="44" fillId="39" borderId="48" applyNumberFormat="0" applyFont="0" applyAlignment="0" applyProtection="0">
      <alignment vertical="center"/>
    </xf>
    <xf numFmtId="0" fontId="9" fillId="37" borderId="48" applyNumberFormat="0" applyFont="0" applyAlignment="0" applyProtection="0">
      <alignment vertical="center"/>
    </xf>
    <xf numFmtId="0" fontId="9" fillId="37" borderId="48" applyNumberFormat="0" applyFont="0" applyAlignment="0" applyProtection="0">
      <alignment vertical="center"/>
    </xf>
    <xf numFmtId="0" fontId="9" fillId="37" borderId="48" applyNumberFormat="0" applyFont="0" applyAlignment="0" applyProtection="0">
      <alignment vertical="center"/>
    </xf>
    <xf numFmtId="0" fontId="9" fillId="37" borderId="48" applyNumberFormat="0" applyFont="0" applyAlignment="0" applyProtection="0">
      <alignment vertical="center"/>
    </xf>
    <xf numFmtId="0" fontId="44" fillId="39" borderId="48" applyNumberFormat="0" applyFont="0" applyAlignment="0" applyProtection="0">
      <alignment vertical="center"/>
    </xf>
    <xf numFmtId="0" fontId="9" fillId="37" borderId="48" applyNumberFormat="0" applyFont="0" applyAlignment="0" applyProtection="0">
      <alignment vertical="center"/>
    </xf>
    <xf numFmtId="0" fontId="44" fillId="39" borderId="48" applyNumberFormat="0" applyFont="0" applyAlignment="0" applyProtection="0">
      <alignment vertical="center"/>
    </xf>
    <xf numFmtId="0" fontId="9" fillId="37" borderId="48" applyNumberFormat="0" applyFont="0" applyAlignment="0" applyProtection="0">
      <alignment vertical="center"/>
    </xf>
    <xf numFmtId="0" fontId="9" fillId="37" borderId="48" applyNumberFormat="0" applyFont="0" applyAlignment="0" applyProtection="0">
      <alignment vertical="center"/>
    </xf>
    <xf numFmtId="0" fontId="9" fillId="37" borderId="48" applyNumberFormat="0" applyFont="0" applyAlignment="0" applyProtection="0">
      <alignment vertical="center"/>
    </xf>
    <xf numFmtId="0" fontId="9" fillId="37" borderId="48" applyNumberFormat="0" applyFont="0" applyAlignment="0" applyProtection="0">
      <alignment vertical="center"/>
    </xf>
    <xf numFmtId="0" fontId="9" fillId="37" borderId="48" applyNumberFormat="0" applyFont="0" applyAlignment="0" applyProtection="0">
      <alignment vertical="center"/>
    </xf>
    <xf numFmtId="0" fontId="9" fillId="37" borderId="48" applyNumberFormat="0" applyFont="0" applyAlignment="0" applyProtection="0">
      <alignment vertical="center"/>
    </xf>
    <xf numFmtId="0" fontId="9" fillId="37" borderId="48" applyNumberFormat="0" applyFont="0" applyAlignment="0" applyProtection="0">
      <alignment vertical="center"/>
    </xf>
    <xf numFmtId="0" fontId="9" fillId="37" borderId="48" applyNumberFormat="0" applyFont="0" applyAlignment="0" applyProtection="0">
      <alignment vertical="center"/>
    </xf>
    <xf numFmtId="0" fontId="9" fillId="37" borderId="48" applyNumberFormat="0" applyFont="0" applyAlignment="0" applyProtection="0">
      <alignment vertical="center"/>
    </xf>
    <xf numFmtId="0" fontId="9" fillId="37" borderId="48" applyNumberFormat="0" applyFont="0" applyAlignment="0" applyProtection="0">
      <alignment vertical="center"/>
    </xf>
    <xf numFmtId="0" fontId="44" fillId="39" borderId="48" applyNumberFormat="0" applyFont="0" applyAlignment="0" applyProtection="0">
      <alignment vertical="center"/>
    </xf>
    <xf numFmtId="0" fontId="9" fillId="37" borderId="48" applyNumberFormat="0" applyFont="0" applyAlignment="0" applyProtection="0">
      <alignment vertical="center"/>
    </xf>
    <xf numFmtId="0" fontId="9" fillId="37" borderId="48" applyNumberFormat="0" applyFont="0" applyAlignment="0" applyProtection="0">
      <alignment vertical="center"/>
    </xf>
    <xf numFmtId="0" fontId="9" fillId="37" borderId="48" applyNumberFormat="0" applyFont="0" applyAlignment="0" applyProtection="0">
      <alignment vertical="center"/>
    </xf>
    <xf numFmtId="0" fontId="9" fillId="37" borderId="48" applyNumberFormat="0" applyFont="0" applyAlignment="0" applyProtection="0">
      <alignment vertical="center"/>
    </xf>
    <xf numFmtId="0" fontId="9" fillId="37" borderId="48" applyNumberFormat="0" applyFont="0" applyAlignment="0" applyProtection="0">
      <alignment vertical="center"/>
    </xf>
    <xf numFmtId="0" fontId="44" fillId="39" borderId="48" applyNumberFormat="0" applyFont="0" applyAlignment="0" applyProtection="0">
      <alignment vertical="center"/>
    </xf>
    <xf numFmtId="0" fontId="9" fillId="37" borderId="48" applyNumberFormat="0" applyFont="0" applyAlignment="0" applyProtection="0">
      <alignment vertical="center"/>
    </xf>
    <xf numFmtId="0" fontId="9" fillId="37" borderId="48" applyNumberFormat="0" applyFont="0" applyAlignment="0" applyProtection="0">
      <alignment vertical="center"/>
    </xf>
    <xf numFmtId="0" fontId="9" fillId="37" borderId="48" applyNumberFormat="0" applyFont="0" applyAlignment="0" applyProtection="0">
      <alignment vertical="center"/>
    </xf>
    <xf numFmtId="0" fontId="9" fillId="37" borderId="48" applyNumberFormat="0" applyFont="0" applyAlignment="0" applyProtection="0">
      <alignment vertical="center"/>
    </xf>
    <xf numFmtId="0" fontId="44" fillId="39" borderId="48" applyNumberFormat="0" applyFont="0" applyAlignment="0" applyProtection="0">
      <alignment vertical="center"/>
    </xf>
    <xf numFmtId="0" fontId="40" fillId="7" borderId="55" applyNumberFormat="0" applyAlignment="0" applyProtection="0"/>
    <xf numFmtId="0" fontId="45" fillId="34" borderId="67" applyNumberFormat="0" applyAlignment="0" applyProtection="0"/>
    <xf numFmtId="0" fontId="45" fillId="34" borderId="67" applyNumberFormat="0" applyAlignment="0" applyProtection="0"/>
    <xf numFmtId="0" fontId="40" fillId="7" borderId="69" applyNumberFormat="0" applyAlignment="0" applyProtection="0"/>
    <xf numFmtId="0" fontId="40" fillId="7" borderId="59" applyNumberFormat="0" applyAlignment="0" applyProtection="0"/>
    <xf numFmtId="0" fontId="44" fillId="39" borderId="56" applyNumberFormat="0" applyFont="0" applyAlignment="0" applyProtection="0"/>
    <xf numFmtId="0" fontId="40" fillId="7" borderId="63" applyNumberFormat="0" applyAlignment="0" applyProtection="0"/>
    <xf numFmtId="0" fontId="31" fillId="34" borderId="49" applyNumberFormat="0" applyAlignment="0" applyProtection="0"/>
    <xf numFmtId="0" fontId="40" fillId="7" borderId="69" applyNumberFormat="0" applyAlignment="0" applyProtection="0"/>
    <xf numFmtId="0" fontId="40" fillId="7" borderId="69" applyNumberFormat="0" applyAlignment="0" applyProtection="0"/>
    <xf numFmtId="0" fontId="40" fillId="7" borderId="69" applyNumberFormat="0" applyAlignment="0" applyProtection="0"/>
    <xf numFmtId="0" fontId="40" fillId="7" borderId="63" applyNumberFormat="0" applyAlignment="0" applyProtection="0"/>
    <xf numFmtId="0" fontId="45" fillId="34" borderId="78" applyNumberFormat="0" applyAlignment="0" applyProtection="0"/>
    <xf numFmtId="0" fontId="44" fillId="39" borderId="56" applyNumberFormat="0" applyFont="0" applyAlignment="0" applyProtection="0"/>
    <xf numFmtId="0" fontId="40" fillId="7" borderId="55" applyNumberFormat="0" applyAlignment="0" applyProtection="0"/>
    <xf numFmtId="0" fontId="55" fillId="0" borderId="58" applyNumberFormat="0" applyFill="0" applyAlignment="0" applyProtection="0">
      <alignment vertical="center"/>
    </xf>
    <xf numFmtId="0" fontId="55" fillId="0" borderId="58" applyNumberFormat="0" applyFill="0" applyAlignment="0" applyProtection="0">
      <alignment vertical="center"/>
    </xf>
    <xf numFmtId="0" fontId="55" fillId="0" borderId="58" applyNumberFormat="0" applyFill="0" applyAlignment="0" applyProtection="0">
      <alignment vertical="center"/>
    </xf>
    <xf numFmtId="0" fontId="55" fillId="0" borderId="58" applyNumberFormat="0" applyFill="0" applyAlignment="0" applyProtection="0">
      <alignment vertical="center"/>
    </xf>
    <xf numFmtId="0" fontId="55" fillId="0" borderId="58" applyNumberFormat="0" applyFill="0" applyAlignment="0" applyProtection="0">
      <alignment vertical="center"/>
    </xf>
    <xf numFmtId="0" fontId="55" fillId="0" borderId="58" applyNumberFormat="0" applyFill="0" applyAlignment="0" applyProtection="0">
      <alignment vertical="center"/>
    </xf>
    <xf numFmtId="0" fontId="56" fillId="36" borderId="55" applyNumberFormat="0" applyAlignment="0" applyProtection="0">
      <alignment vertical="center"/>
    </xf>
    <xf numFmtId="0" fontId="56" fillId="36" borderId="55" applyNumberFormat="0" applyAlignment="0" applyProtection="0">
      <alignment vertical="center"/>
    </xf>
    <xf numFmtId="0" fontId="56" fillId="36" borderId="55" applyNumberFormat="0" applyAlignment="0" applyProtection="0">
      <alignment vertical="center"/>
    </xf>
    <xf numFmtId="0" fontId="56" fillId="36" borderId="55" applyNumberFormat="0" applyAlignment="0" applyProtection="0">
      <alignment vertical="center"/>
    </xf>
    <xf numFmtId="0" fontId="56" fillId="36" borderId="55" applyNumberFormat="0" applyAlignment="0" applyProtection="0">
      <alignment vertical="center"/>
    </xf>
    <xf numFmtId="0" fontId="56" fillId="36" borderId="55" applyNumberFormat="0" applyAlignment="0" applyProtection="0">
      <alignment vertical="center"/>
    </xf>
    <xf numFmtId="0" fontId="56" fillId="34" borderId="55" applyNumberFormat="0" applyAlignment="0" applyProtection="0">
      <alignment vertical="center"/>
    </xf>
    <xf numFmtId="0" fontId="56" fillId="36" borderId="55" applyNumberFormat="0" applyAlignment="0" applyProtection="0">
      <alignment vertical="center"/>
    </xf>
    <xf numFmtId="0" fontId="56" fillId="36" borderId="55" applyNumberFormat="0" applyAlignment="0" applyProtection="0">
      <alignment vertical="center"/>
    </xf>
    <xf numFmtId="0" fontId="56" fillId="36" borderId="55" applyNumberFormat="0" applyAlignment="0" applyProtection="0">
      <alignment vertical="center"/>
    </xf>
    <xf numFmtId="0" fontId="40" fillId="7" borderId="72" applyNumberFormat="0" applyAlignment="0" applyProtection="0"/>
    <xf numFmtId="0" fontId="62" fillId="36" borderId="51" applyNumberFormat="0" applyAlignment="0" applyProtection="0">
      <alignment vertical="center"/>
    </xf>
    <xf numFmtId="0" fontId="62" fillId="36" borderId="51" applyNumberFormat="0" applyAlignment="0" applyProtection="0">
      <alignment vertical="center"/>
    </xf>
    <xf numFmtId="0" fontId="62" fillId="36" borderId="51" applyNumberFormat="0" applyAlignment="0" applyProtection="0">
      <alignment vertical="center"/>
    </xf>
    <xf numFmtId="0" fontId="62" fillId="36" borderId="51" applyNumberFormat="0" applyAlignment="0" applyProtection="0">
      <alignment vertical="center"/>
    </xf>
    <xf numFmtId="0" fontId="62" fillId="36" borderId="51" applyNumberFormat="0" applyAlignment="0" applyProtection="0">
      <alignment vertical="center"/>
    </xf>
    <xf numFmtId="0" fontId="62" fillId="36" borderId="51" applyNumberFormat="0" applyAlignment="0" applyProtection="0">
      <alignment vertical="center"/>
    </xf>
    <xf numFmtId="0" fontId="62" fillId="36" borderId="51" applyNumberFormat="0" applyAlignment="0" applyProtection="0">
      <alignment vertical="center"/>
    </xf>
    <xf numFmtId="0" fontId="62" fillId="34" borderId="51" applyNumberFormat="0" applyAlignment="0" applyProtection="0">
      <alignment vertical="center"/>
    </xf>
    <xf numFmtId="0" fontId="62" fillId="36" borderId="51" applyNumberFormat="0" applyAlignment="0" applyProtection="0">
      <alignment vertical="center"/>
    </xf>
    <xf numFmtId="0" fontId="62" fillId="36" borderId="51" applyNumberFormat="0" applyAlignment="0" applyProtection="0">
      <alignment vertical="center"/>
    </xf>
    <xf numFmtId="0" fontId="62" fillId="36" borderId="51" applyNumberFormat="0" applyAlignment="0" applyProtection="0">
      <alignment vertical="center"/>
    </xf>
    <xf numFmtId="0" fontId="62" fillId="36" borderId="51" applyNumberFormat="0" applyAlignment="0" applyProtection="0">
      <alignment vertical="center"/>
    </xf>
    <xf numFmtId="0" fontId="62" fillId="34" borderId="51" applyNumberFormat="0" applyAlignment="0" applyProtection="0">
      <alignment vertical="center"/>
    </xf>
    <xf numFmtId="0" fontId="62" fillId="36" borderId="51" applyNumberFormat="0" applyAlignment="0" applyProtection="0">
      <alignment vertical="center"/>
    </xf>
    <xf numFmtId="0" fontId="62" fillId="36" borderId="51" applyNumberFormat="0" applyAlignment="0" applyProtection="0">
      <alignment vertical="center"/>
    </xf>
    <xf numFmtId="0" fontId="62" fillId="34" borderId="51" applyNumberFormat="0" applyAlignment="0" applyProtection="0">
      <alignment vertical="center"/>
    </xf>
    <xf numFmtId="0" fontId="62" fillId="36" borderId="51" applyNumberFormat="0" applyAlignment="0" applyProtection="0">
      <alignment vertical="center"/>
    </xf>
    <xf numFmtId="0" fontId="62" fillId="36" borderId="51" applyNumberFormat="0" applyAlignment="0" applyProtection="0">
      <alignment vertical="center"/>
    </xf>
    <xf numFmtId="0" fontId="62" fillId="36" borderId="51" applyNumberFormat="0" applyAlignment="0" applyProtection="0">
      <alignment vertical="center"/>
    </xf>
    <xf numFmtId="0" fontId="62" fillId="36" borderId="51" applyNumberFormat="0" applyAlignment="0" applyProtection="0">
      <alignment vertical="center"/>
    </xf>
    <xf numFmtId="0" fontId="62" fillId="36" borderId="51" applyNumberFormat="0" applyAlignment="0" applyProtection="0">
      <alignment vertical="center"/>
    </xf>
    <xf numFmtId="0" fontId="62" fillId="36" borderId="51" applyNumberFormat="0" applyAlignment="0" applyProtection="0">
      <alignment vertical="center"/>
    </xf>
    <xf numFmtId="0" fontId="62" fillId="36" borderId="51" applyNumberFormat="0" applyAlignment="0" applyProtection="0">
      <alignment vertical="center"/>
    </xf>
    <xf numFmtId="0" fontId="62" fillId="36" borderId="51" applyNumberFormat="0" applyAlignment="0" applyProtection="0">
      <alignment vertical="center"/>
    </xf>
    <xf numFmtId="0" fontId="62" fillId="36" borderId="51" applyNumberFormat="0" applyAlignment="0" applyProtection="0">
      <alignment vertical="center"/>
    </xf>
    <xf numFmtId="0" fontId="62" fillId="36" borderId="51" applyNumberFormat="0" applyAlignment="0" applyProtection="0">
      <alignment vertical="center"/>
    </xf>
    <xf numFmtId="0" fontId="62" fillId="34" borderId="51" applyNumberFormat="0" applyAlignment="0" applyProtection="0">
      <alignment vertical="center"/>
    </xf>
    <xf numFmtId="0" fontId="62" fillId="36" borderId="51" applyNumberFormat="0" applyAlignment="0" applyProtection="0">
      <alignment vertical="center"/>
    </xf>
    <xf numFmtId="0" fontId="62" fillId="36" borderId="51" applyNumberFormat="0" applyAlignment="0" applyProtection="0">
      <alignment vertical="center"/>
    </xf>
    <xf numFmtId="0" fontId="62" fillId="36" borderId="51" applyNumberFormat="0" applyAlignment="0" applyProtection="0">
      <alignment vertical="center"/>
    </xf>
    <xf numFmtId="0" fontId="62" fillId="36" borderId="51" applyNumberFormat="0" applyAlignment="0" applyProtection="0">
      <alignment vertical="center"/>
    </xf>
    <xf numFmtId="0" fontId="62" fillId="36" borderId="51" applyNumberFormat="0" applyAlignment="0" applyProtection="0">
      <alignment vertical="center"/>
    </xf>
    <xf numFmtId="0" fontId="62" fillId="36" borderId="51" applyNumberFormat="0" applyAlignment="0" applyProtection="0">
      <alignment vertical="center"/>
    </xf>
    <xf numFmtId="0" fontId="62" fillId="34" borderId="51" applyNumberFormat="0" applyAlignment="0" applyProtection="0">
      <alignment vertical="center"/>
    </xf>
    <xf numFmtId="0" fontId="62" fillId="36" borderId="51" applyNumberFormat="0" applyAlignment="0" applyProtection="0">
      <alignment vertical="center"/>
    </xf>
    <xf numFmtId="0" fontId="62" fillId="36" borderId="51" applyNumberFormat="0" applyAlignment="0" applyProtection="0">
      <alignment vertical="center"/>
    </xf>
    <xf numFmtId="0" fontId="62" fillId="36" borderId="51" applyNumberFormat="0" applyAlignment="0" applyProtection="0">
      <alignment vertical="center"/>
    </xf>
    <xf numFmtId="0" fontId="62" fillId="36" borderId="51" applyNumberFormat="0" applyAlignment="0" applyProtection="0">
      <alignment vertical="center"/>
    </xf>
    <xf numFmtId="0" fontId="62" fillId="34" borderId="51" applyNumberFormat="0" applyAlignment="0" applyProtection="0">
      <alignment vertical="center"/>
    </xf>
    <xf numFmtId="0" fontId="63" fillId="13" borderId="49" applyNumberFormat="0" applyAlignment="0" applyProtection="0">
      <alignment vertical="center"/>
    </xf>
    <xf numFmtId="0" fontId="63" fillId="13" borderId="49" applyNumberFormat="0" applyAlignment="0" applyProtection="0">
      <alignment vertical="center"/>
    </xf>
    <xf numFmtId="0" fontId="63" fillId="13" borderId="49" applyNumberFormat="0" applyAlignment="0" applyProtection="0">
      <alignment vertical="center"/>
    </xf>
    <xf numFmtId="0" fontId="63" fillId="13" borderId="49" applyNumberFormat="0" applyAlignment="0" applyProtection="0">
      <alignment vertical="center"/>
    </xf>
    <xf numFmtId="0" fontId="63" fillId="13" borderId="49" applyNumberFormat="0" applyAlignment="0" applyProtection="0">
      <alignment vertical="center"/>
    </xf>
    <xf numFmtId="0" fontId="63" fillId="13" borderId="49" applyNumberFormat="0" applyAlignment="0" applyProtection="0">
      <alignment vertical="center"/>
    </xf>
    <xf numFmtId="0" fontId="63" fillId="7" borderId="49" applyNumberFormat="0" applyAlignment="0" applyProtection="0">
      <alignment vertical="center"/>
    </xf>
    <xf numFmtId="0" fontId="63" fillId="13" borderId="49" applyNumberFormat="0" applyAlignment="0" applyProtection="0">
      <alignment vertical="center"/>
    </xf>
    <xf numFmtId="0" fontId="63" fillId="13" borderId="49" applyNumberFormat="0" applyAlignment="0" applyProtection="0">
      <alignment vertical="center"/>
    </xf>
    <xf numFmtId="0" fontId="63" fillId="13" borderId="49" applyNumberFormat="0" applyAlignment="0" applyProtection="0">
      <alignment vertical="center"/>
    </xf>
    <xf numFmtId="0" fontId="63" fillId="13" borderId="49" applyNumberFormat="0" applyAlignment="0" applyProtection="0">
      <alignment vertical="center"/>
    </xf>
    <xf numFmtId="0" fontId="63" fillId="7" borderId="49" applyNumberFormat="0" applyAlignment="0" applyProtection="0">
      <alignment vertical="center"/>
    </xf>
    <xf numFmtId="0" fontId="63" fillId="13" borderId="49" applyNumberFormat="0" applyAlignment="0" applyProtection="0">
      <alignment vertical="center"/>
    </xf>
    <xf numFmtId="0" fontId="63" fillId="7" borderId="49" applyNumberFormat="0" applyAlignment="0" applyProtection="0">
      <alignment vertical="center"/>
    </xf>
    <xf numFmtId="0" fontId="63" fillId="13" borderId="49" applyNumberFormat="0" applyAlignment="0" applyProtection="0">
      <alignment vertical="center"/>
    </xf>
    <xf numFmtId="0" fontId="63" fillId="13" borderId="49" applyNumberFormat="0" applyAlignment="0" applyProtection="0">
      <alignment vertical="center"/>
    </xf>
    <xf numFmtId="0" fontId="63" fillId="13" borderId="49" applyNumberFormat="0" applyAlignment="0" applyProtection="0">
      <alignment vertical="center"/>
    </xf>
    <xf numFmtId="0" fontId="63" fillId="13" borderId="49" applyNumberFormat="0" applyAlignment="0" applyProtection="0">
      <alignment vertical="center"/>
    </xf>
    <xf numFmtId="0" fontId="63" fillId="13" borderId="49" applyNumberFormat="0" applyAlignment="0" applyProtection="0">
      <alignment vertical="center"/>
    </xf>
    <xf numFmtId="0" fontId="63" fillId="13" borderId="49" applyNumberFormat="0" applyAlignment="0" applyProtection="0">
      <alignment vertical="center"/>
    </xf>
    <xf numFmtId="0" fontId="63" fillId="13" borderId="49" applyNumberFormat="0" applyAlignment="0" applyProtection="0">
      <alignment vertical="center"/>
    </xf>
    <xf numFmtId="0" fontId="63" fillId="13" borderId="49" applyNumberFormat="0" applyAlignment="0" applyProtection="0">
      <alignment vertical="center"/>
    </xf>
    <xf numFmtId="0" fontId="63" fillId="13" borderId="49" applyNumberFormat="0" applyAlignment="0" applyProtection="0">
      <alignment vertical="center"/>
    </xf>
    <xf numFmtId="0" fontId="63" fillId="13" borderId="49" applyNumberFormat="0" applyAlignment="0" applyProtection="0">
      <alignment vertical="center"/>
    </xf>
    <xf numFmtId="0" fontId="63" fillId="7" borderId="49" applyNumberFormat="0" applyAlignment="0" applyProtection="0">
      <alignment vertical="center"/>
    </xf>
    <xf numFmtId="0" fontId="63" fillId="13" borderId="49" applyNumberFormat="0" applyAlignment="0" applyProtection="0">
      <alignment vertical="center"/>
    </xf>
    <xf numFmtId="0" fontId="63" fillId="13" borderId="49" applyNumberFormat="0" applyAlignment="0" applyProtection="0">
      <alignment vertical="center"/>
    </xf>
    <xf numFmtId="0" fontId="63" fillId="13" borderId="49" applyNumberFormat="0" applyAlignment="0" applyProtection="0">
      <alignment vertical="center"/>
    </xf>
    <xf numFmtId="0" fontId="63" fillId="13" borderId="49" applyNumberFormat="0" applyAlignment="0" applyProtection="0">
      <alignment vertical="center"/>
    </xf>
    <xf numFmtId="0" fontId="63" fillId="13" borderId="49" applyNumberFormat="0" applyAlignment="0" applyProtection="0">
      <alignment vertical="center"/>
    </xf>
    <xf numFmtId="0" fontId="63" fillId="7" borderId="49" applyNumberFormat="0" applyAlignment="0" applyProtection="0">
      <alignment vertical="center"/>
    </xf>
    <xf numFmtId="0" fontId="63" fillId="13" borderId="49" applyNumberFormat="0" applyAlignment="0" applyProtection="0">
      <alignment vertical="center"/>
    </xf>
    <xf numFmtId="0" fontId="63" fillId="13" borderId="49" applyNumberFormat="0" applyAlignment="0" applyProtection="0">
      <alignment vertical="center"/>
    </xf>
    <xf numFmtId="0" fontId="63" fillId="13" borderId="49" applyNumberFormat="0" applyAlignment="0" applyProtection="0">
      <alignment vertical="center"/>
    </xf>
    <xf numFmtId="0" fontId="63" fillId="13" borderId="49" applyNumberFormat="0" applyAlignment="0" applyProtection="0">
      <alignment vertical="center"/>
    </xf>
    <xf numFmtId="0" fontId="63" fillId="7" borderId="49" applyNumberFormat="0" applyAlignment="0" applyProtection="0">
      <alignment vertical="center"/>
    </xf>
    <xf numFmtId="0" fontId="9" fillId="37" borderId="50" applyNumberFormat="0" applyFont="0" applyAlignment="0" applyProtection="0">
      <alignment vertical="center"/>
    </xf>
    <xf numFmtId="0" fontId="9" fillId="37" borderId="50" applyNumberFormat="0" applyFont="0" applyAlignment="0" applyProtection="0">
      <alignment vertical="center"/>
    </xf>
    <xf numFmtId="0" fontId="9" fillId="37" borderId="50" applyNumberFormat="0" applyFont="0" applyAlignment="0" applyProtection="0">
      <alignment vertical="center"/>
    </xf>
    <xf numFmtId="0" fontId="9" fillId="37" borderId="50" applyNumberFormat="0" applyFont="0" applyAlignment="0" applyProtection="0">
      <alignment vertical="center"/>
    </xf>
    <xf numFmtId="0" fontId="9" fillId="37" borderId="50" applyNumberFormat="0" applyFont="0" applyAlignment="0" applyProtection="0">
      <alignment vertical="center"/>
    </xf>
    <xf numFmtId="0" fontId="9" fillId="37" borderId="50" applyNumberFormat="0" applyFont="0" applyAlignment="0" applyProtection="0">
      <alignment vertical="center"/>
    </xf>
    <xf numFmtId="0" fontId="44" fillId="39" borderId="50" applyNumberFormat="0" applyFont="0" applyAlignment="0" applyProtection="0">
      <alignment vertical="center"/>
    </xf>
    <xf numFmtId="0" fontId="9" fillId="37" borderId="50" applyNumberFormat="0" applyFont="0" applyAlignment="0" applyProtection="0">
      <alignment vertical="center"/>
    </xf>
    <xf numFmtId="0" fontId="9" fillId="37" borderId="50" applyNumberFormat="0" applyFont="0" applyAlignment="0" applyProtection="0">
      <alignment vertical="center"/>
    </xf>
    <xf numFmtId="0" fontId="9" fillId="37" borderId="50" applyNumberFormat="0" applyFont="0" applyAlignment="0" applyProtection="0">
      <alignment vertical="center"/>
    </xf>
    <xf numFmtId="0" fontId="9" fillId="37" borderId="50" applyNumberFormat="0" applyFont="0" applyAlignment="0" applyProtection="0">
      <alignment vertical="center"/>
    </xf>
    <xf numFmtId="0" fontId="44" fillId="39" borderId="50" applyNumberFormat="0" applyFont="0" applyAlignment="0" applyProtection="0">
      <alignment vertical="center"/>
    </xf>
    <xf numFmtId="0" fontId="9" fillId="37" borderId="50" applyNumberFormat="0" applyFont="0" applyAlignment="0" applyProtection="0">
      <alignment vertical="center"/>
    </xf>
    <xf numFmtId="0" fontId="44" fillId="39" borderId="50" applyNumberFormat="0" applyFont="0" applyAlignment="0" applyProtection="0">
      <alignment vertical="center"/>
    </xf>
    <xf numFmtId="0" fontId="9" fillId="37" borderId="50" applyNumberFormat="0" applyFont="0" applyAlignment="0" applyProtection="0">
      <alignment vertical="center"/>
    </xf>
    <xf numFmtId="0" fontId="9" fillId="37" borderId="50" applyNumberFormat="0" applyFont="0" applyAlignment="0" applyProtection="0">
      <alignment vertical="center"/>
    </xf>
    <xf numFmtId="0" fontId="9" fillId="37" borderId="50" applyNumberFormat="0" applyFont="0" applyAlignment="0" applyProtection="0">
      <alignment vertical="center"/>
    </xf>
    <xf numFmtId="0" fontId="9" fillId="37" borderId="50" applyNumberFormat="0" applyFont="0" applyAlignment="0" applyProtection="0">
      <alignment vertical="center"/>
    </xf>
    <xf numFmtId="0" fontId="9" fillId="37" borderId="50" applyNumberFormat="0" applyFont="0" applyAlignment="0" applyProtection="0">
      <alignment vertical="center"/>
    </xf>
    <xf numFmtId="0" fontId="9" fillId="37" borderId="50" applyNumberFormat="0" applyFont="0" applyAlignment="0" applyProtection="0">
      <alignment vertical="center"/>
    </xf>
    <xf numFmtId="0" fontId="9" fillId="37" borderId="50" applyNumberFormat="0" applyFont="0" applyAlignment="0" applyProtection="0">
      <alignment vertical="center"/>
    </xf>
    <xf numFmtId="0" fontId="9" fillId="37" borderId="50" applyNumberFormat="0" applyFont="0" applyAlignment="0" applyProtection="0">
      <alignment vertical="center"/>
    </xf>
    <xf numFmtId="0" fontId="9" fillId="37" borderId="50" applyNumberFormat="0" applyFont="0" applyAlignment="0" applyProtection="0">
      <alignment vertical="center"/>
    </xf>
    <xf numFmtId="0" fontId="9" fillId="37" borderId="50" applyNumberFormat="0" applyFont="0" applyAlignment="0" applyProtection="0">
      <alignment vertical="center"/>
    </xf>
    <xf numFmtId="0" fontId="44" fillId="39" borderId="50" applyNumberFormat="0" applyFont="0" applyAlignment="0" applyProtection="0">
      <alignment vertical="center"/>
    </xf>
    <xf numFmtId="0" fontId="9" fillId="37" borderId="50" applyNumberFormat="0" applyFont="0" applyAlignment="0" applyProtection="0">
      <alignment vertical="center"/>
    </xf>
    <xf numFmtId="0" fontId="9" fillId="37" borderId="50" applyNumberFormat="0" applyFont="0" applyAlignment="0" applyProtection="0">
      <alignment vertical="center"/>
    </xf>
    <xf numFmtId="0" fontId="9" fillId="37" borderId="50" applyNumberFormat="0" applyFont="0" applyAlignment="0" applyProtection="0">
      <alignment vertical="center"/>
    </xf>
    <xf numFmtId="0" fontId="9" fillId="37" borderId="50" applyNumberFormat="0" applyFont="0" applyAlignment="0" applyProtection="0">
      <alignment vertical="center"/>
    </xf>
    <xf numFmtId="0" fontId="9" fillId="37" borderId="50" applyNumberFormat="0" applyFont="0" applyAlignment="0" applyProtection="0">
      <alignment vertical="center"/>
    </xf>
    <xf numFmtId="0" fontId="44" fillId="39" borderId="50" applyNumberFormat="0" applyFont="0" applyAlignment="0" applyProtection="0">
      <alignment vertical="center"/>
    </xf>
    <xf numFmtId="0" fontId="9" fillId="37" borderId="50" applyNumberFormat="0" applyFont="0" applyAlignment="0" applyProtection="0">
      <alignment vertical="center"/>
    </xf>
    <xf numFmtId="0" fontId="9" fillId="37" borderId="50" applyNumberFormat="0" applyFont="0" applyAlignment="0" applyProtection="0">
      <alignment vertical="center"/>
    </xf>
    <xf numFmtId="0" fontId="9" fillId="37" borderId="50" applyNumberFormat="0" applyFont="0" applyAlignment="0" applyProtection="0">
      <alignment vertical="center"/>
    </xf>
    <xf numFmtId="0" fontId="9" fillId="37" borderId="50" applyNumberFormat="0" applyFont="0" applyAlignment="0" applyProtection="0">
      <alignment vertical="center"/>
    </xf>
    <xf numFmtId="0" fontId="44" fillId="39" borderId="50" applyNumberFormat="0" applyFont="0" applyAlignment="0" applyProtection="0">
      <alignment vertical="center"/>
    </xf>
    <xf numFmtId="0" fontId="55" fillId="0" borderId="58" applyNumberFormat="0" applyFill="0" applyAlignment="0" applyProtection="0">
      <alignment vertical="center"/>
    </xf>
    <xf numFmtId="0" fontId="55" fillId="0" borderId="58" applyNumberFormat="0" applyFill="0" applyAlignment="0" applyProtection="0">
      <alignment vertical="center"/>
    </xf>
    <xf numFmtId="0" fontId="31" fillId="34" borderId="59" applyNumberFormat="0" applyAlignment="0" applyProtection="0"/>
    <xf numFmtId="0" fontId="55" fillId="0" borderId="58" applyNumberFormat="0" applyFill="0" applyAlignment="0" applyProtection="0">
      <alignment vertical="center"/>
    </xf>
    <xf numFmtId="0" fontId="44" fillId="39" borderId="70" applyNumberFormat="0" applyFont="0" applyAlignment="0" applyProtection="0"/>
    <xf numFmtId="0" fontId="31" fillId="34" borderId="59" applyNumberFormat="0" applyAlignment="0" applyProtection="0"/>
    <xf numFmtId="0" fontId="31" fillId="34" borderId="59" applyNumberFormat="0" applyAlignment="0" applyProtection="0"/>
    <xf numFmtId="0" fontId="31" fillId="34" borderId="59" applyNumberFormat="0" applyAlignment="0" applyProtection="0"/>
    <xf numFmtId="0" fontId="44" fillId="39"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47" fillId="0" borderId="68" applyNumberFormat="0" applyFill="0" applyAlignment="0" applyProtection="0"/>
    <xf numFmtId="0" fontId="45" fillId="34" borderId="61" applyNumberFormat="0" applyAlignment="0" applyProtection="0"/>
    <xf numFmtId="0" fontId="31" fillId="34" borderId="69" applyNumberFormat="0" applyAlignment="0" applyProtection="0"/>
    <xf numFmtId="0" fontId="31" fillId="34" borderId="69" applyNumberFormat="0" applyAlignment="0" applyProtection="0"/>
    <xf numFmtId="0" fontId="31" fillId="34" borderId="69" applyNumberFormat="0" applyAlignment="0" applyProtection="0"/>
    <xf numFmtId="0" fontId="31" fillId="34" borderId="55" applyNumberFormat="0" applyAlignment="0" applyProtection="0"/>
    <xf numFmtId="0" fontId="56" fillId="36" borderId="72" applyNumberFormat="0" applyAlignment="0" applyProtection="0">
      <alignment vertical="center"/>
    </xf>
    <xf numFmtId="0" fontId="56" fillId="36" borderId="72" applyNumberFormat="0" applyAlignment="0" applyProtection="0">
      <alignment vertical="center"/>
    </xf>
    <xf numFmtId="0" fontId="56" fillId="36" borderId="72" applyNumberFormat="0" applyAlignment="0" applyProtection="0">
      <alignment vertical="center"/>
    </xf>
    <xf numFmtId="0" fontId="56" fillId="36" borderId="72" applyNumberFormat="0" applyAlignment="0" applyProtection="0">
      <alignment vertical="center"/>
    </xf>
    <xf numFmtId="0" fontId="56" fillId="34" borderId="72" applyNumberFormat="0" applyAlignment="0" applyProtection="0">
      <alignment vertical="center"/>
    </xf>
    <xf numFmtId="0" fontId="56" fillId="36" borderId="72" applyNumberFormat="0" applyAlignment="0" applyProtection="0">
      <alignment vertical="center"/>
    </xf>
    <xf numFmtId="0" fontId="56" fillId="34" borderId="72" applyNumberFormat="0" applyAlignment="0" applyProtection="0">
      <alignment vertical="center"/>
    </xf>
    <xf numFmtId="0" fontId="56" fillId="36" borderId="72" applyNumberFormat="0" applyAlignment="0" applyProtection="0">
      <alignment vertical="center"/>
    </xf>
    <xf numFmtId="0" fontId="56" fillId="36" borderId="72" applyNumberFormat="0" applyAlignment="0" applyProtection="0">
      <alignment vertical="center"/>
    </xf>
    <xf numFmtId="0" fontId="56" fillId="36" borderId="72" applyNumberFormat="0" applyAlignment="0" applyProtection="0">
      <alignment vertical="center"/>
    </xf>
    <xf numFmtId="0" fontId="56" fillId="36" borderId="72" applyNumberFormat="0" applyAlignment="0" applyProtection="0">
      <alignment vertical="center"/>
    </xf>
    <xf numFmtId="0" fontId="56" fillId="36" borderId="72" applyNumberFormat="0" applyAlignment="0" applyProtection="0">
      <alignment vertical="center"/>
    </xf>
    <xf numFmtId="0" fontId="56" fillId="36" borderId="72" applyNumberFormat="0" applyAlignment="0" applyProtection="0">
      <alignment vertical="center"/>
    </xf>
    <xf numFmtId="0" fontId="56" fillId="36" borderId="72" applyNumberFormat="0" applyAlignment="0" applyProtection="0">
      <alignment vertical="center"/>
    </xf>
    <xf numFmtId="0" fontId="56" fillId="36" borderId="72" applyNumberFormat="0" applyAlignment="0" applyProtection="0">
      <alignment vertical="center"/>
    </xf>
    <xf numFmtId="0" fontId="56" fillId="36" borderId="72" applyNumberFormat="0" applyAlignment="0" applyProtection="0">
      <alignment vertical="center"/>
    </xf>
    <xf numFmtId="0" fontId="56" fillId="36" borderId="72" applyNumberFormat="0" applyAlignment="0" applyProtection="0">
      <alignment vertical="center"/>
    </xf>
    <xf numFmtId="0" fontId="56" fillId="34" borderId="72" applyNumberFormat="0" applyAlignment="0" applyProtection="0">
      <alignment vertical="center"/>
    </xf>
    <xf numFmtId="0" fontId="47" fillId="0" borderId="62" applyNumberFormat="0" applyFill="0" applyAlignment="0" applyProtection="0"/>
    <xf numFmtId="0" fontId="47" fillId="0" borderId="62" applyNumberFormat="0" applyFill="0" applyAlignment="0" applyProtection="0"/>
    <xf numFmtId="0" fontId="47" fillId="0" borderId="62" applyNumberFormat="0" applyFill="0" applyAlignment="0" applyProtection="0"/>
    <xf numFmtId="0" fontId="47" fillId="0" borderId="62" applyNumberFormat="0" applyFill="0" applyAlignment="0" applyProtection="0"/>
    <xf numFmtId="0" fontId="47" fillId="0" borderId="62" applyNumberFormat="0" applyFill="0" applyAlignment="0" applyProtection="0"/>
    <xf numFmtId="0" fontId="47" fillId="0" borderId="62" applyNumberFormat="0" applyFill="0" applyAlignment="0" applyProtection="0"/>
    <xf numFmtId="0" fontId="47" fillId="0" borderId="62" applyNumberFormat="0" applyFill="0" applyAlignment="0" applyProtection="0"/>
    <xf numFmtId="0" fontId="47" fillId="0" borderId="62" applyNumberFormat="0" applyFill="0" applyAlignment="0" applyProtection="0"/>
    <xf numFmtId="0" fontId="47" fillId="0" borderId="62" applyNumberFormat="0" applyFill="0" applyAlignment="0" applyProtection="0"/>
    <xf numFmtId="0" fontId="47" fillId="0" borderId="62" applyNumberFormat="0" applyFill="0" applyAlignment="0" applyProtection="0"/>
    <xf numFmtId="0" fontId="47" fillId="0" borderId="62" applyNumberFormat="0" applyFill="0" applyAlignment="0" applyProtection="0"/>
    <xf numFmtId="0" fontId="47" fillId="0" borderId="62" applyNumberFormat="0" applyFill="0" applyAlignment="0" applyProtection="0"/>
    <xf numFmtId="0" fontId="56" fillId="36" borderId="65" applyNumberFormat="0" applyAlignment="0" applyProtection="0">
      <alignment vertical="center"/>
    </xf>
    <xf numFmtId="0" fontId="56" fillId="36" borderId="65" applyNumberFormat="0" applyAlignment="0" applyProtection="0">
      <alignment vertical="center"/>
    </xf>
    <xf numFmtId="0" fontId="56" fillId="36" borderId="53" applyNumberFormat="0" applyAlignment="0" applyProtection="0">
      <alignment vertical="center"/>
    </xf>
    <xf numFmtId="0" fontId="56" fillId="36" borderId="53" applyNumberFormat="0" applyAlignment="0" applyProtection="0">
      <alignment vertical="center"/>
    </xf>
    <xf numFmtId="0" fontId="56" fillId="36" borderId="53" applyNumberFormat="0" applyAlignment="0" applyProtection="0">
      <alignment vertical="center"/>
    </xf>
    <xf numFmtId="0" fontId="56" fillId="36" borderId="53" applyNumberFormat="0" applyAlignment="0" applyProtection="0">
      <alignment vertical="center"/>
    </xf>
    <xf numFmtId="0" fontId="56" fillId="36" borderId="53" applyNumberFormat="0" applyAlignment="0" applyProtection="0">
      <alignment vertical="center"/>
    </xf>
    <xf numFmtId="0" fontId="56" fillId="36" borderId="53" applyNumberFormat="0" applyAlignment="0" applyProtection="0">
      <alignment vertical="center"/>
    </xf>
    <xf numFmtId="0" fontId="56" fillId="34" borderId="53" applyNumberFormat="0" applyAlignment="0" applyProtection="0">
      <alignment vertical="center"/>
    </xf>
    <xf numFmtId="0" fontId="56" fillId="36" borderId="53" applyNumberFormat="0" applyAlignment="0" applyProtection="0">
      <alignment vertical="center"/>
    </xf>
    <xf numFmtId="0" fontId="56" fillId="36" borderId="53" applyNumberFormat="0" applyAlignment="0" applyProtection="0">
      <alignment vertical="center"/>
    </xf>
    <xf numFmtId="0" fontId="56" fillId="36" borderId="53" applyNumberFormat="0" applyAlignment="0" applyProtection="0">
      <alignment vertical="center"/>
    </xf>
    <xf numFmtId="0" fontId="56" fillId="36" borderId="53" applyNumberFormat="0" applyAlignment="0" applyProtection="0">
      <alignment vertical="center"/>
    </xf>
    <xf numFmtId="0" fontId="56" fillId="34" borderId="53" applyNumberFormat="0" applyAlignment="0" applyProtection="0">
      <alignment vertical="center"/>
    </xf>
    <xf numFmtId="0" fontId="56" fillId="36" borderId="53" applyNumberFormat="0" applyAlignment="0" applyProtection="0">
      <alignment vertical="center"/>
    </xf>
    <xf numFmtId="0" fontId="56" fillId="34" borderId="53" applyNumberFormat="0" applyAlignment="0" applyProtection="0">
      <alignment vertical="center"/>
    </xf>
    <xf numFmtId="0" fontId="56" fillId="36" borderId="53" applyNumberFormat="0" applyAlignment="0" applyProtection="0">
      <alignment vertical="center"/>
    </xf>
    <xf numFmtId="0" fontId="56" fillId="36" borderId="53" applyNumberFormat="0" applyAlignment="0" applyProtection="0">
      <alignment vertical="center"/>
    </xf>
    <xf numFmtId="0" fontId="56" fillId="36" borderId="53" applyNumberFormat="0" applyAlignment="0" applyProtection="0">
      <alignment vertical="center"/>
    </xf>
    <xf numFmtId="0" fontId="56" fillId="36" borderId="53" applyNumberFormat="0" applyAlignment="0" applyProtection="0">
      <alignment vertical="center"/>
    </xf>
    <xf numFmtId="0" fontId="56" fillId="36" borderId="53" applyNumberFormat="0" applyAlignment="0" applyProtection="0">
      <alignment vertical="center"/>
    </xf>
    <xf numFmtId="0" fontId="56" fillId="36" borderId="53" applyNumberFormat="0" applyAlignment="0" applyProtection="0">
      <alignment vertical="center"/>
    </xf>
    <xf numFmtId="0" fontId="56" fillId="36" borderId="53" applyNumberFormat="0" applyAlignment="0" applyProtection="0">
      <alignment vertical="center"/>
    </xf>
    <xf numFmtId="0" fontId="56" fillId="36" borderId="53" applyNumberFormat="0" applyAlignment="0" applyProtection="0">
      <alignment vertical="center"/>
    </xf>
    <xf numFmtId="0" fontId="56" fillId="36" borderId="53" applyNumberFormat="0" applyAlignment="0" applyProtection="0">
      <alignment vertical="center"/>
    </xf>
    <xf numFmtId="0" fontId="56" fillId="36" borderId="53" applyNumberFormat="0" applyAlignment="0" applyProtection="0">
      <alignment vertical="center"/>
    </xf>
    <xf numFmtId="0" fontId="56" fillId="34" borderId="53" applyNumberFormat="0" applyAlignment="0" applyProtection="0">
      <alignment vertical="center"/>
    </xf>
    <xf numFmtId="0" fontId="56" fillId="36" borderId="53" applyNumberFormat="0" applyAlignment="0" applyProtection="0">
      <alignment vertical="center"/>
    </xf>
    <xf numFmtId="0" fontId="56" fillId="36" borderId="53" applyNumberFormat="0" applyAlignment="0" applyProtection="0">
      <alignment vertical="center"/>
    </xf>
    <xf numFmtId="0" fontId="56" fillId="36" borderId="53" applyNumberFormat="0" applyAlignment="0" applyProtection="0">
      <alignment vertical="center"/>
    </xf>
    <xf numFmtId="0" fontId="56" fillId="36" borderId="53" applyNumberFormat="0" applyAlignment="0" applyProtection="0">
      <alignment vertical="center"/>
    </xf>
    <xf numFmtId="0" fontId="56" fillId="36" borderId="53" applyNumberFormat="0" applyAlignment="0" applyProtection="0">
      <alignment vertical="center"/>
    </xf>
    <xf numFmtId="0" fontId="56" fillId="34" borderId="53" applyNumberFormat="0" applyAlignment="0" applyProtection="0">
      <alignment vertical="center"/>
    </xf>
    <xf numFmtId="0" fontId="56" fillId="36" borderId="53" applyNumberFormat="0" applyAlignment="0" applyProtection="0">
      <alignment vertical="center"/>
    </xf>
    <xf numFmtId="0" fontId="56" fillId="36" borderId="53" applyNumberFormat="0" applyAlignment="0" applyProtection="0">
      <alignment vertical="center"/>
    </xf>
    <xf numFmtId="0" fontId="56" fillId="36" borderId="53" applyNumberFormat="0" applyAlignment="0" applyProtection="0">
      <alignment vertical="center"/>
    </xf>
    <xf numFmtId="0" fontId="56" fillId="36" borderId="53" applyNumberFormat="0" applyAlignment="0" applyProtection="0">
      <alignment vertical="center"/>
    </xf>
    <xf numFmtId="0" fontId="56" fillId="34" borderId="53" applyNumberFormat="0" applyAlignment="0" applyProtection="0">
      <alignment vertical="center"/>
    </xf>
    <xf numFmtId="0" fontId="56" fillId="36" borderId="72" applyNumberFormat="0" applyAlignment="0" applyProtection="0">
      <alignment vertical="center"/>
    </xf>
    <xf numFmtId="0" fontId="56" fillId="36" borderId="72" applyNumberFormat="0" applyAlignment="0" applyProtection="0">
      <alignment vertical="center"/>
    </xf>
    <xf numFmtId="0" fontId="56" fillId="34" borderId="72" applyNumberFormat="0" applyAlignment="0" applyProtection="0">
      <alignment vertical="center"/>
    </xf>
    <xf numFmtId="0" fontId="31" fillId="34" borderId="69" applyNumberFormat="0" applyAlignment="0" applyProtection="0"/>
    <xf numFmtId="0" fontId="56" fillId="36" borderId="65" applyNumberFormat="0" applyAlignment="0" applyProtection="0">
      <alignment vertical="center"/>
    </xf>
    <xf numFmtId="0" fontId="56" fillId="36" borderId="65" applyNumberFormat="0" applyAlignment="0" applyProtection="0">
      <alignment vertical="center"/>
    </xf>
    <xf numFmtId="0" fontId="56" fillId="34" borderId="65" applyNumberFormat="0" applyAlignment="0" applyProtection="0">
      <alignment vertical="center"/>
    </xf>
    <xf numFmtId="0" fontId="56" fillId="36" borderId="65" applyNumberFormat="0" applyAlignment="0" applyProtection="0">
      <alignment vertical="center"/>
    </xf>
    <xf numFmtId="0" fontId="55" fillId="0" borderId="68" applyNumberFormat="0" applyFill="0" applyAlignment="0" applyProtection="0">
      <alignment vertical="center"/>
    </xf>
    <xf numFmtId="0" fontId="55" fillId="0" borderId="68" applyNumberFormat="0" applyFill="0" applyAlignment="0" applyProtection="0">
      <alignment vertical="center"/>
    </xf>
    <xf numFmtId="0" fontId="55" fillId="0" borderId="68" applyNumberFormat="0" applyFill="0" applyAlignment="0" applyProtection="0">
      <alignment vertical="center"/>
    </xf>
    <xf numFmtId="0" fontId="55" fillId="0" borderId="68" applyNumberFormat="0" applyFill="0" applyAlignment="0" applyProtection="0">
      <alignment vertical="center"/>
    </xf>
    <xf numFmtId="0" fontId="44" fillId="39" borderId="66" applyNumberFormat="0" applyFont="0" applyAlignment="0" applyProtection="0"/>
    <xf numFmtId="0" fontId="45" fillId="34" borderId="61" applyNumberFormat="0" applyAlignment="0" applyProtection="0"/>
    <xf numFmtId="0" fontId="47" fillId="0" borderId="58" applyNumberFormat="0" applyFill="0" applyAlignment="0" applyProtection="0"/>
    <xf numFmtId="0" fontId="45" fillId="34" borderId="61" applyNumberFormat="0" applyAlignment="0" applyProtection="0"/>
    <xf numFmtId="0" fontId="45" fillId="34" borderId="61" applyNumberFormat="0" applyAlignment="0" applyProtection="0"/>
    <xf numFmtId="0" fontId="45" fillId="34" borderId="61" applyNumberFormat="0" applyAlignment="0" applyProtection="0"/>
    <xf numFmtId="0" fontId="45" fillId="34" borderId="61" applyNumberFormat="0" applyAlignment="0" applyProtection="0"/>
    <xf numFmtId="0" fontId="45" fillId="34" borderId="61" applyNumberFormat="0" applyAlignment="0" applyProtection="0"/>
    <xf numFmtId="0" fontId="45" fillId="34" borderId="61" applyNumberFormat="0" applyAlignment="0" applyProtection="0"/>
    <xf numFmtId="0" fontId="45" fillId="34" borderId="61" applyNumberFormat="0" applyAlignment="0" applyProtection="0"/>
    <xf numFmtId="0" fontId="45" fillId="34" borderId="61" applyNumberFormat="0" applyAlignment="0" applyProtection="0"/>
    <xf numFmtId="0" fontId="45" fillId="34" borderId="61" applyNumberFormat="0" applyAlignment="0" applyProtection="0"/>
    <xf numFmtId="0" fontId="45" fillId="34" borderId="61" applyNumberFormat="0" applyAlignment="0" applyProtection="0"/>
    <xf numFmtId="0" fontId="45" fillId="34" borderId="61" applyNumberFormat="0" applyAlignment="0" applyProtection="0"/>
    <xf numFmtId="0" fontId="45" fillId="34" borderId="61" applyNumberFormat="0" applyAlignment="0" applyProtection="0"/>
    <xf numFmtId="0" fontId="45" fillId="34" borderId="61" applyNumberFormat="0" applyAlignment="0" applyProtection="0"/>
    <xf numFmtId="0" fontId="47" fillId="0" borderId="68" applyNumberFormat="0" applyFill="0" applyAlignment="0" applyProtection="0"/>
    <xf numFmtId="0" fontId="47" fillId="0" borderId="68" applyNumberFormat="0" applyFill="0" applyAlignment="0" applyProtection="0"/>
    <xf numFmtId="0" fontId="47" fillId="0" borderId="68" applyNumberFormat="0" applyFill="0" applyAlignment="0" applyProtection="0"/>
    <xf numFmtId="0" fontId="47" fillId="0" borderId="68" applyNumberFormat="0" applyFill="0" applyAlignment="0" applyProtection="0"/>
    <xf numFmtId="0" fontId="47" fillId="0" borderId="68" applyNumberFormat="0" applyFill="0" applyAlignment="0" applyProtection="0"/>
    <xf numFmtId="0" fontId="47" fillId="0" borderId="68" applyNumberFormat="0" applyFill="0" applyAlignment="0" applyProtection="0"/>
    <xf numFmtId="0" fontId="47" fillId="0" borderId="68" applyNumberFormat="0" applyFill="0" applyAlignment="0" applyProtection="0"/>
    <xf numFmtId="0" fontId="47" fillId="0" borderId="68" applyNumberFormat="0" applyFill="0" applyAlignment="0" applyProtection="0"/>
    <xf numFmtId="0" fontId="47" fillId="0" borderId="68" applyNumberFormat="0" applyFill="0" applyAlignment="0" applyProtection="0"/>
    <xf numFmtId="0" fontId="31" fillId="34" borderId="63" applyNumberFormat="0" applyAlignment="0" applyProtection="0"/>
    <xf numFmtId="0" fontId="31" fillId="34" borderId="63" applyNumberFormat="0" applyAlignment="0" applyProtection="0"/>
    <xf numFmtId="0" fontId="31" fillId="34" borderId="63" applyNumberFormat="0" applyAlignment="0" applyProtection="0"/>
    <xf numFmtId="0" fontId="31" fillId="34" borderId="63" applyNumberFormat="0" applyAlignment="0" applyProtection="0"/>
    <xf numFmtId="0" fontId="31" fillId="34" borderId="63" applyNumberFormat="0" applyAlignment="0" applyProtection="0"/>
    <xf numFmtId="0" fontId="31" fillId="34" borderId="63" applyNumberFormat="0" applyAlignment="0" applyProtection="0"/>
    <xf numFmtId="0" fontId="31" fillId="34" borderId="63" applyNumberFormat="0" applyAlignment="0" applyProtection="0"/>
    <xf numFmtId="0" fontId="31" fillId="34" borderId="63" applyNumberFormat="0" applyAlignment="0" applyProtection="0"/>
    <xf numFmtId="0" fontId="31" fillId="34" borderId="63" applyNumberFormat="0" applyAlignment="0" applyProtection="0"/>
    <xf numFmtId="0" fontId="55" fillId="0" borderId="68" applyNumberFormat="0" applyFill="0" applyAlignment="0" applyProtection="0">
      <alignment vertical="center"/>
    </xf>
    <xf numFmtId="0" fontId="55" fillId="0" borderId="68" applyNumberFormat="0" applyFill="0" applyAlignment="0" applyProtection="0">
      <alignment vertical="center"/>
    </xf>
    <xf numFmtId="0" fontId="55" fillId="0" borderId="68" applyNumberFormat="0" applyFill="0" applyAlignment="0" applyProtection="0">
      <alignment vertical="center"/>
    </xf>
    <xf numFmtId="0" fontId="56" fillId="36" borderId="65" applyNumberFormat="0" applyAlignment="0" applyProtection="0">
      <alignment vertical="center"/>
    </xf>
    <xf numFmtId="0" fontId="56" fillId="34" borderId="65" applyNumberFormat="0" applyAlignment="0" applyProtection="0">
      <alignment vertical="center"/>
    </xf>
    <xf numFmtId="0" fontId="56" fillId="36" borderId="65" applyNumberFormat="0" applyAlignment="0" applyProtection="0">
      <alignment vertical="center"/>
    </xf>
    <xf numFmtId="0" fontId="56" fillId="34" borderId="65" applyNumberFormat="0" applyAlignment="0" applyProtection="0">
      <alignment vertical="center"/>
    </xf>
    <xf numFmtId="0" fontId="56" fillId="36" borderId="65" applyNumberFormat="0" applyAlignment="0" applyProtection="0">
      <alignment vertical="center"/>
    </xf>
    <xf numFmtId="0" fontId="56" fillId="36" borderId="65" applyNumberFormat="0" applyAlignment="0" applyProtection="0">
      <alignment vertical="center"/>
    </xf>
    <xf numFmtId="0" fontId="56" fillId="36" borderId="65" applyNumberFormat="0" applyAlignment="0" applyProtection="0">
      <alignment vertical="center"/>
    </xf>
    <xf numFmtId="0" fontId="56" fillId="36" borderId="65" applyNumberFormat="0" applyAlignment="0" applyProtection="0">
      <alignment vertical="center"/>
    </xf>
    <xf numFmtId="0" fontId="56" fillId="36" borderId="65" applyNumberFormat="0" applyAlignment="0" applyProtection="0">
      <alignment vertical="center"/>
    </xf>
    <xf numFmtId="0" fontId="56" fillId="36" borderId="65" applyNumberFormat="0" applyAlignment="0" applyProtection="0">
      <alignment vertical="center"/>
    </xf>
    <xf numFmtId="0" fontId="56" fillId="36" borderId="65" applyNumberFormat="0" applyAlignment="0" applyProtection="0">
      <alignment vertical="center"/>
    </xf>
    <xf numFmtId="0" fontId="56" fillId="36" borderId="65" applyNumberFormat="0" applyAlignment="0" applyProtection="0">
      <alignment vertical="center"/>
    </xf>
    <xf numFmtId="0" fontId="56" fillId="36" borderId="65" applyNumberFormat="0" applyAlignment="0" applyProtection="0">
      <alignment vertical="center"/>
    </xf>
    <xf numFmtId="0" fontId="56" fillId="36" borderId="65" applyNumberFormat="0" applyAlignment="0" applyProtection="0">
      <alignment vertical="center"/>
    </xf>
    <xf numFmtId="0" fontId="56" fillId="34" borderId="65" applyNumberFormat="0" applyAlignment="0" applyProtection="0">
      <alignment vertical="center"/>
    </xf>
    <xf numFmtId="0" fontId="55" fillId="0" borderId="75" applyNumberFormat="0" applyFill="0" applyAlignment="0" applyProtection="0">
      <alignment vertical="center"/>
    </xf>
    <xf numFmtId="0" fontId="55" fillId="0" borderId="75" applyNumberFormat="0" applyFill="0" applyAlignment="0" applyProtection="0">
      <alignment vertical="center"/>
    </xf>
    <xf numFmtId="0" fontId="55" fillId="0" borderId="75" applyNumberFormat="0" applyFill="0" applyAlignment="0" applyProtection="0">
      <alignment vertical="center"/>
    </xf>
    <xf numFmtId="0" fontId="55" fillId="0" borderId="75" applyNumberFormat="0" applyFill="0" applyAlignment="0" applyProtection="0">
      <alignment vertical="center"/>
    </xf>
    <xf numFmtId="0" fontId="55" fillId="0" borderId="75" applyNumberFormat="0" applyFill="0" applyAlignment="0" applyProtection="0">
      <alignment vertical="center"/>
    </xf>
    <xf numFmtId="0" fontId="55" fillId="0" borderId="75" applyNumberFormat="0" applyFill="0" applyAlignment="0" applyProtection="0">
      <alignment vertical="center"/>
    </xf>
    <xf numFmtId="0" fontId="55" fillId="0" borderId="75" applyNumberFormat="0" applyFill="0" applyAlignment="0" applyProtection="0">
      <alignment vertical="center"/>
    </xf>
    <xf numFmtId="0" fontId="55" fillId="0" borderId="75" applyNumberFormat="0" applyFill="0" applyAlignment="0" applyProtection="0">
      <alignment vertical="center"/>
    </xf>
    <xf numFmtId="0" fontId="55" fillId="0" borderId="75" applyNumberFormat="0" applyFill="0" applyAlignment="0" applyProtection="0">
      <alignment vertical="center"/>
    </xf>
    <xf numFmtId="0" fontId="55" fillId="0" borderId="75" applyNumberFormat="0" applyFill="0" applyAlignment="0" applyProtection="0">
      <alignment vertical="center"/>
    </xf>
    <xf numFmtId="0" fontId="55" fillId="0" borderId="75" applyNumberFormat="0" applyFill="0" applyAlignment="0" applyProtection="0">
      <alignment vertical="center"/>
    </xf>
    <xf numFmtId="0" fontId="55" fillId="0" borderId="75" applyNumberFormat="0" applyFill="0" applyAlignment="0" applyProtection="0">
      <alignment vertical="center"/>
    </xf>
    <xf numFmtId="0" fontId="55" fillId="0" borderId="75" applyNumberFormat="0" applyFill="0" applyAlignment="0" applyProtection="0">
      <alignment vertical="center"/>
    </xf>
    <xf numFmtId="0" fontId="55" fillId="0" borderId="75" applyNumberFormat="0" applyFill="0" applyAlignment="0" applyProtection="0">
      <alignment vertical="center"/>
    </xf>
    <xf numFmtId="0" fontId="55" fillId="0" borderId="75" applyNumberFormat="0" applyFill="0" applyAlignment="0" applyProtection="0">
      <alignment vertical="center"/>
    </xf>
    <xf numFmtId="0" fontId="55" fillId="0" borderId="75" applyNumberFormat="0" applyFill="0" applyAlignment="0" applyProtection="0">
      <alignment vertical="center"/>
    </xf>
    <xf numFmtId="0" fontId="55" fillId="0" borderId="68" applyNumberFormat="0" applyFill="0" applyAlignment="0" applyProtection="0">
      <alignment vertical="center"/>
    </xf>
    <xf numFmtId="0" fontId="55" fillId="0" borderId="68" applyNumberFormat="0" applyFill="0" applyAlignment="0" applyProtection="0">
      <alignment vertical="center"/>
    </xf>
    <xf numFmtId="0" fontId="55" fillId="0" borderId="68" applyNumberFormat="0" applyFill="0" applyAlignment="0" applyProtection="0">
      <alignment vertical="center"/>
    </xf>
    <xf numFmtId="0" fontId="63" fillId="13" borderId="53" applyNumberFormat="0" applyAlignment="0" applyProtection="0">
      <alignment vertical="center"/>
    </xf>
    <xf numFmtId="0" fontId="63" fillId="13" borderId="53" applyNumberFormat="0" applyAlignment="0" applyProtection="0">
      <alignment vertical="center"/>
    </xf>
    <xf numFmtId="0" fontId="63" fillId="13" borderId="53" applyNumberFormat="0" applyAlignment="0" applyProtection="0">
      <alignment vertical="center"/>
    </xf>
    <xf numFmtId="0" fontId="63" fillId="13" borderId="53" applyNumberFormat="0" applyAlignment="0" applyProtection="0">
      <alignment vertical="center"/>
    </xf>
    <xf numFmtId="0" fontId="63" fillId="13" borderId="53" applyNumberFormat="0" applyAlignment="0" applyProtection="0">
      <alignment vertical="center"/>
    </xf>
    <xf numFmtId="0" fontId="63" fillId="13" borderId="53" applyNumberFormat="0" applyAlignment="0" applyProtection="0">
      <alignment vertical="center"/>
    </xf>
    <xf numFmtId="0" fontId="63" fillId="7" borderId="53" applyNumberFormat="0" applyAlignment="0" applyProtection="0">
      <alignment vertical="center"/>
    </xf>
    <xf numFmtId="0" fontId="63" fillId="13" borderId="53" applyNumberFormat="0" applyAlignment="0" applyProtection="0">
      <alignment vertical="center"/>
    </xf>
    <xf numFmtId="0" fontId="63" fillId="13" borderId="53" applyNumberFormat="0" applyAlignment="0" applyProtection="0">
      <alignment vertical="center"/>
    </xf>
    <xf numFmtId="0" fontId="63" fillId="13" borderId="53" applyNumberFormat="0" applyAlignment="0" applyProtection="0">
      <alignment vertical="center"/>
    </xf>
    <xf numFmtId="0" fontId="63" fillId="13" borderId="53" applyNumberFormat="0" applyAlignment="0" applyProtection="0">
      <alignment vertical="center"/>
    </xf>
    <xf numFmtId="0" fontId="63" fillId="7" borderId="53" applyNumberFormat="0" applyAlignment="0" applyProtection="0">
      <alignment vertical="center"/>
    </xf>
    <xf numFmtId="0" fontId="63" fillId="13" borderId="53" applyNumberFormat="0" applyAlignment="0" applyProtection="0">
      <alignment vertical="center"/>
    </xf>
    <xf numFmtId="0" fontId="63" fillId="7" borderId="53" applyNumberFormat="0" applyAlignment="0" applyProtection="0">
      <alignment vertical="center"/>
    </xf>
    <xf numFmtId="0" fontId="63" fillId="13" borderId="53" applyNumberFormat="0" applyAlignment="0" applyProtection="0">
      <alignment vertical="center"/>
    </xf>
    <xf numFmtId="0" fontId="63" fillId="13" borderId="53" applyNumberFormat="0" applyAlignment="0" applyProtection="0">
      <alignment vertical="center"/>
    </xf>
    <xf numFmtId="0" fontId="63" fillId="13" borderId="53" applyNumberFormat="0" applyAlignment="0" applyProtection="0">
      <alignment vertical="center"/>
    </xf>
    <xf numFmtId="0" fontId="63" fillId="13" borderId="53" applyNumberFormat="0" applyAlignment="0" applyProtection="0">
      <alignment vertical="center"/>
    </xf>
    <xf numFmtId="0" fontId="63" fillId="13" borderId="53" applyNumberFormat="0" applyAlignment="0" applyProtection="0">
      <alignment vertical="center"/>
    </xf>
    <xf numFmtId="0" fontId="63" fillId="13" borderId="53" applyNumberFormat="0" applyAlignment="0" applyProtection="0">
      <alignment vertical="center"/>
    </xf>
    <xf numFmtId="0" fontId="63" fillId="13" borderId="53" applyNumberFormat="0" applyAlignment="0" applyProtection="0">
      <alignment vertical="center"/>
    </xf>
    <xf numFmtId="0" fontId="63" fillId="13" borderId="53" applyNumberFormat="0" applyAlignment="0" applyProtection="0">
      <alignment vertical="center"/>
    </xf>
    <xf numFmtId="0" fontId="63" fillId="13" borderId="53" applyNumberFormat="0" applyAlignment="0" applyProtection="0">
      <alignment vertical="center"/>
    </xf>
    <xf numFmtId="0" fontId="63" fillId="13" borderId="53" applyNumberFormat="0" applyAlignment="0" applyProtection="0">
      <alignment vertical="center"/>
    </xf>
    <xf numFmtId="0" fontId="63" fillId="7" borderId="53" applyNumberFormat="0" applyAlignment="0" applyProtection="0">
      <alignment vertical="center"/>
    </xf>
    <xf numFmtId="0" fontId="63" fillId="13" borderId="53" applyNumberFormat="0" applyAlignment="0" applyProtection="0">
      <alignment vertical="center"/>
    </xf>
    <xf numFmtId="0" fontId="63" fillId="13" borderId="53" applyNumberFormat="0" applyAlignment="0" applyProtection="0">
      <alignment vertical="center"/>
    </xf>
    <xf numFmtId="0" fontId="63" fillId="13" borderId="53" applyNumberFormat="0" applyAlignment="0" applyProtection="0">
      <alignment vertical="center"/>
    </xf>
    <xf numFmtId="0" fontId="63" fillId="13" borderId="53" applyNumberFormat="0" applyAlignment="0" applyProtection="0">
      <alignment vertical="center"/>
    </xf>
    <xf numFmtId="0" fontId="63" fillId="13" borderId="53" applyNumberFormat="0" applyAlignment="0" applyProtection="0">
      <alignment vertical="center"/>
    </xf>
    <xf numFmtId="0" fontId="63" fillId="7" borderId="53" applyNumberFormat="0" applyAlignment="0" applyProtection="0">
      <alignment vertical="center"/>
    </xf>
    <xf numFmtId="0" fontId="63" fillId="13" borderId="53" applyNumberFormat="0" applyAlignment="0" applyProtection="0">
      <alignment vertical="center"/>
    </xf>
    <xf numFmtId="0" fontId="63" fillId="13" borderId="53" applyNumberFormat="0" applyAlignment="0" applyProtection="0">
      <alignment vertical="center"/>
    </xf>
    <xf numFmtId="0" fontId="63" fillId="13" borderId="53" applyNumberFormat="0" applyAlignment="0" applyProtection="0">
      <alignment vertical="center"/>
    </xf>
    <xf numFmtId="0" fontId="63" fillId="13" borderId="53" applyNumberFormat="0" applyAlignment="0" applyProtection="0">
      <alignment vertical="center"/>
    </xf>
    <xf numFmtId="0" fontId="63" fillId="7" borderId="53" applyNumberFormat="0" applyAlignment="0" applyProtection="0">
      <alignment vertical="center"/>
    </xf>
    <xf numFmtId="0" fontId="45" fillId="34" borderId="61" applyNumberFormat="0" applyAlignment="0" applyProtection="0"/>
    <xf numFmtId="0" fontId="9" fillId="37" borderId="54" applyNumberFormat="0" applyFont="0" applyAlignment="0" applyProtection="0">
      <alignment vertical="center"/>
    </xf>
    <xf numFmtId="0" fontId="9" fillId="37" borderId="54" applyNumberFormat="0" applyFont="0" applyAlignment="0" applyProtection="0">
      <alignment vertical="center"/>
    </xf>
    <xf numFmtId="0" fontId="9" fillId="37" borderId="54" applyNumberFormat="0" applyFont="0" applyAlignment="0" applyProtection="0">
      <alignment vertical="center"/>
    </xf>
    <xf numFmtId="0" fontId="9" fillId="37" borderId="54" applyNumberFormat="0" applyFont="0" applyAlignment="0" applyProtection="0">
      <alignment vertical="center"/>
    </xf>
    <xf numFmtId="0" fontId="9" fillId="37" borderId="54" applyNumberFormat="0" applyFont="0" applyAlignment="0" applyProtection="0">
      <alignment vertical="center"/>
    </xf>
    <xf numFmtId="0" fontId="9" fillId="37" borderId="54" applyNumberFormat="0" applyFont="0" applyAlignment="0" applyProtection="0">
      <alignment vertical="center"/>
    </xf>
    <xf numFmtId="0" fontId="44" fillId="39" borderId="54" applyNumberFormat="0" applyFont="0" applyAlignment="0" applyProtection="0">
      <alignment vertical="center"/>
    </xf>
    <xf numFmtId="0" fontId="9" fillId="37" borderId="54" applyNumberFormat="0" applyFont="0" applyAlignment="0" applyProtection="0">
      <alignment vertical="center"/>
    </xf>
    <xf numFmtId="0" fontId="9" fillId="37" borderId="54" applyNumberFormat="0" applyFont="0" applyAlignment="0" applyProtection="0">
      <alignment vertical="center"/>
    </xf>
    <xf numFmtId="0" fontId="9" fillId="37" borderId="54" applyNumberFormat="0" applyFont="0" applyAlignment="0" applyProtection="0">
      <alignment vertical="center"/>
    </xf>
    <xf numFmtId="0" fontId="9" fillId="37" borderId="54" applyNumberFormat="0" applyFont="0" applyAlignment="0" applyProtection="0">
      <alignment vertical="center"/>
    </xf>
    <xf numFmtId="0" fontId="44" fillId="39" borderId="54" applyNumberFormat="0" applyFont="0" applyAlignment="0" applyProtection="0">
      <alignment vertical="center"/>
    </xf>
    <xf numFmtId="0" fontId="9" fillId="37" borderId="54" applyNumberFormat="0" applyFont="0" applyAlignment="0" applyProtection="0">
      <alignment vertical="center"/>
    </xf>
    <xf numFmtId="0" fontId="44" fillId="39" borderId="54" applyNumberFormat="0" applyFont="0" applyAlignment="0" applyProtection="0">
      <alignment vertical="center"/>
    </xf>
    <xf numFmtId="0" fontId="9" fillId="37" borderId="54" applyNumberFormat="0" applyFont="0" applyAlignment="0" applyProtection="0">
      <alignment vertical="center"/>
    </xf>
    <xf numFmtId="0" fontId="9" fillId="37" borderId="54" applyNumberFormat="0" applyFont="0" applyAlignment="0" applyProtection="0">
      <alignment vertical="center"/>
    </xf>
    <xf numFmtId="0" fontId="9" fillId="37" borderId="54" applyNumberFormat="0" applyFont="0" applyAlignment="0" applyProtection="0">
      <alignment vertical="center"/>
    </xf>
    <xf numFmtId="0" fontId="9" fillId="37" borderId="54" applyNumberFormat="0" applyFont="0" applyAlignment="0" applyProtection="0">
      <alignment vertical="center"/>
    </xf>
    <xf numFmtId="0" fontId="9" fillId="37" borderId="54" applyNumberFormat="0" applyFont="0" applyAlignment="0" applyProtection="0">
      <alignment vertical="center"/>
    </xf>
    <xf numFmtId="0" fontId="9" fillId="37" borderId="54" applyNumberFormat="0" applyFont="0" applyAlignment="0" applyProtection="0">
      <alignment vertical="center"/>
    </xf>
    <xf numFmtId="0" fontId="9" fillId="37" borderId="54" applyNumberFormat="0" applyFont="0" applyAlignment="0" applyProtection="0">
      <alignment vertical="center"/>
    </xf>
    <xf numFmtId="0" fontId="9" fillId="37" borderId="54" applyNumberFormat="0" applyFont="0" applyAlignment="0" applyProtection="0">
      <alignment vertical="center"/>
    </xf>
    <xf numFmtId="0" fontId="9" fillId="37" borderId="54" applyNumberFormat="0" applyFont="0" applyAlignment="0" applyProtection="0">
      <alignment vertical="center"/>
    </xf>
    <xf numFmtId="0" fontId="9" fillId="37" borderId="54" applyNumberFormat="0" applyFont="0" applyAlignment="0" applyProtection="0">
      <alignment vertical="center"/>
    </xf>
    <xf numFmtId="0" fontId="44" fillId="39" borderId="54" applyNumberFormat="0" applyFont="0" applyAlignment="0" applyProtection="0">
      <alignment vertical="center"/>
    </xf>
    <xf numFmtId="0" fontId="9" fillId="37" borderId="54" applyNumberFormat="0" applyFont="0" applyAlignment="0" applyProtection="0">
      <alignment vertical="center"/>
    </xf>
    <xf numFmtId="0" fontId="9" fillId="37" borderId="54" applyNumberFormat="0" applyFont="0" applyAlignment="0" applyProtection="0">
      <alignment vertical="center"/>
    </xf>
    <xf numFmtId="0" fontId="9" fillId="37" borderId="54" applyNumberFormat="0" applyFont="0" applyAlignment="0" applyProtection="0">
      <alignment vertical="center"/>
    </xf>
    <xf numFmtId="0" fontId="9" fillId="37" borderId="54" applyNumberFormat="0" applyFont="0" applyAlignment="0" applyProtection="0">
      <alignment vertical="center"/>
    </xf>
    <xf numFmtId="0" fontId="9" fillId="37" borderId="54" applyNumberFormat="0" applyFont="0" applyAlignment="0" applyProtection="0">
      <alignment vertical="center"/>
    </xf>
    <xf numFmtId="0" fontId="44" fillId="39" borderId="54" applyNumberFormat="0" applyFont="0" applyAlignment="0" applyProtection="0">
      <alignment vertical="center"/>
    </xf>
    <xf numFmtId="0" fontId="9" fillId="37" borderId="54" applyNumberFormat="0" applyFont="0" applyAlignment="0" applyProtection="0">
      <alignment vertical="center"/>
    </xf>
    <xf numFmtId="0" fontId="9" fillId="37" borderId="54" applyNumberFormat="0" applyFont="0" applyAlignment="0" applyProtection="0">
      <alignment vertical="center"/>
    </xf>
    <xf numFmtId="0" fontId="9" fillId="37" borderId="54" applyNumberFormat="0" applyFont="0" applyAlignment="0" applyProtection="0">
      <alignment vertical="center"/>
    </xf>
    <xf numFmtId="0" fontId="9" fillId="37" borderId="54" applyNumberFormat="0" applyFont="0" applyAlignment="0" applyProtection="0">
      <alignment vertical="center"/>
    </xf>
    <xf numFmtId="0" fontId="44" fillId="39" borderId="54" applyNumberFormat="0" applyFont="0" applyAlignment="0" applyProtection="0">
      <alignment vertical="center"/>
    </xf>
    <xf numFmtId="0" fontId="45" fillId="34" borderId="61" applyNumberFormat="0" applyAlignment="0" applyProtection="0"/>
    <xf numFmtId="0" fontId="9" fillId="37" borderId="77" applyNumberFormat="0" applyFont="0" applyAlignment="0" applyProtection="0">
      <alignment vertical="center"/>
    </xf>
    <xf numFmtId="0" fontId="47" fillId="0" borderId="68" applyNumberFormat="0" applyFill="0" applyAlignment="0" applyProtection="0"/>
    <xf numFmtId="0" fontId="40" fillId="7" borderId="63" applyNumberFormat="0" applyAlignment="0" applyProtection="0"/>
    <xf numFmtId="0" fontId="31" fillId="34" borderId="55" applyNumberFormat="0" applyAlignment="0" applyProtection="0"/>
    <xf numFmtId="0" fontId="44" fillId="39" borderId="66" applyNumberFormat="0" applyFont="0" applyAlignment="0" applyProtection="0"/>
    <xf numFmtId="0" fontId="44" fillId="39" borderId="66" applyNumberFormat="0" applyFont="0" applyAlignment="0" applyProtection="0"/>
    <xf numFmtId="0" fontId="40" fillId="7" borderId="63" applyNumberFormat="0" applyAlignment="0" applyProtection="0"/>
    <xf numFmtId="0" fontId="45" fillId="34" borderId="61" applyNumberFormat="0" applyAlignment="0" applyProtection="0"/>
    <xf numFmtId="0" fontId="47" fillId="0" borderId="79" applyNumberFormat="0" applyFill="0" applyAlignment="0" applyProtection="0"/>
    <xf numFmtId="0" fontId="31" fillId="34" borderId="69" applyNumberFormat="0" applyAlignment="0" applyProtection="0"/>
    <xf numFmtId="0" fontId="44" fillId="39" borderId="70" applyNumberFormat="0" applyFont="0" applyAlignment="0" applyProtection="0"/>
    <xf numFmtId="0" fontId="44" fillId="39" borderId="70" applyNumberFormat="0" applyFont="0" applyAlignment="0" applyProtection="0"/>
    <xf numFmtId="0" fontId="44" fillId="39" borderId="70" applyNumberFormat="0" applyFont="0" applyAlignment="0" applyProtection="0"/>
    <xf numFmtId="0" fontId="44" fillId="39" borderId="70" applyNumberFormat="0" applyFont="0" applyAlignment="0" applyProtection="0"/>
    <xf numFmtId="0" fontId="40" fillId="7" borderId="65" applyNumberFormat="0" applyAlignment="0" applyProtection="0"/>
    <xf numFmtId="0" fontId="62" fillId="36" borderId="57" applyNumberFormat="0" applyAlignment="0" applyProtection="0">
      <alignment vertical="center"/>
    </xf>
    <xf numFmtId="0" fontId="62" fillId="36" borderId="57" applyNumberFormat="0" applyAlignment="0" applyProtection="0">
      <alignment vertical="center"/>
    </xf>
    <xf numFmtId="0" fontId="62" fillId="36" borderId="57" applyNumberFormat="0" applyAlignment="0" applyProtection="0">
      <alignment vertical="center"/>
    </xf>
    <xf numFmtId="0" fontId="62" fillId="36" borderId="57" applyNumberFormat="0" applyAlignment="0" applyProtection="0">
      <alignment vertical="center"/>
    </xf>
    <xf numFmtId="0" fontId="62" fillId="36" borderId="57" applyNumberFormat="0" applyAlignment="0" applyProtection="0">
      <alignment vertical="center"/>
    </xf>
    <xf numFmtId="0" fontId="62" fillId="36" borderId="57" applyNumberFormat="0" applyAlignment="0" applyProtection="0">
      <alignment vertical="center"/>
    </xf>
    <xf numFmtId="0" fontId="62" fillId="36" borderId="57" applyNumberFormat="0" applyAlignment="0" applyProtection="0">
      <alignment vertical="center"/>
    </xf>
    <xf numFmtId="0" fontId="62" fillId="34" borderId="57" applyNumberFormat="0" applyAlignment="0" applyProtection="0">
      <alignment vertical="center"/>
    </xf>
    <xf numFmtId="0" fontId="62" fillId="36" borderId="57" applyNumberFormat="0" applyAlignment="0" applyProtection="0">
      <alignment vertical="center"/>
    </xf>
    <xf numFmtId="0" fontId="62" fillId="36" borderId="57" applyNumberFormat="0" applyAlignment="0" applyProtection="0">
      <alignment vertical="center"/>
    </xf>
    <xf numFmtId="0" fontId="62" fillId="36" borderId="57" applyNumberFormat="0" applyAlignment="0" applyProtection="0">
      <alignment vertical="center"/>
    </xf>
    <xf numFmtId="0" fontId="62" fillId="36" borderId="57" applyNumberFormat="0" applyAlignment="0" applyProtection="0">
      <alignment vertical="center"/>
    </xf>
    <xf numFmtId="0" fontId="62" fillId="34" borderId="57" applyNumberFormat="0" applyAlignment="0" applyProtection="0">
      <alignment vertical="center"/>
    </xf>
    <xf numFmtId="0" fontId="62" fillId="36" borderId="57" applyNumberFormat="0" applyAlignment="0" applyProtection="0">
      <alignment vertical="center"/>
    </xf>
    <xf numFmtId="0" fontId="62" fillId="36" borderId="57" applyNumberFormat="0" applyAlignment="0" applyProtection="0">
      <alignment vertical="center"/>
    </xf>
    <xf numFmtId="0" fontId="62" fillId="34" borderId="57" applyNumberFormat="0" applyAlignment="0" applyProtection="0">
      <alignment vertical="center"/>
    </xf>
    <xf numFmtId="0" fontId="62" fillId="36" borderId="57" applyNumberFormat="0" applyAlignment="0" applyProtection="0">
      <alignment vertical="center"/>
    </xf>
    <xf numFmtId="0" fontId="62" fillId="36" borderId="57" applyNumberFormat="0" applyAlignment="0" applyProtection="0">
      <alignment vertical="center"/>
    </xf>
    <xf numFmtId="0" fontId="62" fillId="36" borderId="57" applyNumberFormat="0" applyAlignment="0" applyProtection="0">
      <alignment vertical="center"/>
    </xf>
    <xf numFmtId="0" fontId="62" fillId="36" borderId="57" applyNumberFormat="0" applyAlignment="0" applyProtection="0">
      <alignment vertical="center"/>
    </xf>
    <xf numFmtId="0" fontId="62" fillId="36" borderId="57" applyNumberFormat="0" applyAlignment="0" applyProtection="0">
      <alignment vertical="center"/>
    </xf>
    <xf numFmtId="0" fontId="62" fillId="36" borderId="57" applyNumberFormat="0" applyAlignment="0" applyProtection="0">
      <alignment vertical="center"/>
    </xf>
    <xf numFmtId="0" fontId="62" fillId="36" borderId="57" applyNumberFormat="0" applyAlignment="0" applyProtection="0">
      <alignment vertical="center"/>
    </xf>
    <xf numFmtId="0" fontId="62" fillId="36" borderId="57" applyNumberFormat="0" applyAlignment="0" applyProtection="0">
      <alignment vertical="center"/>
    </xf>
    <xf numFmtId="0" fontId="62" fillId="36" borderId="57" applyNumberFormat="0" applyAlignment="0" applyProtection="0">
      <alignment vertical="center"/>
    </xf>
    <xf numFmtId="0" fontId="62" fillId="36" borderId="57" applyNumberFormat="0" applyAlignment="0" applyProtection="0">
      <alignment vertical="center"/>
    </xf>
    <xf numFmtId="0" fontId="62" fillId="34" borderId="57" applyNumberFormat="0" applyAlignment="0" applyProtection="0">
      <alignment vertical="center"/>
    </xf>
    <xf numFmtId="0" fontId="62" fillId="36" borderId="57" applyNumberFormat="0" applyAlignment="0" applyProtection="0">
      <alignment vertical="center"/>
    </xf>
    <xf numFmtId="0" fontId="62" fillId="36" borderId="57" applyNumberFormat="0" applyAlignment="0" applyProtection="0">
      <alignment vertical="center"/>
    </xf>
    <xf numFmtId="0" fontId="62" fillId="36" borderId="57" applyNumberFormat="0" applyAlignment="0" applyProtection="0">
      <alignment vertical="center"/>
    </xf>
    <xf numFmtId="0" fontId="62" fillId="36" borderId="57" applyNumberFormat="0" applyAlignment="0" applyProtection="0">
      <alignment vertical="center"/>
    </xf>
    <xf numFmtId="0" fontId="62" fillId="36" borderId="57" applyNumberFormat="0" applyAlignment="0" applyProtection="0">
      <alignment vertical="center"/>
    </xf>
    <xf numFmtId="0" fontId="62" fillId="36" borderId="57" applyNumberFormat="0" applyAlignment="0" applyProtection="0">
      <alignment vertical="center"/>
    </xf>
    <xf numFmtId="0" fontId="62" fillId="34" borderId="57" applyNumberFormat="0" applyAlignment="0" applyProtection="0">
      <alignment vertical="center"/>
    </xf>
    <xf numFmtId="0" fontId="62" fillId="36" borderId="57" applyNumberFormat="0" applyAlignment="0" applyProtection="0">
      <alignment vertical="center"/>
    </xf>
    <xf numFmtId="0" fontId="62" fillId="36" borderId="57" applyNumberFormat="0" applyAlignment="0" applyProtection="0">
      <alignment vertical="center"/>
    </xf>
    <xf numFmtId="0" fontId="62" fillId="36" borderId="57" applyNumberFormat="0" applyAlignment="0" applyProtection="0">
      <alignment vertical="center"/>
    </xf>
    <xf numFmtId="0" fontId="62" fillId="36" borderId="57" applyNumberFormat="0" applyAlignment="0" applyProtection="0">
      <alignment vertical="center"/>
    </xf>
    <xf numFmtId="0" fontId="62" fillId="34" borderId="57" applyNumberFormat="0" applyAlignment="0" applyProtection="0">
      <alignment vertical="center"/>
    </xf>
    <xf numFmtId="0" fontId="63" fillId="13" borderId="55" applyNumberFormat="0" applyAlignment="0" applyProtection="0">
      <alignment vertical="center"/>
    </xf>
    <xf numFmtId="0" fontId="63" fillId="13" borderId="55" applyNumberFormat="0" applyAlignment="0" applyProtection="0">
      <alignment vertical="center"/>
    </xf>
    <xf numFmtId="0" fontId="63" fillId="13" borderId="55" applyNumberFormat="0" applyAlignment="0" applyProtection="0">
      <alignment vertical="center"/>
    </xf>
    <xf numFmtId="0" fontId="63" fillId="13" borderId="55" applyNumberFormat="0" applyAlignment="0" applyProtection="0">
      <alignment vertical="center"/>
    </xf>
    <xf numFmtId="0" fontId="63" fillId="13" borderId="55" applyNumberFormat="0" applyAlignment="0" applyProtection="0">
      <alignment vertical="center"/>
    </xf>
    <xf numFmtId="0" fontId="63" fillId="13" borderId="55" applyNumberFormat="0" applyAlignment="0" applyProtection="0">
      <alignment vertical="center"/>
    </xf>
    <xf numFmtId="0" fontId="63" fillId="7" borderId="55" applyNumberFormat="0" applyAlignment="0" applyProtection="0">
      <alignment vertical="center"/>
    </xf>
    <xf numFmtId="0" fontId="63" fillId="13" borderId="55" applyNumberFormat="0" applyAlignment="0" applyProtection="0">
      <alignment vertical="center"/>
    </xf>
    <xf numFmtId="0" fontId="63" fillId="13" borderId="55" applyNumberFormat="0" applyAlignment="0" applyProtection="0">
      <alignment vertical="center"/>
    </xf>
    <xf numFmtId="0" fontId="63" fillId="13" borderId="55" applyNumberFormat="0" applyAlignment="0" applyProtection="0">
      <alignment vertical="center"/>
    </xf>
    <xf numFmtId="0" fontId="63" fillId="13" borderId="55" applyNumberFormat="0" applyAlignment="0" applyProtection="0">
      <alignment vertical="center"/>
    </xf>
    <xf numFmtId="0" fontId="63" fillId="7" borderId="55" applyNumberFormat="0" applyAlignment="0" applyProtection="0">
      <alignment vertical="center"/>
    </xf>
    <xf numFmtId="0" fontId="63" fillId="13" borderId="55" applyNumberFormat="0" applyAlignment="0" applyProtection="0">
      <alignment vertical="center"/>
    </xf>
    <xf numFmtId="0" fontId="63" fillId="7" borderId="55" applyNumberFormat="0" applyAlignment="0" applyProtection="0">
      <alignment vertical="center"/>
    </xf>
    <xf numFmtId="0" fontId="63" fillId="13" borderId="55" applyNumberFormat="0" applyAlignment="0" applyProtection="0">
      <alignment vertical="center"/>
    </xf>
    <xf numFmtId="0" fontId="63" fillId="13" borderId="55" applyNumberFormat="0" applyAlignment="0" applyProtection="0">
      <alignment vertical="center"/>
    </xf>
    <xf numFmtId="0" fontId="63" fillId="13" borderId="55" applyNumberFormat="0" applyAlignment="0" applyProtection="0">
      <alignment vertical="center"/>
    </xf>
    <xf numFmtId="0" fontId="63" fillId="13" borderId="55" applyNumberFormat="0" applyAlignment="0" applyProtection="0">
      <alignment vertical="center"/>
    </xf>
    <xf numFmtId="0" fontId="63" fillId="13" borderId="55" applyNumberFormat="0" applyAlignment="0" applyProtection="0">
      <alignment vertical="center"/>
    </xf>
    <xf numFmtId="0" fontId="63" fillId="13" borderId="55" applyNumberFormat="0" applyAlignment="0" applyProtection="0">
      <alignment vertical="center"/>
    </xf>
    <xf numFmtId="0" fontId="63" fillId="13" borderId="55" applyNumberFormat="0" applyAlignment="0" applyProtection="0">
      <alignment vertical="center"/>
    </xf>
    <xf numFmtId="0" fontId="63" fillId="13" borderId="55" applyNumberFormat="0" applyAlignment="0" applyProtection="0">
      <alignment vertical="center"/>
    </xf>
    <xf numFmtId="0" fontId="63" fillId="13" borderId="55" applyNumberFormat="0" applyAlignment="0" applyProtection="0">
      <alignment vertical="center"/>
    </xf>
    <xf numFmtId="0" fontId="63" fillId="13" borderId="55" applyNumberFormat="0" applyAlignment="0" applyProtection="0">
      <alignment vertical="center"/>
    </xf>
    <xf numFmtId="0" fontId="63" fillId="7" borderId="55" applyNumberFormat="0" applyAlignment="0" applyProtection="0">
      <alignment vertical="center"/>
    </xf>
    <xf numFmtId="0" fontId="63" fillId="13" borderId="55" applyNumberFormat="0" applyAlignment="0" applyProtection="0">
      <alignment vertical="center"/>
    </xf>
    <xf numFmtId="0" fontId="63" fillId="13" borderId="55" applyNumberFormat="0" applyAlignment="0" applyProtection="0">
      <alignment vertical="center"/>
    </xf>
    <xf numFmtId="0" fontId="63" fillId="13" borderId="55" applyNumberFormat="0" applyAlignment="0" applyProtection="0">
      <alignment vertical="center"/>
    </xf>
    <xf numFmtId="0" fontId="63" fillId="13" borderId="55" applyNumberFormat="0" applyAlignment="0" applyProtection="0">
      <alignment vertical="center"/>
    </xf>
    <xf numFmtId="0" fontId="63" fillId="13" borderId="55" applyNumberFormat="0" applyAlignment="0" applyProtection="0">
      <alignment vertical="center"/>
    </xf>
    <xf numFmtId="0" fontId="63" fillId="7" borderId="55" applyNumberFormat="0" applyAlignment="0" applyProtection="0">
      <alignment vertical="center"/>
    </xf>
    <xf numFmtId="0" fontId="63" fillId="13" borderId="55" applyNumberFormat="0" applyAlignment="0" applyProtection="0">
      <alignment vertical="center"/>
    </xf>
    <xf numFmtId="0" fontId="63" fillId="13" borderId="55" applyNumberFormat="0" applyAlignment="0" applyProtection="0">
      <alignment vertical="center"/>
    </xf>
    <xf numFmtId="0" fontId="63" fillId="13" borderId="55" applyNumberFormat="0" applyAlignment="0" applyProtection="0">
      <alignment vertical="center"/>
    </xf>
    <xf numFmtId="0" fontId="63" fillId="13" borderId="55" applyNumberFormat="0" applyAlignment="0" applyProtection="0">
      <alignment vertical="center"/>
    </xf>
    <xf numFmtId="0" fontId="63" fillId="7" borderId="55" applyNumberFormat="0" applyAlignment="0" applyProtection="0">
      <alignment vertical="center"/>
    </xf>
    <xf numFmtId="0" fontId="9" fillId="37" borderId="56" applyNumberFormat="0" applyFont="0" applyAlignment="0" applyProtection="0">
      <alignment vertical="center"/>
    </xf>
    <xf numFmtId="0" fontId="9" fillId="37" borderId="56" applyNumberFormat="0" applyFont="0" applyAlignment="0" applyProtection="0">
      <alignment vertical="center"/>
    </xf>
    <xf numFmtId="0" fontId="9" fillId="37" borderId="56" applyNumberFormat="0" applyFont="0" applyAlignment="0" applyProtection="0">
      <alignment vertical="center"/>
    </xf>
    <xf numFmtId="0" fontId="9" fillId="37" borderId="56" applyNumberFormat="0" applyFont="0" applyAlignment="0" applyProtection="0">
      <alignment vertical="center"/>
    </xf>
    <xf numFmtId="0" fontId="9" fillId="37" borderId="56" applyNumberFormat="0" applyFont="0" applyAlignment="0" applyProtection="0">
      <alignment vertical="center"/>
    </xf>
    <xf numFmtId="0" fontId="9" fillId="37" borderId="56" applyNumberFormat="0" applyFont="0" applyAlignment="0" applyProtection="0">
      <alignment vertical="center"/>
    </xf>
    <xf numFmtId="0" fontId="44" fillId="39" borderId="56" applyNumberFormat="0" applyFont="0" applyAlignment="0" applyProtection="0">
      <alignment vertical="center"/>
    </xf>
    <xf numFmtId="0" fontId="9" fillId="37" borderId="56" applyNumberFormat="0" applyFont="0" applyAlignment="0" applyProtection="0">
      <alignment vertical="center"/>
    </xf>
    <xf numFmtId="0" fontId="9" fillId="37" borderId="56" applyNumberFormat="0" applyFont="0" applyAlignment="0" applyProtection="0">
      <alignment vertical="center"/>
    </xf>
    <xf numFmtId="0" fontId="9" fillId="37" borderId="56" applyNumberFormat="0" applyFont="0" applyAlignment="0" applyProtection="0">
      <alignment vertical="center"/>
    </xf>
    <xf numFmtId="0" fontId="9" fillId="37" borderId="56" applyNumberFormat="0" applyFont="0" applyAlignment="0" applyProtection="0">
      <alignment vertical="center"/>
    </xf>
    <xf numFmtId="0" fontId="44" fillId="39" borderId="56" applyNumberFormat="0" applyFont="0" applyAlignment="0" applyProtection="0">
      <alignment vertical="center"/>
    </xf>
    <xf numFmtId="0" fontId="9" fillId="37" borderId="56" applyNumberFormat="0" applyFont="0" applyAlignment="0" applyProtection="0">
      <alignment vertical="center"/>
    </xf>
    <xf numFmtId="0" fontId="44" fillId="39" borderId="56" applyNumberFormat="0" applyFont="0" applyAlignment="0" applyProtection="0">
      <alignment vertical="center"/>
    </xf>
    <xf numFmtId="0" fontId="9" fillId="37" borderId="56" applyNumberFormat="0" applyFont="0" applyAlignment="0" applyProtection="0">
      <alignment vertical="center"/>
    </xf>
    <xf numFmtId="0" fontId="9" fillId="37" borderId="56" applyNumberFormat="0" applyFont="0" applyAlignment="0" applyProtection="0">
      <alignment vertical="center"/>
    </xf>
    <xf numFmtId="0" fontId="9" fillId="37" borderId="56" applyNumberFormat="0" applyFont="0" applyAlignment="0" applyProtection="0">
      <alignment vertical="center"/>
    </xf>
    <xf numFmtId="0" fontId="9" fillId="37" borderId="56" applyNumberFormat="0" applyFont="0" applyAlignment="0" applyProtection="0">
      <alignment vertical="center"/>
    </xf>
    <xf numFmtId="0" fontId="9" fillId="37" borderId="56" applyNumberFormat="0" applyFont="0" applyAlignment="0" applyProtection="0">
      <alignment vertical="center"/>
    </xf>
    <xf numFmtId="0" fontId="9" fillId="37" borderId="56" applyNumberFormat="0" applyFont="0" applyAlignment="0" applyProtection="0">
      <alignment vertical="center"/>
    </xf>
    <xf numFmtId="0" fontId="9" fillId="37" borderId="56" applyNumberFormat="0" applyFont="0" applyAlignment="0" applyProtection="0">
      <alignment vertical="center"/>
    </xf>
    <xf numFmtId="0" fontId="9" fillId="37" borderId="56" applyNumberFormat="0" applyFont="0" applyAlignment="0" applyProtection="0">
      <alignment vertical="center"/>
    </xf>
    <xf numFmtId="0" fontId="9" fillId="37" borderId="56" applyNumberFormat="0" applyFont="0" applyAlignment="0" applyProtection="0">
      <alignment vertical="center"/>
    </xf>
    <xf numFmtId="0" fontId="9" fillId="37" borderId="56" applyNumberFormat="0" applyFont="0" applyAlignment="0" applyProtection="0">
      <alignment vertical="center"/>
    </xf>
    <xf numFmtId="0" fontId="44" fillId="39" borderId="56" applyNumberFormat="0" applyFont="0" applyAlignment="0" applyProtection="0">
      <alignment vertical="center"/>
    </xf>
    <xf numFmtId="0" fontId="9" fillId="37" borderId="56" applyNumberFormat="0" applyFont="0" applyAlignment="0" applyProtection="0">
      <alignment vertical="center"/>
    </xf>
    <xf numFmtId="0" fontId="9" fillId="37" borderId="56" applyNumberFormat="0" applyFont="0" applyAlignment="0" applyProtection="0">
      <alignment vertical="center"/>
    </xf>
    <xf numFmtId="0" fontId="9" fillId="37" borderId="56" applyNumberFormat="0" applyFont="0" applyAlignment="0" applyProtection="0">
      <alignment vertical="center"/>
    </xf>
    <xf numFmtId="0" fontId="9" fillId="37" borderId="56" applyNumberFormat="0" applyFont="0" applyAlignment="0" applyProtection="0">
      <alignment vertical="center"/>
    </xf>
    <xf numFmtId="0" fontId="9" fillId="37" borderId="56" applyNumberFormat="0" applyFont="0" applyAlignment="0" applyProtection="0">
      <alignment vertical="center"/>
    </xf>
    <xf numFmtId="0" fontId="44" fillId="39" borderId="56" applyNumberFormat="0" applyFont="0" applyAlignment="0" applyProtection="0">
      <alignment vertical="center"/>
    </xf>
    <xf numFmtId="0" fontId="9" fillId="37" borderId="56" applyNumberFormat="0" applyFont="0" applyAlignment="0" applyProtection="0">
      <alignment vertical="center"/>
    </xf>
    <xf numFmtId="0" fontId="9" fillId="37" borderId="56" applyNumberFormat="0" applyFont="0" applyAlignment="0" applyProtection="0">
      <alignment vertical="center"/>
    </xf>
    <xf numFmtId="0" fontId="9" fillId="37" borderId="56" applyNumberFormat="0" applyFont="0" applyAlignment="0" applyProtection="0">
      <alignment vertical="center"/>
    </xf>
    <xf numFmtId="0" fontId="9" fillId="37" borderId="56" applyNumberFormat="0" applyFont="0" applyAlignment="0" applyProtection="0">
      <alignment vertical="center"/>
    </xf>
    <xf numFmtId="0" fontId="44" fillId="39" borderId="56" applyNumberFormat="0" applyFont="0" applyAlignment="0" applyProtection="0">
      <alignment vertical="center"/>
    </xf>
    <xf numFmtId="0" fontId="44" fillId="39" borderId="70" applyNumberFormat="0" applyFont="0" applyAlignment="0" applyProtection="0"/>
    <xf numFmtId="0" fontId="44" fillId="39" borderId="70" applyNumberFormat="0" applyFont="0" applyAlignment="0" applyProtection="0"/>
    <xf numFmtId="0" fontId="44" fillId="39" borderId="73" applyNumberFormat="0" applyFont="0" applyAlignment="0" applyProtection="0"/>
    <xf numFmtId="0" fontId="55" fillId="0" borderId="68" applyNumberFormat="0" applyFill="0" applyAlignment="0" applyProtection="0">
      <alignment vertical="center"/>
    </xf>
    <xf numFmtId="0" fontId="55" fillId="0" borderId="68" applyNumberFormat="0" applyFill="0" applyAlignment="0" applyProtection="0">
      <alignment vertical="center"/>
    </xf>
    <xf numFmtId="0" fontId="55" fillId="0" borderId="68" applyNumberFormat="0" applyFill="0" applyAlignment="0" applyProtection="0">
      <alignment vertical="center"/>
    </xf>
    <xf numFmtId="0" fontId="55" fillId="0" borderId="68" applyNumberFormat="0" applyFill="0" applyAlignment="0" applyProtection="0">
      <alignment vertical="center"/>
    </xf>
    <xf numFmtId="0" fontId="55" fillId="0" borderId="68" applyNumberFormat="0" applyFill="0" applyAlignment="0" applyProtection="0">
      <alignment vertical="center"/>
    </xf>
    <xf numFmtId="0" fontId="55" fillId="0" borderId="68" applyNumberFormat="0" applyFill="0" applyAlignment="0" applyProtection="0">
      <alignment vertical="center"/>
    </xf>
    <xf numFmtId="0" fontId="55" fillId="0" borderId="68" applyNumberFormat="0" applyFill="0" applyAlignment="0" applyProtection="0">
      <alignment vertical="center"/>
    </xf>
    <xf numFmtId="0" fontId="55" fillId="0" borderId="68" applyNumberFormat="0" applyFill="0" applyAlignment="0" applyProtection="0">
      <alignment vertical="center"/>
    </xf>
    <xf numFmtId="0" fontId="55" fillId="0" borderId="68" applyNumberFormat="0" applyFill="0" applyAlignment="0" applyProtection="0">
      <alignment vertical="center"/>
    </xf>
    <xf numFmtId="0" fontId="55" fillId="0" borderId="68" applyNumberFormat="0" applyFill="0" applyAlignment="0" applyProtection="0">
      <alignment vertical="center"/>
    </xf>
    <xf numFmtId="0" fontId="55" fillId="0" borderId="68" applyNumberFormat="0" applyFill="0" applyAlignment="0" applyProtection="0">
      <alignment vertical="center"/>
    </xf>
    <xf numFmtId="0" fontId="55" fillId="0" borderId="68" applyNumberFormat="0" applyFill="0" applyAlignment="0" applyProtection="0">
      <alignment vertical="center"/>
    </xf>
    <xf numFmtId="0" fontId="55" fillId="0" borderId="68" applyNumberFormat="0" applyFill="0" applyAlignment="0" applyProtection="0">
      <alignment vertical="center"/>
    </xf>
    <xf numFmtId="0" fontId="55" fillId="0" borderId="68" applyNumberFormat="0" applyFill="0" applyAlignment="0" applyProtection="0">
      <alignment vertical="center"/>
    </xf>
    <xf numFmtId="0" fontId="55" fillId="0" borderId="68" applyNumberFormat="0" applyFill="0" applyAlignment="0" applyProtection="0">
      <alignment vertical="center"/>
    </xf>
    <xf numFmtId="0" fontId="55" fillId="0" borderId="68" applyNumberFormat="0" applyFill="0" applyAlignment="0" applyProtection="0">
      <alignment vertical="center"/>
    </xf>
    <xf numFmtId="0" fontId="55" fillId="0" borderId="68" applyNumberFormat="0" applyFill="0" applyAlignment="0" applyProtection="0">
      <alignment vertical="center"/>
    </xf>
    <xf numFmtId="0" fontId="55" fillId="0" borderId="75" applyNumberFormat="0" applyFill="0" applyAlignment="0" applyProtection="0">
      <alignment vertical="center"/>
    </xf>
    <xf numFmtId="0" fontId="55" fillId="0" borderId="75" applyNumberFormat="0" applyFill="0" applyAlignment="0" applyProtection="0">
      <alignment vertical="center"/>
    </xf>
    <xf numFmtId="0" fontId="55" fillId="0" borderId="75" applyNumberFormat="0" applyFill="0" applyAlignment="0" applyProtection="0">
      <alignment vertical="center"/>
    </xf>
    <xf numFmtId="0" fontId="55" fillId="0" borderId="75" applyNumberFormat="0" applyFill="0" applyAlignment="0" applyProtection="0">
      <alignment vertical="center"/>
    </xf>
    <xf numFmtId="0" fontId="55" fillId="0" borderId="75" applyNumberFormat="0" applyFill="0" applyAlignment="0" applyProtection="0">
      <alignment vertical="center"/>
    </xf>
    <xf numFmtId="0" fontId="55" fillId="0" borderId="62" applyNumberFormat="0" applyFill="0" applyAlignment="0" applyProtection="0">
      <alignment vertical="center"/>
    </xf>
    <xf numFmtId="0" fontId="55" fillId="0" borderId="62" applyNumberFormat="0" applyFill="0" applyAlignment="0" applyProtection="0">
      <alignment vertical="center"/>
    </xf>
    <xf numFmtId="0" fontId="55" fillId="0" borderId="62" applyNumberFormat="0" applyFill="0" applyAlignment="0" applyProtection="0">
      <alignment vertical="center"/>
    </xf>
    <xf numFmtId="0" fontId="55" fillId="0" borderId="62" applyNumberFormat="0" applyFill="0" applyAlignment="0" applyProtection="0">
      <alignment vertical="center"/>
    </xf>
    <xf numFmtId="0" fontId="55" fillId="0" borderId="62" applyNumberFormat="0" applyFill="0" applyAlignment="0" applyProtection="0">
      <alignment vertical="center"/>
    </xf>
    <xf numFmtId="0" fontId="55" fillId="0" borderId="62" applyNumberFormat="0" applyFill="0" applyAlignment="0" applyProtection="0">
      <alignment vertical="center"/>
    </xf>
    <xf numFmtId="0" fontId="55" fillId="0" borderId="62" applyNumberFormat="0" applyFill="0" applyAlignment="0" applyProtection="0">
      <alignment vertical="center"/>
    </xf>
    <xf numFmtId="0" fontId="55" fillId="0" borderId="62" applyNumberFormat="0" applyFill="0" applyAlignment="0" applyProtection="0">
      <alignment vertical="center"/>
    </xf>
    <xf numFmtId="0" fontId="55" fillId="0" borderId="62" applyNumberFormat="0" applyFill="0" applyAlignment="0" applyProtection="0">
      <alignment vertical="center"/>
    </xf>
    <xf numFmtId="0" fontId="55" fillId="0" borderId="62" applyNumberFormat="0" applyFill="0" applyAlignment="0" applyProtection="0">
      <alignment vertical="center"/>
    </xf>
    <xf numFmtId="0" fontId="55" fillId="0" borderId="62" applyNumberFormat="0" applyFill="0" applyAlignment="0" applyProtection="0">
      <alignment vertical="center"/>
    </xf>
    <xf numFmtId="0" fontId="55" fillId="0" borderId="62" applyNumberFormat="0" applyFill="0" applyAlignment="0" applyProtection="0">
      <alignment vertical="center"/>
    </xf>
    <xf numFmtId="0" fontId="55" fillId="0" borderId="62" applyNumberFormat="0" applyFill="0" applyAlignment="0" applyProtection="0">
      <alignment vertical="center"/>
    </xf>
    <xf numFmtId="0" fontId="55" fillId="0" borderId="62" applyNumberFormat="0" applyFill="0" applyAlignment="0" applyProtection="0">
      <alignment vertical="center"/>
    </xf>
    <xf numFmtId="0" fontId="55" fillId="0" borderId="62" applyNumberFormat="0" applyFill="0" applyAlignment="0" applyProtection="0">
      <alignment vertical="center"/>
    </xf>
    <xf numFmtId="0" fontId="55" fillId="0" borderId="62" applyNumberFormat="0" applyFill="0" applyAlignment="0" applyProtection="0">
      <alignment vertical="center"/>
    </xf>
    <xf numFmtId="0" fontId="55" fillId="0" borderId="62" applyNumberFormat="0" applyFill="0" applyAlignment="0" applyProtection="0">
      <alignment vertical="center"/>
    </xf>
    <xf numFmtId="0" fontId="55" fillId="0" borderId="62" applyNumberFormat="0" applyFill="0" applyAlignment="0" applyProtection="0">
      <alignment vertical="center"/>
    </xf>
    <xf numFmtId="0" fontId="55" fillId="0" borderId="62" applyNumberFormat="0" applyFill="0" applyAlignment="0" applyProtection="0">
      <alignment vertical="center"/>
    </xf>
    <xf numFmtId="0" fontId="55" fillId="0" borderId="62" applyNumberFormat="0" applyFill="0" applyAlignment="0" applyProtection="0">
      <alignment vertical="center"/>
    </xf>
    <xf numFmtId="0" fontId="55" fillId="0" borderId="62" applyNumberFormat="0" applyFill="0" applyAlignment="0" applyProtection="0">
      <alignment vertical="center"/>
    </xf>
    <xf numFmtId="0" fontId="55" fillId="0" borderId="62" applyNumberFormat="0" applyFill="0" applyAlignment="0" applyProtection="0">
      <alignment vertical="center"/>
    </xf>
    <xf numFmtId="0" fontId="55" fillId="0" borderId="62" applyNumberFormat="0" applyFill="0" applyAlignment="0" applyProtection="0">
      <alignment vertical="center"/>
    </xf>
    <xf numFmtId="0" fontId="55" fillId="0" borderId="62" applyNumberFormat="0" applyFill="0" applyAlignment="0" applyProtection="0">
      <alignment vertical="center"/>
    </xf>
    <xf numFmtId="0" fontId="55" fillId="0" borderId="62" applyNumberFormat="0" applyFill="0" applyAlignment="0" applyProtection="0">
      <alignment vertical="center"/>
    </xf>
    <xf numFmtId="0" fontId="55" fillId="0" borderId="62" applyNumberFormat="0" applyFill="0" applyAlignment="0" applyProtection="0">
      <alignment vertical="center"/>
    </xf>
    <xf numFmtId="0" fontId="55" fillId="0" borderId="62" applyNumberFormat="0" applyFill="0" applyAlignment="0" applyProtection="0">
      <alignment vertical="center"/>
    </xf>
    <xf numFmtId="0" fontId="55" fillId="0" borderId="62" applyNumberFormat="0" applyFill="0" applyAlignment="0" applyProtection="0">
      <alignment vertical="center"/>
    </xf>
    <xf numFmtId="0" fontId="55" fillId="0" borderId="62" applyNumberFormat="0" applyFill="0" applyAlignment="0" applyProtection="0">
      <alignment vertical="center"/>
    </xf>
    <xf numFmtId="0" fontId="55" fillId="0" borderId="62" applyNumberFormat="0" applyFill="0" applyAlignment="0" applyProtection="0">
      <alignment vertical="center"/>
    </xf>
    <xf numFmtId="0" fontId="55" fillId="0" borderId="62" applyNumberFormat="0" applyFill="0" applyAlignment="0" applyProtection="0">
      <alignment vertical="center"/>
    </xf>
    <xf numFmtId="0" fontId="55" fillId="0" borderId="62" applyNumberFormat="0" applyFill="0" applyAlignment="0" applyProtection="0">
      <alignment vertical="center"/>
    </xf>
    <xf numFmtId="0" fontId="55" fillId="0" borderId="62" applyNumberFormat="0" applyFill="0" applyAlignment="0" applyProtection="0">
      <alignment vertical="center"/>
    </xf>
    <xf numFmtId="0" fontId="55" fillId="0" borderId="62" applyNumberFormat="0" applyFill="0" applyAlignment="0" applyProtection="0">
      <alignment vertical="center"/>
    </xf>
    <xf numFmtId="0" fontId="55" fillId="0" borderId="62" applyNumberFormat="0" applyFill="0" applyAlignment="0" applyProtection="0">
      <alignment vertical="center"/>
    </xf>
    <xf numFmtId="0" fontId="55" fillId="0" borderId="62" applyNumberFormat="0" applyFill="0" applyAlignment="0" applyProtection="0">
      <alignment vertical="center"/>
    </xf>
    <xf numFmtId="0" fontId="56" fillId="34" borderId="72" applyNumberFormat="0" applyAlignment="0" applyProtection="0">
      <alignment vertical="center"/>
    </xf>
    <xf numFmtId="0" fontId="56" fillId="36" borderId="59" applyNumberFormat="0" applyAlignment="0" applyProtection="0">
      <alignment vertical="center"/>
    </xf>
    <xf numFmtId="0" fontId="56" fillId="36" borderId="59" applyNumberFormat="0" applyAlignment="0" applyProtection="0">
      <alignment vertical="center"/>
    </xf>
    <xf numFmtId="0" fontId="56" fillId="36" borderId="59" applyNumberFormat="0" applyAlignment="0" applyProtection="0">
      <alignment vertical="center"/>
    </xf>
    <xf numFmtId="0" fontId="56" fillId="36" borderId="59" applyNumberFormat="0" applyAlignment="0" applyProtection="0">
      <alignment vertical="center"/>
    </xf>
    <xf numFmtId="0" fontId="56" fillId="36" borderId="59" applyNumberFormat="0" applyAlignment="0" applyProtection="0">
      <alignment vertical="center"/>
    </xf>
    <xf numFmtId="0" fontId="56" fillId="36" borderId="59" applyNumberFormat="0" applyAlignment="0" applyProtection="0">
      <alignment vertical="center"/>
    </xf>
    <xf numFmtId="0" fontId="56" fillId="34" borderId="59" applyNumberFormat="0" applyAlignment="0" applyProtection="0">
      <alignment vertical="center"/>
    </xf>
    <xf numFmtId="0" fontId="56" fillId="36" borderId="59" applyNumberFormat="0" applyAlignment="0" applyProtection="0">
      <alignment vertical="center"/>
    </xf>
    <xf numFmtId="0" fontId="56" fillId="36" borderId="59" applyNumberFormat="0" applyAlignment="0" applyProtection="0">
      <alignment vertical="center"/>
    </xf>
    <xf numFmtId="0" fontId="56" fillId="36" borderId="59" applyNumberFormat="0" applyAlignment="0" applyProtection="0">
      <alignment vertical="center"/>
    </xf>
    <xf numFmtId="0" fontId="56" fillId="36" borderId="59" applyNumberFormat="0" applyAlignment="0" applyProtection="0">
      <alignment vertical="center"/>
    </xf>
    <xf numFmtId="0" fontId="56" fillId="34" borderId="59" applyNumberFormat="0" applyAlignment="0" applyProtection="0">
      <alignment vertical="center"/>
    </xf>
    <xf numFmtId="0" fontId="56" fillId="36" borderId="59" applyNumberFormat="0" applyAlignment="0" applyProtection="0">
      <alignment vertical="center"/>
    </xf>
    <xf numFmtId="0" fontId="56" fillId="34" borderId="59" applyNumberFormat="0" applyAlignment="0" applyProtection="0">
      <alignment vertical="center"/>
    </xf>
    <xf numFmtId="0" fontId="56" fillId="36" borderId="59" applyNumberFormat="0" applyAlignment="0" applyProtection="0">
      <alignment vertical="center"/>
    </xf>
    <xf numFmtId="0" fontId="56" fillId="36" borderId="59" applyNumberFormat="0" applyAlignment="0" applyProtection="0">
      <alignment vertical="center"/>
    </xf>
    <xf numFmtId="0" fontId="56" fillId="36" borderId="59" applyNumberFormat="0" applyAlignment="0" applyProtection="0">
      <alignment vertical="center"/>
    </xf>
    <xf numFmtId="0" fontId="56" fillId="36" borderId="59" applyNumberFormat="0" applyAlignment="0" applyProtection="0">
      <alignment vertical="center"/>
    </xf>
    <xf numFmtId="0" fontId="56" fillId="36" borderId="59" applyNumberFormat="0" applyAlignment="0" applyProtection="0">
      <alignment vertical="center"/>
    </xf>
    <xf numFmtId="0" fontId="56" fillId="36" borderId="59" applyNumberFormat="0" applyAlignment="0" applyProtection="0">
      <alignment vertical="center"/>
    </xf>
    <xf numFmtId="0" fontId="56" fillId="36" borderId="59" applyNumberFormat="0" applyAlignment="0" applyProtection="0">
      <alignment vertical="center"/>
    </xf>
    <xf numFmtId="0" fontId="56" fillId="36" borderId="59" applyNumberFormat="0" applyAlignment="0" applyProtection="0">
      <alignment vertical="center"/>
    </xf>
    <xf numFmtId="0" fontId="56" fillId="36" borderId="59" applyNumberFormat="0" applyAlignment="0" applyProtection="0">
      <alignment vertical="center"/>
    </xf>
    <xf numFmtId="0" fontId="56" fillId="36" borderId="59" applyNumberFormat="0" applyAlignment="0" applyProtection="0">
      <alignment vertical="center"/>
    </xf>
    <xf numFmtId="0" fontId="56" fillId="34" borderId="59" applyNumberFormat="0" applyAlignment="0" applyProtection="0">
      <alignment vertical="center"/>
    </xf>
    <xf numFmtId="0" fontId="56" fillId="36" borderId="59" applyNumberFormat="0" applyAlignment="0" applyProtection="0">
      <alignment vertical="center"/>
    </xf>
    <xf numFmtId="0" fontId="56" fillId="36" borderId="59" applyNumberFormat="0" applyAlignment="0" applyProtection="0">
      <alignment vertical="center"/>
    </xf>
    <xf numFmtId="0" fontId="56" fillId="36" borderId="59" applyNumberFormat="0" applyAlignment="0" applyProtection="0">
      <alignment vertical="center"/>
    </xf>
    <xf numFmtId="0" fontId="56" fillId="36" borderId="59" applyNumberFormat="0" applyAlignment="0" applyProtection="0">
      <alignment vertical="center"/>
    </xf>
    <xf numFmtId="0" fontId="56" fillId="36" borderId="59" applyNumberFormat="0" applyAlignment="0" applyProtection="0">
      <alignment vertical="center"/>
    </xf>
    <xf numFmtId="0" fontId="56" fillId="34" borderId="59" applyNumberFormat="0" applyAlignment="0" applyProtection="0">
      <alignment vertical="center"/>
    </xf>
    <xf numFmtId="0" fontId="56" fillId="36" borderId="59" applyNumberFormat="0" applyAlignment="0" applyProtection="0">
      <alignment vertical="center"/>
    </xf>
    <xf numFmtId="0" fontId="56" fillId="36" borderId="59" applyNumberFormat="0" applyAlignment="0" applyProtection="0">
      <alignment vertical="center"/>
    </xf>
    <xf numFmtId="0" fontId="56" fillId="36" borderId="59" applyNumberFormat="0" applyAlignment="0" applyProtection="0">
      <alignment vertical="center"/>
    </xf>
    <xf numFmtId="0" fontId="56" fillId="36" borderId="59" applyNumberFormat="0" applyAlignment="0" applyProtection="0">
      <alignment vertical="center"/>
    </xf>
    <xf numFmtId="0" fontId="56" fillId="34" borderId="59" applyNumberFormat="0" applyAlignment="0" applyProtection="0">
      <alignment vertical="center"/>
    </xf>
    <xf numFmtId="0" fontId="56" fillId="36" borderId="65" applyNumberFormat="0" applyAlignment="0" applyProtection="0">
      <alignment vertical="center"/>
    </xf>
    <xf numFmtId="0" fontId="56" fillId="36" borderId="65" applyNumberFormat="0" applyAlignment="0" applyProtection="0">
      <alignment vertical="center"/>
    </xf>
    <xf numFmtId="0" fontId="56" fillId="36" borderId="65" applyNumberFormat="0" applyAlignment="0" applyProtection="0">
      <alignment vertical="center"/>
    </xf>
    <xf numFmtId="0" fontId="56" fillId="36" borderId="65" applyNumberFormat="0" applyAlignment="0" applyProtection="0">
      <alignment vertical="center"/>
    </xf>
    <xf numFmtId="0" fontId="56" fillId="34" borderId="65" applyNumberFormat="0" applyAlignment="0" applyProtection="0">
      <alignment vertical="center"/>
    </xf>
    <xf numFmtId="0" fontId="56" fillId="36" borderId="72" applyNumberFormat="0" applyAlignment="0" applyProtection="0">
      <alignment vertical="center"/>
    </xf>
    <xf numFmtId="0" fontId="56" fillId="36" borderId="72" applyNumberFormat="0" applyAlignment="0" applyProtection="0">
      <alignment vertical="center"/>
    </xf>
    <xf numFmtId="0" fontId="56" fillId="36" borderId="72" applyNumberFormat="0" applyAlignment="0" applyProtection="0">
      <alignment vertical="center"/>
    </xf>
    <xf numFmtId="0" fontId="56" fillId="36" borderId="72" applyNumberFormat="0" applyAlignment="0" applyProtection="0">
      <alignment vertical="center"/>
    </xf>
    <xf numFmtId="0" fontId="44" fillId="39" borderId="66" applyNumberFormat="0" applyFont="0" applyAlignment="0" applyProtection="0"/>
    <xf numFmtId="0" fontId="55" fillId="0" borderId="75" applyNumberFormat="0" applyFill="0" applyAlignment="0" applyProtection="0">
      <alignment vertical="center"/>
    </xf>
    <xf numFmtId="0" fontId="40" fillId="7" borderId="65" applyNumberFormat="0" applyAlignment="0" applyProtection="0"/>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44" fillId="39" borderId="77" applyNumberFormat="0" applyFont="0" applyAlignment="0" applyProtection="0">
      <alignment vertical="center"/>
    </xf>
    <xf numFmtId="0" fontId="9" fillId="37" borderId="77" applyNumberFormat="0" applyFont="0" applyAlignment="0" applyProtection="0">
      <alignment vertical="center"/>
    </xf>
    <xf numFmtId="0" fontId="55" fillId="0" borderId="75" applyNumberFormat="0" applyFill="0" applyAlignment="0" applyProtection="0">
      <alignment vertical="center"/>
    </xf>
    <xf numFmtId="0" fontId="55" fillId="0" borderId="75" applyNumberFormat="0" applyFill="0" applyAlignment="0" applyProtection="0">
      <alignment vertical="center"/>
    </xf>
    <xf numFmtId="0" fontId="55" fillId="0" borderId="75" applyNumberFormat="0" applyFill="0" applyAlignment="0" applyProtection="0">
      <alignment vertical="center"/>
    </xf>
    <xf numFmtId="0" fontId="55" fillId="0" borderId="68" applyNumberFormat="0" applyFill="0" applyAlignment="0" applyProtection="0">
      <alignment vertical="center"/>
    </xf>
    <xf numFmtId="0" fontId="55" fillId="0" borderId="68" applyNumberFormat="0" applyFill="0" applyAlignment="0" applyProtection="0">
      <alignment vertical="center"/>
    </xf>
    <xf numFmtId="0" fontId="55" fillId="0" borderId="68" applyNumberFormat="0" applyFill="0" applyAlignment="0" applyProtection="0">
      <alignment vertical="center"/>
    </xf>
    <xf numFmtId="0" fontId="55" fillId="0" borderId="68" applyNumberFormat="0" applyFill="0" applyAlignment="0" applyProtection="0">
      <alignment vertical="center"/>
    </xf>
    <xf numFmtId="0" fontId="55" fillId="0" borderId="68" applyNumberFormat="0" applyFill="0" applyAlignment="0" applyProtection="0">
      <alignment vertical="center"/>
    </xf>
    <xf numFmtId="0" fontId="55" fillId="0" borderId="68" applyNumberFormat="0" applyFill="0" applyAlignment="0" applyProtection="0">
      <alignment vertical="center"/>
    </xf>
    <xf numFmtId="0" fontId="56" fillId="36" borderId="65" applyNumberFormat="0" applyAlignment="0" applyProtection="0">
      <alignment vertical="center"/>
    </xf>
    <xf numFmtId="0" fontId="56" fillId="36" borderId="65" applyNumberFormat="0" applyAlignment="0" applyProtection="0">
      <alignment vertical="center"/>
    </xf>
    <xf numFmtId="0" fontId="56" fillId="36" borderId="65" applyNumberFormat="0" applyAlignment="0" applyProtection="0">
      <alignment vertical="center"/>
    </xf>
    <xf numFmtId="0" fontId="56" fillId="36" borderId="65" applyNumberFormat="0" applyAlignment="0" applyProtection="0">
      <alignment vertical="center"/>
    </xf>
    <xf numFmtId="0" fontId="56" fillId="36" borderId="65" applyNumberFormat="0" applyAlignment="0" applyProtection="0">
      <alignment vertical="center"/>
    </xf>
    <xf numFmtId="0" fontId="56" fillId="36" borderId="65" applyNumberFormat="0" applyAlignment="0" applyProtection="0">
      <alignment vertical="center"/>
    </xf>
    <xf numFmtId="0" fontId="56" fillId="34" borderId="65" applyNumberFormat="0" applyAlignment="0" applyProtection="0">
      <alignment vertical="center"/>
    </xf>
    <xf numFmtId="0" fontId="56" fillId="36" borderId="65" applyNumberFormat="0" applyAlignment="0" applyProtection="0">
      <alignment vertical="center"/>
    </xf>
    <xf numFmtId="0" fontId="56" fillId="36" borderId="65" applyNumberFormat="0" applyAlignment="0" applyProtection="0">
      <alignment vertical="center"/>
    </xf>
    <xf numFmtId="0" fontId="56" fillId="36" borderId="65" applyNumberFormat="0" applyAlignment="0" applyProtection="0">
      <alignment vertical="center"/>
    </xf>
    <xf numFmtId="0" fontId="62" fillId="36" borderId="61" applyNumberFormat="0" applyAlignment="0" applyProtection="0">
      <alignment vertical="center"/>
    </xf>
    <xf numFmtId="0" fontId="62" fillId="36" borderId="61" applyNumberFormat="0" applyAlignment="0" applyProtection="0">
      <alignment vertical="center"/>
    </xf>
    <xf numFmtId="0" fontId="62" fillId="36" borderId="61" applyNumberFormat="0" applyAlignment="0" applyProtection="0">
      <alignment vertical="center"/>
    </xf>
    <xf numFmtId="0" fontId="62" fillId="36" borderId="61" applyNumberFormat="0" applyAlignment="0" applyProtection="0">
      <alignment vertical="center"/>
    </xf>
    <xf numFmtId="0" fontId="62" fillId="36" borderId="61" applyNumberFormat="0" applyAlignment="0" applyProtection="0">
      <alignment vertical="center"/>
    </xf>
    <xf numFmtId="0" fontId="62" fillId="36" borderId="61" applyNumberFormat="0" applyAlignment="0" applyProtection="0">
      <alignment vertical="center"/>
    </xf>
    <xf numFmtId="0" fontId="62" fillId="36" borderId="61" applyNumberFormat="0" applyAlignment="0" applyProtection="0">
      <alignment vertical="center"/>
    </xf>
    <xf numFmtId="0" fontId="62" fillId="34" borderId="61" applyNumberFormat="0" applyAlignment="0" applyProtection="0">
      <alignment vertical="center"/>
    </xf>
    <xf numFmtId="0" fontId="62" fillId="36" borderId="61" applyNumberFormat="0" applyAlignment="0" applyProtection="0">
      <alignment vertical="center"/>
    </xf>
    <xf numFmtId="0" fontId="62" fillId="36" borderId="61" applyNumberFormat="0" applyAlignment="0" applyProtection="0">
      <alignment vertical="center"/>
    </xf>
    <xf numFmtId="0" fontId="62" fillId="36" borderId="61" applyNumberFormat="0" applyAlignment="0" applyProtection="0">
      <alignment vertical="center"/>
    </xf>
    <xf numFmtId="0" fontId="62" fillId="36" borderId="61" applyNumberFormat="0" applyAlignment="0" applyProtection="0">
      <alignment vertical="center"/>
    </xf>
    <xf numFmtId="0" fontId="62" fillId="34" borderId="61" applyNumberFormat="0" applyAlignment="0" applyProtection="0">
      <alignment vertical="center"/>
    </xf>
    <xf numFmtId="0" fontId="62" fillId="36" borderId="61" applyNumberFormat="0" applyAlignment="0" applyProtection="0">
      <alignment vertical="center"/>
    </xf>
    <xf numFmtId="0" fontId="62" fillId="36" borderId="61" applyNumberFormat="0" applyAlignment="0" applyProtection="0">
      <alignment vertical="center"/>
    </xf>
    <xf numFmtId="0" fontId="62" fillId="34" borderId="61" applyNumberFormat="0" applyAlignment="0" applyProtection="0">
      <alignment vertical="center"/>
    </xf>
    <xf numFmtId="0" fontId="62" fillId="36" borderId="61" applyNumberFormat="0" applyAlignment="0" applyProtection="0">
      <alignment vertical="center"/>
    </xf>
    <xf numFmtId="0" fontId="62" fillId="36" borderId="61" applyNumberFormat="0" applyAlignment="0" applyProtection="0">
      <alignment vertical="center"/>
    </xf>
    <xf numFmtId="0" fontId="62" fillId="36" borderId="61" applyNumberFormat="0" applyAlignment="0" applyProtection="0">
      <alignment vertical="center"/>
    </xf>
    <xf numFmtId="0" fontId="62" fillId="36" borderId="61" applyNumberFormat="0" applyAlignment="0" applyProtection="0">
      <alignment vertical="center"/>
    </xf>
    <xf numFmtId="0" fontId="62" fillId="36" borderId="61" applyNumberFormat="0" applyAlignment="0" applyProtection="0">
      <alignment vertical="center"/>
    </xf>
    <xf numFmtId="0" fontId="62" fillId="36" borderId="61" applyNumberFormat="0" applyAlignment="0" applyProtection="0">
      <alignment vertical="center"/>
    </xf>
    <xf numFmtId="0" fontId="62" fillId="36" borderId="61" applyNumberFormat="0" applyAlignment="0" applyProtection="0">
      <alignment vertical="center"/>
    </xf>
    <xf numFmtId="0" fontId="62" fillId="36" borderId="61" applyNumberFormat="0" applyAlignment="0" applyProtection="0">
      <alignment vertical="center"/>
    </xf>
    <xf numFmtId="0" fontId="62" fillId="36" borderId="61" applyNumberFormat="0" applyAlignment="0" applyProtection="0">
      <alignment vertical="center"/>
    </xf>
    <xf numFmtId="0" fontId="62" fillId="36" borderId="61" applyNumberFormat="0" applyAlignment="0" applyProtection="0">
      <alignment vertical="center"/>
    </xf>
    <xf numFmtId="0" fontId="62" fillId="34" borderId="61" applyNumberFormat="0" applyAlignment="0" applyProtection="0">
      <alignment vertical="center"/>
    </xf>
    <xf numFmtId="0" fontId="62" fillId="36" borderId="61" applyNumberFormat="0" applyAlignment="0" applyProtection="0">
      <alignment vertical="center"/>
    </xf>
    <xf numFmtId="0" fontId="62" fillId="36" borderId="61" applyNumberFormat="0" applyAlignment="0" applyProtection="0">
      <alignment vertical="center"/>
    </xf>
    <xf numFmtId="0" fontId="62" fillId="36" borderId="61" applyNumberFormat="0" applyAlignment="0" applyProtection="0">
      <alignment vertical="center"/>
    </xf>
    <xf numFmtId="0" fontId="62" fillId="36" borderId="61" applyNumberFormat="0" applyAlignment="0" applyProtection="0">
      <alignment vertical="center"/>
    </xf>
    <xf numFmtId="0" fontId="62" fillId="36" borderId="61" applyNumberFormat="0" applyAlignment="0" applyProtection="0">
      <alignment vertical="center"/>
    </xf>
    <xf numFmtId="0" fontId="62" fillId="36" borderId="61" applyNumberFormat="0" applyAlignment="0" applyProtection="0">
      <alignment vertical="center"/>
    </xf>
    <xf numFmtId="0" fontId="62" fillId="34" borderId="61" applyNumberFormat="0" applyAlignment="0" applyProtection="0">
      <alignment vertical="center"/>
    </xf>
    <xf numFmtId="0" fontId="62" fillId="36" borderId="61" applyNumberFormat="0" applyAlignment="0" applyProtection="0">
      <alignment vertical="center"/>
    </xf>
    <xf numFmtId="0" fontId="62" fillId="36" borderId="61" applyNumberFormat="0" applyAlignment="0" applyProtection="0">
      <alignment vertical="center"/>
    </xf>
    <xf numFmtId="0" fontId="62" fillId="36" borderId="61" applyNumberFormat="0" applyAlignment="0" applyProtection="0">
      <alignment vertical="center"/>
    </xf>
    <xf numFmtId="0" fontId="62" fillId="36" borderId="61" applyNumberFormat="0" applyAlignment="0" applyProtection="0">
      <alignment vertical="center"/>
    </xf>
    <xf numFmtId="0" fontId="62" fillId="34" borderId="61" applyNumberFormat="0" applyAlignment="0" applyProtection="0">
      <alignment vertical="center"/>
    </xf>
    <xf numFmtId="0" fontId="63" fillId="13" borderId="59" applyNumberFormat="0" applyAlignment="0" applyProtection="0">
      <alignment vertical="center"/>
    </xf>
    <xf numFmtId="0" fontId="63" fillId="13" borderId="59" applyNumberFormat="0" applyAlignment="0" applyProtection="0">
      <alignment vertical="center"/>
    </xf>
    <xf numFmtId="0" fontId="63" fillId="13" borderId="59" applyNumberFormat="0" applyAlignment="0" applyProtection="0">
      <alignment vertical="center"/>
    </xf>
    <xf numFmtId="0" fontId="63" fillId="13" borderId="59" applyNumberFormat="0" applyAlignment="0" applyProtection="0">
      <alignment vertical="center"/>
    </xf>
    <xf numFmtId="0" fontId="63" fillId="13" borderId="59" applyNumberFormat="0" applyAlignment="0" applyProtection="0">
      <alignment vertical="center"/>
    </xf>
    <xf numFmtId="0" fontId="63" fillId="13" borderId="59" applyNumberFormat="0" applyAlignment="0" applyProtection="0">
      <alignment vertical="center"/>
    </xf>
    <xf numFmtId="0" fontId="63" fillId="7" borderId="59" applyNumberFormat="0" applyAlignment="0" applyProtection="0">
      <alignment vertical="center"/>
    </xf>
    <xf numFmtId="0" fontId="63" fillId="13" borderId="59" applyNumberFormat="0" applyAlignment="0" applyProtection="0">
      <alignment vertical="center"/>
    </xf>
    <xf numFmtId="0" fontId="63" fillId="13" borderId="59" applyNumberFormat="0" applyAlignment="0" applyProtection="0">
      <alignment vertical="center"/>
    </xf>
    <xf numFmtId="0" fontId="63" fillId="13" borderId="59" applyNumberFormat="0" applyAlignment="0" applyProtection="0">
      <alignment vertical="center"/>
    </xf>
    <xf numFmtId="0" fontId="63" fillId="13" borderId="59" applyNumberFormat="0" applyAlignment="0" applyProtection="0">
      <alignment vertical="center"/>
    </xf>
    <xf numFmtId="0" fontId="63" fillId="7" borderId="59" applyNumberFormat="0" applyAlignment="0" applyProtection="0">
      <alignment vertical="center"/>
    </xf>
    <xf numFmtId="0" fontId="63" fillId="13" borderId="59" applyNumberFormat="0" applyAlignment="0" applyProtection="0">
      <alignment vertical="center"/>
    </xf>
    <xf numFmtId="0" fontId="63" fillId="7" borderId="59" applyNumberFormat="0" applyAlignment="0" applyProtection="0">
      <alignment vertical="center"/>
    </xf>
    <xf numFmtId="0" fontId="63" fillId="13" borderId="59" applyNumberFormat="0" applyAlignment="0" applyProtection="0">
      <alignment vertical="center"/>
    </xf>
    <xf numFmtId="0" fontId="63" fillId="13" borderId="59" applyNumberFormat="0" applyAlignment="0" applyProtection="0">
      <alignment vertical="center"/>
    </xf>
    <xf numFmtId="0" fontId="63" fillId="13" borderId="59" applyNumberFormat="0" applyAlignment="0" applyProtection="0">
      <alignment vertical="center"/>
    </xf>
    <xf numFmtId="0" fontId="63" fillId="13" borderId="59" applyNumberFormat="0" applyAlignment="0" applyProtection="0">
      <alignment vertical="center"/>
    </xf>
    <xf numFmtId="0" fontId="63" fillId="13" borderId="59" applyNumberFormat="0" applyAlignment="0" applyProtection="0">
      <alignment vertical="center"/>
    </xf>
    <xf numFmtId="0" fontId="63" fillId="13" borderId="59" applyNumberFormat="0" applyAlignment="0" applyProtection="0">
      <alignment vertical="center"/>
    </xf>
    <xf numFmtId="0" fontId="63" fillId="13" borderId="59" applyNumberFormat="0" applyAlignment="0" applyProtection="0">
      <alignment vertical="center"/>
    </xf>
    <xf numFmtId="0" fontId="63" fillId="13" borderId="59" applyNumberFormat="0" applyAlignment="0" applyProtection="0">
      <alignment vertical="center"/>
    </xf>
    <xf numFmtId="0" fontId="63" fillId="13" borderId="59" applyNumberFormat="0" applyAlignment="0" applyProtection="0">
      <alignment vertical="center"/>
    </xf>
    <xf numFmtId="0" fontId="63" fillId="13" borderId="59" applyNumberFormat="0" applyAlignment="0" applyProtection="0">
      <alignment vertical="center"/>
    </xf>
    <xf numFmtId="0" fontId="63" fillId="7" borderId="59" applyNumberFormat="0" applyAlignment="0" applyProtection="0">
      <alignment vertical="center"/>
    </xf>
    <xf numFmtId="0" fontId="63" fillId="13" borderId="59" applyNumberFormat="0" applyAlignment="0" applyProtection="0">
      <alignment vertical="center"/>
    </xf>
    <xf numFmtId="0" fontId="63" fillId="13" borderId="59" applyNumberFormat="0" applyAlignment="0" applyProtection="0">
      <alignment vertical="center"/>
    </xf>
    <xf numFmtId="0" fontId="63" fillId="13" borderId="59" applyNumberFormat="0" applyAlignment="0" applyProtection="0">
      <alignment vertical="center"/>
    </xf>
    <xf numFmtId="0" fontId="63" fillId="13" borderId="59" applyNumberFormat="0" applyAlignment="0" applyProtection="0">
      <alignment vertical="center"/>
    </xf>
    <xf numFmtId="0" fontId="63" fillId="13" borderId="59" applyNumberFormat="0" applyAlignment="0" applyProtection="0">
      <alignment vertical="center"/>
    </xf>
    <xf numFmtId="0" fontId="63" fillId="7" borderId="59" applyNumberFormat="0" applyAlignment="0" applyProtection="0">
      <alignment vertical="center"/>
    </xf>
    <xf numFmtId="0" fontId="63" fillId="13" borderId="59" applyNumberFormat="0" applyAlignment="0" applyProtection="0">
      <alignment vertical="center"/>
    </xf>
    <xf numFmtId="0" fontId="63" fillId="13" borderId="59" applyNumberFormat="0" applyAlignment="0" applyProtection="0">
      <alignment vertical="center"/>
    </xf>
    <xf numFmtId="0" fontId="63" fillId="13" borderId="59" applyNumberFormat="0" applyAlignment="0" applyProtection="0">
      <alignment vertical="center"/>
    </xf>
    <xf numFmtId="0" fontId="63" fillId="13" borderId="59" applyNumberFormat="0" applyAlignment="0" applyProtection="0">
      <alignment vertical="center"/>
    </xf>
    <xf numFmtId="0" fontId="63" fillId="7" borderId="59" applyNumberFormat="0" applyAlignment="0" applyProtection="0">
      <alignment vertical="center"/>
    </xf>
    <xf numFmtId="0" fontId="9" fillId="37" borderId="60" applyNumberFormat="0" applyFont="0" applyAlignment="0" applyProtection="0">
      <alignment vertical="center"/>
    </xf>
    <xf numFmtId="0" fontId="9" fillId="37" borderId="60" applyNumberFormat="0" applyFont="0" applyAlignment="0" applyProtection="0">
      <alignment vertical="center"/>
    </xf>
    <xf numFmtId="0" fontId="9" fillId="37" borderId="60" applyNumberFormat="0" applyFont="0" applyAlignment="0" applyProtection="0">
      <alignment vertical="center"/>
    </xf>
    <xf numFmtId="0" fontId="9" fillId="37" borderId="60" applyNumberFormat="0" applyFont="0" applyAlignment="0" applyProtection="0">
      <alignment vertical="center"/>
    </xf>
    <xf numFmtId="0" fontId="9" fillId="37" borderId="60" applyNumberFormat="0" applyFont="0" applyAlignment="0" applyProtection="0">
      <alignment vertical="center"/>
    </xf>
    <xf numFmtId="0" fontId="9" fillId="37" borderId="60" applyNumberFormat="0" applyFont="0" applyAlignment="0" applyProtection="0">
      <alignment vertical="center"/>
    </xf>
    <xf numFmtId="0" fontId="44" fillId="39" borderId="60" applyNumberFormat="0" applyFont="0" applyAlignment="0" applyProtection="0">
      <alignment vertical="center"/>
    </xf>
    <xf numFmtId="0" fontId="9" fillId="37" borderId="60" applyNumberFormat="0" applyFont="0" applyAlignment="0" applyProtection="0">
      <alignment vertical="center"/>
    </xf>
    <xf numFmtId="0" fontId="9" fillId="37" borderId="60" applyNumberFormat="0" applyFont="0" applyAlignment="0" applyProtection="0">
      <alignment vertical="center"/>
    </xf>
    <xf numFmtId="0" fontId="9" fillId="37" borderId="60" applyNumberFormat="0" applyFont="0" applyAlignment="0" applyProtection="0">
      <alignment vertical="center"/>
    </xf>
    <xf numFmtId="0" fontId="9" fillId="37" borderId="60" applyNumberFormat="0" applyFont="0" applyAlignment="0" applyProtection="0">
      <alignment vertical="center"/>
    </xf>
    <xf numFmtId="0" fontId="44" fillId="39" borderId="60" applyNumberFormat="0" applyFont="0" applyAlignment="0" applyProtection="0">
      <alignment vertical="center"/>
    </xf>
    <xf numFmtId="0" fontId="9" fillId="37" borderId="60" applyNumberFormat="0" applyFont="0" applyAlignment="0" applyProtection="0">
      <alignment vertical="center"/>
    </xf>
    <xf numFmtId="0" fontId="44" fillId="39" borderId="60" applyNumberFormat="0" applyFont="0" applyAlignment="0" applyProtection="0">
      <alignment vertical="center"/>
    </xf>
    <xf numFmtId="0" fontId="9" fillId="37" borderId="60" applyNumberFormat="0" applyFont="0" applyAlignment="0" applyProtection="0">
      <alignment vertical="center"/>
    </xf>
    <xf numFmtId="0" fontId="9" fillId="37" borderId="60" applyNumberFormat="0" applyFont="0" applyAlignment="0" applyProtection="0">
      <alignment vertical="center"/>
    </xf>
    <xf numFmtId="0" fontId="9" fillId="37" borderId="60" applyNumberFormat="0" applyFont="0" applyAlignment="0" applyProtection="0">
      <alignment vertical="center"/>
    </xf>
    <xf numFmtId="0" fontId="9" fillId="37" borderId="60" applyNumberFormat="0" applyFont="0" applyAlignment="0" applyProtection="0">
      <alignment vertical="center"/>
    </xf>
    <xf numFmtId="0" fontId="9" fillId="37" borderId="60" applyNumberFormat="0" applyFont="0" applyAlignment="0" applyProtection="0">
      <alignment vertical="center"/>
    </xf>
    <xf numFmtId="0" fontId="9" fillId="37" borderId="60" applyNumberFormat="0" applyFont="0" applyAlignment="0" applyProtection="0">
      <alignment vertical="center"/>
    </xf>
    <xf numFmtId="0" fontId="9" fillId="37" borderId="60" applyNumberFormat="0" applyFont="0" applyAlignment="0" applyProtection="0">
      <alignment vertical="center"/>
    </xf>
    <xf numFmtId="0" fontId="9" fillId="37" borderId="60" applyNumberFormat="0" applyFont="0" applyAlignment="0" applyProtection="0">
      <alignment vertical="center"/>
    </xf>
    <xf numFmtId="0" fontId="9" fillId="37" borderId="60" applyNumberFormat="0" applyFont="0" applyAlignment="0" applyProtection="0">
      <alignment vertical="center"/>
    </xf>
    <xf numFmtId="0" fontId="9" fillId="37" borderId="60" applyNumberFormat="0" applyFont="0" applyAlignment="0" applyProtection="0">
      <alignment vertical="center"/>
    </xf>
    <xf numFmtId="0" fontId="44" fillId="39" borderId="60" applyNumberFormat="0" applyFont="0" applyAlignment="0" applyProtection="0">
      <alignment vertical="center"/>
    </xf>
    <xf numFmtId="0" fontId="9" fillId="37" borderId="60" applyNumberFormat="0" applyFont="0" applyAlignment="0" applyProtection="0">
      <alignment vertical="center"/>
    </xf>
    <xf numFmtId="0" fontId="9" fillId="37" borderId="60" applyNumberFormat="0" applyFont="0" applyAlignment="0" applyProtection="0">
      <alignment vertical="center"/>
    </xf>
    <xf numFmtId="0" fontId="9" fillId="37" borderId="60" applyNumberFormat="0" applyFont="0" applyAlignment="0" applyProtection="0">
      <alignment vertical="center"/>
    </xf>
    <xf numFmtId="0" fontId="9" fillId="37" borderId="60" applyNumberFormat="0" applyFont="0" applyAlignment="0" applyProtection="0">
      <alignment vertical="center"/>
    </xf>
    <xf numFmtId="0" fontId="9" fillId="37" borderId="60" applyNumberFormat="0" applyFont="0" applyAlignment="0" applyProtection="0">
      <alignment vertical="center"/>
    </xf>
    <xf numFmtId="0" fontId="44" fillId="39" borderId="60" applyNumberFormat="0" applyFont="0" applyAlignment="0" applyProtection="0">
      <alignment vertical="center"/>
    </xf>
    <xf numFmtId="0" fontId="9" fillId="37" borderId="60" applyNumberFormat="0" applyFont="0" applyAlignment="0" applyProtection="0">
      <alignment vertical="center"/>
    </xf>
    <xf numFmtId="0" fontId="9" fillId="37" borderId="60" applyNumberFormat="0" applyFont="0" applyAlignment="0" applyProtection="0">
      <alignment vertical="center"/>
    </xf>
    <xf numFmtId="0" fontId="9" fillId="37" borderId="60" applyNumberFormat="0" applyFont="0" applyAlignment="0" applyProtection="0">
      <alignment vertical="center"/>
    </xf>
    <xf numFmtId="0" fontId="9" fillId="37" borderId="60" applyNumberFormat="0" applyFont="0" applyAlignment="0" applyProtection="0">
      <alignment vertical="center"/>
    </xf>
    <xf numFmtId="0" fontId="44" fillId="39" borderId="60" applyNumberFormat="0" applyFont="0" applyAlignment="0" applyProtection="0">
      <alignment vertical="center"/>
    </xf>
    <xf numFmtId="0" fontId="55" fillId="0" borderId="75" applyNumberFormat="0" applyFill="0" applyAlignment="0" applyProtection="0">
      <alignment vertical="center"/>
    </xf>
    <xf numFmtId="0" fontId="55" fillId="0" borderId="68" applyNumberFormat="0" applyFill="0" applyAlignment="0" applyProtection="0">
      <alignment vertical="center"/>
    </xf>
    <xf numFmtId="0" fontId="55" fillId="0" borderId="68" applyNumberFormat="0" applyFill="0" applyAlignment="0" applyProtection="0">
      <alignment vertical="center"/>
    </xf>
    <xf numFmtId="0" fontId="31" fillId="34" borderId="69" applyNumberFormat="0" applyAlignment="0" applyProtection="0"/>
    <xf numFmtId="0" fontId="45" fillId="34" borderId="78" applyNumberFormat="0" applyAlignment="0" applyProtection="0"/>
    <xf numFmtId="0" fontId="55" fillId="0" borderId="68" applyNumberFormat="0" applyFill="0" applyAlignment="0" applyProtection="0">
      <alignment vertical="center"/>
    </xf>
    <xf numFmtId="0" fontId="55" fillId="0" borderId="75" applyNumberFormat="0" applyFill="0" applyAlignment="0" applyProtection="0">
      <alignment vertical="center"/>
    </xf>
    <xf numFmtId="0" fontId="31" fillId="34" borderId="69" applyNumberFormat="0" applyAlignment="0" applyProtection="0"/>
    <xf numFmtId="0" fontId="31" fillId="34" borderId="69" applyNumberFormat="0" applyAlignment="0" applyProtection="0"/>
    <xf numFmtId="0" fontId="31" fillId="34" borderId="69" applyNumberFormat="0" applyAlignment="0" applyProtection="0"/>
    <xf numFmtId="0" fontId="55" fillId="0" borderId="79" applyNumberFormat="0" applyFill="0" applyAlignment="0" applyProtection="0">
      <alignment vertical="center"/>
    </xf>
    <xf numFmtId="0" fontId="40" fillId="7" borderId="72" applyNumberFormat="0" applyAlignment="0" applyProtection="0"/>
    <xf numFmtId="0" fontId="40" fillId="7" borderId="72" applyNumberFormat="0" applyAlignment="0" applyProtection="0"/>
    <xf numFmtId="0" fontId="40" fillId="7" borderId="72" applyNumberFormat="0" applyAlignment="0" applyProtection="0"/>
    <xf numFmtId="0" fontId="40" fillId="7" borderId="72" applyNumberFormat="0" applyAlignment="0" applyProtection="0"/>
    <xf numFmtId="0" fontId="31" fillId="34" borderId="65" applyNumberFormat="0" applyAlignment="0" applyProtection="0"/>
    <xf numFmtId="0" fontId="56" fillId="36" borderId="63" applyNumberFormat="0" applyAlignment="0" applyProtection="0">
      <alignment vertical="center"/>
    </xf>
    <xf numFmtId="0" fontId="56" fillId="36" borderId="63" applyNumberFormat="0" applyAlignment="0" applyProtection="0">
      <alignment vertical="center"/>
    </xf>
    <xf numFmtId="0" fontId="56" fillId="36" borderId="63" applyNumberFormat="0" applyAlignment="0" applyProtection="0">
      <alignment vertical="center"/>
    </xf>
    <xf numFmtId="0" fontId="56" fillId="36" borderId="63" applyNumberFormat="0" applyAlignment="0" applyProtection="0">
      <alignment vertical="center"/>
    </xf>
    <xf numFmtId="0" fontId="56" fillId="36" borderId="63" applyNumberFormat="0" applyAlignment="0" applyProtection="0">
      <alignment vertical="center"/>
    </xf>
    <xf numFmtId="0" fontId="56" fillId="36" borderId="63" applyNumberFormat="0" applyAlignment="0" applyProtection="0">
      <alignment vertical="center"/>
    </xf>
    <xf numFmtId="0" fontId="56" fillId="34" borderId="63" applyNumberFormat="0" applyAlignment="0" applyProtection="0">
      <alignment vertical="center"/>
    </xf>
    <xf numFmtId="0" fontId="56" fillId="36" borderId="63" applyNumberFormat="0" applyAlignment="0" applyProtection="0">
      <alignment vertical="center"/>
    </xf>
    <xf numFmtId="0" fontId="56" fillId="36" borderId="63" applyNumberFormat="0" applyAlignment="0" applyProtection="0">
      <alignment vertical="center"/>
    </xf>
    <xf numFmtId="0" fontId="56" fillId="36" borderId="63" applyNumberFormat="0" applyAlignment="0" applyProtection="0">
      <alignment vertical="center"/>
    </xf>
    <xf numFmtId="0" fontId="56" fillId="36" borderId="63" applyNumberFormat="0" applyAlignment="0" applyProtection="0">
      <alignment vertical="center"/>
    </xf>
    <xf numFmtId="0" fontId="56" fillId="34" borderId="63" applyNumberFormat="0" applyAlignment="0" applyProtection="0">
      <alignment vertical="center"/>
    </xf>
    <xf numFmtId="0" fontId="56" fillId="36" borderId="63" applyNumberFormat="0" applyAlignment="0" applyProtection="0">
      <alignment vertical="center"/>
    </xf>
    <xf numFmtId="0" fontId="56" fillId="34" borderId="63" applyNumberFormat="0" applyAlignment="0" applyProtection="0">
      <alignment vertical="center"/>
    </xf>
    <xf numFmtId="0" fontId="56" fillId="36" borderId="63" applyNumberFormat="0" applyAlignment="0" applyProtection="0">
      <alignment vertical="center"/>
    </xf>
    <xf numFmtId="0" fontId="56" fillId="36" borderId="63" applyNumberFormat="0" applyAlignment="0" applyProtection="0">
      <alignment vertical="center"/>
    </xf>
    <xf numFmtId="0" fontId="56" fillId="36" borderId="63" applyNumberFormat="0" applyAlignment="0" applyProtection="0">
      <alignment vertical="center"/>
    </xf>
    <xf numFmtId="0" fontId="56" fillId="36" borderId="63" applyNumberFormat="0" applyAlignment="0" applyProtection="0">
      <alignment vertical="center"/>
    </xf>
    <xf numFmtId="0" fontId="56" fillId="36" borderId="63" applyNumberFormat="0" applyAlignment="0" applyProtection="0">
      <alignment vertical="center"/>
    </xf>
    <xf numFmtId="0" fontId="56" fillId="36" borderId="63" applyNumberFormat="0" applyAlignment="0" applyProtection="0">
      <alignment vertical="center"/>
    </xf>
    <xf numFmtId="0" fontId="56" fillId="36" borderId="63" applyNumberFormat="0" applyAlignment="0" applyProtection="0">
      <alignment vertical="center"/>
    </xf>
    <xf numFmtId="0" fontId="56" fillId="36" borderId="63" applyNumberFormat="0" applyAlignment="0" applyProtection="0">
      <alignment vertical="center"/>
    </xf>
    <xf numFmtId="0" fontId="56" fillId="36" borderId="63" applyNumberFormat="0" applyAlignment="0" applyProtection="0">
      <alignment vertical="center"/>
    </xf>
    <xf numFmtId="0" fontId="56" fillId="36" borderId="63" applyNumberFormat="0" applyAlignment="0" applyProtection="0">
      <alignment vertical="center"/>
    </xf>
    <xf numFmtId="0" fontId="56" fillId="34" borderId="63" applyNumberFormat="0" applyAlignment="0" applyProtection="0">
      <alignment vertical="center"/>
    </xf>
    <xf numFmtId="0" fontId="56" fillId="36" borderId="63" applyNumberFormat="0" applyAlignment="0" applyProtection="0">
      <alignment vertical="center"/>
    </xf>
    <xf numFmtId="0" fontId="56" fillId="36" borderId="63" applyNumberFormat="0" applyAlignment="0" applyProtection="0">
      <alignment vertical="center"/>
    </xf>
    <xf numFmtId="0" fontId="56" fillId="36" borderId="63" applyNumberFormat="0" applyAlignment="0" applyProtection="0">
      <alignment vertical="center"/>
    </xf>
    <xf numFmtId="0" fontId="56" fillId="36" borderId="63" applyNumberFormat="0" applyAlignment="0" applyProtection="0">
      <alignment vertical="center"/>
    </xf>
    <xf numFmtId="0" fontId="56" fillId="36" borderId="63" applyNumberFormat="0" applyAlignment="0" applyProtection="0">
      <alignment vertical="center"/>
    </xf>
    <xf numFmtId="0" fontId="56" fillId="34" borderId="63" applyNumberFormat="0" applyAlignment="0" applyProtection="0">
      <alignment vertical="center"/>
    </xf>
    <xf numFmtId="0" fontId="56" fillId="36" borderId="63" applyNumberFormat="0" applyAlignment="0" applyProtection="0">
      <alignment vertical="center"/>
    </xf>
    <xf numFmtId="0" fontId="56" fillId="36" borderId="63" applyNumberFormat="0" applyAlignment="0" applyProtection="0">
      <alignment vertical="center"/>
    </xf>
    <xf numFmtId="0" fontId="56" fillId="36" borderId="63" applyNumberFormat="0" applyAlignment="0" applyProtection="0">
      <alignment vertical="center"/>
    </xf>
    <xf numFmtId="0" fontId="56" fillId="36" borderId="63" applyNumberFormat="0" applyAlignment="0" applyProtection="0">
      <alignment vertical="center"/>
    </xf>
    <xf numFmtId="0" fontId="56" fillId="34" borderId="63" applyNumberFormat="0" applyAlignment="0" applyProtection="0">
      <alignment vertical="center"/>
    </xf>
    <xf numFmtId="0" fontId="40" fillId="7" borderId="72" applyNumberFormat="0" applyAlignment="0" applyProtection="0"/>
    <xf numFmtId="0" fontId="40" fillId="7" borderId="72" applyNumberFormat="0" applyAlignment="0" applyProtection="0"/>
    <xf numFmtId="0" fontId="47" fillId="0" borderId="68" applyNumberFormat="0" applyFill="0" applyAlignment="0" applyProtection="0"/>
    <xf numFmtId="0" fontId="40" fillId="7" borderId="72" applyNumberFormat="0" applyAlignment="0" applyProtection="0"/>
    <xf numFmtId="0" fontId="40" fillId="7" borderId="72" applyNumberFormat="0" applyAlignment="0" applyProtection="0"/>
    <xf numFmtId="0" fontId="40" fillId="7" borderId="72" applyNumberFormat="0" applyAlignment="0" applyProtection="0"/>
    <xf numFmtId="0" fontId="40" fillId="7" borderId="72" applyNumberFormat="0" applyAlignment="0" applyProtection="0"/>
    <xf numFmtId="0" fontId="40" fillId="7" borderId="72" applyNumberFormat="0" applyAlignment="0" applyProtection="0"/>
    <xf numFmtId="0" fontId="40" fillId="7" borderId="72" applyNumberFormat="0" applyAlignment="0" applyProtection="0"/>
    <xf numFmtId="0" fontId="40" fillId="7" borderId="72" applyNumberFormat="0" applyAlignment="0" applyProtection="0"/>
    <xf numFmtId="0" fontId="40" fillId="7" borderId="72" applyNumberFormat="0" applyAlignment="0" applyProtection="0"/>
    <xf numFmtId="0" fontId="40" fillId="7" borderId="72" applyNumberFormat="0" applyAlignment="0" applyProtection="0"/>
    <xf numFmtId="0" fontId="40" fillId="7" borderId="72" applyNumberFormat="0" applyAlignment="0" applyProtection="0"/>
    <xf numFmtId="0" fontId="40" fillId="7" borderId="72" applyNumberFormat="0" applyAlignment="0" applyProtection="0"/>
    <xf numFmtId="0" fontId="40" fillId="7" borderId="72" applyNumberFormat="0" applyAlignment="0" applyProtection="0"/>
    <xf numFmtId="0" fontId="31" fillId="34" borderId="72" applyNumberFormat="0" applyAlignment="0" applyProtection="0"/>
    <xf numFmtId="0" fontId="31" fillId="34" borderId="72" applyNumberFormat="0" applyAlignment="0" applyProtection="0"/>
    <xf numFmtId="0" fontId="31" fillId="34" borderId="72" applyNumberFormat="0" applyAlignment="0" applyProtection="0"/>
    <xf numFmtId="0" fontId="31" fillId="34" borderId="72" applyNumberFormat="0" applyAlignment="0" applyProtection="0"/>
    <xf numFmtId="0" fontId="31" fillId="34" borderId="72" applyNumberFormat="0" applyAlignment="0" applyProtection="0"/>
    <xf numFmtId="0" fontId="31" fillId="34" borderId="72" applyNumberFormat="0" applyAlignment="0" applyProtection="0"/>
    <xf numFmtId="0" fontId="31" fillId="34" borderId="72" applyNumberFormat="0" applyAlignment="0" applyProtection="0"/>
    <xf numFmtId="0" fontId="31" fillId="34" borderId="72" applyNumberFormat="0" applyAlignment="0" applyProtection="0"/>
    <xf numFmtId="0" fontId="31" fillId="34" borderId="72" applyNumberFormat="0" applyAlignment="0" applyProtection="0"/>
    <xf numFmtId="0" fontId="31" fillId="34" borderId="72" applyNumberFormat="0" applyAlignment="0" applyProtection="0"/>
    <xf numFmtId="0" fontId="31" fillId="34" borderId="72" applyNumberFormat="0" applyAlignment="0" applyProtection="0"/>
    <xf numFmtId="0" fontId="31" fillId="34" borderId="72" applyNumberFormat="0" applyAlignment="0" applyProtection="0"/>
    <xf numFmtId="0" fontId="31" fillId="34" borderId="72" applyNumberFormat="0" applyAlignment="0" applyProtection="0"/>
    <xf numFmtId="0" fontId="31" fillId="34" borderId="72" applyNumberFormat="0" applyAlignment="0" applyProtection="0"/>
    <xf numFmtId="0" fontId="63" fillId="13" borderId="63" applyNumberFormat="0" applyAlignment="0" applyProtection="0">
      <alignment vertical="center"/>
    </xf>
    <xf numFmtId="0" fontId="63" fillId="13" borderId="63" applyNumberFormat="0" applyAlignment="0" applyProtection="0">
      <alignment vertical="center"/>
    </xf>
    <xf numFmtId="0" fontId="63" fillId="13" borderId="63" applyNumberFormat="0" applyAlignment="0" applyProtection="0">
      <alignment vertical="center"/>
    </xf>
    <xf numFmtId="0" fontId="63" fillId="13" borderId="63" applyNumberFormat="0" applyAlignment="0" applyProtection="0">
      <alignment vertical="center"/>
    </xf>
    <xf numFmtId="0" fontId="63" fillId="13" borderId="63" applyNumberFormat="0" applyAlignment="0" applyProtection="0">
      <alignment vertical="center"/>
    </xf>
    <xf numFmtId="0" fontId="63" fillId="13" borderId="63" applyNumberFormat="0" applyAlignment="0" applyProtection="0">
      <alignment vertical="center"/>
    </xf>
    <xf numFmtId="0" fontId="63" fillId="7" borderId="63" applyNumberFormat="0" applyAlignment="0" applyProtection="0">
      <alignment vertical="center"/>
    </xf>
    <xf numFmtId="0" fontId="63" fillId="13" borderId="63" applyNumberFormat="0" applyAlignment="0" applyProtection="0">
      <alignment vertical="center"/>
    </xf>
    <xf numFmtId="0" fontId="63" fillId="13" borderId="63" applyNumberFormat="0" applyAlignment="0" applyProtection="0">
      <alignment vertical="center"/>
    </xf>
    <xf numFmtId="0" fontId="63" fillId="13" borderId="63" applyNumberFormat="0" applyAlignment="0" applyProtection="0">
      <alignment vertical="center"/>
    </xf>
    <xf numFmtId="0" fontId="63" fillId="13" borderId="63" applyNumberFormat="0" applyAlignment="0" applyProtection="0">
      <alignment vertical="center"/>
    </xf>
    <xf numFmtId="0" fontId="63" fillId="7" borderId="63" applyNumberFormat="0" applyAlignment="0" applyProtection="0">
      <alignment vertical="center"/>
    </xf>
    <xf numFmtId="0" fontId="63" fillId="13" borderId="63" applyNumberFormat="0" applyAlignment="0" applyProtection="0">
      <alignment vertical="center"/>
    </xf>
    <xf numFmtId="0" fontId="63" fillId="7" borderId="63" applyNumberFormat="0" applyAlignment="0" applyProtection="0">
      <alignment vertical="center"/>
    </xf>
    <xf numFmtId="0" fontId="63" fillId="13" borderId="63" applyNumberFormat="0" applyAlignment="0" applyProtection="0">
      <alignment vertical="center"/>
    </xf>
    <xf numFmtId="0" fontId="63" fillId="13" borderId="63" applyNumberFormat="0" applyAlignment="0" applyProtection="0">
      <alignment vertical="center"/>
    </xf>
    <xf numFmtId="0" fontId="63" fillId="13" borderId="63" applyNumberFormat="0" applyAlignment="0" applyProtection="0">
      <alignment vertical="center"/>
    </xf>
    <xf numFmtId="0" fontId="63" fillId="13" borderId="63" applyNumberFormat="0" applyAlignment="0" applyProtection="0">
      <alignment vertical="center"/>
    </xf>
    <xf numFmtId="0" fontId="63" fillId="13" borderId="63" applyNumberFormat="0" applyAlignment="0" applyProtection="0">
      <alignment vertical="center"/>
    </xf>
    <xf numFmtId="0" fontId="63" fillId="13" borderId="63" applyNumberFormat="0" applyAlignment="0" applyProtection="0">
      <alignment vertical="center"/>
    </xf>
    <xf numFmtId="0" fontId="63" fillId="13" borderId="63" applyNumberFormat="0" applyAlignment="0" applyProtection="0">
      <alignment vertical="center"/>
    </xf>
    <xf numFmtId="0" fontId="63" fillId="13" borderId="63" applyNumberFormat="0" applyAlignment="0" applyProtection="0">
      <alignment vertical="center"/>
    </xf>
    <xf numFmtId="0" fontId="63" fillId="13" borderId="63" applyNumberFormat="0" applyAlignment="0" applyProtection="0">
      <alignment vertical="center"/>
    </xf>
    <xf numFmtId="0" fontId="63" fillId="13" borderId="63" applyNumberFormat="0" applyAlignment="0" applyProtection="0">
      <alignment vertical="center"/>
    </xf>
    <xf numFmtId="0" fontId="63" fillId="7" borderId="63" applyNumberFormat="0" applyAlignment="0" applyProtection="0">
      <alignment vertical="center"/>
    </xf>
    <xf numFmtId="0" fontId="63" fillId="13" borderId="63" applyNumberFormat="0" applyAlignment="0" applyProtection="0">
      <alignment vertical="center"/>
    </xf>
    <xf numFmtId="0" fontId="63" fillId="13" borderId="63" applyNumberFormat="0" applyAlignment="0" applyProtection="0">
      <alignment vertical="center"/>
    </xf>
    <xf numFmtId="0" fontId="63" fillId="13" borderId="63" applyNumberFormat="0" applyAlignment="0" applyProtection="0">
      <alignment vertical="center"/>
    </xf>
    <xf numFmtId="0" fontId="63" fillId="13" borderId="63" applyNumberFormat="0" applyAlignment="0" applyProtection="0">
      <alignment vertical="center"/>
    </xf>
    <xf numFmtId="0" fontId="63" fillId="13" borderId="63" applyNumberFormat="0" applyAlignment="0" applyProtection="0">
      <alignment vertical="center"/>
    </xf>
    <xf numFmtId="0" fontId="63" fillId="7" borderId="63" applyNumberFormat="0" applyAlignment="0" applyProtection="0">
      <alignment vertical="center"/>
    </xf>
    <xf numFmtId="0" fontId="63" fillId="13" borderId="63" applyNumberFormat="0" applyAlignment="0" applyProtection="0">
      <alignment vertical="center"/>
    </xf>
    <xf numFmtId="0" fontId="63" fillId="13" borderId="63" applyNumberFormat="0" applyAlignment="0" applyProtection="0">
      <alignment vertical="center"/>
    </xf>
    <xf numFmtId="0" fontId="63" fillId="13" borderId="63" applyNumberFormat="0" applyAlignment="0" applyProtection="0">
      <alignment vertical="center"/>
    </xf>
    <xf numFmtId="0" fontId="63" fillId="13" borderId="63" applyNumberFormat="0" applyAlignment="0" applyProtection="0">
      <alignment vertical="center"/>
    </xf>
    <xf numFmtId="0" fontId="63" fillId="7" borderId="63" applyNumberFormat="0" applyAlignment="0" applyProtection="0">
      <alignment vertical="center"/>
    </xf>
    <xf numFmtId="0" fontId="9" fillId="37" borderId="64" applyNumberFormat="0" applyFont="0" applyAlignment="0" applyProtection="0">
      <alignment vertical="center"/>
    </xf>
    <xf numFmtId="0" fontId="9" fillId="37" borderId="64" applyNumberFormat="0" applyFont="0" applyAlignment="0" applyProtection="0">
      <alignment vertical="center"/>
    </xf>
    <xf numFmtId="0" fontId="9" fillId="37" borderId="64" applyNumberFormat="0" applyFont="0" applyAlignment="0" applyProtection="0">
      <alignment vertical="center"/>
    </xf>
    <xf numFmtId="0" fontId="9" fillId="37" borderId="64" applyNumberFormat="0" applyFont="0" applyAlignment="0" applyProtection="0">
      <alignment vertical="center"/>
    </xf>
    <xf numFmtId="0" fontId="9" fillId="37" borderId="64" applyNumberFormat="0" applyFont="0" applyAlignment="0" applyProtection="0">
      <alignment vertical="center"/>
    </xf>
    <xf numFmtId="0" fontId="9" fillId="37" borderId="64" applyNumberFormat="0" applyFont="0" applyAlignment="0" applyProtection="0">
      <alignment vertical="center"/>
    </xf>
    <xf numFmtId="0" fontId="44" fillId="39" borderId="64" applyNumberFormat="0" applyFont="0" applyAlignment="0" applyProtection="0">
      <alignment vertical="center"/>
    </xf>
    <xf numFmtId="0" fontId="9" fillId="37" borderId="64" applyNumberFormat="0" applyFont="0" applyAlignment="0" applyProtection="0">
      <alignment vertical="center"/>
    </xf>
    <xf numFmtId="0" fontId="9" fillId="37" borderId="64" applyNumberFormat="0" applyFont="0" applyAlignment="0" applyProtection="0">
      <alignment vertical="center"/>
    </xf>
    <xf numFmtId="0" fontId="9" fillId="37" borderId="64" applyNumberFormat="0" applyFont="0" applyAlignment="0" applyProtection="0">
      <alignment vertical="center"/>
    </xf>
    <xf numFmtId="0" fontId="9" fillId="37" borderId="64" applyNumberFormat="0" applyFont="0" applyAlignment="0" applyProtection="0">
      <alignment vertical="center"/>
    </xf>
    <xf numFmtId="0" fontId="44" fillId="39" borderId="64" applyNumberFormat="0" applyFont="0" applyAlignment="0" applyProtection="0">
      <alignment vertical="center"/>
    </xf>
    <xf numFmtId="0" fontId="9" fillId="37" borderId="64" applyNumberFormat="0" applyFont="0" applyAlignment="0" applyProtection="0">
      <alignment vertical="center"/>
    </xf>
    <xf numFmtId="0" fontId="44" fillId="39" borderId="64" applyNumberFormat="0" applyFont="0" applyAlignment="0" applyProtection="0">
      <alignment vertical="center"/>
    </xf>
    <xf numFmtId="0" fontId="9" fillId="37" borderId="64" applyNumberFormat="0" applyFont="0" applyAlignment="0" applyProtection="0">
      <alignment vertical="center"/>
    </xf>
    <xf numFmtId="0" fontId="9" fillId="37" borderId="64" applyNumberFormat="0" applyFont="0" applyAlignment="0" applyProtection="0">
      <alignment vertical="center"/>
    </xf>
    <xf numFmtId="0" fontId="9" fillId="37" borderId="64" applyNumberFormat="0" applyFont="0" applyAlignment="0" applyProtection="0">
      <alignment vertical="center"/>
    </xf>
    <xf numFmtId="0" fontId="9" fillId="37" borderId="64" applyNumberFormat="0" applyFont="0" applyAlignment="0" applyProtection="0">
      <alignment vertical="center"/>
    </xf>
    <xf numFmtId="0" fontId="9" fillId="37" borderId="64" applyNumberFormat="0" applyFont="0" applyAlignment="0" applyProtection="0">
      <alignment vertical="center"/>
    </xf>
    <xf numFmtId="0" fontId="9" fillId="37" borderId="64" applyNumberFormat="0" applyFont="0" applyAlignment="0" applyProtection="0">
      <alignment vertical="center"/>
    </xf>
    <xf numFmtId="0" fontId="9" fillId="37" borderId="64" applyNumberFormat="0" applyFont="0" applyAlignment="0" applyProtection="0">
      <alignment vertical="center"/>
    </xf>
    <xf numFmtId="0" fontId="9" fillId="37" borderId="64" applyNumberFormat="0" applyFont="0" applyAlignment="0" applyProtection="0">
      <alignment vertical="center"/>
    </xf>
    <xf numFmtId="0" fontId="9" fillId="37" borderId="64" applyNumberFormat="0" applyFont="0" applyAlignment="0" applyProtection="0">
      <alignment vertical="center"/>
    </xf>
    <xf numFmtId="0" fontId="9" fillId="37" borderId="64" applyNumberFormat="0" applyFont="0" applyAlignment="0" applyProtection="0">
      <alignment vertical="center"/>
    </xf>
    <xf numFmtId="0" fontId="44" fillId="39" borderId="64" applyNumberFormat="0" applyFont="0" applyAlignment="0" applyProtection="0">
      <alignment vertical="center"/>
    </xf>
    <xf numFmtId="0" fontId="9" fillId="37" borderId="64" applyNumberFormat="0" applyFont="0" applyAlignment="0" applyProtection="0">
      <alignment vertical="center"/>
    </xf>
    <xf numFmtId="0" fontId="9" fillId="37" borderId="64" applyNumberFormat="0" applyFont="0" applyAlignment="0" applyProtection="0">
      <alignment vertical="center"/>
    </xf>
    <xf numFmtId="0" fontId="9" fillId="37" borderId="64" applyNumberFormat="0" applyFont="0" applyAlignment="0" applyProtection="0">
      <alignment vertical="center"/>
    </xf>
    <xf numFmtId="0" fontId="9" fillId="37" borderId="64" applyNumberFormat="0" applyFont="0" applyAlignment="0" applyProtection="0">
      <alignment vertical="center"/>
    </xf>
    <xf numFmtId="0" fontId="9" fillId="37" borderId="64" applyNumberFormat="0" applyFont="0" applyAlignment="0" applyProtection="0">
      <alignment vertical="center"/>
    </xf>
    <xf numFmtId="0" fontId="44" fillId="39" borderId="64" applyNumberFormat="0" applyFont="0" applyAlignment="0" applyProtection="0">
      <alignment vertical="center"/>
    </xf>
    <xf numFmtId="0" fontId="9" fillId="37" borderId="64" applyNumberFormat="0" applyFont="0" applyAlignment="0" applyProtection="0">
      <alignment vertical="center"/>
    </xf>
    <xf numFmtId="0" fontId="9" fillId="37" borderId="64" applyNumberFormat="0" applyFont="0" applyAlignment="0" applyProtection="0">
      <alignment vertical="center"/>
    </xf>
    <xf numFmtId="0" fontId="9" fillId="37" borderId="64" applyNumberFormat="0" applyFont="0" applyAlignment="0" applyProtection="0">
      <alignment vertical="center"/>
    </xf>
    <xf numFmtId="0" fontId="9" fillId="37" borderId="64" applyNumberFormat="0" applyFont="0" applyAlignment="0" applyProtection="0">
      <alignment vertical="center"/>
    </xf>
    <xf numFmtId="0" fontId="44" fillId="39" borderId="64" applyNumberFormat="0" applyFont="0" applyAlignment="0" applyProtection="0">
      <alignment vertical="center"/>
    </xf>
    <xf numFmtId="0" fontId="40" fillId="7" borderId="72" applyNumberFormat="0" applyAlignment="0" applyProtection="0"/>
    <xf numFmtId="0" fontId="56" fillId="36" borderId="76" applyNumberFormat="0" applyAlignment="0" applyProtection="0">
      <alignment vertical="center"/>
    </xf>
    <xf numFmtId="0" fontId="44" fillId="39" borderId="73" applyNumberFormat="0" applyFont="0" applyAlignment="0" applyProtection="0"/>
    <xf numFmtId="0" fontId="31" fillId="34" borderId="65" applyNumberFormat="0" applyAlignment="0" applyProtection="0"/>
    <xf numFmtId="0" fontId="44" fillId="39" borderId="73" applyNumberFormat="0" applyFont="0" applyAlignment="0" applyProtection="0"/>
    <xf numFmtId="0" fontId="40" fillId="7" borderId="72" applyNumberFormat="0" applyAlignment="0" applyProtection="0"/>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44" fillId="39"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44" fillId="39" borderId="77" applyNumberFormat="0" applyFont="0" applyAlignment="0" applyProtection="0">
      <alignment vertical="center"/>
    </xf>
    <xf numFmtId="0" fontId="55" fillId="0" borderId="75" applyNumberFormat="0" applyFill="0" applyAlignment="0" applyProtection="0">
      <alignment vertical="center"/>
    </xf>
    <xf numFmtId="0" fontId="55" fillId="0" borderId="75" applyNumberFormat="0" applyFill="0" applyAlignment="0" applyProtection="0">
      <alignment vertical="center"/>
    </xf>
    <xf numFmtId="0" fontId="55" fillId="0" borderId="75" applyNumberFormat="0" applyFill="0" applyAlignment="0" applyProtection="0">
      <alignment vertical="center"/>
    </xf>
    <xf numFmtId="0" fontId="55" fillId="0" borderId="75" applyNumberFormat="0" applyFill="0" applyAlignment="0" applyProtection="0">
      <alignment vertical="center"/>
    </xf>
    <xf numFmtId="0" fontId="55" fillId="0" borderId="75" applyNumberFormat="0" applyFill="0" applyAlignment="0" applyProtection="0">
      <alignment vertical="center"/>
    </xf>
    <xf numFmtId="0" fontId="55" fillId="0" borderId="75" applyNumberFormat="0" applyFill="0" applyAlignment="0" applyProtection="0">
      <alignment vertical="center"/>
    </xf>
    <xf numFmtId="0" fontId="56" fillId="36" borderId="72" applyNumberFormat="0" applyAlignment="0" applyProtection="0">
      <alignment vertical="center"/>
    </xf>
    <xf numFmtId="0" fontId="56" fillId="36" borderId="72" applyNumberFormat="0" applyAlignment="0" applyProtection="0">
      <alignment vertical="center"/>
    </xf>
    <xf numFmtId="0" fontId="56" fillId="36" borderId="72" applyNumberFormat="0" applyAlignment="0" applyProtection="0">
      <alignment vertical="center"/>
    </xf>
    <xf numFmtId="0" fontId="56" fillId="36" borderId="72" applyNumberFormat="0" applyAlignment="0" applyProtection="0">
      <alignment vertical="center"/>
    </xf>
    <xf numFmtId="0" fontId="56" fillId="36" borderId="72" applyNumberFormat="0" applyAlignment="0" applyProtection="0">
      <alignment vertical="center"/>
    </xf>
    <xf numFmtId="0" fontId="56" fillId="36" borderId="72" applyNumberFormat="0" applyAlignment="0" applyProtection="0">
      <alignment vertical="center"/>
    </xf>
    <xf numFmtId="0" fontId="56" fillId="34" borderId="72" applyNumberFormat="0" applyAlignment="0" applyProtection="0">
      <alignment vertical="center"/>
    </xf>
    <xf numFmtId="0" fontId="56" fillId="36" borderId="72" applyNumberFormat="0" applyAlignment="0" applyProtection="0">
      <alignment vertical="center"/>
    </xf>
    <xf numFmtId="0" fontId="56" fillId="36" borderId="72" applyNumberFormat="0" applyAlignment="0" applyProtection="0">
      <alignment vertical="center"/>
    </xf>
    <xf numFmtId="0" fontId="56" fillId="36" borderId="72" applyNumberFormat="0" applyAlignment="0" applyProtection="0">
      <alignment vertical="center"/>
    </xf>
    <xf numFmtId="0" fontId="62" fillId="36" borderId="67" applyNumberFormat="0" applyAlignment="0" applyProtection="0">
      <alignment vertical="center"/>
    </xf>
    <xf numFmtId="0" fontId="62" fillId="36" borderId="67" applyNumberFormat="0" applyAlignment="0" applyProtection="0">
      <alignment vertical="center"/>
    </xf>
    <xf numFmtId="0" fontId="62" fillId="36" borderId="67" applyNumberFormat="0" applyAlignment="0" applyProtection="0">
      <alignment vertical="center"/>
    </xf>
    <xf numFmtId="0" fontId="62" fillId="36" borderId="67" applyNumberFormat="0" applyAlignment="0" applyProtection="0">
      <alignment vertical="center"/>
    </xf>
    <xf numFmtId="0" fontId="62" fillId="36" borderId="67" applyNumberFormat="0" applyAlignment="0" applyProtection="0">
      <alignment vertical="center"/>
    </xf>
    <xf numFmtId="0" fontId="62" fillId="36" borderId="67" applyNumberFormat="0" applyAlignment="0" applyProtection="0">
      <alignment vertical="center"/>
    </xf>
    <xf numFmtId="0" fontId="62" fillId="36" borderId="67" applyNumberFormat="0" applyAlignment="0" applyProtection="0">
      <alignment vertical="center"/>
    </xf>
    <xf numFmtId="0" fontId="62" fillId="34" borderId="67" applyNumberFormat="0" applyAlignment="0" applyProtection="0">
      <alignment vertical="center"/>
    </xf>
    <xf numFmtId="0" fontId="62" fillId="36" borderId="67" applyNumberFormat="0" applyAlignment="0" applyProtection="0">
      <alignment vertical="center"/>
    </xf>
    <xf numFmtId="0" fontId="62" fillId="36" borderId="67" applyNumberFormat="0" applyAlignment="0" applyProtection="0">
      <alignment vertical="center"/>
    </xf>
    <xf numFmtId="0" fontId="62" fillId="36" borderId="67" applyNumberFormat="0" applyAlignment="0" applyProtection="0">
      <alignment vertical="center"/>
    </xf>
    <xf numFmtId="0" fontId="62" fillId="36" borderId="67" applyNumberFormat="0" applyAlignment="0" applyProtection="0">
      <alignment vertical="center"/>
    </xf>
    <xf numFmtId="0" fontId="62" fillId="34" borderId="67" applyNumberFormat="0" applyAlignment="0" applyProtection="0">
      <alignment vertical="center"/>
    </xf>
    <xf numFmtId="0" fontId="62" fillId="36" borderId="67" applyNumberFormat="0" applyAlignment="0" applyProtection="0">
      <alignment vertical="center"/>
    </xf>
    <xf numFmtId="0" fontId="62" fillId="36" borderId="67" applyNumberFormat="0" applyAlignment="0" applyProtection="0">
      <alignment vertical="center"/>
    </xf>
    <xf numFmtId="0" fontId="62" fillId="34" borderId="67" applyNumberFormat="0" applyAlignment="0" applyProtection="0">
      <alignment vertical="center"/>
    </xf>
    <xf numFmtId="0" fontId="62" fillId="36" borderId="67" applyNumberFormat="0" applyAlignment="0" applyProtection="0">
      <alignment vertical="center"/>
    </xf>
    <xf numFmtId="0" fontId="62" fillId="36" borderId="67" applyNumberFormat="0" applyAlignment="0" applyProtection="0">
      <alignment vertical="center"/>
    </xf>
    <xf numFmtId="0" fontId="62" fillId="36" borderId="67" applyNumberFormat="0" applyAlignment="0" applyProtection="0">
      <alignment vertical="center"/>
    </xf>
    <xf numFmtId="0" fontId="62" fillId="36" borderId="67" applyNumberFormat="0" applyAlignment="0" applyProtection="0">
      <alignment vertical="center"/>
    </xf>
    <xf numFmtId="0" fontId="62" fillId="36" borderId="67" applyNumberFormat="0" applyAlignment="0" applyProtection="0">
      <alignment vertical="center"/>
    </xf>
    <xf numFmtId="0" fontId="62" fillId="36" borderId="67" applyNumberFormat="0" applyAlignment="0" applyProtection="0">
      <alignment vertical="center"/>
    </xf>
    <xf numFmtId="0" fontId="62" fillId="36" borderId="67" applyNumberFormat="0" applyAlignment="0" applyProtection="0">
      <alignment vertical="center"/>
    </xf>
    <xf numFmtId="0" fontId="62" fillId="36" borderId="67" applyNumberFormat="0" applyAlignment="0" applyProtection="0">
      <alignment vertical="center"/>
    </xf>
    <xf numFmtId="0" fontId="62" fillId="36" borderId="67" applyNumberFormat="0" applyAlignment="0" applyProtection="0">
      <alignment vertical="center"/>
    </xf>
    <xf numFmtId="0" fontId="62" fillId="36" borderId="67" applyNumberFormat="0" applyAlignment="0" applyProtection="0">
      <alignment vertical="center"/>
    </xf>
    <xf numFmtId="0" fontId="62" fillId="34" borderId="67" applyNumberFormat="0" applyAlignment="0" applyProtection="0">
      <alignment vertical="center"/>
    </xf>
    <xf numFmtId="0" fontId="62" fillId="36" borderId="67" applyNumberFormat="0" applyAlignment="0" applyProtection="0">
      <alignment vertical="center"/>
    </xf>
    <xf numFmtId="0" fontId="62" fillId="36" borderId="67" applyNumberFormat="0" applyAlignment="0" applyProtection="0">
      <alignment vertical="center"/>
    </xf>
    <xf numFmtId="0" fontId="62" fillId="36" borderId="67" applyNumberFormat="0" applyAlignment="0" applyProtection="0">
      <alignment vertical="center"/>
    </xf>
    <xf numFmtId="0" fontId="62" fillId="36" borderId="67" applyNumberFormat="0" applyAlignment="0" applyProtection="0">
      <alignment vertical="center"/>
    </xf>
    <xf numFmtId="0" fontId="62" fillId="36" borderId="67" applyNumberFormat="0" applyAlignment="0" applyProtection="0">
      <alignment vertical="center"/>
    </xf>
    <xf numFmtId="0" fontId="62" fillId="36" borderId="67" applyNumberFormat="0" applyAlignment="0" applyProtection="0">
      <alignment vertical="center"/>
    </xf>
    <xf numFmtId="0" fontId="62" fillId="34" borderId="67" applyNumberFormat="0" applyAlignment="0" applyProtection="0">
      <alignment vertical="center"/>
    </xf>
    <xf numFmtId="0" fontId="62" fillId="36" borderId="67" applyNumberFormat="0" applyAlignment="0" applyProtection="0">
      <alignment vertical="center"/>
    </xf>
    <xf numFmtId="0" fontId="62" fillId="36" borderId="67" applyNumberFormat="0" applyAlignment="0" applyProtection="0">
      <alignment vertical="center"/>
    </xf>
    <xf numFmtId="0" fontId="62" fillId="36" borderId="67" applyNumberFormat="0" applyAlignment="0" applyProtection="0">
      <alignment vertical="center"/>
    </xf>
    <xf numFmtId="0" fontId="62" fillId="36" borderId="67" applyNumberFormat="0" applyAlignment="0" applyProtection="0">
      <alignment vertical="center"/>
    </xf>
    <xf numFmtId="0" fontId="62" fillId="34" borderId="67" applyNumberFormat="0" applyAlignment="0" applyProtection="0">
      <alignment vertical="center"/>
    </xf>
    <xf numFmtId="0" fontId="63" fillId="13" borderId="65" applyNumberFormat="0" applyAlignment="0" applyProtection="0">
      <alignment vertical="center"/>
    </xf>
    <xf numFmtId="0" fontId="63" fillId="13" borderId="65" applyNumberFormat="0" applyAlignment="0" applyProtection="0">
      <alignment vertical="center"/>
    </xf>
    <xf numFmtId="0" fontId="63" fillId="13" borderId="65" applyNumberFormat="0" applyAlignment="0" applyProtection="0">
      <alignment vertical="center"/>
    </xf>
    <xf numFmtId="0" fontId="63" fillId="13" borderId="65" applyNumberFormat="0" applyAlignment="0" applyProtection="0">
      <alignment vertical="center"/>
    </xf>
    <xf numFmtId="0" fontId="63" fillId="13" borderId="65" applyNumberFormat="0" applyAlignment="0" applyProtection="0">
      <alignment vertical="center"/>
    </xf>
    <xf numFmtId="0" fontId="63" fillId="13" borderId="65" applyNumberFormat="0" applyAlignment="0" applyProtection="0">
      <alignment vertical="center"/>
    </xf>
    <xf numFmtId="0" fontId="63" fillId="7" borderId="65" applyNumberFormat="0" applyAlignment="0" applyProtection="0">
      <alignment vertical="center"/>
    </xf>
    <xf numFmtId="0" fontId="63" fillId="13" borderId="65" applyNumberFormat="0" applyAlignment="0" applyProtection="0">
      <alignment vertical="center"/>
    </xf>
    <xf numFmtId="0" fontId="63" fillId="13" borderId="65" applyNumberFormat="0" applyAlignment="0" applyProtection="0">
      <alignment vertical="center"/>
    </xf>
    <xf numFmtId="0" fontId="63" fillId="13" borderId="65" applyNumberFormat="0" applyAlignment="0" applyProtection="0">
      <alignment vertical="center"/>
    </xf>
    <xf numFmtId="0" fontId="63" fillId="13" borderId="65" applyNumberFormat="0" applyAlignment="0" applyProtection="0">
      <alignment vertical="center"/>
    </xf>
    <xf numFmtId="0" fontId="63" fillId="7" borderId="65" applyNumberFormat="0" applyAlignment="0" applyProtection="0">
      <alignment vertical="center"/>
    </xf>
    <xf numFmtId="0" fontId="63" fillId="13" borderId="65" applyNumberFormat="0" applyAlignment="0" applyProtection="0">
      <alignment vertical="center"/>
    </xf>
    <xf numFmtId="0" fontId="63" fillId="7" borderId="65" applyNumberFormat="0" applyAlignment="0" applyProtection="0">
      <alignment vertical="center"/>
    </xf>
    <xf numFmtId="0" fontId="63" fillId="13" borderId="65" applyNumberFormat="0" applyAlignment="0" applyProtection="0">
      <alignment vertical="center"/>
    </xf>
    <xf numFmtId="0" fontId="63" fillId="13" borderId="65" applyNumberFormat="0" applyAlignment="0" applyProtection="0">
      <alignment vertical="center"/>
    </xf>
    <xf numFmtId="0" fontId="63" fillId="13" borderId="65" applyNumberFormat="0" applyAlignment="0" applyProtection="0">
      <alignment vertical="center"/>
    </xf>
    <xf numFmtId="0" fontId="63" fillId="13" borderId="65" applyNumberFormat="0" applyAlignment="0" applyProtection="0">
      <alignment vertical="center"/>
    </xf>
    <xf numFmtId="0" fontId="63" fillId="13" borderId="65" applyNumberFormat="0" applyAlignment="0" applyProtection="0">
      <alignment vertical="center"/>
    </xf>
    <xf numFmtId="0" fontId="63" fillId="13" borderId="65" applyNumberFormat="0" applyAlignment="0" applyProtection="0">
      <alignment vertical="center"/>
    </xf>
    <xf numFmtId="0" fontId="63" fillId="13" borderId="65" applyNumberFormat="0" applyAlignment="0" applyProtection="0">
      <alignment vertical="center"/>
    </xf>
    <xf numFmtId="0" fontId="63" fillId="13" borderId="65" applyNumberFormat="0" applyAlignment="0" applyProtection="0">
      <alignment vertical="center"/>
    </xf>
    <xf numFmtId="0" fontId="63" fillId="13" borderId="65" applyNumberFormat="0" applyAlignment="0" applyProtection="0">
      <alignment vertical="center"/>
    </xf>
    <xf numFmtId="0" fontId="63" fillId="13" borderId="65" applyNumberFormat="0" applyAlignment="0" applyProtection="0">
      <alignment vertical="center"/>
    </xf>
    <xf numFmtId="0" fontId="63" fillId="7" borderId="65" applyNumberFormat="0" applyAlignment="0" applyProtection="0">
      <alignment vertical="center"/>
    </xf>
    <xf numFmtId="0" fontId="63" fillId="13" borderId="65" applyNumberFormat="0" applyAlignment="0" applyProtection="0">
      <alignment vertical="center"/>
    </xf>
    <xf numFmtId="0" fontId="63" fillId="13" borderId="65" applyNumberFormat="0" applyAlignment="0" applyProtection="0">
      <alignment vertical="center"/>
    </xf>
    <xf numFmtId="0" fontId="63" fillId="13" borderId="65" applyNumberFormat="0" applyAlignment="0" applyProtection="0">
      <alignment vertical="center"/>
    </xf>
    <xf numFmtId="0" fontId="63" fillId="13" borderId="65" applyNumberFormat="0" applyAlignment="0" applyProtection="0">
      <alignment vertical="center"/>
    </xf>
    <xf numFmtId="0" fontId="63" fillId="13" borderId="65" applyNumberFormat="0" applyAlignment="0" applyProtection="0">
      <alignment vertical="center"/>
    </xf>
    <xf numFmtId="0" fontId="63" fillId="7" borderId="65" applyNumberFormat="0" applyAlignment="0" applyProtection="0">
      <alignment vertical="center"/>
    </xf>
    <xf numFmtId="0" fontId="63" fillId="13" borderId="65" applyNumberFormat="0" applyAlignment="0" applyProtection="0">
      <alignment vertical="center"/>
    </xf>
    <xf numFmtId="0" fontId="63" fillId="13" borderId="65" applyNumberFormat="0" applyAlignment="0" applyProtection="0">
      <alignment vertical="center"/>
    </xf>
    <xf numFmtId="0" fontId="63" fillId="13" borderId="65" applyNumberFormat="0" applyAlignment="0" applyProtection="0">
      <alignment vertical="center"/>
    </xf>
    <xf numFmtId="0" fontId="63" fillId="13" borderId="65" applyNumberFormat="0" applyAlignment="0" applyProtection="0">
      <alignment vertical="center"/>
    </xf>
    <xf numFmtId="0" fontId="63" fillId="7" borderId="65" applyNumberFormat="0" applyAlignment="0" applyProtection="0">
      <alignment vertical="center"/>
    </xf>
    <xf numFmtId="0" fontId="9" fillId="37" borderId="77" applyNumberFormat="0" applyFont="0" applyAlignment="0" applyProtection="0">
      <alignment vertical="center"/>
    </xf>
    <xf numFmtId="0" fontId="9" fillId="37" borderId="66" applyNumberFormat="0" applyFont="0" applyAlignment="0" applyProtection="0">
      <alignment vertical="center"/>
    </xf>
    <xf numFmtId="0" fontId="9" fillId="37" borderId="66" applyNumberFormat="0" applyFont="0" applyAlignment="0" applyProtection="0">
      <alignment vertical="center"/>
    </xf>
    <xf numFmtId="0" fontId="9" fillId="37" borderId="66" applyNumberFormat="0" applyFont="0" applyAlignment="0" applyProtection="0">
      <alignment vertical="center"/>
    </xf>
    <xf numFmtId="0" fontId="9" fillId="37" borderId="66" applyNumberFormat="0" applyFont="0" applyAlignment="0" applyProtection="0">
      <alignment vertical="center"/>
    </xf>
    <xf numFmtId="0" fontId="9" fillId="37" borderId="66" applyNumberFormat="0" applyFont="0" applyAlignment="0" applyProtection="0">
      <alignment vertical="center"/>
    </xf>
    <xf numFmtId="0" fontId="9" fillId="37" borderId="66" applyNumberFormat="0" applyFont="0" applyAlignment="0" applyProtection="0">
      <alignment vertical="center"/>
    </xf>
    <xf numFmtId="0" fontId="44" fillId="39" borderId="66" applyNumberFormat="0" applyFont="0" applyAlignment="0" applyProtection="0">
      <alignment vertical="center"/>
    </xf>
    <xf numFmtId="0" fontId="9" fillId="37" borderId="66" applyNumberFormat="0" applyFont="0" applyAlignment="0" applyProtection="0">
      <alignment vertical="center"/>
    </xf>
    <xf numFmtId="0" fontId="9" fillId="37" borderId="66" applyNumberFormat="0" applyFont="0" applyAlignment="0" applyProtection="0">
      <alignment vertical="center"/>
    </xf>
    <xf numFmtId="0" fontId="9" fillId="37" borderId="66" applyNumberFormat="0" applyFont="0" applyAlignment="0" applyProtection="0">
      <alignment vertical="center"/>
    </xf>
    <xf numFmtId="0" fontId="9" fillId="37" borderId="66" applyNumberFormat="0" applyFont="0" applyAlignment="0" applyProtection="0">
      <alignment vertical="center"/>
    </xf>
    <xf numFmtId="0" fontId="44" fillId="39" borderId="66" applyNumberFormat="0" applyFont="0" applyAlignment="0" applyProtection="0">
      <alignment vertical="center"/>
    </xf>
    <xf numFmtId="0" fontId="9" fillId="37" borderId="66" applyNumberFormat="0" applyFont="0" applyAlignment="0" applyProtection="0">
      <alignment vertical="center"/>
    </xf>
    <xf numFmtId="0" fontId="44" fillId="39" borderId="66" applyNumberFormat="0" applyFont="0" applyAlignment="0" applyProtection="0">
      <alignment vertical="center"/>
    </xf>
    <xf numFmtId="0" fontId="9" fillId="37" borderId="66" applyNumberFormat="0" applyFont="0" applyAlignment="0" applyProtection="0">
      <alignment vertical="center"/>
    </xf>
    <xf numFmtId="0" fontId="9" fillId="37" borderId="66" applyNumberFormat="0" applyFont="0" applyAlignment="0" applyProtection="0">
      <alignment vertical="center"/>
    </xf>
    <xf numFmtId="0" fontId="9" fillId="37" borderId="66" applyNumberFormat="0" applyFont="0" applyAlignment="0" applyProtection="0">
      <alignment vertical="center"/>
    </xf>
    <xf numFmtId="0" fontId="9" fillId="37" borderId="66" applyNumberFormat="0" applyFont="0" applyAlignment="0" applyProtection="0">
      <alignment vertical="center"/>
    </xf>
    <xf numFmtId="0" fontId="9" fillId="37" borderId="66" applyNumberFormat="0" applyFont="0" applyAlignment="0" applyProtection="0">
      <alignment vertical="center"/>
    </xf>
    <xf numFmtId="0" fontId="9" fillId="37" borderId="66" applyNumberFormat="0" applyFont="0" applyAlignment="0" applyProtection="0">
      <alignment vertical="center"/>
    </xf>
    <xf numFmtId="0" fontId="9" fillId="37" borderId="66" applyNumberFormat="0" applyFont="0" applyAlignment="0" applyProtection="0">
      <alignment vertical="center"/>
    </xf>
    <xf numFmtId="0" fontId="9" fillId="37" borderId="66" applyNumberFormat="0" applyFont="0" applyAlignment="0" applyProtection="0">
      <alignment vertical="center"/>
    </xf>
    <xf numFmtId="0" fontId="9" fillId="37" borderId="66" applyNumberFormat="0" applyFont="0" applyAlignment="0" applyProtection="0">
      <alignment vertical="center"/>
    </xf>
    <xf numFmtId="0" fontId="9" fillId="37" borderId="66" applyNumberFormat="0" applyFont="0" applyAlignment="0" applyProtection="0">
      <alignment vertical="center"/>
    </xf>
    <xf numFmtId="0" fontId="44" fillId="39" borderId="66" applyNumberFormat="0" applyFont="0" applyAlignment="0" applyProtection="0">
      <alignment vertical="center"/>
    </xf>
    <xf numFmtId="0" fontId="9" fillId="37" borderId="66" applyNumberFormat="0" applyFont="0" applyAlignment="0" applyProtection="0">
      <alignment vertical="center"/>
    </xf>
    <xf numFmtId="0" fontId="9" fillId="37" borderId="66" applyNumberFormat="0" applyFont="0" applyAlignment="0" applyProtection="0">
      <alignment vertical="center"/>
    </xf>
    <xf numFmtId="0" fontId="9" fillId="37" borderId="66" applyNumberFormat="0" applyFont="0" applyAlignment="0" applyProtection="0">
      <alignment vertical="center"/>
    </xf>
    <xf numFmtId="0" fontId="9" fillId="37" borderId="66" applyNumberFormat="0" applyFont="0" applyAlignment="0" applyProtection="0">
      <alignment vertical="center"/>
    </xf>
    <xf numFmtId="0" fontId="9" fillId="37" borderId="66" applyNumberFormat="0" applyFont="0" applyAlignment="0" applyProtection="0">
      <alignment vertical="center"/>
    </xf>
    <xf numFmtId="0" fontId="44" fillId="39" borderId="66" applyNumberFormat="0" applyFont="0" applyAlignment="0" applyProtection="0">
      <alignment vertical="center"/>
    </xf>
    <xf numFmtId="0" fontId="9" fillId="37" borderId="66" applyNumberFormat="0" applyFont="0" applyAlignment="0" applyProtection="0">
      <alignment vertical="center"/>
    </xf>
    <xf numFmtId="0" fontId="9" fillId="37" borderId="66" applyNumberFormat="0" applyFont="0" applyAlignment="0" applyProtection="0">
      <alignment vertical="center"/>
    </xf>
    <xf numFmtId="0" fontId="9" fillId="37" borderId="66" applyNumberFormat="0" applyFont="0" applyAlignment="0" applyProtection="0">
      <alignment vertical="center"/>
    </xf>
    <xf numFmtId="0" fontId="9" fillId="37" borderId="66" applyNumberFormat="0" applyFont="0" applyAlignment="0" applyProtection="0">
      <alignment vertical="center"/>
    </xf>
    <xf numFmtId="0" fontId="44" fillId="39" borderId="66" applyNumberFormat="0" applyFont="0" applyAlignment="0" applyProtection="0">
      <alignment vertical="center"/>
    </xf>
    <xf numFmtId="0" fontId="55" fillId="0" borderId="75" applyNumberFormat="0" applyFill="0" applyAlignment="0" applyProtection="0">
      <alignment vertical="center"/>
    </xf>
    <xf numFmtId="0" fontId="55" fillId="0" borderId="75" applyNumberFormat="0" applyFill="0" applyAlignment="0" applyProtection="0">
      <alignment vertical="center"/>
    </xf>
    <xf numFmtId="0" fontId="62" fillId="36" borderId="78" applyNumberFormat="0" applyAlignment="0" applyProtection="0">
      <alignment vertical="center"/>
    </xf>
    <xf numFmtId="0" fontId="55" fillId="0" borderId="75" applyNumberFormat="0" applyFill="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44" fillId="39" borderId="77" applyNumberFormat="0" applyFont="0" applyAlignment="0" applyProtection="0">
      <alignment vertical="center"/>
    </xf>
    <xf numFmtId="0" fontId="47" fillId="0" borderId="79" applyNumberFormat="0" applyFill="0" applyAlignment="0" applyProtection="0"/>
    <xf numFmtId="0" fontId="31" fillId="34" borderId="72" applyNumberFormat="0" applyAlignment="0" applyProtection="0"/>
    <xf numFmtId="0" fontId="56" fillId="36" borderId="69" applyNumberFormat="0" applyAlignment="0" applyProtection="0">
      <alignment vertical="center"/>
    </xf>
    <xf numFmtId="0" fontId="56" fillId="36" borderId="69" applyNumberFormat="0" applyAlignment="0" applyProtection="0">
      <alignment vertical="center"/>
    </xf>
    <xf numFmtId="0" fontId="56" fillId="36" borderId="69" applyNumberFormat="0" applyAlignment="0" applyProtection="0">
      <alignment vertical="center"/>
    </xf>
    <xf numFmtId="0" fontId="56" fillId="36" borderId="69" applyNumberFormat="0" applyAlignment="0" applyProtection="0">
      <alignment vertical="center"/>
    </xf>
    <xf numFmtId="0" fontId="56" fillId="36" borderId="69" applyNumberFormat="0" applyAlignment="0" applyProtection="0">
      <alignment vertical="center"/>
    </xf>
    <xf numFmtId="0" fontId="56" fillId="36" borderId="69" applyNumberFormat="0" applyAlignment="0" applyProtection="0">
      <alignment vertical="center"/>
    </xf>
    <xf numFmtId="0" fontId="56" fillId="34" borderId="69" applyNumberFormat="0" applyAlignment="0" applyProtection="0">
      <alignment vertical="center"/>
    </xf>
    <xf numFmtId="0" fontId="56" fillId="36" borderId="69" applyNumberFormat="0" applyAlignment="0" applyProtection="0">
      <alignment vertical="center"/>
    </xf>
    <xf numFmtId="0" fontId="56" fillId="36" borderId="69" applyNumberFormat="0" applyAlignment="0" applyProtection="0">
      <alignment vertical="center"/>
    </xf>
    <xf numFmtId="0" fontId="56" fillId="36" borderId="69" applyNumberFormat="0" applyAlignment="0" applyProtection="0">
      <alignment vertical="center"/>
    </xf>
    <xf numFmtId="0" fontId="56" fillId="36" borderId="69" applyNumberFormat="0" applyAlignment="0" applyProtection="0">
      <alignment vertical="center"/>
    </xf>
    <xf numFmtId="0" fontId="56" fillId="34" borderId="69" applyNumberFormat="0" applyAlignment="0" applyProtection="0">
      <alignment vertical="center"/>
    </xf>
    <xf numFmtId="0" fontId="56" fillId="36" borderId="69" applyNumberFormat="0" applyAlignment="0" applyProtection="0">
      <alignment vertical="center"/>
    </xf>
    <xf numFmtId="0" fontId="56" fillId="34" borderId="69" applyNumberFormat="0" applyAlignment="0" applyProtection="0">
      <alignment vertical="center"/>
    </xf>
    <xf numFmtId="0" fontId="56" fillId="36" borderId="69" applyNumberFormat="0" applyAlignment="0" applyProtection="0">
      <alignment vertical="center"/>
    </xf>
    <xf numFmtId="0" fontId="56" fillId="36" borderId="69" applyNumberFormat="0" applyAlignment="0" applyProtection="0">
      <alignment vertical="center"/>
    </xf>
    <xf numFmtId="0" fontId="56" fillId="36" borderId="69" applyNumberFormat="0" applyAlignment="0" applyProtection="0">
      <alignment vertical="center"/>
    </xf>
    <xf numFmtId="0" fontId="56" fillId="36" borderId="69" applyNumberFormat="0" applyAlignment="0" applyProtection="0">
      <alignment vertical="center"/>
    </xf>
    <xf numFmtId="0" fontId="56" fillId="36" borderId="69" applyNumberFormat="0" applyAlignment="0" applyProtection="0">
      <alignment vertical="center"/>
    </xf>
    <xf numFmtId="0" fontId="56" fillId="36" borderId="69" applyNumberFormat="0" applyAlignment="0" applyProtection="0">
      <alignment vertical="center"/>
    </xf>
    <xf numFmtId="0" fontId="56" fillId="36" borderId="69" applyNumberFormat="0" applyAlignment="0" applyProtection="0">
      <alignment vertical="center"/>
    </xf>
    <xf numFmtId="0" fontId="56" fillId="36" borderId="69" applyNumberFormat="0" applyAlignment="0" applyProtection="0">
      <alignment vertical="center"/>
    </xf>
    <xf numFmtId="0" fontId="56" fillId="36" borderId="69" applyNumberFormat="0" applyAlignment="0" applyProtection="0">
      <alignment vertical="center"/>
    </xf>
    <xf numFmtId="0" fontId="56" fillId="36" borderId="69" applyNumberFormat="0" applyAlignment="0" applyProtection="0">
      <alignment vertical="center"/>
    </xf>
    <xf numFmtId="0" fontId="56" fillId="34" borderId="69" applyNumberFormat="0" applyAlignment="0" applyProtection="0">
      <alignment vertical="center"/>
    </xf>
    <xf numFmtId="0" fontId="56" fillId="36" borderId="69" applyNumberFormat="0" applyAlignment="0" applyProtection="0">
      <alignment vertical="center"/>
    </xf>
    <xf numFmtId="0" fontId="56" fillId="36" borderId="69" applyNumberFormat="0" applyAlignment="0" applyProtection="0">
      <alignment vertical="center"/>
    </xf>
    <xf numFmtId="0" fontId="56" fillId="36" borderId="69" applyNumberFormat="0" applyAlignment="0" applyProtection="0">
      <alignment vertical="center"/>
    </xf>
    <xf numFmtId="0" fontId="56" fillId="36" borderId="69" applyNumberFormat="0" applyAlignment="0" applyProtection="0">
      <alignment vertical="center"/>
    </xf>
    <xf numFmtId="0" fontId="56" fillId="36" borderId="69" applyNumberFormat="0" applyAlignment="0" applyProtection="0">
      <alignment vertical="center"/>
    </xf>
    <xf numFmtId="0" fontId="56" fillId="34" borderId="69" applyNumberFormat="0" applyAlignment="0" applyProtection="0">
      <alignment vertical="center"/>
    </xf>
    <xf numFmtId="0" fontId="56" fillId="36" borderId="69" applyNumberFormat="0" applyAlignment="0" applyProtection="0">
      <alignment vertical="center"/>
    </xf>
    <xf numFmtId="0" fontId="56" fillId="36" borderId="69" applyNumberFormat="0" applyAlignment="0" applyProtection="0">
      <alignment vertical="center"/>
    </xf>
    <xf numFmtId="0" fontId="56" fillId="36" borderId="69" applyNumberFormat="0" applyAlignment="0" applyProtection="0">
      <alignment vertical="center"/>
    </xf>
    <xf numFmtId="0" fontId="56" fillId="36" borderId="69" applyNumberFormat="0" applyAlignment="0" applyProtection="0">
      <alignment vertical="center"/>
    </xf>
    <xf numFmtId="0" fontId="56" fillId="34" borderId="69" applyNumberFormat="0" applyAlignment="0" applyProtection="0">
      <alignment vertical="center"/>
    </xf>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7" fillId="0" borderId="75" applyNumberFormat="0" applyFill="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63" fillId="13" borderId="69" applyNumberFormat="0" applyAlignment="0" applyProtection="0">
      <alignment vertical="center"/>
    </xf>
    <xf numFmtId="0" fontId="63" fillId="13" borderId="69" applyNumberFormat="0" applyAlignment="0" applyProtection="0">
      <alignment vertical="center"/>
    </xf>
    <xf numFmtId="0" fontId="63" fillId="13" borderId="69" applyNumberFormat="0" applyAlignment="0" applyProtection="0">
      <alignment vertical="center"/>
    </xf>
    <xf numFmtId="0" fontId="63" fillId="13" borderId="69" applyNumberFormat="0" applyAlignment="0" applyProtection="0">
      <alignment vertical="center"/>
    </xf>
    <xf numFmtId="0" fontId="63" fillId="13" borderId="69" applyNumberFormat="0" applyAlignment="0" applyProtection="0">
      <alignment vertical="center"/>
    </xf>
    <xf numFmtId="0" fontId="63" fillId="13" borderId="69" applyNumberFormat="0" applyAlignment="0" applyProtection="0">
      <alignment vertical="center"/>
    </xf>
    <xf numFmtId="0" fontId="63" fillId="7" borderId="69" applyNumberFormat="0" applyAlignment="0" applyProtection="0">
      <alignment vertical="center"/>
    </xf>
    <xf numFmtId="0" fontId="63" fillId="13" borderId="69" applyNumberFormat="0" applyAlignment="0" applyProtection="0">
      <alignment vertical="center"/>
    </xf>
    <xf numFmtId="0" fontId="63" fillId="13" borderId="69" applyNumberFormat="0" applyAlignment="0" applyProtection="0">
      <alignment vertical="center"/>
    </xf>
    <xf numFmtId="0" fontId="63" fillId="13" borderId="69" applyNumberFormat="0" applyAlignment="0" applyProtection="0">
      <alignment vertical="center"/>
    </xf>
    <xf numFmtId="0" fontId="63" fillId="13" borderId="69" applyNumberFormat="0" applyAlignment="0" applyProtection="0">
      <alignment vertical="center"/>
    </xf>
    <xf numFmtId="0" fontId="63" fillId="7" borderId="69" applyNumberFormat="0" applyAlignment="0" applyProtection="0">
      <alignment vertical="center"/>
    </xf>
    <xf numFmtId="0" fontId="63" fillId="13" borderId="69" applyNumberFormat="0" applyAlignment="0" applyProtection="0">
      <alignment vertical="center"/>
    </xf>
    <xf numFmtId="0" fontId="63" fillId="7" borderId="69" applyNumberFormat="0" applyAlignment="0" applyProtection="0">
      <alignment vertical="center"/>
    </xf>
    <xf numFmtId="0" fontId="63" fillId="13" borderId="69" applyNumberFormat="0" applyAlignment="0" applyProtection="0">
      <alignment vertical="center"/>
    </xf>
    <xf numFmtId="0" fontId="63" fillId="13" borderId="69" applyNumberFormat="0" applyAlignment="0" applyProtection="0">
      <alignment vertical="center"/>
    </xf>
    <xf numFmtId="0" fontId="63" fillId="13" borderId="69" applyNumberFormat="0" applyAlignment="0" applyProtection="0">
      <alignment vertical="center"/>
    </xf>
    <xf numFmtId="0" fontId="63" fillId="13" borderId="69" applyNumberFormat="0" applyAlignment="0" applyProtection="0">
      <alignment vertical="center"/>
    </xf>
    <xf numFmtId="0" fontId="63" fillId="13" borderId="69" applyNumberFormat="0" applyAlignment="0" applyProtection="0">
      <alignment vertical="center"/>
    </xf>
    <xf numFmtId="0" fontId="63" fillId="13" borderId="69" applyNumberFormat="0" applyAlignment="0" applyProtection="0">
      <alignment vertical="center"/>
    </xf>
    <xf numFmtId="0" fontId="63" fillId="13" borderId="69" applyNumberFormat="0" applyAlignment="0" applyProtection="0">
      <alignment vertical="center"/>
    </xf>
    <xf numFmtId="0" fontId="63" fillId="13" borderId="69" applyNumberFormat="0" applyAlignment="0" applyProtection="0">
      <alignment vertical="center"/>
    </xf>
    <xf numFmtId="0" fontId="63" fillId="13" borderId="69" applyNumberFormat="0" applyAlignment="0" applyProtection="0">
      <alignment vertical="center"/>
    </xf>
    <xf numFmtId="0" fontId="63" fillId="13" borderId="69" applyNumberFormat="0" applyAlignment="0" applyProtection="0">
      <alignment vertical="center"/>
    </xf>
    <xf numFmtId="0" fontId="63" fillId="7" borderId="69" applyNumberFormat="0" applyAlignment="0" applyProtection="0">
      <alignment vertical="center"/>
    </xf>
    <xf numFmtId="0" fontId="63" fillId="13" borderId="69" applyNumberFormat="0" applyAlignment="0" applyProtection="0">
      <alignment vertical="center"/>
    </xf>
    <xf numFmtId="0" fontId="63" fillId="13" borderId="69" applyNumberFormat="0" applyAlignment="0" applyProtection="0">
      <alignment vertical="center"/>
    </xf>
    <xf numFmtId="0" fontId="63" fillId="13" borderId="69" applyNumberFormat="0" applyAlignment="0" applyProtection="0">
      <alignment vertical="center"/>
    </xf>
    <xf numFmtId="0" fontId="63" fillId="13" borderId="69" applyNumberFormat="0" applyAlignment="0" applyProtection="0">
      <alignment vertical="center"/>
    </xf>
    <xf numFmtId="0" fontId="63" fillId="13" borderId="69" applyNumberFormat="0" applyAlignment="0" applyProtection="0">
      <alignment vertical="center"/>
    </xf>
    <xf numFmtId="0" fontId="63" fillId="7" borderId="69" applyNumberFormat="0" applyAlignment="0" applyProtection="0">
      <alignment vertical="center"/>
    </xf>
    <xf numFmtId="0" fontId="63" fillId="13" borderId="69" applyNumberFormat="0" applyAlignment="0" applyProtection="0">
      <alignment vertical="center"/>
    </xf>
    <xf numFmtId="0" fontId="63" fillId="13" borderId="69" applyNumberFormat="0" applyAlignment="0" applyProtection="0">
      <alignment vertical="center"/>
    </xf>
    <xf numFmtId="0" fontId="63" fillId="13" borderId="69" applyNumberFormat="0" applyAlignment="0" applyProtection="0">
      <alignment vertical="center"/>
    </xf>
    <xf numFmtId="0" fontId="63" fillId="13" borderId="69" applyNumberFormat="0" applyAlignment="0" applyProtection="0">
      <alignment vertical="center"/>
    </xf>
    <xf numFmtId="0" fontId="63" fillId="7" borderId="69" applyNumberFormat="0" applyAlignment="0" applyProtection="0">
      <alignment vertical="center"/>
    </xf>
    <xf numFmtId="0" fontId="9" fillId="37" borderId="70" applyNumberFormat="0" applyFont="0" applyAlignment="0" applyProtection="0">
      <alignment vertical="center"/>
    </xf>
    <xf numFmtId="0" fontId="9" fillId="37" borderId="70" applyNumberFormat="0" applyFont="0" applyAlignment="0" applyProtection="0">
      <alignment vertical="center"/>
    </xf>
    <xf numFmtId="0" fontId="9" fillId="37" borderId="70" applyNumberFormat="0" applyFont="0" applyAlignment="0" applyProtection="0">
      <alignment vertical="center"/>
    </xf>
    <xf numFmtId="0" fontId="9" fillId="37" borderId="70" applyNumberFormat="0" applyFont="0" applyAlignment="0" applyProtection="0">
      <alignment vertical="center"/>
    </xf>
    <xf numFmtId="0" fontId="9" fillId="37" borderId="70" applyNumberFormat="0" applyFont="0" applyAlignment="0" applyProtection="0">
      <alignment vertical="center"/>
    </xf>
    <xf numFmtId="0" fontId="9" fillId="37" borderId="70" applyNumberFormat="0" applyFont="0" applyAlignment="0" applyProtection="0">
      <alignment vertical="center"/>
    </xf>
    <xf numFmtId="0" fontId="44" fillId="39" borderId="70" applyNumberFormat="0" applyFont="0" applyAlignment="0" applyProtection="0">
      <alignment vertical="center"/>
    </xf>
    <xf numFmtId="0" fontId="9" fillId="37" borderId="70" applyNumberFormat="0" applyFont="0" applyAlignment="0" applyProtection="0">
      <alignment vertical="center"/>
    </xf>
    <xf numFmtId="0" fontId="9" fillId="37" borderId="70" applyNumberFormat="0" applyFont="0" applyAlignment="0" applyProtection="0">
      <alignment vertical="center"/>
    </xf>
    <xf numFmtId="0" fontId="9" fillId="37" borderId="70" applyNumberFormat="0" applyFont="0" applyAlignment="0" applyProtection="0">
      <alignment vertical="center"/>
    </xf>
    <xf numFmtId="0" fontId="9" fillId="37" borderId="70" applyNumberFormat="0" applyFont="0" applyAlignment="0" applyProtection="0">
      <alignment vertical="center"/>
    </xf>
    <xf numFmtId="0" fontId="44" fillId="39" borderId="70" applyNumberFormat="0" applyFont="0" applyAlignment="0" applyProtection="0">
      <alignment vertical="center"/>
    </xf>
    <xf numFmtId="0" fontId="9" fillId="37" borderId="70" applyNumberFormat="0" applyFont="0" applyAlignment="0" applyProtection="0">
      <alignment vertical="center"/>
    </xf>
    <xf numFmtId="0" fontId="44" fillId="39" borderId="70" applyNumberFormat="0" applyFont="0" applyAlignment="0" applyProtection="0">
      <alignment vertical="center"/>
    </xf>
    <xf numFmtId="0" fontId="9" fillId="37" borderId="70" applyNumberFormat="0" applyFont="0" applyAlignment="0" applyProtection="0">
      <alignment vertical="center"/>
    </xf>
    <xf numFmtId="0" fontId="9" fillId="37" borderId="70" applyNumberFormat="0" applyFont="0" applyAlignment="0" applyProtection="0">
      <alignment vertical="center"/>
    </xf>
    <xf numFmtId="0" fontId="9" fillId="37" borderId="70" applyNumberFormat="0" applyFont="0" applyAlignment="0" applyProtection="0">
      <alignment vertical="center"/>
    </xf>
    <xf numFmtId="0" fontId="9" fillId="37" borderId="70" applyNumberFormat="0" applyFont="0" applyAlignment="0" applyProtection="0">
      <alignment vertical="center"/>
    </xf>
    <xf numFmtId="0" fontId="9" fillId="37" borderId="70" applyNumberFormat="0" applyFont="0" applyAlignment="0" applyProtection="0">
      <alignment vertical="center"/>
    </xf>
    <xf numFmtId="0" fontId="9" fillId="37" borderId="70" applyNumberFormat="0" applyFont="0" applyAlignment="0" applyProtection="0">
      <alignment vertical="center"/>
    </xf>
    <xf numFmtId="0" fontId="9" fillId="37" borderId="70" applyNumberFormat="0" applyFont="0" applyAlignment="0" applyProtection="0">
      <alignment vertical="center"/>
    </xf>
    <xf numFmtId="0" fontId="9" fillId="37" borderId="70" applyNumberFormat="0" applyFont="0" applyAlignment="0" applyProtection="0">
      <alignment vertical="center"/>
    </xf>
    <xf numFmtId="0" fontId="9" fillId="37" borderId="70" applyNumberFormat="0" applyFont="0" applyAlignment="0" applyProtection="0">
      <alignment vertical="center"/>
    </xf>
    <xf numFmtId="0" fontId="9" fillId="37" borderId="70" applyNumberFormat="0" applyFont="0" applyAlignment="0" applyProtection="0">
      <alignment vertical="center"/>
    </xf>
    <xf numFmtId="0" fontId="44" fillId="39" borderId="70" applyNumberFormat="0" applyFont="0" applyAlignment="0" applyProtection="0">
      <alignment vertical="center"/>
    </xf>
    <xf numFmtId="0" fontId="9" fillId="37" borderId="70" applyNumberFormat="0" applyFont="0" applyAlignment="0" applyProtection="0">
      <alignment vertical="center"/>
    </xf>
    <xf numFmtId="0" fontId="9" fillId="37" borderId="70" applyNumberFormat="0" applyFont="0" applyAlignment="0" applyProtection="0">
      <alignment vertical="center"/>
    </xf>
    <xf numFmtId="0" fontId="9" fillId="37" borderId="70" applyNumberFormat="0" applyFont="0" applyAlignment="0" applyProtection="0">
      <alignment vertical="center"/>
    </xf>
    <xf numFmtId="0" fontId="9" fillId="37" borderId="70" applyNumberFormat="0" applyFont="0" applyAlignment="0" applyProtection="0">
      <alignment vertical="center"/>
    </xf>
    <xf numFmtId="0" fontId="9" fillId="37" borderId="70" applyNumberFormat="0" applyFont="0" applyAlignment="0" applyProtection="0">
      <alignment vertical="center"/>
    </xf>
    <xf numFmtId="0" fontId="44" fillId="39" borderId="70" applyNumberFormat="0" applyFont="0" applyAlignment="0" applyProtection="0">
      <alignment vertical="center"/>
    </xf>
    <xf numFmtId="0" fontId="9" fillId="37" borderId="70" applyNumberFormat="0" applyFont="0" applyAlignment="0" applyProtection="0">
      <alignment vertical="center"/>
    </xf>
    <xf numFmtId="0" fontId="9" fillId="37" borderId="70" applyNumberFormat="0" applyFont="0" applyAlignment="0" applyProtection="0">
      <alignment vertical="center"/>
    </xf>
    <xf numFmtId="0" fontId="9" fillId="37" borderId="70" applyNumberFormat="0" applyFont="0" applyAlignment="0" applyProtection="0">
      <alignment vertical="center"/>
    </xf>
    <xf numFmtId="0" fontId="9" fillId="37" borderId="70" applyNumberFormat="0" applyFont="0" applyAlignment="0" applyProtection="0">
      <alignment vertical="center"/>
    </xf>
    <xf numFmtId="0" fontId="44" fillId="39" borderId="70" applyNumberFormat="0" applyFont="0" applyAlignment="0" applyProtection="0">
      <alignment vertical="center"/>
    </xf>
    <xf numFmtId="0" fontId="31" fillId="34" borderId="72" applyNumberFormat="0" applyAlignment="0" applyProtection="0"/>
    <xf numFmtId="0" fontId="9" fillId="37" borderId="77" applyNumberFormat="0" applyFon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7" borderId="76" applyNumberForma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62" fillId="36" borderId="74" applyNumberFormat="0" applyAlignment="0" applyProtection="0">
      <alignment vertical="center"/>
    </xf>
    <xf numFmtId="0" fontId="62" fillId="36" borderId="74" applyNumberFormat="0" applyAlignment="0" applyProtection="0">
      <alignment vertical="center"/>
    </xf>
    <xf numFmtId="0" fontId="62" fillId="36" borderId="74" applyNumberFormat="0" applyAlignment="0" applyProtection="0">
      <alignment vertical="center"/>
    </xf>
    <xf numFmtId="0" fontId="62" fillId="36" borderId="74" applyNumberFormat="0" applyAlignment="0" applyProtection="0">
      <alignment vertical="center"/>
    </xf>
    <xf numFmtId="0" fontId="62" fillId="36" borderId="74" applyNumberFormat="0" applyAlignment="0" applyProtection="0">
      <alignment vertical="center"/>
    </xf>
    <xf numFmtId="0" fontId="62" fillId="36" borderId="74" applyNumberFormat="0" applyAlignment="0" applyProtection="0">
      <alignment vertical="center"/>
    </xf>
    <xf numFmtId="0" fontId="62" fillId="36" borderId="74" applyNumberFormat="0" applyAlignment="0" applyProtection="0">
      <alignment vertical="center"/>
    </xf>
    <xf numFmtId="0" fontId="62" fillId="34" borderId="74" applyNumberFormat="0" applyAlignment="0" applyProtection="0">
      <alignment vertical="center"/>
    </xf>
    <xf numFmtId="0" fontId="62" fillId="36" borderId="74" applyNumberFormat="0" applyAlignment="0" applyProtection="0">
      <alignment vertical="center"/>
    </xf>
    <xf numFmtId="0" fontId="62" fillId="36" borderId="74" applyNumberFormat="0" applyAlignment="0" applyProtection="0">
      <alignment vertical="center"/>
    </xf>
    <xf numFmtId="0" fontId="62" fillId="36" borderId="74" applyNumberFormat="0" applyAlignment="0" applyProtection="0">
      <alignment vertical="center"/>
    </xf>
    <xf numFmtId="0" fontId="62" fillId="36" borderId="74" applyNumberFormat="0" applyAlignment="0" applyProtection="0">
      <alignment vertical="center"/>
    </xf>
    <xf numFmtId="0" fontId="62" fillId="34" borderId="74" applyNumberFormat="0" applyAlignment="0" applyProtection="0">
      <alignment vertical="center"/>
    </xf>
    <xf numFmtId="0" fontId="62" fillId="36" borderId="74" applyNumberFormat="0" applyAlignment="0" applyProtection="0">
      <alignment vertical="center"/>
    </xf>
    <xf numFmtId="0" fontId="62" fillId="36" borderId="74" applyNumberFormat="0" applyAlignment="0" applyProtection="0">
      <alignment vertical="center"/>
    </xf>
    <xf numFmtId="0" fontId="62" fillId="34" borderId="74" applyNumberFormat="0" applyAlignment="0" applyProtection="0">
      <alignment vertical="center"/>
    </xf>
    <xf numFmtId="0" fontId="62" fillId="36" borderId="74" applyNumberFormat="0" applyAlignment="0" applyProtection="0">
      <alignment vertical="center"/>
    </xf>
    <xf numFmtId="0" fontId="62" fillId="36" borderId="74" applyNumberFormat="0" applyAlignment="0" applyProtection="0">
      <alignment vertical="center"/>
    </xf>
    <xf numFmtId="0" fontId="62" fillId="36" borderId="74" applyNumberFormat="0" applyAlignment="0" applyProtection="0">
      <alignment vertical="center"/>
    </xf>
    <xf numFmtId="0" fontId="62" fillId="36" borderId="74" applyNumberFormat="0" applyAlignment="0" applyProtection="0">
      <alignment vertical="center"/>
    </xf>
    <xf numFmtId="0" fontId="62" fillId="36" borderId="74" applyNumberFormat="0" applyAlignment="0" applyProtection="0">
      <alignment vertical="center"/>
    </xf>
    <xf numFmtId="0" fontId="62" fillId="36" borderId="74" applyNumberFormat="0" applyAlignment="0" applyProtection="0">
      <alignment vertical="center"/>
    </xf>
    <xf numFmtId="0" fontId="62" fillId="36" borderId="74" applyNumberFormat="0" applyAlignment="0" applyProtection="0">
      <alignment vertical="center"/>
    </xf>
    <xf numFmtId="0" fontId="62" fillId="36" borderId="74" applyNumberFormat="0" applyAlignment="0" applyProtection="0">
      <alignment vertical="center"/>
    </xf>
    <xf numFmtId="0" fontId="62" fillId="36" borderId="74" applyNumberFormat="0" applyAlignment="0" applyProtection="0">
      <alignment vertical="center"/>
    </xf>
    <xf numFmtId="0" fontId="62" fillId="36" borderId="74" applyNumberFormat="0" applyAlignment="0" applyProtection="0">
      <alignment vertical="center"/>
    </xf>
    <xf numFmtId="0" fontId="62" fillId="34" borderId="74" applyNumberFormat="0" applyAlignment="0" applyProtection="0">
      <alignment vertical="center"/>
    </xf>
    <xf numFmtId="0" fontId="62" fillId="36" borderId="74" applyNumberFormat="0" applyAlignment="0" applyProtection="0">
      <alignment vertical="center"/>
    </xf>
    <xf numFmtId="0" fontId="62" fillId="36" borderId="74" applyNumberFormat="0" applyAlignment="0" applyProtection="0">
      <alignment vertical="center"/>
    </xf>
    <xf numFmtId="0" fontId="62" fillId="36" borderId="74" applyNumberFormat="0" applyAlignment="0" applyProtection="0">
      <alignment vertical="center"/>
    </xf>
    <xf numFmtId="0" fontId="62" fillId="36" borderId="74" applyNumberFormat="0" applyAlignment="0" applyProtection="0">
      <alignment vertical="center"/>
    </xf>
    <xf numFmtId="0" fontId="62" fillId="36" borderId="74" applyNumberFormat="0" applyAlignment="0" applyProtection="0">
      <alignment vertical="center"/>
    </xf>
    <xf numFmtId="0" fontId="62" fillId="36" borderId="74" applyNumberFormat="0" applyAlignment="0" applyProtection="0">
      <alignment vertical="center"/>
    </xf>
    <xf numFmtId="0" fontId="62" fillId="34" borderId="74" applyNumberFormat="0" applyAlignment="0" applyProtection="0">
      <alignment vertical="center"/>
    </xf>
    <xf numFmtId="0" fontId="62" fillId="36" borderId="74" applyNumberFormat="0" applyAlignment="0" applyProtection="0">
      <alignment vertical="center"/>
    </xf>
    <xf numFmtId="0" fontId="62" fillId="36" borderId="74" applyNumberFormat="0" applyAlignment="0" applyProtection="0">
      <alignment vertical="center"/>
    </xf>
    <xf numFmtId="0" fontId="62" fillId="36" borderId="74" applyNumberFormat="0" applyAlignment="0" applyProtection="0">
      <alignment vertical="center"/>
    </xf>
    <xf numFmtId="0" fontId="62" fillId="36" borderId="74" applyNumberFormat="0" applyAlignment="0" applyProtection="0">
      <alignment vertical="center"/>
    </xf>
    <xf numFmtId="0" fontId="62" fillId="34" borderId="74" applyNumberFormat="0" applyAlignment="0" applyProtection="0">
      <alignment vertical="center"/>
    </xf>
    <xf numFmtId="0" fontId="63" fillId="13" borderId="72" applyNumberFormat="0" applyAlignment="0" applyProtection="0">
      <alignment vertical="center"/>
    </xf>
    <xf numFmtId="0" fontId="63" fillId="13" borderId="72" applyNumberFormat="0" applyAlignment="0" applyProtection="0">
      <alignment vertical="center"/>
    </xf>
    <xf numFmtId="0" fontId="63" fillId="13" borderId="72" applyNumberFormat="0" applyAlignment="0" applyProtection="0">
      <alignment vertical="center"/>
    </xf>
    <xf numFmtId="0" fontId="63" fillId="13" borderId="72" applyNumberFormat="0" applyAlignment="0" applyProtection="0">
      <alignment vertical="center"/>
    </xf>
    <xf numFmtId="0" fontId="63" fillId="13" borderId="72" applyNumberFormat="0" applyAlignment="0" applyProtection="0">
      <alignment vertical="center"/>
    </xf>
    <xf numFmtId="0" fontId="63" fillId="13" borderId="72" applyNumberFormat="0" applyAlignment="0" applyProtection="0">
      <alignment vertical="center"/>
    </xf>
    <xf numFmtId="0" fontId="63" fillId="7" borderId="72" applyNumberFormat="0" applyAlignment="0" applyProtection="0">
      <alignment vertical="center"/>
    </xf>
    <xf numFmtId="0" fontId="63" fillId="13" borderId="72" applyNumberFormat="0" applyAlignment="0" applyProtection="0">
      <alignment vertical="center"/>
    </xf>
    <xf numFmtId="0" fontId="63" fillId="13" borderId="72" applyNumberFormat="0" applyAlignment="0" applyProtection="0">
      <alignment vertical="center"/>
    </xf>
    <xf numFmtId="0" fontId="63" fillId="13" borderId="72" applyNumberFormat="0" applyAlignment="0" applyProtection="0">
      <alignment vertical="center"/>
    </xf>
    <xf numFmtId="0" fontId="63" fillId="13" borderId="72" applyNumberFormat="0" applyAlignment="0" applyProtection="0">
      <alignment vertical="center"/>
    </xf>
    <xf numFmtId="0" fontId="63" fillId="7" borderId="72" applyNumberFormat="0" applyAlignment="0" applyProtection="0">
      <alignment vertical="center"/>
    </xf>
    <xf numFmtId="0" fontId="63" fillId="13" borderId="72" applyNumberFormat="0" applyAlignment="0" applyProtection="0">
      <alignment vertical="center"/>
    </xf>
    <xf numFmtId="0" fontId="63" fillId="7" borderId="72" applyNumberFormat="0" applyAlignment="0" applyProtection="0">
      <alignment vertical="center"/>
    </xf>
    <xf numFmtId="0" fontId="63" fillId="13" borderId="72" applyNumberFormat="0" applyAlignment="0" applyProtection="0">
      <alignment vertical="center"/>
    </xf>
    <xf numFmtId="0" fontId="63" fillId="13" borderId="72" applyNumberFormat="0" applyAlignment="0" applyProtection="0">
      <alignment vertical="center"/>
    </xf>
    <xf numFmtId="0" fontId="63" fillId="13" borderId="72" applyNumberFormat="0" applyAlignment="0" applyProtection="0">
      <alignment vertical="center"/>
    </xf>
    <xf numFmtId="0" fontId="63" fillId="13" borderId="72" applyNumberFormat="0" applyAlignment="0" applyProtection="0">
      <alignment vertical="center"/>
    </xf>
    <xf numFmtId="0" fontId="63" fillId="13" borderId="72" applyNumberFormat="0" applyAlignment="0" applyProtection="0">
      <alignment vertical="center"/>
    </xf>
    <xf numFmtId="0" fontId="63" fillId="13" borderId="72" applyNumberFormat="0" applyAlignment="0" applyProtection="0">
      <alignment vertical="center"/>
    </xf>
    <xf numFmtId="0" fontId="63" fillId="13" borderId="72" applyNumberFormat="0" applyAlignment="0" applyProtection="0">
      <alignment vertical="center"/>
    </xf>
    <xf numFmtId="0" fontId="63" fillId="13" borderId="72" applyNumberFormat="0" applyAlignment="0" applyProtection="0">
      <alignment vertical="center"/>
    </xf>
    <xf numFmtId="0" fontId="63" fillId="13" borderId="72" applyNumberFormat="0" applyAlignment="0" applyProtection="0">
      <alignment vertical="center"/>
    </xf>
    <xf numFmtId="0" fontId="63" fillId="13" borderId="72" applyNumberFormat="0" applyAlignment="0" applyProtection="0">
      <alignment vertical="center"/>
    </xf>
    <xf numFmtId="0" fontId="63" fillId="7" borderId="72" applyNumberFormat="0" applyAlignment="0" applyProtection="0">
      <alignment vertical="center"/>
    </xf>
    <xf numFmtId="0" fontId="63" fillId="13" borderId="72" applyNumberFormat="0" applyAlignment="0" applyProtection="0">
      <alignment vertical="center"/>
    </xf>
    <xf numFmtId="0" fontId="63" fillId="13" borderId="72" applyNumberFormat="0" applyAlignment="0" applyProtection="0">
      <alignment vertical="center"/>
    </xf>
    <xf numFmtId="0" fontId="63" fillId="13" borderId="72" applyNumberFormat="0" applyAlignment="0" applyProtection="0">
      <alignment vertical="center"/>
    </xf>
    <xf numFmtId="0" fontId="63" fillId="13" borderId="72" applyNumberFormat="0" applyAlignment="0" applyProtection="0">
      <alignment vertical="center"/>
    </xf>
    <xf numFmtId="0" fontId="63" fillId="13" borderId="72" applyNumberFormat="0" applyAlignment="0" applyProtection="0">
      <alignment vertical="center"/>
    </xf>
    <xf numFmtId="0" fontId="63" fillId="7" borderId="72" applyNumberFormat="0" applyAlignment="0" applyProtection="0">
      <alignment vertical="center"/>
    </xf>
    <xf numFmtId="0" fontId="63" fillId="13" borderId="72" applyNumberFormat="0" applyAlignment="0" applyProtection="0">
      <alignment vertical="center"/>
    </xf>
    <xf numFmtId="0" fontId="63" fillId="13" borderId="72" applyNumberFormat="0" applyAlignment="0" applyProtection="0">
      <alignment vertical="center"/>
    </xf>
    <xf numFmtId="0" fontId="63" fillId="13" borderId="72" applyNumberFormat="0" applyAlignment="0" applyProtection="0">
      <alignment vertical="center"/>
    </xf>
    <xf numFmtId="0" fontId="63" fillId="13" borderId="72" applyNumberFormat="0" applyAlignment="0" applyProtection="0">
      <alignment vertical="center"/>
    </xf>
    <xf numFmtId="0" fontId="63" fillId="7" borderId="72" applyNumberFormat="0" applyAlignment="0" applyProtection="0">
      <alignment vertical="center"/>
    </xf>
    <xf numFmtId="0" fontId="63" fillId="13" borderId="76" applyNumberFormat="0" applyAlignment="0" applyProtection="0">
      <alignment vertical="center"/>
    </xf>
    <xf numFmtId="0" fontId="9" fillId="37" borderId="73" applyNumberFormat="0" applyFont="0" applyAlignment="0" applyProtection="0">
      <alignment vertical="center"/>
    </xf>
    <xf numFmtId="0" fontId="9" fillId="37" borderId="73" applyNumberFormat="0" applyFont="0" applyAlignment="0" applyProtection="0">
      <alignment vertical="center"/>
    </xf>
    <xf numFmtId="0" fontId="9" fillId="37" borderId="73" applyNumberFormat="0" applyFont="0" applyAlignment="0" applyProtection="0">
      <alignment vertical="center"/>
    </xf>
    <xf numFmtId="0" fontId="9" fillId="37" borderId="73" applyNumberFormat="0" applyFont="0" applyAlignment="0" applyProtection="0">
      <alignment vertical="center"/>
    </xf>
    <xf numFmtId="0" fontId="9" fillId="37" borderId="73" applyNumberFormat="0" applyFont="0" applyAlignment="0" applyProtection="0">
      <alignment vertical="center"/>
    </xf>
    <xf numFmtId="0" fontId="9" fillId="37" borderId="73" applyNumberFormat="0" applyFont="0" applyAlignment="0" applyProtection="0">
      <alignment vertical="center"/>
    </xf>
    <xf numFmtId="0" fontId="44" fillId="39" borderId="73" applyNumberFormat="0" applyFont="0" applyAlignment="0" applyProtection="0">
      <alignment vertical="center"/>
    </xf>
    <xf numFmtId="0" fontId="9" fillId="37" borderId="73" applyNumberFormat="0" applyFont="0" applyAlignment="0" applyProtection="0">
      <alignment vertical="center"/>
    </xf>
    <xf numFmtId="0" fontId="9" fillId="37" borderId="73" applyNumberFormat="0" applyFont="0" applyAlignment="0" applyProtection="0">
      <alignment vertical="center"/>
    </xf>
    <xf numFmtId="0" fontId="9" fillId="37" borderId="73" applyNumberFormat="0" applyFont="0" applyAlignment="0" applyProtection="0">
      <alignment vertical="center"/>
    </xf>
    <xf numFmtId="0" fontId="9" fillId="37" borderId="73" applyNumberFormat="0" applyFont="0" applyAlignment="0" applyProtection="0">
      <alignment vertical="center"/>
    </xf>
    <xf numFmtId="0" fontId="44" fillId="39" borderId="73" applyNumberFormat="0" applyFont="0" applyAlignment="0" applyProtection="0">
      <alignment vertical="center"/>
    </xf>
    <xf numFmtId="0" fontId="9" fillId="37" borderId="73" applyNumberFormat="0" applyFont="0" applyAlignment="0" applyProtection="0">
      <alignment vertical="center"/>
    </xf>
    <xf numFmtId="0" fontId="44" fillId="39" borderId="73" applyNumberFormat="0" applyFont="0" applyAlignment="0" applyProtection="0">
      <alignment vertical="center"/>
    </xf>
    <xf numFmtId="0" fontId="9" fillId="37" borderId="73" applyNumberFormat="0" applyFont="0" applyAlignment="0" applyProtection="0">
      <alignment vertical="center"/>
    </xf>
    <xf numFmtId="0" fontId="9" fillId="37" borderId="73" applyNumberFormat="0" applyFont="0" applyAlignment="0" applyProtection="0">
      <alignment vertical="center"/>
    </xf>
    <xf numFmtId="0" fontId="9" fillId="37" borderId="73" applyNumberFormat="0" applyFont="0" applyAlignment="0" applyProtection="0">
      <alignment vertical="center"/>
    </xf>
    <xf numFmtId="0" fontId="9" fillId="37" borderId="73" applyNumberFormat="0" applyFont="0" applyAlignment="0" applyProtection="0">
      <alignment vertical="center"/>
    </xf>
    <xf numFmtId="0" fontId="9" fillId="37" borderId="73" applyNumberFormat="0" applyFont="0" applyAlignment="0" applyProtection="0">
      <alignment vertical="center"/>
    </xf>
    <xf numFmtId="0" fontId="9" fillId="37" borderId="73" applyNumberFormat="0" applyFont="0" applyAlignment="0" applyProtection="0">
      <alignment vertical="center"/>
    </xf>
    <xf numFmtId="0" fontId="9" fillId="37" borderId="73" applyNumberFormat="0" applyFont="0" applyAlignment="0" applyProtection="0">
      <alignment vertical="center"/>
    </xf>
    <xf numFmtId="0" fontId="9" fillId="37" borderId="73" applyNumberFormat="0" applyFont="0" applyAlignment="0" applyProtection="0">
      <alignment vertical="center"/>
    </xf>
    <xf numFmtId="0" fontId="9" fillId="37" borderId="73" applyNumberFormat="0" applyFont="0" applyAlignment="0" applyProtection="0">
      <alignment vertical="center"/>
    </xf>
    <xf numFmtId="0" fontId="9" fillId="37" borderId="73" applyNumberFormat="0" applyFont="0" applyAlignment="0" applyProtection="0">
      <alignment vertical="center"/>
    </xf>
    <xf numFmtId="0" fontId="44" fillId="39" borderId="73" applyNumberFormat="0" applyFont="0" applyAlignment="0" applyProtection="0">
      <alignment vertical="center"/>
    </xf>
    <xf numFmtId="0" fontId="9" fillId="37" borderId="73" applyNumberFormat="0" applyFont="0" applyAlignment="0" applyProtection="0">
      <alignment vertical="center"/>
    </xf>
    <xf numFmtId="0" fontId="9" fillId="37" borderId="73" applyNumberFormat="0" applyFont="0" applyAlignment="0" applyProtection="0">
      <alignment vertical="center"/>
    </xf>
    <xf numFmtId="0" fontId="9" fillId="37" borderId="73" applyNumberFormat="0" applyFont="0" applyAlignment="0" applyProtection="0">
      <alignment vertical="center"/>
    </xf>
    <xf numFmtId="0" fontId="9" fillId="37" borderId="73" applyNumberFormat="0" applyFont="0" applyAlignment="0" applyProtection="0">
      <alignment vertical="center"/>
    </xf>
    <xf numFmtId="0" fontId="9" fillId="37" borderId="73" applyNumberFormat="0" applyFont="0" applyAlignment="0" applyProtection="0">
      <alignment vertical="center"/>
    </xf>
    <xf numFmtId="0" fontId="44" fillId="39" borderId="73" applyNumberFormat="0" applyFont="0" applyAlignment="0" applyProtection="0">
      <alignment vertical="center"/>
    </xf>
    <xf numFmtId="0" fontId="9" fillId="37" borderId="73" applyNumberFormat="0" applyFont="0" applyAlignment="0" applyProtection="0">
      <alignment vertical="center"/>
    </xf>
    <xf numFmtId="0" fontId="9" fillId="37" borderId="73" applyNumberFormat="0" applyFont="0" applyAlignment="0" applyProtection="0">
      <alignment vertical="center"/>
    </xf>
    <xf numFmtId="0" fontId="9" fillId="37" borderId="73" applyNumberFormat="0" applyFont="0" applyAlignment="0" applyProtection="0">
      <alignment vertical="center"/>
    </xf>
    <xf numFmtId="0" fontId="9" fillId="37" borderId="73" applyNumberFormat="0" applyFont="0" applyAlignment="0" applyProtection="0">
      <alignment vertical="center"/>
    </xf>
    <xf numFmtId="0" fontId="44" fillId="39" borderId="73" applyNumberFormat="0" applyFont="0" applyAlignment="0" applyProtection="0">
      <alignment vertical="center"/>
    </xf>
    <xf numFmtId="0" fontId="44" fillId="39" borderId="77" applyNumberFormat="0" applyFont="0" applyAlignment="0" applyProtection="0">
      <alignment vertical="center"/>
    </xf>
    <xf numFmtId="0" fontId="9" fillId="37" borderId="77" applyNumberFormat="0" applyFont="0" applyAlignment="0" applyProtection="0">
      <alignment vertical="center"/>
    </xf>
    <xf numFmtId="0" fontId="63" fillId="7" borderId="76" applyNumberFormat="0" applyAlignment="0" applyProtection="0">
      <alignment vertical="center"/>
    </xf>
    <xf numFmtId="0" fontId="45" fillId="34" borderId="78"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7" fillId="0" borderId="83" applyNumberFormat="0" applyFill="0" applyAlignment="0" applyProtection="0"/>
    <xf numFmtId="0" fontId="47" fillId="0" borderId="83" applyNumberFormat="0" applyFill="0" applyAlignment="0" applyProtection="0"/>
    <xf numFmtId="0" fontId="47" fillId="0" borderId="83" applyNumberFormat="0" applyFill="0" applyAlignment="0" applyProtection="0"/>
    <xf numFmtId="0" fontId="47" fillId="0" borderId="83" applyNumberFormat="0" applyFill="0" applyAlignment="0" applyProtection="0"/>
    <xf numFmtId="0" fontId="47" fillId="0" borderId="83" applyNumberFormat="0" applyFill="0" applyAlignment="0" applyProtection="0"/>
    <xf numFmtId="0" fontId="47" fillId="0" borderId="83" applyNumberFormat="0" applyFill="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45" fillId="34" borderId="82" applyNumberFormat="0" applyAlignment="0" applyProtection="0"/>
    <xf numFmtId="0" fontId="45" fillId="34" borderId="82" applyNumberFormat="0" applyAlignment="0" applyProtection="0"/>
    <xf numFmtId="0" fontId="45" fillId="34" borderId="82" applyNumberFormat="0" applyAlignment="0" applyProtection="0"/>
    <xf numFmtId="0" fontId="45" fillId="34" borderId="82" applyNumberFormat="0" applyAlignment="0" applyProtection="0"/>
    <xf numFmtId="0" fontId="45" fillId="34" borderId="82" applyNumberFormat="0" applyAlignment="0" applyProtection="0"/>
    <xf numFmtId="0" fontId="45" fillId="34" borderId="82" applyNumberFormat="0" applyAlignment="0" applyProtection="0"/>
    <xf numFmtId="0" fontId="45" fillId="34" borderId="82" applyNumberFormat="0" applyAlignment="0" applyProtection="0"/>
    <xf numFmtId="0" fontId="45" fillId="34" borderId="82" applyNumberFormat="0" applyAlignment="0" applyProtection="0"/>
    <xf numFmtId="0" fontId="45" fillId="34" borderId="82" applyNumberFormat="0" applyAlignment="0" applyProtection="0"/>
    <xf numFmtId="0" fontId="45" fillId="34" borderId="82" applyNumberFormat="0" applyAlignment="0" applyProtection="0"/>
    <xf numFmtId="0" fontId="45" fillId="34" borderId="82" applyNumberFormat="0" applyAlignment="0" applyProtection="0"/>
    <xf numFmtId="0" fontId="45" fillId="34" borderId="82" applyNumberFormat="0" applyAlignment="0" applyProtection="0"/>
    <xf numFmtId="0" fontId="45" fillId="34" borderId="82" applyNumberFormat="0" applyAlignment="0" applyProtection="0"/>
    <xf numFmtId="0" fontId="45" fillId="34" borderId="82" applyNumberFormat="0" applyAlignment="0" applyProtection="0"/>
    <xf numFmtId="0" fontId="45" fillId="34" borderId="82" applyNumberFormat="0" applyAlignment="0" applyProtection="0"/>
    <xf numFmtId="0" fontId="45" fillId="34" borderId="82"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47" fillId="0" borderId="83" applyNumberFormat="0" applyFill="0" applyAlignment="0" applyProtection="0"/>
    <xf numFmtId="0" fontId="47" fillId="0" borderId="83" applyNumberFormat="0" applyFill="0" applyAlignment="0" applyProtection="0"/>
    <xf numFmtId="0" fontId="47" fillId="0" borderId="83" applyNumberFormat="0" applyFill="0" applyAlignment="0" applyProtection="0"/>
    <xf numFmtId="0" fontId="47" fillId="0" borderId="83" applyNumberFormat="0" applyFill="0" applyAlignment="0" applyProtection="0"/>
    <xf numFmtId="0" fontId="56" fillId="36" borderId="76" applyNumberFormat="0" applyAlignment="0" applyProtection="0">
      <alignment vertical="center"/>
    </xf>
    <xf numFmtId="0" fontId="40" fillId="7" borderId="84" applyNumberFormat="0" applyAlignment="0" applyProtection="0"/>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47" fillId="0" borderId="83" applyNumberFormat="0" applyFill="0" applyAlignment="0" applyProtection="0"/>
    <xf numFmtId="0" fontId="47" fillId="0" borderId="83" applyNumberFormat="0" applyFill="0" applyAlignment="0" applyProtection="0"/>
    <xf numFmtId="0" fontId="47" fillId="0" borderId="83" applyNumberFormat="0" applyFill="0" applyAlignment="0" applyProtection="0"/>
    <xf numFmtId="0" fontId="47" fillId="0" borderId="83" applyNumberFormat="0" applyFill="0" applyAlignment="0" applyProtection="0"/>
    <xf numFmtId="0" fontId="47" fillId="0" borderId="83" applyNumberFormat="0" applyFill="0" applyAlignment="0" applyProtection="0"/>
    <xf numFmtId="0" fontId="47" fillId="0" borderId="83" applyNumberFormat="0" applyFill="0" applyAlignment="0" applyProtection="0"/>
    <xf numFmtId="0" fontId="44" fillId="39" borderId="77" applyNumberFormat="0" applyFont="0" applyAlignment="0" applyProtection="0"/>
    <xf numFmtId="0" fontId="45" fillId="34" borderId="82" applyNumberFormat="0" applyAlignment="0" applyProtection="0"/>
    <xf numFmtId="0" fontId="44" fillId="39" borderId="81" applyNumberFormat="0" applyFon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187" fontId="12" fillId="0" borderId="0" applyFont="0" applyFill="0" applyBorder="0" applyAlignment="0" applyProtection="0"/>
    <xf numFmtId="187" fontId="12" fillId="0" borderId="0" applyFont="0" applyFill="0" applyBorder="0" applyAlignment="0" applyProtection="0"/>
    <xf numFmtId="187" fontId="12" fillId="0" borderId="0" applyFont="0" applyFill="0" applyBorder="0" applyAlignment="0" applyProtection="0"/>
    <xf numFmtId="187" fontId="12" fillId="0" borderId="0" applyFont="0" applyFill="0" applyBorder="0" applyAlignment="0" applyProtection="0"/>
    <xf numFmtId="187" fontId="12" fillId="0" borderId="0" applyFont="0" applyFill="0" applyBorder="0" applyAlignment="0" applyProtection="0"/>
    <xf numFmtId="187" fontId="12" fillId="0" borderId="0" applyFont="0" applyFill="0" applyBorder="0" applyAlignment="0" applyProtection="0"/>
    <xf numFmtId="44" fontId="12" fillId="0" borderId="0" applyFont="0" applyFill="0" applyBorder="0" applyAlignment="0" applyProtection="0">
      <alignment vertical="center"/>
    </xf>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12" fillId="0" borderId="0"/>
    <xf numFmtId="0" fontId="12" fillId="0" borderId="0"/>
    <xf numFmtId="0" fontId="12" fillId="0" borderId="0"/>
    <xf numFmtId="0" fontId="12" fillId="0" borderId="0">
      <alignment vertical="center"/>
    </xf>
    <xf numFmtId="0" fontId="12" fillId="0" borderId="0"/>
    <xf numFmtId="0" fontId="12" fillId="0" borderId="0"/>
    <xf numFmtId="0" fontId="12" fillId="0" borderId="0"/>
    <xf numFmtId="0" fontId="12" fillId="0" borderId="0"/>
    <xf numFmtId="0" fontId="12" fillId="0" borderId="0"/>
    <xf numFmtId="0" fontId="12" fillId="0" borderId="0" applyNumberFormat="0" applyFill="0" applyBorder="0" applyAlignment="0" applyProtection="0"/>
    <xf numFmtId="0" fontId="12" fillId="0" borderId="0" applyNumberForma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applyNumberFormat="0" applyFill="0" applyBorder="0" applyAlignment="0" applyProtection="0"/>
    <xf numFmtId="0" fontId="12" fillId="0" borderId="0"/>
    <xf numFmtId="0" fontId="12" fillId="0" borderId="0" applyNumberFormat="0" applyFill="0" applyBorder="0" applyAlignment="0" applyProtection="0"/>
    <xf numFmtId="0" fontId="12" fillId="0" borderId="0" applyNumberFormat="0" applyFill="0" applyBorder="0" applyAlignment="0" applyProtection="0"/>
    <xf numFmtId="0" fontId="12" fillId="0" borderId="0"/>
    <xf numFmtId="0" fontId="12" fillId="0" borderId="0" applyNumberFormat="0" applyFill="0" applyBorder="0" applyAlignment="0" applyProtection="0"/>
    <xf numFmtId="0" fontId="12" fillId="0" borderId="0" applyNumberForma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9" fontId="12" fillId="0" borderId="0" applyFont="0" applyFill="0" applyBorder="0" applyAlignment="0" applyProtection="0">
      <alignment vertical="center"/>
    </xf>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0" fontId="12" fillId="0" borderId="0"/>
    <xf numFmtId="0" fontId="12" fillId="0" borderId="0" applyNumberFormat="0" applyFill="0" applyBorder="0" applyAlignment="0" applyProtection="0"/>
    <xf numFmtId="0" fontId="12" fillId="0" borderId="0"/>
    <xf numFmtId="0" fontId="12" fillId="0" borderId="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4"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4" borderId="80" applyNumberFormat="0" applyAlignment="0" applyProtection="0">
      <alignment vertical="center"/>
    </xf>
    <xf numFmtId="0" fontId="56" fillId="36" borderId="80" applyNumberFormat="0" applyAlignment="0" applyProtection="0">
      <alignment vertical="center"/>
    </xf>
    <xf numFmtId="0" fontId="56" fillId="34"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4"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4"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4" borderId="80" applyNumberFormat="0" applyAlignment="0" applyProtection="0">
      <alignment vertical="center"/>
    </xf>
    <xf numFmtId="174" fontId="12" fillId="0" borderId="0" applyFont="0" applyFill="0" applyBorder="0" applyAlignment="0" applyProtection="0"/>
    <xf numFmtId="168" fontId="12" fillId="0" borderId="0" applyFont="0" applyFill="0" applyBorder="0" applyAlignment="0" applyProtection="0"/>
    <xf numFmtId="43" fontId="12" fillId="0" borderId="0" applyFont="0" applyFill="0" applyBorder="0" applyAlignment="0" applyProtection="0"/>
    <xf numFmtId="174" fontId="12" fillId="0" borderId="0" applyFont="0" applyFill="0" applyBorder="0" applyAlignment="0" applyProtection="0"/>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7"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7" borderId="80" applyNumberFormat="0" applyAlignment="0" applyProtection="0">
      <alignment vertical="center"/>
    </xf>
    <xf numFmtId="0" fontId="63" fillId="13" borderId="80" applyNumberFormat="0" applyAlignment="0" applyProtection="0">
      <alignment vertical="center"/>
    </xf>
    <xf numFmtId="0" fontId="63" fillId="7"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7"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7"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7" borderId="80" applyNumberFormat="0" applyAlignment="0" applyProtection="0">
      <alignment vertical="center"/>
    </xf>
    <xf numFmtId="0" fontId="40" fillId="7" borderId="76" applyNumberFormat="0" applyAlignment="0" applyProtection="0"/>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7" borderId="76" applyNumberFormat="0" applyAlignment="0" applyProtection="0">
      <alignment vertical="center"/>
    </xf>
    <xf numFmtId="0" fontId="63" fillId="13" borderId="76" applyNumberFormat="0" applyAlignment="0" applyProtection="0">
      <alignment vertical="center"/>
    </xf>
    <xf numFmtId="0" fontId="63" fillId="7"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7"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47" fillId="0" borderId="79" applyNumberFormat="0" applyFill="0" applyAlignment="0" applyProtection="0"/>
    <xf numFmtId="0" fontId="40" fillId="7" borderId="76" applyNumberFormat="0" applyAlignment="0" applyProtection="0"/>
    <xf numFmtId="0" fontId="44" fillId="39" borderId="77" applyNumberFormat="0" applyFont="0" applyAlignment="0" applyProtection="0"/>
    <xf numFmtId="0" fontId="56" fillId="34"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4"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4"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4" borderId="76" applyNumberFormat="0" applyAlignment="0" applyProtection="0">
      <alignment vertical="center"/>
    </xf>
    <xf numFmtId="0" fontId="56" fillId="36" borderId="76" applyNumberFormat="0" applyAlignment="0" applyProtection="0">
      <alignment vertical="center"/>
    </xf>
    <xf numFmtId="0" fontId="56" fillId="34"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4"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47" fillId="0" borderId="79" applyNumberFormat="0" applyFill="0" applyAlignment="0" applyProtection="0"/>
    <xf numFmtId="0" fontId="47" fillId="0" borderId="79" applyNumberFormat="0" applyFill="0" applyAlignment="0" applyProtection="0"/>
    <xf numFmtId="0" fontId="47" fillId="0" borderId="79" applyNumberFormat="0" applyFill="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44" fillId="39" borderId="77" applyNumberFormat="0" applyFont="0" applyAlignment="0" applyProtection="0"/>
    <xf numFmtId="0" fontId="44" fillId="39" borderId="77" applyNumberFormat="0" applyFont="0" applyAlignment="0" applyProtection="0"/>
    <xf numFmtId="0" fontId="40" fillId="7" borderId="76" applyNumberFormat="0" applyAlignment="0" applyProtection="0"/>
    <xf numFmtId="0" fontId="56" fillId="36" borderId="76" applyNumberFormat="0" applyAlignment="0" applyProtection="0">
      <alignment vertical="center"/>
    </xf>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45" fillId="34" borderId="78" applyNumberFormat="0" applyAlignment="0" applyProtection="0"/>
    <xf numFmtId="0" fontId="45" fillId="34" borderId="78" applyNumberFormat="0" applyAlignment="0" applyProtection="0"/>
    <xf numFmtId="0" fontId="45" fillId="34" borderId="78" applyNumberFormat="0" applyAlignment="0" applyProtection="0"/>
    <xf numFmtId="0" fontId="56" fillId="34"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4"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4"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4" borderId="76" applyNumberFormat="0" applyAlignment="0" applyProtection="0">
      <alignment vertical="center"/>
    </xf>
    <xf numFmtId="0" fontId="56" fillId="36" borderId="76" applyNumberFormat="0" applyAlignment="0" applyProtection="0">
      <alignment vertical="center"/>
    </xf>
    <xf numFmtId="0" fontId="56" fillId="34"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4"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47" fillId="0" borderId="79" applyNumberFormat="0" applyFill="0" applyAlignment="0" applyProtection="0"/>
    <xf numFmtId="0" fontId="47" fillId="0" borderId="79" applyNumberFormat="0" applyFill="0" applyAlignment="0" applyProtection="0"/>
    <xf numFmtId="0" fontId="47" fillId="0" borderId="79" applyNumberFormat="0" applyFill="0" applyAlignment="0" applyProtection="0"/>
    <xf numFmtId="0" fontId="47" fillId="0" borderId="79" applyNumberFormat="0" applyFill="0" applyAlignment="0" applyProtection="0"/>
    <xf numFmtId="0" fontId="47" fillId="0" borderId="79" applyNumberFormat="0" applyFill="0" applyAlignment="0" applyProtection="0"/>
    <xf numFmtId="0" fontId="47" fillId="0" borderId="79" applyNumberFormat="0" applyFill="0" applyAlignment="0" applyProtection="0"/>
    <xf numFmtId="0" fontId="47" fillId="0" borderId="79" applyNumberFormat="0" applyFill="0" applyAlignment="0" applyProtection="0"/>
    <xf numFmtId="0" fontId="47" fillId="0" borderId="79" applyNumberFormat="0" applyFill="0" applyAlignment="0" applyProtection="0"/>
    <xf numFmtId="0" fontId="47" fillId="0" borderId="79" applyNumberFormat="0" applyFill="0" applyAlignment="0" applyProtection="0"/>
    <xf numFmtId="0" fontId="47" fillId="0" borderId="79" applyNumberFormat="0" applyFill="0" applyAlignment="0" applyProtection="0"/>
    <xf numFmtId="0" fontId="47" fillId="0" borderId="79" applyNumberFormat="0" applyFill="0" applyAlignment="0" applyProtection="0"/>
    <xf numFmtId="0" fontId="31" fillId="34"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5" fillId="34" borderId="78" applyNumberFormat="0" applyAlignment="0" applyProtection="0"/>
    <xf numFmtId="0" fontId="45" fillId="34" borderId="78" applyNumberFormat="0" applyAlignment="0" applyProtection="0"/>
    <xf numFmtId="0" fontId="45" fillId="34" borderId="78" applyNumberFormat="0" applyAlignment="0" applyProtection="0"/>
    <xf numFmtId="0" fontId="45" fillId="34" borderId="78" applyNumberFormat="0" applyAlignment="0" applyProtection="0"/>
    <xf numFmtId="0" fontId="31" fillId="34" borderId="76" applyNumberForma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40" fillId="7" borderId="76" applyNumberForma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40" fillId="7" borderId="76" applyNumberForma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45" fillId="34" borderId="78" applyNumberFormat="0" applyAlignment="0" applyProtection="0"/>
    <xf numFmtId="0" fontId="40" fillId="7" borderId="76" applyNumberFormat="0" applyAlignment="0" applyProtection="0"/>
    <xf numFmtId="0" fontId="45" fillId="34" borderId="82" applyNumberFormat="0" applyAlignment="0" applyProtection="0"/>
    <xf numFmtId="0" fontId="44" fillId="39" borderId="77" applyNumberFormat="0" applyFont="0" applyAlignment="0" applyProtection="0"/>
    <xf numFmtId="0" fontId="44" fillId="39" borderId="77" applyNumberFormat="0" applyFon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4" fillId="39" borderId="81" applyNumberFormat="0" applyFont="0" applyAlignment="0" applyProtection="0"/>
    <xf numFmtId="0" fontId="40" fillId="7" borderId="76" applyNumberForma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81" applyNumberFormat="0" applyFont="0" applyAlignment="0" applyProtection="0"/>
    <xf numFmtId="0" fontId="44" fillId="39" borderId="77" applyNumberFormat="0" applyFont="0" applyAlignment="0" applyProtection="0"/>
    <xf numFmtId="0" fontId="31" fillId="34" borderId="76" applyNumberFormat="0" applyAlignment="0" applyProtection="0"/>
    <xf numFmtId="0" fontId="31" fillId="34"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45" fillId="34" borderId="78" applyNumberFormat="0" applyAlignment="0" applyProtection="0"/>
    <xf numFmtId="0" fontId="45" fillId="34" borderId="78" applyNumberFormat="0" applyAlignment="0" applyProtection="0"/>
    <xf numFmtId="0" fontId="45" fillId="34" borderId="78" applyNumberFormat="0" applyAlignment="0" applyProtection="0"/>
    <xf numFmtId="0" fontId="45" fillId="34" borderId="78" applyNumberFormat="0" applyAlignment="0" applyProtection="0"/>
    <xf numFmtId="0" fontId="45" fillId="34" borderId="78" applyNumberFormat="0" applyAlignment="0" applyProtection="0"/>
    <xf numFmtId="0" fontId="45" fillId="34" borderId="78" applyNumberFormat="0" applyAlignment="0" applyProtection="0"/>
    <xf numFmtId="0" fontId="45" fillId="34" borderId="78" applyNumberFormat="0" applyAlignment="0" applyProtection="0"/>
    <xf numFmtId="0" fontId="45" fillId="34" borderId="78" applyNumberFormat="0" applyAlignment="0" applyProtection="0"/>
    <xf numFmtId="0" fontId="45" fillId="34" borderId="78" applyNumberFormat="0" applyAlignment="0" applyProtection="0"/>
    <xf numFmtId="0" fontId="45" fillId="34" borderId="78" applyNumberFormat="0" applyAlignment="0" applyProtection="0"/>
    <xf numFmtId="0" fontId="45" fillId="34" borderId="78" applyNumberFormat="0" applyAlignment="0" applyProtection="0"/>
    <xf numFmtId="0" fontId="45" fillId="34" borderId="78" applyNumberFormat="0" applyAlignment="0" applyProtection="0"/>
    <xf numFmtId="0" fontId="45" fillId="34" borderId="78" applyNumberFormat="0" applyAlignment="0" applyProtection="0"/>
    <xf numFmtId="0" fontId="45" fillId="34" borderId="78" applyNumberFormat="0" applyAlignment="0" applyProtection="0"/>
    <xf numFmtId="0" fontId="45" fillId="34" borderId="78" applyNumberFormat="0" applyAlignment="0" applyProtection="0"/>
    <xf numFmtId="0" fontId="45" fillId="34" borderId="78" applyNumberFormat="0" applyAlignment="0" applyProtection="0"/>
    <xf numFmtId="0" fontId="45" fillId="34" borderId="78" applyNumberFormat="0" applyAlignment="0" applyProtection="0"/>
    <xf numFmtId="0" fontId="45" fillId="34" borderId="78" applyNumberFormat="0" applyAlignment="0" applyProtection="0"/>
    <xf numFmtId="0" fontId="40" fillId="7" borderId="76" applyNumberFormat="0" applyAlignment="0" applyProtection="0"/>
    <xf numFmtId="0" fontId="44" fillId="39" borderId="77" applyNumberFormat="0" applyFont="0" applyAlignment="0" applyProtection="0"/>
    <xf numFmtId="0" fontId="44" fillId="39" borderId="77" applyNumberFormat="0" applyFon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4" fillId="39" borderId="77" applyNumberFormat="0" applyFont="0" applyAlignment="0" applyProtection="0"/>
    <xf numFmtId="0" fontId="44" fillId="39" borderId="77" applyNumberFormat="0" applyFon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4" fillId="39" borderId="77" applyNumberFormat="0" applyFont="0" applyAlignment="0" applyProtection="0"/>
    <xf numFmtId="0" fontId="44" fillId="39" borderId="77" applyNumberFormat="0" applyFont="0" applyAlignment="0" applyProtection="0"/>
    <xf numFmtId="0" fontId="40" fillId="7" borderId="76" applyNumberFormat="0" applyAlignment="0" applyProtection="0"/>
    <xf numFmtId="0" fontId="45" fillId="34" borderId="78" applyNumberFormat="0" applyAlignment="0" applyProtection="0"/>
    <xf numFmtId="0" fontId="45" fillId="34" borderId="78" applyNumberFormat="0" applyAlignment="0" applyProtection="0"/>
    <xf numFmtId="0" fontId="45" fillId="34" borderId="78" applyNumberFormat="0" applyAlignment="0" applyProtection="0"/>
    <xf numFmtId="0" fontId="45" fillId="34" borderId="78" applyNumberFormat="0" applyAlignment="0" applyProtection="0"/>
    <xf numFmtId="0" fontId="45" fillId="34" borderId="78" applyNumberFormat="0" applyAlignment="0" applyProtection="0"/>
    <xf numFmtId="0" fontId="45" fillId="34" borderId="78" applyNumberFormat="0" applyAlignment="0" applyProtection="0"/>
    <xf numFmtId="0" fontId="45" fillId="34" borderId="78" applyNumberFormat="0" applyAlignment="0" applyProtection="0"/>
    <xf numFmtId="0" fontId="45" fillId="34" borderId="78" applyNumberFormat="0" applyAlignment="0" applyProtection="0"/>
    <xf numFmtId="0" fontId="45" fillId="34" borderId="78" applyNumberFormat="0" applyAlignment="0" applyProtection="0"/>
    <xf numFmtId="0" fontId="45" fillId="34" borderId="78" applyNumberFormat="0" applyAlignment="0" applyProtection="0"/>
    <xf numFmtId="0" fontId="45" fillId="34" borderId="78" applyNumberFormat="0" applyAlignment="0" applyProtection="0"/>
    <xf numFmtId="0" fontId="45" fillId="34" borderId="78" applyNumberFormat="0" applyAlignment="0" applyProtection="0"/>
    <xf numFmtId="0" fontId="45" fillId="34" borderId="78" applyNumberFormat="0" applyAlignment="0" applyProtection="0"/>
    <xf numFmtId="0" fontId="45" fillId="34" borderId="78" applyNumberFormat="0" applyAlignment="0" applyProtection="0"/>
    <xf numFmtId="0" fontId="45" fillId="34" borderId="78" applyNumberFormat="0" applyAlignment="0" applyProtection="0"/>
    <xf numFmtId="0" fontId="45" fillId="34" borderId="78" applyNumberFormat="0" applyAlignment="0" applyProtection="0"/>
    <xf numFmtId="0" fontId="45" fillId="34" borderId="78" applyNumberFormat="0" applyAlignment="0" applyProtection="0"/>
    <xf numFmtId="0" fontId="45" fillId="34" borderId="78" applyNumberForma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4" fillId="39" borderId="77" applyNumberFormat="0" applyFont="0" applyAlignment="0" applyProtection="0"/>
    <xf numFmtId="0" fontId="44" fillId="39" borderId="77" applyNumberFormat="0" applyFont="0" applyAlignment="0" applyProtection="0"/>
    <xf numFmtId="0" fontId="40" fillId="7" borderId="76" applyNumberForma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4" fillId="39" borderId="77" applyNumberFormat="0" applyFon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47" fillId="0" borderId="79" applyNumberFormat="0" applyFill="0" applyAlignment="0" applyProtection="0"/>
    <xf numFmtId="0" fontId="47" fillId="0" borderId="79" applyNumberFormat="0" applyFill="0" applyAlignment="0" applyProtection="0"/>
    <xf numFmtId="0" fontId="47" fillId="0" borderId="79" applyNumberFormat="0" applyFill="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45" fillId="34" borderId="78" applyNumberFormat="0" applyAlignment="0" applyProtection="0"/>
    <xf numFmtId="0" fontId="45" fillId="34" borderId="78" applyNumberFormat="0" applyAlignment="0" applyProtection="0"/>
    <xf numFmtId="0" fontId="45" fillId="34" borderId="78" applyNumberFormat="0" applyAlignment="0" applyProtection="0"/>
    <xf numFmtId="0" fontId="45" fillId="34" borderId="78" applyNumberFormat="0" applyAlignment="0" applyProtection="0"/>
    <xf numFmtId="0" fontId="45" fillId="34" borderId="78" applyNumberFormat="0" applyAlignment="0" applyProtection="0"/>
    <xf numFmtId="0" fontId="45" fillId="34" borderId="78" applyNumberFormat="0" applyAlignment="0" applyProtection="0"/>
    <xf numFmtId="0" fontId="45" fillId="34" borderId="78" applyNumberFormat="0" applyAlignment="0" applyProtection="0"/>
    <xf numFmtId="0" fontId="45" fillId="34" borderId="78" applyNumberFormat="0" applyAlignment="0" applyProtection="0"/>
    <xf numFmtId="0" fontId="45" fillId="34" borderId="78" applyNumberFormat="0" applyAlignment="0" applyProtection="0"/>
    <xf numFmtId="0" fontId="45" fillId="34" borderId="78" applyNumberFormat="0" applyAlignment="0" applyProtection="0"/>
    <xf numFmtId="0" fontId="45" fillId="34" borderId="78" applyNumberFormat="0" applyAlignment="0" applyProtection="0"/>
    <xf numFmtId="0" fontId="45" fillId="34" borderId="78"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4" fillId="39" borderId="77" applyNumberFormat="0" applyFont="0" applyAlignment="0" applyProtection="0"/>
    <xf numFmtId="0" fontId="44" fillId="39" borderId="77" applyNumberFormat="0" applyFont="0" applyAlignment="0" applyProtection="0"/>
    <xf numFmtId="0" fontId="40" fillId="7" borderId="76" applyNumberFormat="0" applyAlignment="0" applyProtection="0"/>
    <xf numFmtId="0" fontId="45" fillId="34" borderId="78" applyNumberFormat="0" applyAlignment="0" applyProtection="0"/>
    <xf numFmtId="0" fontId="45" fillId="34" borderId="78" applyNumberFormat="0" applyAlignment="0" applyProtection="0"/>
    <xf numFmtId="0" fontId="45" fillId="34" borderId="78" applyNumberFormat="0" applyAlignment="0" applyProtection="0"/>
    <xf numFmtId="0" fontId="45" fillId="34" borderId="78" applyNumberFormat="0" applyAlignment="0" applyProtection="0"/>
    <xf numFmtId="0" fontId="45" fillId="34" borderId="78" applyNumberFormat="0" applyAlignment="0" applyProtection="0"/>
    <xf numFmtId="0" fontId="45" fillId="34" borderId="78" applyNumberFormat="0" applyAlignment="0" applyProtection="0"/>
    <xf numFmtId="0" fontId="45" fillId="34" borderId="78" applyNumberFormat="0" applyAlignment="0" applyProtection="0"/>
    <xf numFmtId="0" fontId="45" fillId="34" borderId="78" applyNumberFormat="0" applyAlignment="0" applyProtection="0"/>
    <xf numFmtId="0" fontId="45" fillId="34" borderId="78" applyNumberFormat="0" applyAlignment="0" applyProtection="0"/>
    <xf numFmtId="0" fontId="45" fillId="34" borderId="78" applyNumberFormat="0" applyAlignment="0" applyProtection="0"/>
    <xf numFmtId="0" fontId="45" fillId="34" borderId="78" applyNumberFormat="0" applyAlignment="0" applyProtection="0"/>
    <xf numFmtId="0" fontId="31" fillId="34" borderId="76" applyNumberFormat="0" applyAlignment="0" applyProtection="0"/>
    <xf numFmtId="0" fontId="47" fillId="0" borderId="79" applyNumberFormat="0" applyFill="0" applyAlignment="0" applyProtection="0"/>
    <xf numFmtId="0" fontId="47" fillId="0" borderId="79" applyNumberFormat="0" applyFill="0" applyAlignment="0" applyProtection="0"/>
    <xf numFmtId="0" fontId="47" fillId="0" borderId="79" applyNumberFormat="0" applyFill="0" applyAlignment="0" applyProtection="0"/>
    <xf numFmtId="0" fontId="47" fillId="0" borderId="79" applyNumberFormat="0" applyFill="0" applyAlignment="0" applyProtection="0"/>
    <xf numFmtId="0" fontId="45" fillId="34" borderId="78" applyNumberFormat="0" applyAlignment="0" applyProtection="0"/>
    <xf numFmtId="0" fontId="45" fillId="34" borderId="78"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40" fillId="7" borderId="76" applyNumberFormat="0" applyAlignment="0" applyProtection="0"/>
    <xf numFmtId="0" fontId="40" fillId="7"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55" fillId="0" borderId="79" applyNumberFormat="0" applyFill="0" applyAlignment="0" applyProtection="0">
      <alignment vertical="center"/>
    </xf>
    <xf numFmtId="0" fontId="31" fillId="34" borderId="76" applyNumberFormat="0" applyAlignment="0" applyProtection="0"/>
    <xf numFmtId="0" fontId="56" fillId="36" borderId="76" applyNumberFormat="0" applyAlignment="0" applyProtection="0">
      <alignment vertical="center"/>
    </xf>
    <xf numFmtId="0" fontId="56" fillId="36" borderId="76" applyNumberFormat="0" applyAlignment="0" applyProtection="0">
      <alignment vertical="center"/>
    </xf>
    <xf numFmtId="0" fontId="56" fillId="34"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4" borderId="76" applyNumberFormat="0" applyAlignment="0" applyProtection="0">
      <alignment vertical="center"/>
    </xf>
    <xf numFmtId="0" fontId="56" fillId="36" borderId="76" applyNumberFormat="0" applyAlignment="0" applyProtection="0">
      <alignment vertical="center"/>
    </xf>
    <xf numFmtId="0" fontId="56" fillId="34"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4" borderId="76" applyNumberFormat="0" applyAlignment="0" applyProtection="0">
      <alignment vertical="center"/>
    </xf>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47" fillId="0" borderId="79" applyNumberFormat="0" applyFill="0" applyAlignment="0" applyProtection="0"/>
    <xf numFmtId="0" fontId="47" fillId="0" borderId="79" applyNumberFormat="0" applyFill="0" applyAlignment="0" applyProtection="0"/>
    <xf numFmtId="0" fontId="47" fillId="0" borderId="79" applyNumberFormat="0" applyFill="0" applyAlignment="0" applyProtection="0"/>
    <xf numFmtId="0" fontId="47" fillId="0" borderId="79" applyNumberFormat="0" applyFill="0" applyAlignment="0" applyProtection="0"/>
    <xf numFmtId="0" fontId="31" fillId="34" borderId="76" applyNumberFormat="0" applyAlignment="0" applyProtection="0"/>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47" fillId="0" borderId="79" applyNumberFormat="0" applyFill="0" applyAlignment="0" applyProtection="0"/>
    <xf numFmtId="0" fontId="47" fillId="0" borderId="79" applyNumberFormat="0" applyFill="0" applyAlignment="0" applyProtection="0"/>
    <xf numFmtId="0" fontId="47" fillId="0" borderId="79" applyNumberFormat="0" applyFill="0" applyAlignment="0" applyProtection="0"/>
    <xf numFmtId="0" fontId="47" fillId="0" borderId="79" applyNumberFormat="0" applyFill="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4" fillId="39" borderId="77" applyNumberFormat="0" applyFont="0" applyAlignment="0" applyProtection="0"/>
    <xf numFmtId="0" fontId="31" fillId="34"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4" fillId="39" borderId="77" applyNumberFormat="0" applyFont="0" applyAlignment="0" applyProtection="0"/>
    <xf numFmtId="0" fontId="44" fillId="39" borderId="77" applyNumberFormat="0" applyFont="0" applyAlignment="0" applyProtection="0"/>
    <xf numFmtId="0" fontId="40" fillId="7" borderId="76" applyNumberFormat="0" applyAlignment="0" applyProtection="0"/>
    <xf numFmtId="0" fontId="45" fillId="34" borderId="78" applyNumberFormat="0" applyAlignment="0" applyProtection="0"/>
    <xf numFmtId="0" fontId="45" fillId="34" borderId="78" applyNumberFormat="0" applyAlignment="0" applyProtection="0"/>
    <xf numFmtId="0" fontId="45" fillId="34" borderId="78" applyNumberFormat="0" applyAlignment="0" applyProtection="0"/>
    <xf numFmtId="0" fontId="45" fillId="34" borderId="78" applyNumberFormat="0" applyAlignment="0" applyProtection="0"/>
    <xf numFmtId="0" fontId="45" fillId="34" borderId="78" applyNumberFormat="0" applyAlignment="0" applyProtection="0"/>
    <xf numFmtId="0" fontId="45" fillId="34" borderId="78" applyNumberFormat="0" applyAlignment="0" applyProtection="0"/>
    <xf numFmtId="0" fontId="45" fillId="34" borderId="78" applyNumberFormat="0" applyAlignment="0" applyProtection="0"/>
    <xf numFmtId="0" fontId="45" fillId="34" borderId="78" applyNumberFormat="0" applyAlignment="0" applyProtection="0"/>
    <xf numFmtId="0" fontId="45" fillId="34" borderId="78" applyNumberFormat="0" applyAlignment="0" applyProtection="0"/>
    <xf numFmtId="0" fontId="45" fillId="34" borderId="78" applyNumberFormat="0" applyAlignment="0" applyProtection="0"/>
    <xf numFmtId="0" fontId="45" fillId="34" borderId="78" applyNumberFormat="0" applyAlignment="0" applyProtection="0"/>
    <xf numFmtId="0" fontId="47" fillId="0" borderId="79" applyNumberFormat="0" applyFill="0" applyAlignment="0" applyProtection="0"/>
    <xf numFmtId="0" fontId="47" fillId="0" borderId="79" applyNumberFormat="0" applyFill="0" applyAlignment="0" applyProtection="0"/>
    <xf numFmtId="0" fontId="47" fillId="0" borderId="79" applyNumberFormat="0" applyFill="0" applyAlignment="0" applyProtection="0"/>
    <xf numFmtId="0" fontId="47" fillId="0" borderId="79" applyNumberFormat="0" applyFill="0" applyAlignment="0" applyProtection="0"/>
    <xf numFmtId="0" fontId="47" fillId="0" borderId="79" applyNumberFormat="0" applyFill="0" applyAlignment="0" applyProtection="0"/>
    <xf numFmtId="0" fontId="47" fillId="0" borderId="79" applyNumberFormat="0" applyFill="0" applyAlignment="0" applyProtection="0"/>
    <xf numFmtId="0" fontId="47" fillId="0" borderId="79" applyNumberFormat="0" applyFill="0" applyAlignment="0" applyProtection="0"/>
    <xf numFmtId="0" fontId="47" fillId="0" borderId="79" applyNumberFormat="0" applyFill="0" applyAlignment="0" applyProtection="0"/>
    <xf numFmtId="0" fontId="40" fillId="7" borderId="76" applyNumberFormat="0" applyAlignment="0" applyProtection="0"/>
    <xf numFmtId="0" fontId="40" fillId="7" borderId="76" applyNumberFormat="0" applyAlignment="0" applyProtection="0"/>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4"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4" borderId="76" applyNumberFormat="0" applyAlignment="0" applyProtection="0">
      <alignment vertical="center"/>
    </xf>
    <xf numFmtId="0" fontId="56" fillId="36" borderId="76" applyNumberFormat="0" applyAlignment="0" applyProtection="0">
      <alignment vertical="center"/>
    </xf>
    <xf numFmtId="0" fontId="56" fillId="34"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4"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4"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4" borderId="76" applyNumberFormat="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40" fillId="7"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40" fillId="7" borderId="76" applyNumberFormat="0" applyAlignment="0" applyProtection="0"/>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7" fillId="0" borderId="0"/>
    <xf numFmtId="0" fontId="40" fillId="7" borderId="76" applyNumberFormat="0" applyAlignment="0" applyProtection="0"/>
    <xf numFmtId="43" fontId="7" fillId="0" borderId="0" applyFont="0" applyFill="0" applyBorder="0" applyAlignment="0" applyProtection="0"/>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7"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7"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7" borderId="76" applyNumberFormat="0" applyAlignment="0" applyProtection="0">
      <alignment vertical="center"/>
    </xf>
    <xf numFmtId="0" fontId="31" fillId="34" borderId="76" applyNumberFormat="0" applyAlignment="0" applyProtection="0"/>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44" fillId="39"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44" fillId="39" borderId="77" applyNumberFormat="0" applyFont="0" applyAlignment="0" applyProtection="0">
      <alignment vertical="center"/>
    </xf>
    <xf numFmtId="0" fontId="9" fillId="37" borderId="77" applyNumberFormat="0" applyFont="0" applyAlignment="0" applyProtection="0">
      <alignment vertical="center"/>
    </xf>
    <xf numFmtId="0" fontId="44" fillId="39"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44" fillId="39"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44" fillId="39"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44" fillId="39" borderId="77" applyNumberFormat="0" applyFont="0" applyAlignment="0" applyProtection="0">
      <alignment vertical="center"/>
    </xf>
    <xf numFmtId="0" fontId="44" fillId="39" borderId="77" applyNumberFormat="0" applyFont="0" applyAlignment="0" applyProtection="0"/>
    <xf numFmtId="0" fontId="31" fillId="34" borderId="76" applyNumberFormat="0" applyAlignment="0" applyProtection="0"/>
    <xf numFmtId="0" fontId="31" fillId="34" borderId="76" applyNumberFormat="0" applyAlignment="0" applyProtection="0"/>
    <xf numFmtId="0" fontId="44" fillId="39" borderId="77" applyNumberFormat="0" applyFont="0" applyAlignment="0" applyProtection="0"/>
    <xf numFmtId="0" fontId="40" fillId="7" borderId="76" applyNumberFormat="0" applyAlignment="0" applyProtection="0"/>
    <xf numFmtId="0" fontId="44" fillId="39" borderId="77" applyNumberFormat="0" applyFont="0" applyAlignment="0" applyProtection="0"/>
    <xf numFmtId="0" fontId="31" fillId="34" borderId="76" applyNumberForma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31" fillId="34" borderId="76" applyNumberFormat="0" applyAlignment="0" applyProtection="0"/>
    <xf numFmtId="0" fontId="44" fillId="39" borderId="77" applyNumberFormat="0" applyFont="0" applyAlignment="0" applyProtection="0"/>
    <xf numFmtId="0" fontId="47" fillId="0" borderId="79" applyNumberFormat="0" applyFill="0" applyAlignment="0" applyProtection="0"/>
    <xf numFmtId="0" fontId="44" fillId="39" borderId="77" applyNumberFormat="0" applyFont="0" applyAlignment="0" applyProtection="0"/>
    <xf numFmtId="0" fontId="31" fillId="34" borderId="76" applyNumberFormat="0" applyAlignment="0" applyProtection="0"/>
    <xf numFmtId="0" fontId="31" fillId="34" borderId="76" applyNumberFormat="0" applyAlignment="0" applyProtection="0"/>
    <xf numFmtId="0" fontId="47" fillId="0" borderId="79" applyNumberFormat="0" applyFill="0" applyAlignment="0" applyProtection="0"/>
    <xf numFmtId="0" fontId="47" fillId="0" borderId="79" applyNumberFormat="0" applyFill="0" applyAlignment="0" applyProtection="0"/>
    <xf numFmtId="0" fontId="47" fillId="0" borderId="79" applyNumberFormat="0" applyFill="0" applyAlignment="0" applyProtection="0"/>
    <xf numFmtId="0" fontId="47" fillId="0" borderId="79" applyNumberFormat="0" applyFill="0" applyAlignment="0" applyProtection="0"/>
    <xf numFmtId="0" fontId="47" fillId="0" borderId="79" applyNumberFormat="0" applyFill="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31" fillId="34" borderId="76" applyNumberFormat="0" applyAlignment="0" applyProtection="0"/>
    <xf numFmtId="0" fontId="31" fillId="34" borderId="76" applyNumberFormat="0" applyAlignment="0" applyProtection="0"/>
    <xf numFmtId="0" fontId="40" fillId="7" borderId="76" applyNumberFormat="0" applyAlignment="0" applyProtection="0"/>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4"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4" borderId="76" applyNumberFormat="0" applyAlignment="0" applyProtection="0">
      <alignment vertical="center"/>
    </xf>
    <xf numFmtId="0" fontId="56" fillId="36" borderId="76" applyNumberFormat="0" applyAlignment="0" applyProtection="0">
      <alignment vertical="center"/>
    </xf>
    <xf numFmtId="0" fontId="56" fillId="34"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4"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4"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4"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4" borderId="76" applyNumberFormat="0" applyAlignment="0" applyProtection="0">
      <alignment vertical="center"/>
    </xf>
    <xf numFmtId="0" fontId="31" fillId="34" borderId="76" applyNumberFormat="0" applyAlignment="0" applyProtection="0"/>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7"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7" borderId="76" applyNumberFormat="0" applyAlignment="0" applyProtection="0">
      <alignment vertical="center"/>
    </xf>
    <xf numFmtId="0" fontId="63" fillId="13" borderId="76" applyNumberFormat="0" applyAlignment="0" applyProtection="0">
      <alignment vertical="center"/>
    </xf>
    <xf numFmtId="0" fontId="63" fillId="7"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7"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7"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7" borderId="76" applyNumberFormat="0" applyAlignment="0" applyProtection="0">
      <alignment vertical="center"/>
    </xf>
    <xf numFmtId="0" fontId="31" fillId="34" borderId="76" applyNumberFormat="0" applyAlignment="0" applyProtection="0"/>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44" fillId="39"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44" fillId="39" borderId="77" applyNumberFormat="0" applyFont="0" applyAlignment="0" applyProtection="0">
      <alignment vertical="center"/>
    </xf>
    <xf numFmtId="0" fontId="9" fillId="37" borderId="77" applyNumberFormat="0" applyFont="0" applyAlignment="0" applyProtection="0">
      <alignment vertical="center"/>
    </xf>
    <xf numFmtId="0" fontId="44" fillId="39"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44" fillId="39"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44" fillId="39"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44" fillId="39" borderId="77" applyNumberFormat="0" applyFont="0" applyAlignment="0" applyProtection="0">
      <alignment vertical="center"/>
    </xf>
    <xf numFmtId="0" fontId="47" fillId="0" borderId="79" applyNumberFormat="0" applyFill="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40" fillId="7" borderId="76" applyNumberFormat="0" applyAlignment="0" applyProtection="0"/>
    <xf numFmtId="0" fontId="56" fillId="36" borderId="76" applyNumberFormat="0" applyAlignment="0" applyProtection="0">
      <alignment vertical="center"/>
    </xf>
    <xf numFmtId="0" fontId="31" fillId="34" borderId="76" applyNumberForma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31" fillId="34" borderId="76" applyNumberFormat="0" applyAlignment="0" applyProtection="0"/>
    <xf numFmtId="0" fontId="40" fillId="7" borderId="76" applyNumberFormat="0" applyAlignment="0" applyProtection="0"/>
    <xf numFmtId="0" fontId="40" fillId="7" borderId="76" applyNumberFormat="0" applyAlignment="0" applyProtection="0"/>
    <xf numFmtId="0" fontId="47" fillId="0" borderId="79" applyNumberFormat="0" applyFill="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5" fillId="34" borderId="78" applyNumberFormat="0" applyAlignment="0" applyProtection="0"/>
    <xf numFmtId="0" fontId="45" fillId="34" borderId="78" applyNumberFormat="0" applyAlignment="0" applyProtection="0"/>
    <xf numFmtId="0" fontId="45" fillId="34" borderId="78" applyNumberFormat="0" applyAlignment="0" applyProtection="0"/>
    <xf numFmtId="0" fontId="45" fillId="34" borderId="78" applyNumberFormat="0" applyAlignment="0" applyProtection="0"/>
    <xf numFmtId="0" fontId="45" fillId="34" borderId="78" applyNumberFormat="0" applyAlignment="0" applyProtection="0"/>
    <xf numFmtId="0" fontId="45" fillId="34" borderId="78" applyNumberFormat="0" applyAlignment="0" applyProtection="0"/>
    <xf numFmtId="0" fontId="45" fillId="34" borderId="78" applyNumberFormat="0" applyAlignment="0" applyProtection="0"/>
    <xf numFmtId="0" fontId="45" fillId="34" borderId="78"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31" fillId="34" borderId="76" applyNumberFormat="0" applyAlignment="0" applyProtection="0"/>
    <xf numFmtId="0" fontId="31" fillId="34" borderId="76" applyNumberFormat="0" applyAlignment="0" applyProtection="0"/>
    <xf numFmtId="0" fontId="40" fillId="7"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47" fillId="0" borderId="79" applyNumberFormat="0" applyFill="0" applyAlignment="0" applyProtection="0"/>
    <xf numFmtId="0" fontId="47" fillId="0" borderId="79" applyNumberFormat="0" applyFill="0" applyAlignment="0" applyProtection="0"/>
    <xf numFmtId="0" fontId="47" fillId="0" borderId="79" applyNumberFormat="0" applyFill="0" applyAlignment="0" applyProtection="0"/>
    <xf numFmtId="0" fontId="47" fillId="0" borderId="79" applyNumberFormat="0" applyFill="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47" fillId="0" borderId="79" applyNumberFormat="0" applyFill="0" applyAlignment="0" applyProtection="0"/>
    <xf numFmtId="0" fontId="47" fillId="0" borderId="79" applyNumberFormat="0" applyFill="0" applyAlignment="0" applyProtection="0"/>
    <xf numFmtId="0" fontId="47" fillId="0" borderId="79" applyNumberFormat="0" applyFill="0" applyAlignment="0" applyProtection="0"/>
    <xf numFmtId="0" fontId="47" fillId="0" borderId="79" applyNumberFormat="0" applyFill="0" applyAlignment="0" applyProtection="0"/>
    <xf numFmtId="0" fontId="31" fillId="34" borderId="76" applyNumberFormat="0" applyAlignment="0" applyProtection="0"/>
    <xf numFmtId="0" fontId="31" fillId="34" borderId="76" applyNumberFormat="0" applyAlignment="0" applyProtection="0"/>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7"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7" borderId="76" applyNumberFormat="0" applyAlignment="0" applyProtection="0">
      <alignment vertical="center"/>
    </xf>
    <xf numFmtId="0" fontId="63" fillId="13" borderId="76" applyNumberFormat="0" applyAlignment="0" applyProtection="0">
      <alignment vertical="center"/>
    </xf>
    <xf numFmtId="0" fontId="63" fillId="7"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7"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7"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7" borderId="76" applyNumberFormat="0" applyAlignment="0" applyProtection="0">
      <alignment vertical="center"/>
    </xf>
    <xf numFmtId="0" fontId="40" fillId="7" borderId="76" applyNumberFormat="0" applyAlignment="0" applyProtection="0"/>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44" fillId="39"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44" fillId="39" borderId="77" applyNumberFormat="0" applyFont="0" applyAlignment="0" applyProtection="0">
      <alignment vertical="center"/>
    </xf>
    <xf numFmtId="0" fontId="9" fillId="37" borderId="77" applyNumberFormat="0" applyFont="0" applyAlignment="0" applyProtection="0">
      <alignment vertical="center"/>
    </xf>
    <xf numFmtId="0" fontId="44" fillId="39"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44" fillId="39"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44" fillId="39"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44" fillId="39" borderId="77" applyNumberFormat="0" applyFont="0" applyAlignment="0" applyProtection="0">
      <alignment vertical="center"/>
    </xf>
    <xf numFmtId="0" fontId="40" fillId="7" borderId="76" applyNumberFormat="0" applyAlignment="0" applyProtection="0"/>
    <xf numFmtId="0" fontId="45" fillId="34" borderId="78" applyNumberFormat="0" applyAlignment="0" applyProtection="0"/>
    <xf numFmtId="0" fontId="45" fillId="34" borderId="78" applyNumberFormat="0" applyAlignment="0" applyProtection="0"/>
    <xf numFmtId="0" fontId="40" fillId="7" borderId="76" applyNumberFormat="0" applyAlignment="0" applyProtection="0"/>
    <xf numFmtId="0" fontId="40" fillId="7" borderId="76" applyNumberFormat="0" applyAlignment="0" applyProtection="0"/>
    <xf numFmtId="0" fontId="44" fillId="39" borderId="77" applyNumberFormat="0" applyFont="0" applyAlignment="0" applyProtection="0"/>
    <xf numFmtId="0" fontId="40" fillId="7" borderId="76" applyNumberFormat="0" applyAlignment="0" applyProtection="0"/>
    <xf numFmtId="0" fontId="31" fillId="34"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4" fillId="39" borderId="77" applyNumberFormat="0" applyFont="0" applyAlignment="0" applyProtection="0"/>
    <xf numFmtId="0" fontId="40" fillId="7" borderId="76" applyNumberFormat="0" applyAlignment="0" applyProtection="0"/>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40" fillId="7" borderId="76" applyNumberFormat="0" applyAlignment="0" applyProtection="0"/>
    <xf numFmtId="0" fontId="40" fillId="7" borderId="76" applyNumberFormat="0" applyAlignment="0" applyProtection="0"/>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4"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4"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4"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4"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4"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4"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4" borderId="78"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7"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7" borderId="76" applyNumberFormat="0" applyAlignment="0" applyProtection="0">
      <alignment vertical="center"/>
    </xf>
    <xf numFmtId="0" fontId="63" fillId="13" borderId="76" applyNumberFormat="0" applyAlignment="0" applyProtection="0">
      <alignment vertical="center"/>
    </xf>
    <xf numFmtId="0" fontId="63" fillId="7"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7"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7"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7" borderId="76" applyNumberForma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44" fillId="39"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44" fillId="39" borderId="77" applyNumberFormat="0" applyFont="0" applyAlignment="0" applyProtection="0">
      <alignment vertical="center"/>
    </xf>
    <xf numFmtId="0" fontId="9" fillId="37" borderId="77" applyNumberFormat="0" applyFont="0" applyAlignment="0" applyProtection="0">
      <alignment vertical="center"/>
    </xf>
    <xf numFmtId="0" fontId="44" fillId="39"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44" fillId="39"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44" fillId="39"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44" fillId="39" borderId="77" applyNumberFormat="0" applyFont="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31" fillId="34" borderId="76" applyNumberFormat="0" applyAlignment="0" applyProtection="0"/>
    <xf numFmtId="0" fontId="55" fillId="0" borderId="79" applyNumberFormat="0" applyFill="0" applyAlignment="0" applyProtection="0">
      <alignment vertical="center"/>
    </xf>
    <xf numFmtId="0" fontId="44" fillId="39" borderId="77" applyNumberFormat="0" applyFon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47" fillId="0" borderId="79" applyNumberFormat="0" applyFill="0" applyAlignment="0" applyProtection="0"/>
    <xf numFmtId="0" fontId="45" fillId="34" borderId="78"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4" borderId="76" applyNumberFormat="0" applyAlignment="0" applyProtection="0">
      <alignment vertical="center"/>
    </xf>
    <xf numFmtId="0" fontId="56" fillId="36" borderId="76" applyNumberFormat="0" applyAlignment="0" applyProtection="0">
      <alignment vertical="center"/>
    </xf>
    <xf numFmtId="0" fontId="56" fillId="34"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4" borderId="76" applyNumberFormat="0" applyAlignment="0" applyProtection="0">
      <alignment vertical="center"/>
    </xf>
    <xf numFmtId="0" fontId="47" fillId="0" borderId="79" applyNumberFormat="0" applyFill="0" applyAlignment="0" applyProtection="0"/>
    <xf numFmtId="0" fontId="47" fillId="0" borderId="79" applyNumberFormat="0" applyFill="0" applyAlignment="0" applyProtection="0"/>
    <xf numFmtId="0" fontId="47" fillId="0" borderId="79" applyNumberFormat="0" applyFill="0" applyAlignment="0" applyProtection="0"/>
    <xf numFmtId="0" fontId="47" fillId="0" borderId="79" applyNumberFormat="0" applyFill="0" applyAlignment="0" applyProtection="0"/>
    <xf numFmtId="0" fontId="47" fillId="0" borderId="79" applyNumberFormat="0" applyFill="0" applyAlignment="0" applyProtection="0"/>
    <xf numFmtId="0" fontId="47" fillId="0" borderId="79" applyNumberFormat="0" applyFill="0" applyAlignment="0" applyProtection="0"/>
    <xf numFmtId="0" fontId="47" fillId="0" borderId="79" applyNumberFormat="0" applyFill="0" applyAlignment="0" applyProtection="0"/>
    <xf numFmtId="0" fontId="47" fillId="0" borderId="79" applyNumberFormat="0" applyFill="0" applyAlignment="0" applyProtection="0"/>
    <xf numFmtId="0" fontId="47" fillId="0" borderId="79" applyNumberFormat="0" applyFill="0" applyAlignment="0" applyProtection="0"/>
    <xf numFmtId="0" fontId="47" fillId="0" borderId="79" applyNumberFormat="0" applyFill="0" applyAlignment="0" applyProtection="0"/>
    <xf numFmtId="0" fontId="47" fillId="0" borderId="79" applyNumberFormat="0" applyFill="0" applyAlignment="0" applyProtection="0"/>
    <xf numFmtId="0" fontId="47" fillId="0" borderId="79" applyNumberFormat="0" applyFill="0" applyAlignment="0" applyProtection="0"/>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4"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4" borderId="76" applyNumberFormat="0" applyAlignment="0" applyProtection="0">
      <alignment vertical="center"/>
    </xf>
    <xf numFmtId="0" fontId="56" fillId="36" borderId="76" applyNumberFormat="0" applyAlignment="0" applyProtection="0">
      <alignment vertical="center"/>
    </xf>
    <xf numFmtId="0" fontId="56" fillId="34"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4"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4"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4"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4" borderId="76" applyNumberFormat="0" applyAlignment="0" applyProtection="0">
      <alignment vertical="center"/>
    </xf>
    <xf numFmtId="0" fontId="31" fillId="34" borderId="76" applyNumberFormat="0" applyAlignment="0" applyProtection="0"/>
    <xf numFmtId="0" fontId="56" fillId="36" borderId="76" applyNumberFormat="0" applyAlignment="0" applyProtection="0">
      <alignment vertical="center"/>
    </xf>
    <xf numFmtId="0" fontId="56" fillId="36" borderId="76" applyNumberFormat="0" applyAlignment="0" applyProtection="0">
      <alignment vertical="center"/>
    </xf>
    <xf numFmtId="0" fontId="56" fillId="34" borderId="76" applyNumberFormat="0" applyAlignment="0" applyProtection="0">
      <alignment vertical="center"/>
    </xf>
    <xf numFmtId="0" fontId="56" fillId="36" borderId="76" applyNumberFormat="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44" fillId="39" borderId="77" applyNumberFormat="0" applyFont="0" applyAlignment="0" applyProtection="0"/>
    <xf numFmtId="0" fontId="45" fillId="34" borderId="78" applyNumberFormat="0" applyAlignment="0" applyProtection="0"/>
    <xf numFmtId="0" fontId="47" fillId="0" borderId="79" applyNumberFormat="0" applyFill="0" applyAlignment="0" applyProtection="0"/>
    <xf numFmtId="0" fontId="45" fillId="34" borderId="78" applyNumberFormat="0" applyAlignment="0" applyProtection="0"/>
    <xf numFmtId="0" fontId="45" fillId="34" borderId="78" applyNumberFormat="0" applyAlignment="0" applyProtection="0"/>
    <xf numFmtId="0" fontId="45" fillId="34" borderId="78" applyNumberFormat="0" applyAlignment="0" applyProtection="0"/>
    <xf numFmtId="0" fontId="45" fillId="34" borderId="78" applyNumberFormat="0" applyAlignment="0" applyProtection="0"/>
    <xf numFmtId="0" fontId="45" fillId="34" borderId="78" applyNumberFormat="0" applyAlignment="0" applyProtection="0"/>
    <xf numFmtId="0" fontId="45" fillId="34" borderId="78" applyNumberFormat="0" applyAlignment="0" applyProtection="0"/>
    <xf numFmtId="0" fontId="45" fillId="34" borderId="78" applyNumberFormat="0" applyAlignment="0" applyProtection="0"/>
    <xf numFmtId="0" fontId="45" fillId="34" borderId="78" applyNumberFormat="0" applyAlignment="0" applyProtection="0"/>
    <xf numFmtId="0" fontId="45" fillId="34" borderId="78" applyNumberFormat="0" applyAlignment="0" applyProtection="0"/>
    <xf numFmtId="0" fontId="45" fillId="34" borderId="78" applyNumberFormat="0" applyAlignment="0" applyProtection="0"/>
    <xf numFmtId="0" fontId="45" fillId="34" borderId="78" applyNumberFormat="0" applyAlignment="0" applyProtection="0"/>
    <xf numFmtId="0" fontId="45" fillId="34" borderId="78" applyNumberFormat="0" applyAlignment="0" applyProtection="0"/>
    <xf numFmtId="0" fontId="45" fillId="34" borderId="78" applyNumberFormat="0" applyAlignment="0" applyProtection="0"/>
    <xf numFmtId="0" fontId="47" fillId="0" borderId="79" applyNumberFormat="0" applyFill="0" applyAlignment="0" applyProtection="0"/>
    <xf numFmtId="0" fontId="47" fillId="0" borderId="79" applyNumberFormat="0" applyFill="0" applyAlignment="0" applyProtection="0"/>
    <xf numFmtId="0" fontId="47" fillId="0" borderId="79" applyNumberFormat="0" applyFill="0" applyAlignment="0" applyProtection="0"/>
    <xf numFmtId="0" fontId="47" fillId="0" borderId="79" applyNumberFormat="0" applyFill="0" applyAlignment="0" applyProtection="0"/>
    <xf numFmtId="0" fontId="47" fillId="0" borderId="79" applyNumberFormat="0" applyFill="0" applyAlignment="0" applyProtection="0"/>
    <xf numFmtId="0" fontId="47" fillId="0" borderId="79" applyNumberFormat="0" applyFill="0" applyAlignment="0" applyProtection="0"/>
    <xf numFmtId="0" fontId="47" fillId="0" borderId="79" applyNumberFormat="0" applyFill="0" applyAlignment="0" applyProtection="0"/>
    <xf numFmtId="0" fontId="47" fillId="0" borderId="79" applyNumberFormat="0" applyFill="0" applyAlignment="0" applyProtection="0"/>
    <xf numFmtId="0" fontId="47" fillId="0" borderId="79" applyNumberFormat="0" applyFill="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6" fillId="36" borderId="76" applyNumberFormat="0" applyAlignment="0" applyProtection="0">
      <alignment vertical="center"/>
    </xf>
    <xf numFmtId="0" fontId="56" fillId="34" borderId="76" applyNumberFormat="0" applyAlignment="0" applyProtection="0">
      <alignment vertical="center"/>
    </xf>
    <xf numFmtId="0" fontId="56" fillId="36" borderId="76" applyNumberFormat="0" applyAlignment="0" applyProtection="0">
      <alignment vertical="center"/>
    </xf>
    <xf numFmtId="0" fontId="56" fillId="34"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4" borderId="76" applyNumberFormat="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7"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7" borderId="76" applyNumberFormat="0" applyAlignment="0" applyProtection="0">
      <alignment vertical="center"/>
    </xf>
    <xf numFmtId="0" fontId="63" fillId="13" borderId="76" applyNumberFormat="0" applyAlignment="0" applyProtection="0">
      <alignment vertical="center"/>
    </xf>
    <xf numFmtId="0" fontId="63" fillId="7"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7"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7"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7" borderId="76" applyNumberFormat="0" applyAlignment="0" applyProtection="0">
      <alignment vertical="center"/>
    </xf>
    <xf numFmtId="0" fontId="45" fillId="34" borderId="78" applyNumberFormat="0" applyAlignment="0" applyProtection="0"/>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44" fillId="39"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44" fillId="39" borderId="77" applyNumberFormat="0" applyFont="0" applyAlignment="0" applyProtection="0">
      <alignment vertical="center"/>
    </xf>
    <xf numFmtId="0" fontId="9" fillId="37" borderId="77" applyNumberFormat="0" applyFont="0" applyAlignment="0" applyProtection="0">
      <alignment vertical="center"/>
    </xf>
    <xf numFmtId="0" fontId="44" fillId="39"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44" fillId="39"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44" fillId="39"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44" fillId="39" borderId="77" applyNumberFormat="0" applyFont="0" applyAlignment="0" applyProtection="0">
      <alignment vertical="center"/>
    </xf>
    <xf numFmtId="0" fontId="45" fillId="34" borderId="78" applyNumberFormat="0" applyAlignment="0" applyProtection="0"/>
    <xf numFmtId="0" fontId="47" fillId="0" borderId="79" applyNumberFormat="0" applyFill="0" applyAlignment="0" applyProtection="0"/>
    <xf numFmtId="0" fontId="40" fillId="7" borderId="76" applyNumberFormat="0" applyAlignment="0" applyProtection="0"/>
    <xf numFmtId="0" fontId="31" fillId="34" borderId="76" applyNumberFormat="0" applyAlignment="0" applyProtection="0"/>
    <xf numFmtId="0" fontId="44" fillId="39" borderId="77" applyNumberFormat="0" applyFont="0" applyAlignment="0" applyProtection="0"/>
    <xf numFmtId="0" fontId="44" fillId="39" borderId="77" applyNumberFormat="0" applyFont="0" applyAlignment="0" applyProtection="0"/>
    <xf numFmtId="0" fontId="40" fillId="7" borderId="76" applyNumberFormat="0" applyAlignment="0" applyProtection="0"/>
    <xf numFmtId="0" fontId="45" fillId="34" borderId="78" applyNumberFormat="0" applyAlignment="0" applyProtection="0"/>
    <xf numFmtId="0" fontId="31" fillId="34" borderId="76" applyNumberForma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40" fillId="7" borderId="76" applyNumberForma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4"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4"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4"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4"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4"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4" borderId="78"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7"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7" borderId="76" applyNumberFormat="0" applyAlignment="0" applyProtection="0">
      <alignment vertical="center"/>
    </xf>
    <xf numFmtId="0" fontId="63" fillId="13" borderId="76" applyNumberFormat="0" applyAlignment="0" applyProtection="0">
      <alignment vertical="center"/>
    </xf>
    <xf numFmtId="0" fontId="63" fillId="7"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7"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7"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7" borderId="76" applyNumberForma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44" fillId="39"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44" fillId="39" borderId="77" applyNumberFormat="0" applyFont="0" applyAlignment="0" applyProtection="0">
      <alignment vertical="center"/>
    </xf>
    <xf numFmtId="0" fontId="9" fillId="37" borderId="77" applyNumberFormat="0" applyFont="0" applyAlignment="0" applyProtection="0">
      <alignment vertical="center"/>
    </xf>
    <xf numFmtId="0" fontId="44" fillId="39"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44" fillId="39"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44" fillId="39"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44" fillId="39" borderId="77" applyNumberFormat="0" applyFont="0" applyAlignment="0" applyProtection="0">
      <alignment vertical="center"/>
    </xf>
    <xf numFmtId="0" fontId="44" fillId="39" borderId="77" applyNumberFormat="0" applyFont="0" applyAlignment="0" applyProtection="0"/>
    <xf numFmtId="0" fontId="44" fillId="39" borderId="77" applyNumberFormat="0" applyFont="0" applyAlignment="0" applyProtection="0"/>
    <xf numFmtId="0" fontId="40" fillId="7" borderId="76" applyNumberFormat="0" applyAlignment="0" applyProtection="0"/>
    <xf numFmtId="0" fontId="44" fillId="39" borderId="77" applyNumberFormat="0" applyFont="0" applyAlignment="0" applyProtection="0"/>
    <xf numFmtId="0" fontId="44" fillId="39" borderId="77" applyNumberFormat="0" applyFont="0" applyAlignment="0" applyProtection="0"/>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6" fillId="34" borderId="76" applyNumberFormat="0" applyAlignment="0" applyProtection="0">
      <alignment vertical="center"/>
    </xf>
    <xf numFmtId="0" fontId="31" fillId="34" borderId="76" applyNumberFormat="0" applyAlignment="0" applyProtection="0"/>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4"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4" borderId="76" applyNumberFormat="0" applyAlignment="0" applyProtection="0">
      <alignment vertical="center"/>
    </xf>
    <xf numFmtId="0" fontId="56" fillId="36" borderId="76" applyNumberFormat="0" applyAlignment="0" applyProtection="0">
      <alignment vertical="center"/>
    </xf>
    <xf numFmtId="0" fontId="56" fillId="34"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4"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4"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4"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4"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44" fillId="39" borderId="77" applyNumberFormat="0" applyFont="0" applyAlignment="0" applyProtection="0"/>
    <xf numFmtId="0" fontId="55" fillId="0" borderId="79" applyNumberFormat="0" applyFill="0" applyAlignment="0" applyProtection="0">
      <alignment vertical="center"/>
    </xf>
    <xf numFmtId="0" fontId="40" fillId="7" borderId="76" applyNumberForma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40" fillId="7" borderId="76" applyNumberFormat="0" applyAlignment="0" applyProtection="0"/>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4"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31" fillId="34" borderId="76" applyNumberFormat="0" applyAlignment="0" applyProtection="0"/>
    <xf numFmtId="0" fontId="31" fillId="34" borderId="76" applyNumberFormat="0" applyAlignment="0" applyProtection="0"/>
    <xf numFmtId="0" fontId="40" fillId="7" borderId="76" applyNumberFormat="0" applyAlignment="0" applyProtection="0"/>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4"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4"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4"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4"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4"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4" borderId="78"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7"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7" borderId="76" applyNumberFormat="0" applyAlignment="0" applyProtection="0">
      <alignment vertical="center"/>
    </xf>
    <xf numFmtId="0" fontId="63" fillId="13" borderId="76" applyNumberFormat="0" applyAlignment="0" applyProtection="0">
      <alignment vertical="center"/>
    </xf>
    <xf numFmtId="0" fontId="63" fillId="7"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7"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7"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7" borderId="76" applyNumberFormat="0" applyAlignment="0" applyProtection="0">
      <alignment vertical="center"/>
    </xf>
    <xf numFmtId="0" fontId="44" fillId="39" borderId="77" applyNumberFormat="0" applyFont="0" applyAlignment="0" applyProtection="0"/>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44" fillId="39"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44" fillId="39" borderId="77" applyNumberFormat="0" applyFont="0" applyAlignment="0" applyProtection="0">
      <alignment vertical="center"/>
    </xf>
    <xf numFmtId="0" fontId="9" fillId="37" borderId="77" applyNumberFormat="0" applyFont="0" applyAlignment="0" applyProtection="0">
      <alignment vertical="center"/>
    </xf>
    <xf numFmtId="0" fontId="44" fillId="39"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44" fillId="39"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44" fillId="39"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44" fillId="39" borderId="77" applyNumberFormat="0" applyFont="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31" fillId="34" borderId="76" applyNumberFormat="0" applyAlignment="0" applyProtection="0"/>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44" fillId="39" borderId="77" applyNumberFormat="0" applyFon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4" fillId="39" borderId="77" applyNumberFormat="0" applyFont="0" applyAlignment="0" applyProtection="0"/>
    <xf numFmtId="0" fontId="44" fillId="39" borderId="77" applyNumberFormat="0" applyFont="0" applyAlignment="0" applyProtection="0"/>
    <xf numFmtId="0" fontId="40" fillId="7" borderId="76" applyNumberFormat="0" applyAlignment="0" applyProtection="0"/>
    <xf numFmtId="0" fontId="45" fillId="34" borderId="78" applyNumberFormat="0" applyAlignment="0" applyProtection="0"/>
    <xf numFmtId="0" fontId="45" fillId="34" borderId="78" applyNumberFormat="0" applyAlignment="0" applyProtection="0"/>
    <xf numFmtId="0" fontId="45" fillId="34" borderId="78" applyNumberFormat="0" applyAlignment="0" applyProtection="0"/>
    <xf numFmtId="0" fontId="45" fillId="34" borderId="78" applyNumberFormat="0" applyAlignment="0" applyProtection="0"/>
    <xf numFmtId="0" fontId="45" fillId="34" borderId="78" applyNumberFormat="0" applyAlignment="0" applyProtection="0"/>
    <xf numFmtId="0" fontId="45" fillId="34" borderId="78" applyNumberFormat="0" applyAlignment="0" applyProtection="0"/>
    <xf numFmtId="0" fontId="45" fillId="34" borderId="78" applyNumberFormat="0" applyAlignment="0" applyProtection="0"/>
    <xf numFmtId="0" fontId="45" fillId="34" borderId="78"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31" fillId="34" borderId="76" applyNumberFormat="0" applyAlignment="0" applyProtection="0"/>
    <xf numFmtId="0" fontId="47" fillId="0" borderId="79" applyNumberFormat="0" applyFill="0" applyAlignment="0" applyProtection="0"/>
    <xf numFmtId="0" fontId="47" fillId="0" borderId="79" applyNumberFormat="0" applyFill="0" applyAlignment="0" applyProtection="0"/>
    <xf numFmtId="0" fontId="47" fillId="0" borderId="79" applyNumberFormat="0" applyFill="0" applyAlignment="0" applyProtection="0"/>
    <xf numFmtId="0" fontId="47" fillId="0" borderId="79" applyNumberFormat="0" applyFill="0" applyAlignment="0" applyProtection="0"/>
    <xf numFmtId="0" fontId="47" fillId="0" borderId="79" applyNumberFormat="0" applyFill="0" applyAlignment="0" applyProtection="0"/>
    <xf numFmtId="0" fontId="47" fillId="0" borderId="79" applyNumberFormat="0" applyFill="0" applyAlignment="0" applyProtection="0"/>
    <xf numFmtId="0" fontId="47" fillId="0" borderId="79" applyNumberFormat="0" applyFill="0" applyAlignment="0" applyProtection="0"/>
    <xf numFmtId="0" fontId="47" fillId="0" borderId="79" applyNumberFormat="0" applyFill="0" applyAlignment="0" applyProtection="0"/>
    <xf numFmtId="0" fontId="47" fillId="0" borderId="79" applyNumberFormat="0" applyFill="0" applyAlignment="0" applyProtection="0"/>
    <xf numFmtId="0" fontId="47" fillId="0" borderId="79" applyNumberFormat="0" applyFill="0" applyAlignment="0" applyProtection="0"/>
    <xf numFmtId="0" fontId="47" fillId="0" borderId="79" applyNumberFormat="0" applyFill="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4"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4" borderId="76" applyNumberFormat="0" applyAlignment="0" applyProtection="0">
      <alignment vertical="center"/>
    </xf>
    <xf numFmtId="0" fontId="56" fillId="36" borderId="76" applyNumberFormat="0" applyAlignment="0" applyProtection="0">
      <alignment vertical="center"/>
    </xf>
    <xf numFmtId="0" fontId="56" fillId="34"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4"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4"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4" borderId="76" applyNumberFormat="0" applyAlignment="0" applyProtection="0">
      <alignment vertical="center"/>
    </xf>
    <xf numFmtId="0" fontId="44" fillId="39" borderId="77" applyNumberFormat="0" applyFont="0" applyAlignment="0" applyProtection="0"/>
    <xf numFmtId="0" fontId="40" fillId="7" borderId="76" applyNumberFormat="0" applyAlignment="0" applyProtection="0"/>
    <xf numFmtId="0" fontId="47" fillId="0" borderId="79" applyNumberFormat="0" applyFill="0" applyAlignment="0" applyProtection="0"/>
    <xf numFmtId="0" fontId="47" fillId="0" borderId="79" applyNumberFormat="0" applyFill="0" applyAlignment="0" applyProtection="0"/>
    <xf numFmtId="0" fontId="47" fillId="0" borderId="79" applyNumberFormat="0" applyFill="0" applyAlignment="0" applyProtection="0"/>
    <xf numFmtId="0" fontId="47" fillId="0" borderId="79" applyNumberFormat="0" applyFill="0" applyAlignment="0" applyProtection="0"/>
    <xf numFmtId="0" fontId="40" fillId="7" borderId="76" applyNumberFormat="0" applyAlignment="0" applyProtection="0"/>
    <xf numFmtId="0" fontId="40" fillId="7" borderId="76" applyNumberFormat="0" applyAlignment="0" applyProtection="0"/>
    <xf numFmtId="0" fontId="47" fillId="0" borderId="79" applyNumberFormat="0" applyFill="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5" fillId="34" borderId="78" applyNumberFormat="0" applyAlignment="0" applyProtection="0"/>
    <xf numFmtId="0" fontId="45" fillId="34" borderId="78" applyNumberFormat="0" applyAlignment="0" applyProtection="0"/>
    <xf numFmtId="0" fontId="45" fillId="34" borderId="78" applyNumberFormat="0" applyAlignment="0" applyProtection="0"/>
    <xf numFmtId="0" fontId="45" fillId="34" borderId="78" applyNumberFormat="0" applyAlignment="0" applyProtection="0"/>
    <xf numFmtId="0" fontId="45" fillId="34" borderId="78" applyNumberFormat="0" applyAlignment="0" applyProtection="0"/>
    <xf numFmtId="0" fontId="45" fillId="34" borderId="78" applyNumberFormat="0" applyAlignment="0" applyProtection="0"/>
    <xf numFmtId="0" fontId="45" fillId="34" borderId="78" applyNumberFormat="0" applyAlignment="0" applyProtection="0"/>
    <xf numFmtId="0" fontId="45" fillId="34" borderId="78"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47" fillId="0" borderId="79" applyNumberFormat="0" applyFill="0" applyAlignment="0" applyProtection="0"/>
    <xf numFmtId="0" fontId="47" fillId="0" borderId="79" applyNumberFormat="0" applyFill="0" applyAlignment="0" applyProtection="0"/>
    <xf numFmtId="0" fontId="47" fillId="0" borderId="79" applyNumberFormat="0" applyFill="0" applyAlignment="0" applyProtection="0"/>
    <xf numFmtId="0" fontId="47" fillId="0" borderId="79" applyNumberFormat="0" applyFill="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47" fillId="0" borderId="79" applyNumberFormat="0" applyFill="0" applyAlignment="0" applyProtection="0"/>
    <xf numFmtId="0" fontId="47" fillId="0" borderId="79" applyNumberFormat="0" applyFill="0" applyAlignment="0" applyProtection="0"/>
    <xf numFmtId="0" fontId="47" fillId="0" borderId="79" applyNumberFormat="0" applyFill="0" applyAlignment="0" applyProtection="0"/>
    <xf numFmtId="0" fontId="47" fillId="0" borderId="79" applyNumberFormat="0" applyFill="0" applyAlignment="0" applyProtection="0"/>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7"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7" borderId="76" applyNumberFormat="0" applyAlignment="0" applyProtection="0">
      <alignment vertical="center"/>
    </xf>
    <xf numFmtId="0" fontId="63" fillId="13" borderId="76" applyNumberFormat="0" applyAlignment="0" applyProtection="0">
      <alignment vertical="center"/>
    </xf>
    <xf numFmtId="0" fontId="63" fillId="7"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7"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7"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7" borderId="76" applyNumberFormat="0" applyAlignment="0" applyProtection="0">
      <alignment vertical="center"/>
    </xf>
    <xf numFmtId="0" fontId="40" fillId="7" borderId="76" applyNumberFormat="0" applyAlignment="0" applyProtection="0"/>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44" fillId="39"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44" fillId="39" borderId="77" applyNumberFormat="0" applyFont="0" applyAlignment="0" applyProtection="0">
      <alignment vertical="center"/>
    </xf>
    <xf numFmtId="0" fontId="9" fillId="37" borderId="77" applyNumberFormat="0" applyFont="0" applyAlignment="0" applyProtection="0">
      <alignment vertical="center"/>
    </xf>
    <xf numFmtId="0" fontId="44" fillId="39"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44" fillId="39"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44" fillId="39"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44" fillId="39" borderId="77" applyNumberFormat="0" applyFont="0" applyAlignment="0" applyProtection="0">
      <alignment vertical="center"/>
    </xf>
    <xf numFmtId="0" fontId="40" fillId="7" borderId="76" applyNumberFormat="0" applyAlignment="0" applyProtection="0"/>
    <xf numFmtId="0" fontId="45" fillId="34" borderId="78" applyNumberFormat="0" applyAlignment="0" applyProtection="0"/>
    <xf numFmtId="0" fontId="45" fillId="34" borderId="78" applyNumberFormat="0" applyAlignment="0" applyProtection="0"/>
    <xf numFmtId="0" fontId="40" fillId="7" borderId="76" applyNumberFormat="0" applyAlignment="0" applyProtection="0"/>
    <xf numFmtId="0" fontId="40" fillId="7" borderId="76" applyNumberFormat="0" applyAlignment="0" applyProtection="0"/>
    <xf numFmtId="0" fontId="44" fillId="39" borderId="77" applyNumberFormat="0" applyFont="0" applyAlignment="0" applyProtection="0"/>
    <xf numFmtId="0" fontId="40" fillId="7" borderId="76" applyNumberFormat="0" applyAlignment="0" applyProtection="0"/>
    <xf numFmtId="0" fontId="31" fillId="34"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4" fillId="39" borderId="77" applyNumberFormat="0" applyFont="0" applyAlignment="0" applyProtection="0"/>
    <xf numFmtId="0" fontId="40" fillId="7" borderId="76" applyNumberFormat="0" applyAlignment="0" applyProtection="0"/>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4"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40" fillId="7" borderId="76" applyNumberFormat="0" applyAlignment="0" applyProtection="0"/>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4"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4"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4"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4"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4"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4" borderId="78"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7"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7" borderId="76" applyNumberFormat="0" applyAlignment="0" applyProtection="0">
      <alignment vertical="center"/>
    </xf>
    <xf numFmtId="0" fontId="63" fillId="13" borderId="76" applyNumberFormat="0" applyAlignment="0" applyProtection="0">
      <alignment vertical="center"/>
    </xf>
    <xf numFmtId="0" fontId="63" fillId="7"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7"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7"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7" borderId="76" applyNumberForma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44" fillId="39"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44" fillId="39" borderId="77" applyNumberFormat="0" applyFont="0" applyAlignment="0" applyProtection="0">
      <alignment vertical="center"/>
    </xf>
    <xf numFmtId="0" fontId="9" fillId="37" borderId="77" applyNumberFormat="0" applyFont="0" applyAlignment="0" applyProtection="0">
      <alignment vertical="center"/>
    </xf>
    <xf numFmtId="0" fontId="44" fillId="39"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44" fillId="39"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44" fillId="39"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44" fillId="39" borderId="77" applyNumberFormat="0" applyFont="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31" fillId="34" borderId="76" applyNumberFormat="0" applyAlignment="0" applyProtection="0"/>
    <xf numFmtId="0" fontId="55" fillId="0" borderId="79" applyNumberFormat="0" applyFill="0" applyAlignment="0" applyProtection="0">
      <alignment vertical="center"/>
    </xf>
    <xf numFmtId="0" fontId="44" fillId="39" borderId="77" applyNumberFormat="0" applyFon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47" fillId="0" borderId="79" applyNumberFormat="0" applyFill="0" applyAlignment="0" applyProtection="0"/>
    <xf numFmtId="0" fontId="45" fillId="34" borderId="78"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4" borderId="76" applyNumberFormat="0" applyAlignment="0" applyProtection="0">
      <alignment vertical="center"/>
    </xf>
    <xf numFmtId="0" fontId="56" fillId="36" borderId="76" applyNumberFormat="0" applyAlignment="0" applyProtection="0">
      <alignment vertical="center"/>
    </xf>
    <xf numFmtId="0" fontId="56" fillId="34"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4" borderId="76" applyNumberFormat="0" applyAlignment="0" applyProtection="0">
      <alignment vertical="center"/>
    </xf>
    <xf numFmtId="0" fontId="47" fillId="0" borderId="79" applyNumberFormat="0" applyFill="0" applyAlignment="0" applyProtection="0"/>
    <xf numFmtId="0" fontId="47" fillId="0" borderId="79" applyNumberFormat="0" applyFill="0" applyAlignment="0" applyProtection="0"/>
    <xf numFmtId="0" fontId="47" fillId="0" borderId="79" applyNumberFormat="0" applyFill="0" applyAlignment="0" applyProtection="0"/>
    <xf numFmtId="0" fontId="47" fillId="0" borderId="79" applyNumberFormat="0" applyFill="0" applyAlignment="0" applyProtection="0"/>
    <xf numFmtId="0" fontId="47" fillId="0" borderId="79" applyNumberFormat="0" applyFill="0" applyAlignment="0" applyProtection="0"/>
    <xf numFmtId="0" fontId="47" fillId="0" borderId="79" applyNumberFormat="0" applyFill="0" applyAlignment="0" applyProtection="0"/>
    <xf numFmtId="0" fontId="47" fillId="0" borderId="79" applyNumberFormat="0" applyFill="0" applyAlignment="0" applyProtection="0"/>
    <xf numFmtId="0" fontId="47" fillId="0" borderId="79" applyNumberFormat="0" applyFill="0" applyAlignment="0" applyProtection="0"/>
    <xf numFmtId="0" fontId="47" fillId="0" borderId="79" applyNumberFormat="0" applyFill="0" applyAlignment="0" applyProtection="0"/>
    <xf numFmtId="0" fontId="47" fillId="0" borderId="79" applyNumberFormat="0" applyFill="0" applyAlignment="0" applyProtection="0"/>
    <xf numFmtId="0" fontId="47" fillId="0" borderId="79" applyNumberFormat="0" applyFill="0" applyAlignment="0" applyProtection="0"/>
    <xf numFmtId="0" fontId="47" fillId="0" borderId="79" applyNumberFormat="0" applyFill="0" applyAlignment="0" applyProtection="0"/>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4"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4" borderId="76" applyNumberFormat="0" applyAlignment="0" applyProtection="0">
      <alignment vertical="center"/>
    </xf>
    <xf numFmtId="0" fontId="56" fillId="36" borderId="76" applyNumberFormat="0" applyAlignment="0" applyProtection="0">
      <alignment vertical="center"/>
    </xf>
    <xf numFmtId="0" fontId="56" fillId="34"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4"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4"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4"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4" borderId="76" applyNumberFormat="0" applyAlignment="0" applyProtection="0">
      <alignment vertical="center"/>
    </xf>
    <xf numFmtId="0" fontId="31" fillId="34" borderId="76" applyNumberFormat="0" applyAlignment="0" applyProtection="0"/>
    <xf numFmtId="0" fontId="56" fillId="36" borderId="76" applyNumberFormat="0" applyAlignment="0" applyProtection="0">
      <alignment vertical="center"/>
    </xf>
    <xf numFmtId="0" fontId="56" fillId="36" borderId="76" applyNumberFormat="0" applyAlignment="0" applyProtection="0">
      <alignment vertical="center"/>
    </xf>
    <xf numFmtId="0" fontId="56" fillId="34" borderId="76" applyNumberFormat="0" applyAlignment="0" applyProtection="0">
      <alignment vertical="center"/>
    </xf>
    <xf numFmtId="0" fontId="56" fillId="36" borderId="76" applyNumberFormat="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44" fillId="39" borderId="77" applyNumberFormat="0" applyFont="0" applyAlignment="0" applyProtection="0"/>
    <xf numFmtId="0" fontId="45" fillId="34" borderId="78" applyNumberFormat="0" applyAlignment="0" applyProtection="0"/>
    <xf numFmtId="0" fontId="47" fillId="0" borderId="79" applyNumberFormat="0" applyFill="0" applyAlignment="0" applyProtection="0"/>
    <xf numFmtId="0" fontId="45" fillId="34" borderId="78" applyNumberFormat="0" applyAlignment="0" applyProtection="0"/>
    <xf numFmtId="0" fontId="45" fillId="34" borderId="78" applyNumberFormat="0" applyAlignment="0" applyProtection="0"/>
    <xf numFmtId="0" fontId="45" fillId="34" borderId="78" applyNumberFormat="0" applyAlignment="0" applyProtection="0"/>
    <xf numFmtId="0" fontId="45" fillId="34" borderId="78" applyNumberFormat="0" applyAlignment="0" applyProtection="0"/>
    <xf numFmtId="0" fontId="45" fillId="34" borderId="78" applyNumberFormat="0" applyAlignment="0" applyProtection="0"/>
    <xf numFmtId="0" fontId="45" fillId="34" borderId="78" applyNumberFormat="0" applyAlignment="0" applyProtection="0"/>
    <xf numFmtId="0" fontId="45" fillId="34" borderId="78" applyNumberFormat="0" applyAlignment="0" applyProtection="0"/>
    <xf numFmtId="0" fontId="45" fillId="34" borderId="78" applyNumberFormat="0" applyAlignment="0" applyProtection="0"/>
    <xf numFmtId="0" fontId="45" fillId="34" borderId="78" applyNumberFormat="0" applyAlignment="0" applyProtection="0"/>
    <xf numFmtId="0" fontId="45" fillId="34" borderId="78" applyNumberFormat="0" applyAlignment="0" applyProtection="0"/>
    <xf numFmtId="0" fontId="45" fillId="34" borderId="78" applyNumberFormat="0" applyAlignment="0" applyProtection="0"/>
    <xf numFmtId="0" fontId="45" fillId="34" borderId="78" applyNumberFormat="0" applyAlignment="0" applyProtection="0"/>
    <xf numFmtId="0" fontId="45" fillId="34" borderId="78" applyNumberFormat="0" applyAlignment="0" applyProtection="0"/>
    <xf numFmtId="0" fontId="47" fillId="0" borderId="79" applyNumberFormat="0" applyFill="0" applyAlignment="0" applyProtection="0"/>
    <xf numFmtId="0" fontId="47" fillId="0" borderId="79" applyNumberFormat="0" applyFill="0" applyAlignment="0" applyProtection="0"/>
    <xf numFmtId="0" fontId="47" fillId="0" borderId="79" applyNumberFormat="0" applyFill="0" applyAlignment="0" applyProtection="0"/>
    <xf numFmtId="0" fontId="47" fillId="0" borderId="79" applyNumberFormat="0" applyFill="0" applyAlignment="0" applyProtection="0"/>
    <xf numFmtId="0" fontId="47" fillId="0" borderId="79" applyNumberFormat="0" applyFill="0" applyAlignment="0" applyProtection="0"/>
    <xf numFmtId="0" fontId="47" fillId="0" borderId="79" applyNumberFormat="0" applyFill="0" applyAlignment="0" applyProtection="0"/>
    <xf numFmtId="0" fontId="47" fillId="0" borderId="79" applyNumberFormat="0" applyFill="0" applyAlignment="0" applyProtection="0"/>
    <xf numFmtId="0" fontId="47" fillId="0" borderId="79" applyNumberFormat="0" applyFill="0" applyAlignment="0" applyProtection="0"/>
    <xf numFmtId="0" fontId="47" fillId="0" borderId="79" applyNumberFormat="0" applyFill="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6" fillId="36" borderId="76" applyNumberFormat="0" applyAlignment="0" applyProtection="0">
      <alignment vertical="center"/>
    </xf>
    <xf numFmtId="0" fontId="56" fillId="34" borderId="76" applyNumberFormat="0" applyAlignment="0" applyProtection="0">
      <alignment vertical="center"/>
    </xf>
    <xf numFmtId="0" fontId="56" fillId="36" borderId="76" applyNumberFormat="0" applyAlignment="0" applyProtection="0">
      <alignment vertical="center"/>
    </xf>
    <xf numFmtId="0" fontId="56" fillId="34"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4" borderId="76" applyNumberFormat="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7"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7" borderId="76" applyNumberFormat="0" applyAlignment="0" applyProtection="0">
      <alignment vertical="center"/>
    </xf>
    <xf numFmtId="0" fontId="63" fillId="13" borderId="76" applyNumberFormat="0" applyAlignment="0" applyProtection="0">
      <alignment vertical="center"/>
    </xf>
    <xf numFmtId="0" fontId="63" fillId="7"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7"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7"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7" borderId="76" applyNumberFormat="0" applyAlignment="0" applyProtection="0">
      <alignment vertical="center"/>
    </xf>
    <xf numFmtId="0" fontId="45" fillId="34" borderId="78" applyNumberFormat="0" applyAlignment="0" applyProtection="0"/>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44" fillId="39"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44" fillId="39" borderId="77" applyNumberFormat="0" applyFont="0" applyAlignment="0" applyProtection="0">
      <alignment vertical="center"/>
    </xf>
    <xf numFmtId="0" fontId="9" fillId="37" borderId="77" applyNumberFormat="0" applyFont="0" applyAlignment="0" applyProtection="0">
      <alignment vertical="center"/>
    </xf>
    <xf numFmtId="0" fontId="44" fillId="39"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44" fillId="39"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44" fillId="39"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44" fillId="39" borderId="77" applyNumberFormat="0" applyFont="0" applyAlignment="0" applyProtection="0">
      <alignment vertical="center"/>
    </xf>
    <xf numFmtId="0" fontId="45" fillId="34" borderId="78" applyNumberFormat="0" applyAlignment="0" applyProtection="0"/>
    <xf numFmtId="0" fontId="47" fillId="0" borderId="79" applyNumberFormat="0" applyFill="0" applyAlignment="0" applyProtection="0"/>
    <xf numFmtId="0" fontId="40" fillId="7" borderId="76" applyNumberFormat="0" applyAlignment="0" applyProtection="0"/>
    <xf numFmtId="0" fontId="31" fillId="34" borderId="76" applyNumberFormat="0" applyAlignment="0" applyProtection="0"/>
    <xf numFmtId="0" fontId="44" fillId="39" borderId="77" applyNumberFormat="0" applyFont="0" applyAlignment="0" applyProtection="0"/>
    <xf numFmtId="0" fontId="44" fillId="39" borderId="77" applyNumberFormat="0" applyFont="0" applyAlignment="0" applyProtection="0"/>
    <xf numFmtId="0" fontId="40" fillId="7" borderId="76" applyNumberFormat="0" applyAlignment="0" applyProtection="0"/>
    <xf numFmtId="0" fontId="45" fillId="34" borderId="78" applyNumberFormat="0" applyAlignment="0" applyProtection="0"/>
    <xf numFmtId="0" fontId="31" fillId="34" borderId="76" applyNumberForma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40" fillId="7" borderId="76" applyNumberFormat="0" applyAlignment="0" applyProtection="0"/>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4"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4"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4"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4"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4"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4" borderId="78"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7"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7" borderId="76" applyNumberFormat="0" applyAlignment="0" applyProtection="0">
      <alignment vertical="center"/>
    </xf>
    <xf numFmtId="0" fontId="63" fillId="13" borderId="76" applyNumberFormat="0" applyAlignment="0" applyProtection="0">
      <alignment vertical="center"/>
    </xf>
    <xf numFmtId="0" fontId="63" fillId="7"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7"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7"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7" borderId="76" applyNumberForma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44" fillId="39"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44" fillId="39" borderId="77" applyNumberFormat="0" applyFont="0" applyAlignment="0" applyProtection="0">
      <alignment vertical="center"/>
    </xf>
    <xf numFmtId="0" fontId="9" fillId="37" borderId="77" applyNumberFormat="0" applyFont="0" applyAlignment="0" applyProtection="0">
      <alignment vertical="center"/>
    </xf>
    <xf numFmtId="0" fontId="44" fillId="39"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44" fillId="39"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44" fillId="39"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44" fillId="39" borderId="77" applyNumberFormat="0" applyFont="0" applyAlignment="0" applyProtection="0">
      <alignment vertical="center"/>
    </xf>
    <xf numFmtId="0" fontId="44" fillId="39" borderId="77" applyNumberFormat="0" applyFont="0" applyAlignment="0" applyProtection="0"/>
    <xf numFmtId="0" fontId="44" fillId="39" borderId="77" applyNumberFormat="0" applyFont="0" applyAlignment="0" applyProtection="0"/>
    <xf numFmtId="0" fontId="44" fillId="39" borderId="77" applyNumberFormat="0" applyFont="0" applyAlignment="0" applyProtection="0"/>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6" fillId="34"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4"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4" borderId="76" applyNumberFormat="0" applyAlignment="0" applyProtection="0">
      <alignment vertical="center"/>
    </xf>
    <xf numFmtId="0" fontId="56" fillId="36" borderId="76" applyNumberFormat="0" applyAlignment="0" applyProtection="0">
      <alignment vertical="center"/>
    </xf>
    <xf numFmtId="0" fontId="56" fillId="34"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4"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4"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4"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4"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44" fillId="39" borderId="77" applyNumberFormat="0" applyFont="0" applyAlignment="0" applyProtection="0"/>
    <xf numFmtId="0" fontId="55" fillId="0" borderId="79" applyNumberFormat="0" applyFill="0" applyAlignment="0" applyProtection="0">
      <alignment vertical="center"/>
    </xf>
    <xf numFmtId="0" fontId="40" fillId="7" borderId="76" applyNumberFormat="0" applyAlignment="0" applyProtection="0"/>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4"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4"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4"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4"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4"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4"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4" borderId="78"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7"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7" borderId="76" applyNumberFormat="0" applyAlignment="0" applyProtection="0">
      <alignment vertical="center"/>
    </xf>
    <xf numFmtId="0" fontId="63" fillId="13" borderId="76" applyNumberFormat="0" applyAlignment="0" applyProtection="0">
      <alignment vertical="center"/>
    </xf>
    <xf numFmtId="0" fontId="63" fillId="7"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7"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7"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7" borderId="76" applyNumberForma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44" fillId="39"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44" fillId="39" borderId="77" applyNumberFormat="0" applyFont="0" applyAlignment="0" applyProtection="0">
      <alignment vertical="center"/>
    </xf>
    <xf numFmtId="0" fontId="9" fillId="37" borderId="77" applyNumberFormat="0" applyFont="0" applyAlignment="0" applyProtection="0">
      <alignment vertical="center"/>
    </xf>
    <xf numFmtId="0" fontId="44" fillId="39"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44" fillId="39"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44" fillId="39"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44" fillId="39" borderId="77" applyNumberFormat="0" applyFont="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31" fillId="34" borderId="76" applyNumberFormat="0" applyAlignment="0" applyProtection="0"/>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31" fillId="34" borderId="76" applyNumberFormat="0" applyAlignment="0" applyProtection="0"/>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4"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4" borderId="76" applyNumberFormat="0" applyAlignment="0" applyProtection="0">
      <alignment vertical="center"/>
    </xf>
    <xf numFmtId="0" fontId="56" fillId="36" borderId="76" applyNumberFormat="0" applyAlignment="0" applyProtection="0">
      <alignment vertical="center"/>
    </xf>
    <xf numFmtId="0" fontId="56" fillId="34"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4"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4"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4" borderId="76" applyNumberFormat="0" applyAlignment="0" applyProtection="0">
      <alignment vertical="center"/>
    </xf>
    <xf numFmtId="0" fontId="40" fillId="7" borderId="76" applyNumberFormat="0" applyAlignment="0" applyProtection="0"/>
    <xf numFmtId="0" fontId="40" fillId="7" borderId="76" applyNumberFormat="0" applyAlignment="0" applyProtection="0"/>
    <xf numFmtId="0" fontId="47" fillId="0" borderId="79" applyNumberFormat="0" applyFill="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40" fillId="7"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31" fillId="34" borderId="76" applyNumberFormat="0" applyAlignment="0" applyProtection="0"/>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7"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7" borderId="76" applyNumberFormat="0" applyAlignment="0" applyProtection="0">
      <alignment vertical="center"/>
    </xf>
    <xf numFmtId="0" fontId="63" fillId="13" borderId="76" applyNumberFormat="0" applyAlignment="0" applyProtection="0">
      <alignment vertical="center"/>
    </xf>
    <xf numFmtId="0" fontId="63" fillId="7"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7"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7"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7" borderId="76" applyNumberForma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44" fillId="39"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44" fillId="39" borderId="77" applyNumberFormat="0" applyFont="0" applyAlignment="0" applyProtection="0">
      <alignment vertical="center"/>
    </xf>
    <xf numFmtId="0" fontId="9" fillId="37" borderId="77" applyNumberFormat="0" applyFont="0" applyAlignment="0" applyProtection="0">
      <alignment vertical="center"/>
    </xf>
    <xf numFmtId="0" fontId="44" fillId="39"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44" fillId="39"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44" fillId="39"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44" fillId="39" borderId="77" applyNumberFormat="0" applyFont="0" applyAlignment="0" applyProtection="0">
      <alignment vertical="center"/>
    </xf>
    <xf numFmtId="0" fontId="40" fillId="7" borderId="76" applyNumberFormat="0" applyAlignment="0" applyProtection="0"/>
    <xf numFmtId="0" fontId="44" fillId="39" borderId="77" applyNumberFormat="0" applyFont="0" applyAlignment="0" applyProtection="0"/>
    <xf numFmtId="0" fontId="31" fillId="34" borderId="76" applyNumberFormat="0" applyAlignment="0" applyProtection="0"/>
    <xf numFmtId="0" fontId="44" fillId="39" borderId="77" applyNumberFormat="0" applyFont="0" applyAlignment="0" applyProtection="0"/>
    <xf numFmtId="0" fontId="40" fillId="7" borderId="76" applyNumberFormat="0" applyAlignment="0" applyProtection="0"/>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4"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4"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4"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4"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4"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4"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4" borderId="78"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7"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7" borderId="76" applyNumberFormat="0" applyAlignment="0" applyProtection="0">
      <alignment vertical="center"/>
    </xf>
    <xf numFmtId="0" fontId="63" fillId="13" borderId="76" applyNumberFormat="0" applyAlignment="0" applyProtection="0">
      <alignment vertical="center"/>
    </xf>
    <xf numFmtId="0" fontId="63" fillId="7"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7"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7"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7" borderId="76" applyNumberForma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44" fillId="39"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44" fillId="39" borderId="77" applyNumberFormat="0" applyFont="0" applyAlignment="0" applyProtection="0">
      <alignment vertical="center"/>
    </xf>
    <xf numFmtId="0" fontId="9" fillId="37" borderId="77" applyNumberFormat="0" applyFont="0" applyAlignment="0" applyProtection="0">
      <alignment vertical="center"/>
    </xf>
    <xf numFmtId="0" fontId="44" fillId="39"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44" fillId="39"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44" fillId="39"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44" fillId="39" borderId="77" applyNumberFormat="0" applyFont="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55" fillId="0" borderId="79" applyNumberFormat="0" applyFill="0" applyAlignment="0" applyProtection="0">
      <alignment vertical="center"/>
    </xf>
    <xf numFmtId="0" fontId="31" fillId="34" borderId="76" applyNumberFormat="0" applyAlignment="0" applyProtection="0"/>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4"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4" borderId="76" applyNumberFormat="0" applyAlignment="0" applyProtection="0">
      <alignment vertical="center"/>
    </xf>
    <xf numFmtId="0" fontId="56" fillId="36" borderId="76" applyNumberFormat="0" applyAlignment="0" applyProtection="0">
      <alignment vertical="center"/>
    </xf>
    <xf numFmtId="0" fontId="56" fillId="34"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4"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4"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6" borderId="76" applyNumberFormat="0" applyAlignment="0" applyProtection="0">
      <alignment vertical="center"/>
    </xf>
    <xf numFmtId="0" fontId="56" fillId="34" borderId="76" applyNumberFormat="0" applyAlignment="0" applyProtection="0">
      <alignment vertical="center"/>
    </xf>
    <xf numFmtId="0" fontId="47" fillId="0" borderId="79" applyNumberFormat="0" applyFill="0" applyAlignment="0" applyProtection="0"/>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7"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7" borderId="76" applyNumberFormat="0" applyAlignment="0" applyProtection="0">
      <alignment vertical="center"/>
    </xf>
    <xf numFmtId="0" fontId="63" fillId="13" borderId="76" applyNumberFormat="0" applyAlignment="0" applyProtection="0">
      <alignment vertical="center"/>
    </xf>
    <xf numFmtId="0" fontId="63" fillId="7"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7"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7"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7" borderId="76" applyNumberForma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44" fillId="39"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44" fillId="39" borderId="77" applyNumberFormat="0" applyFont="0" applyAlignment="0" applyProtection="0">
      <alignment vertical="center"/>
    </xf>
    <xf numFmtId="0" fontId="9" fillId="37" borderId="77" applyNumberFormat="0" applyFont="0" applyAlignment="0" applyProtection="0">
      <alignment vertical="center"/>
    </xf>
    <xf numFmtId="0" fontId="44" fillId="39"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44" fillId="39"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44" fillId="39"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44" fillId="39" borderId="77" applyNumberFormat="0" applyFont="0" applyAlignment="0" applyProtection="0">
      <alignment vertical="center"/>
    </xf>
    <xf numFmtId="0" fontId="31" fillId="34" borderId="76" applyNumberFormat="0" applyAlignment="0" applyProtection="0"/>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4"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4"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4"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4"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4"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6" borderId="78" applyNumberFormat="0" applyAlignment="0" applyProtection="0">
      <alignment vertical="center"/>
    </xf>
    <xf numFmtId="0" fontId="62" fillId="34" borderId="78"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7"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7" borderId="76" applyNumberFormat="0" applyAlignment="0" applyProtection="0">
      <alignment vertical="center"/>
    </xf>
    <xf numFmtId="0" fontId="63" fillId="13" borderId="76" applyNumberFormat="0" applyAlignment="0" applyProtection="0">
      <alignment vertical="center"/>
    </xf>
    <xf numFmtId="0" fontId="63" fillId="7"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7"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7"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13" borderId="76" applyNumberFormat="0" applyAlignment="0" applyProtection="0">
      <alignment vertical="center"/>
    </xf>
    <xf numFmtId="0" fontId="63" fillId="7" borderId="76" applyNumberForma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44" fillId="39"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44" fillId="39" borderId="77" applyNumberFormat="0" applyFont="0" applyAlignment="0" applyProtection="0">
      <alignment vertical="center"/>
    </xf>
    <xf numFmtId="0" fontId="9" fillId="37" borderId="77" applyNumberFormat="0" applyFont="0" applyAlignment="0" applyProtection="0">
      <alignment vertical="center"/>
    </xf>
    <xf numFmtId="0" fontId="44" fillId="39"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44" fillId="39"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44" fillId="39"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9" fillId="37" borderId="77" applyNumberFormat="0" applyFont="0" applyAlignment="0" applyProtection="0">
      <alignment vertical="center"/>
    </xf>
    <xf numFmtId="0" fontId="44" fillId="39" borderId="77" applyNumberFormat="0" applyFont="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4"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4"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4"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4"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4"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4" borderId="82" applyNumberForma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44" fillId="39"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44" fillId="39" borderId="81" applyNumberFormat="0" applyFont="0" applyAlignment="0" applyProtection="0">
      <alignment vertical="center"/>
    </xf>
    <xf numFmtId="0" fontId="9" fillId="37" borderId="81" applyNumberFormat="0" applyFont="0" applyAlignment="0" applyProtection="0">
      <alignment vertical="center"/>
    </xf>
    <xf numFmtId="0" fontId="44" fillId="39"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44" fillId="39"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44" fillId="39"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44" fillId="39" borderId="81" applyNumberFormat="0" applyFont="0" applyAlignment="0" applyProtection="0">
      <alignment vertical="center"/>
    </xf>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40" fillId="7" borderId="80" applyNumberFormat="0" applyAlignment="0" applyProtection="0"/>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7" borderId="80" applyNumberFormat="0" applyAlignment="0" applyProtection="0">
      <alignment vertical="center"/>
    </xf>
    <xf numFmtId="0" fontId="63" fillId="13" borderId="80" applyNumberFormat="0" applyAlignment="0" applyProtection="0">
      <alignment vertical="center"/>
    </xf>
    <xf numFmtId="0" fontId="63" fillId="7"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7"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47" fillId="0" borderId="83" applyNumberFormat="0" applyFill="0" applyAlignment="0" applyProtection="0"/>
    <xf numFmtId="0" fontId="40" fillId="7" borderId="80" applyNumberFormat="0" applyAlignment="0" applyProtection="0"/>
    <xf numFmtId="0" fontId="44" fillId="39" borderId="81" applyNumberFormat="0" applyFont="0" applyAlignment="0" applyProtection="0"/>
    <xf numFmtId="0" fontId="56" fillId="34"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4"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4"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4" borderId="80" applyNumberFormat="0" applyAlignment="0" applyProtection="0">
      <alignment vertical="center"/>
    </xf>
    <xf numFmtId="0" fontId="56" fillId="36" borderId="80" applyNumberFormat="0" applyAlignment="0" applyProtection="0">
      <alignment vertical="center"/>
    </xf>
    <xf numFmtId="0" fontId="56" fillId="34"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4"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47" fillId="0" borderId="83" applyNumberFormat="0" applyFill="0" applyAlignment="0" applyProtection="0"/>
    <xf numFmtId="0" fontId="47" fillId="0" borderId="83" applyNumberFormat="0" applyFill="0" applyAlignment="0" applyProtection="0"/>
    <xf numFmtId="0" fontId="47" fillId="0" borderId="83" applyNumberFormat="0" applyFill="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44" fillId="39" borderId="81" applyNumberFormat="0" applyFont="0" applyAlignment="0" applyProtection="0"/>
    <xf numFmtId="0" fontId="44" fillId="39" borderId="81" applyNumberFormat="0" applyFont="0" applyAlignment="0" applyProtection="0"/>
    <xf numFmtId="0" fontId="40" fillId="7" borderId="80" applyNumberFormat="0" applyAlignment="0" applyProtection="0"/>
    <xf numFmtId="0" fontId="56" fillId="36" borderId="80" applyNumberFormat="0" applyAlignment="0" applyProtection="0">
      <alignment vertical="center"/>
    </xf>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45" fillId="34" borderId="82" applyNumberFormat="0" applyAlignment="0" applyProtection="0"/>
    <xf numFmtId="0" fontId="45" fillId="34" borderId="82" applyNumberFormat="0" applyAlignment="0" applyProtection="0"/>
    <xf numFmtId="0" fontId="45" fillId="34" borderId="82" applyNumberFormat="0" applyAlignment="0" applyProtection="0"/>
    <xf numFmtId="0" fontId="56" fillId="34"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4"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4"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4" borderId="80" applyNumberFormat="0" applyAlignment="0" applyProtection="0">
      <alignment vertical="center"/>
    </xf>
    <xf numFmtId="0" fontId="56" fillId="36" borderId="80" applyNumberFormat="0" applyAlignment="0" applyProtection="0">
      <alignment vertical="center"/>
    </xf>
    <xf numFmtId="0" fontId="56" fillId="34"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4"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47" fillId="0" borderId="83" applyNumberFormat="0" applyFill="0" applyAlignment="0" applyProtection="0"/>
    <xf numFmtId="0" fontId="47" fillId="0" borderId="83" applyNumberFormat="0" applyFill="0" applyAlignment="0" applyProtection="0"/>
    <xf numFmtId="0" fontId="47" fillId="0" borderId="83" applyNumberFormat="0" applyFill="0" applyAlignment="0" applyProtection="0"/>
    <xf numFmtId="0" fontId="47" fillId="0" borderId="83" applyNumberFormat="0" applyFill="0" applyAlignment="0" applyProtection="0"/>
    <xf numFmtId="0" fontId="47" fillId="0" borderId="83" applyNumberFormat="0" applyFill="0" applyAlignment="0" applyProtection="0"/>
    <xf numFmtId="0" fontId="47" fillId="0" borderId="83" applyNumberFormat="0" applyFill="0" applyAlignment="0" applyProtection="0"/>
    <xf numFmtId="0" fontId="47" fillId="0" borderId="83" applyNumberFormat="0" applyFill="0" applyAlignment="0" applyProtection="0"/>
    <xf numFmtId="0" fontId="47" fillId="0" borderId="83" applyNumberFormat="0" applyFill="0" applyAlignment="0" applyProtection="0"/>
    <xf numFmtId="0" fontId="47" fillId="0" borderId="83" applyNumberFormat="0" applyFill="0" applyAlignment="0" applyProtection="0"/>
    <xf numFmtId="0" fontId="47" fillId="0" borderId="83" applyNumberFormat="0" applyFill="0" applyAlignment="0" applyProtection="0"/>
    <xf numFmtId="0" fontId="47" fillId="0" borderId="83" applyNumberFormat="0" applyFill="0" applyAlignment="0" applyProtection="0"/>
    <xf numFmtId="0" fontId="31" fillId="34"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5" fillId="34" borderId="82" applyNumberFormat="0" applyAlignment="0" applyProtection="0"/>
    <xf numFmtId="0" fontId="45" fillId="34" borderId="82" applyNumberFormat="0" applyAlignment="0" applyProtection="0"/>
    <xf numFmtId="0" fontId="45" fillId="34" borderId="82" applyNumberFormat="0" applyAlignment="0" applyProtection="0"/>
    <xf numFmtId="0" fontId="45" fillId="34" borderId="82" applyNumberFormat="0" applyAlignment="0" applyProtection="0"/>
    <xf numFmtId="0" fontId="31" fillId="34" borderId="80" applyNumberFormat="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40" fillId="7" borderId="80" applyNumberFormat="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40" fillId="7" borderId="80" applyNumberFormat="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45" fillId="34" borderId="82" applyNumberFormat="0" applyAlignment="0" applyProtection="0"/>
    <xf numFmtId="0" fontId="40" fillId="7" borderId="80" applyNumberFormat="0" applyAlignment="0" applyProtection="0"/>
    <xf numFmtId="0" fontId="44" fillId="39" borderId="81" applyNumberFormat="0" applyFont="0" applyAlignment="0" applyProtection="0"/>
    <xf numFmtId="0" fontId="44" fillId="39" borderId="81" applyNumberFormat="0" applyFon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31" fillId="34" borderId="80" applyNumberFormat="0" applyAlignment="0" applyProtection="0"/>
    <xf numFmtId="0" fontId="31" fillId="34"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45" fillId="34" borderId="82" applyNumberFormat="0" applyAlignment="0" applyProtection="0"/>
    <xf numFmtId="0" fontId="45" fillId="34" borderId="82" applyNumberFormat="0" applyAlignment="0" applyProtection="0"/>
    <xf numFmtId="0" fontId="45" fillId="34" borderId="82" applyNumberFormat="0" applyAlignment="0" applyProtection="0"/>
    <xf numFmtId="0" fontId="45" fillId="34" borderId="82" applyNumberFormat="0" applyAlignment="0" applyProtection="0"/>
    <xf numFmtId="0" fontId="45" fillId="34" borderId="82" applyNumberFormat="0" applyAlignment="0" applyProtection="0"/>
    <xf numFmtId="0" fontId="45" fillId="34" borderId="82" applyNumberFormat="0" applyAlignment="0" applyProtection="0"/>
    <xf numFmtId="0" fontId="45" fillId="34" borderId="82" applyNumberFormat="0" applyAlignment="0" applyProtection="0"/>
    <xf numFmtId="0" fontId="45" fillId="34" borderId="82" applyNumberFormat="0" applyAlignment="0" applyProtection="0"/>
    <xf numFmtId="0" fontId="45" fillId="34" borderId="82" applyNumberFormat="0" applyAlignment="0" applyProtection="0"/>
    <xf numFmtId="0" fontId="45" fillId="34" borderId="82" applyNumberFormat="0" applyAlignment="0" applyProtection="0"/>
    <xf numFmtId="0" fontId="45" fillId="34" borderId="82" applyNumberFormat="0" applyAlignment="0" applyProtection="0"/>
    <xf numFmtId="0" fontId="45" fillId="34" borderId="82" applyNumberFormat="0" applyAlignment="0" applyProtection="0"/>
    <xf numFmtId="0" fontId="45" fillId="34" borderId="82" applyNumberFormat="0" applyAlignment="0" applyProtection="0"/>
    <xf numFmtId="0" fontId="45" fillId="34" borderId="82" applyNumberFormat="0" applyAlignment="0" applyProtection="0"/>
    <xf numFmtId="0" fontId="45" fillId="34" borderId="82" applyNumberFormat="0" applyAlignment="0" applyProtection="0"/>
    <xf numFmtId="0" fontId="45" fillId="34" borderId="82" applyNumberFormat="0" applyAlignment="0" applyProtection="0"/>
    <xf numFmtId="0" fontId="45" fillId="34" borderId="82" applyNumberFormat="0" applyAlignment="0" applyProtection="0"/>
    <xf numFmtId="0" fontId="45" fillId="34" borderId="82" applyNumberFormat="0" applyAlignment="0" applyProtection="0"/>
    <xf numFmtId="0" fontId="40" fillId="7" borderId="80" applyNumberFormat="0" applyAlignment="0" applyProtection="0"/>
    <xf numFmtId="0" fontId="44" fillId="39" borderId="81" applyNumberFormat="0" applyFont="0" applyAlignment="0" applyProtection="0"/>
    <xf numFmtId="0" fontId="44" fillId="39" borderId="81" applyNumberFormat="0" applyFon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4" fillId="39" borderId="81" applyNumberFormat="0" applyFont="0" applyAlignment="0" applyProtection="0"/>
    <xf numFmtId="0" fontId="44" fillId="39" borderId="81" applyNumberFormat="0" applyFon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4" fillId="39" borderId="81" applyNumberFormat="0" applyFont="0" applyAlignment="0" applyProtection="0"/>
    <xf numFmtId="0" fontId="44" fillId="39" borderId="81" applyNumberFormat="0" applyFont="0" applyAlignment="0" applyProtection="0"/>
    <xf numFmtId="0" fontId="40" fillId="7" borderId="80" applyNumberFormat="0" applyAlignment="0" applyProtection="0"/>
    <xf numFmtId="0" fontId="45" fillId="34" borderId="82" applyNumberFormat="0" applyAlignment="0" applyProtection="0"/>
    <xf numFmtId="0" fontId="45" fillId="34" borderId="82" applyNumberFormat="0" applyAlignment="0" applyProtection="0"/>
    <xf numFmtId="0" fontId="45" fillId="34" borderId="82" applyNumberFormat="0" applyAlignment="0" applyProtection="0"/>
    <xf numFmtId="0" fontId="45" fillId="34" borderId="82" applyNumberFormat="0" applyAlignment="0" applyProtection="0"/>
    <xf numFmtId="0" fontId="45" fillId="34" borderId="82" applyNumberFormat="0" applyAlignment="0" applyProtection="0"/>
    <xf numFmtId="0" fontId="45" fillId="34" borderId="82" applyNumberFormat="0" applyAlignment="0" applyProtection="0"/>
    <xf numFmtId="0" fontId="45" fillId="34" borderId="82" applyNumberFormat="0" applyAlignment="0" applyProtection="0"/>
    <xf numFmtId="0" fontId="45" fillId="34" borderId="82" applyNumberFormat="0" applyAlignment="0" applyProtection="0"/>
    <xf numFmtId="0" fontId="45" fillId="34" borderId="82" applyNumberFormat="0" applyAlignment="0" applyProtection="0"/>
    <xf numFmtId="0" fontId="45" fillId="34" borderId="82" applyNumberFormat="0" applyAlignment="0" applyProtection="0"/>
    <xf numFmtId="0" fontId="45" fillId="34" borderId="82" applyNumberFormat="0" applyAlignment="0" applyProtection="0"/>
    <xf numFmtId="0" fontId="45" fillId="34" borderId="82" applyNumberFormat="0" applyAlignment="0" applyProtection="0"/>
    <xf numFmtId="0" fontId="45" fillId="34" borderId="82" applyNumberFormat="0" applyAlignment="0" applyProtection="0"/>
    <xf numFmtId="0" fontId="45" fillId="34" borderId="82" applyNumberFormat="0" applyAlignment="0" applyProtection="0"/>
    <xf numFmtId="0" fontId="45" fillId="34" borderId="82" applyNumberFormat="0" applyAlignment="0" applyProtection="0"/>
    <xf numFmtId="0" fontId="45" fillId="34" borderId="82" applyNumberFormat="0" applyAlignment="0" applyProtection="0"/>
    <xf numFmtId="0" fontId="45" fillId="34" borderId="82" applyNumberFormat="0" applyAlignment="0" applyProtection="0"/>
    <xf numFmtId="0" fontId="45" fillId="34" borderId="82" applyNumberFormat="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4" fillId="39" borderId="81" applyNumberFormat="0" applyFont="0" applyAlignment="0" applyProtection="0"/>
    <xf numFmtId="0" fontId="44" fillId="39" borderId="81" applyNumberFormat="0" applyFont="0" applyAlignment="0" applyProtection="0"/>
    <xf numFmtId="0" fontId="40" fillId="7" borderId="80" applyNumberFormat="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4" fillId="39" borderId="81" applyNumberFormat="0" applyFon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47" fillId="0" borderId="83" applyNumberFormat="0" applyFill="0" applyAlignment="0" applyProtection="0"/>
    <xf numFmtId="0" fontId="47" fillId="0" borderId="83" applyNumberFormat="0" applyFill="0" applyAlignment="0" applyProtection="0"/>
    <xf numFmtId="0" fontId="47" fillId="0" borderId="83" applyNumberFormat="0" applyFill="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45" fillId="34" borderId="82" applyNumberFormat="0" applyAlignment="0" applyProtection="0"/>
    <xf numFmtId="0" fontId="45" fillId="34" borderId="82" applyNumberFormat="0" applyAlignment="0" applyProtection="0"/>
    <xf numFmtId="0" fontId="45" fillId="34" borderId="82" applyNumberFormat="0" applyAlignment="0" applyProtection="0"/>
    <xf numFmtId="0" fontId="45" fillId="34" borderId="82" applyNumberFormat="0" applyAlignment="0" applyProtection="0"/>
    <xf numFmtId="0" fontId="45" fillId="34" borderId="82" applyNumberFormat="0" applyAlignment="0" applyProtection="0"/>
    <xf numFmtId="0" fontId="45" fillId="34" borderId="82" applyNumberFormat="0" applyAlignment="0" applyProtection="0"/>
    <xf numFmtId="0" fontId="45" fillId="34" borderId="82" applyNumberFormat="0" applyAlignment="0" applyProtection="0"/>
    <xf numFmtId="0" fontId="45" fillId="34" borderId="82" applyNumberFormat="0" applyAlignment="0" applyProtection="0"/>
    <xf numFmtId="0" fontId="45" fillId="34" borderId="82" applyNumberFormat="0" applyAlignment="0" applyProtection="0"/>
    <xf numFmtId="0" fontId="45" fillId="34" borderId="82" applyNumberFormat="0" applyAlignment="0" applyProtection="0"/>
    <xf numFmtId="0" fontId="45" fillId="34" borderId="82" applyNumberFormat="0" applyAlignment="0" applyProtection="0"/>
    <xf numFmtId="0" fontId="45" fillId="34" borderId="82"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4" fillId="39" borderId="81" applyNumberFormat="0" applyFont="0" applyAlignment="0" applyProtection="0"/>
    <xf numFmtId="0" fontId="44" fillId="39" borderId="81" applyNumberFormat="0" applyFont="0" applyAlignment="0" applyProtection="0"/>
    <xf numFmtId="0" fontId="40" fillId="7" borderId="80" applyNumberFormat="0" applyAlignment="0" applyProtection="0"/>
    <xf numFmtId="0" fontId="45" fillId="34" borderId="82" applyNumberFormat="0" applyAlignment="0" applyProtection="0"/>
    <xf numFmtId="0" fontId="45" fillId="34" borderId="82" applyNumberFormat="0" applyAlignment="0" applyProtection="0"/>
    <xf numFmtId="0" fontId="45" fillId="34" borderId="82" applyNumberFormat="0" applyAlignment="0" applyProtection="0"/>
    <xf numFmtId="0" fontId="45" fillId="34" borderId="82" applyNumberFormat="0" applyAlignment="0" applyProtection="0"/>
    <xf numFmtId="0" fontId="45" fillId="34" borderId="82" applyNumberFormat="0" applyAlignment="0" applyProtection="0"/>
    <xf numFmtId="0" fontId="45" fillId="34" borderId="82" applyNumberFormat="0" applyAlignment="0" applyProtection="0"/>
    <xf numFmtId="0" fontId="45" fillId="34" borderId="82" applyNumberFormat="0" applyAlignment="0" applyProtection="0"/>
    <xf numFmtId="0" fontId="45" fillId="34" borderId="82" applyNumberFormat="0" applyAlignment="0" applyProtection="0"/>
    <xf numFmtId="0" fontId="45" fillId="34" borderId="82" applyNumberFormat="0" applyAlignment="0" applyProtection="0"/>
    <xf numFmtId="0" fontId="45" fillId="34" borderId="82" applyNumberFormat="0" applyAlignment="0" applyProtection="0"/>
    <xf numFmtId="0" fontId="45" fillId="34" borderId="82" applyNumberFormat="0" applyAlignment="0" applyProtection="0"/>
    <xf numFmtId="0" fontId="31" fillId="34" borderId="80" applyNumberFormat="0" applyAlignment="0" applyProtection="0"/>
    <xf numFmtId="0" fontId="47" fillId="0" borderId="83" applyNumberFormat="0" applyFill="0" applyAlignment="0" applyProtection="0"/>
    <xf numFmtId="0" fontId="47" fillId="0" borderId="83" applyNumberFormat="0" applyFill="0" applyAlignment="0" applyProtection="0"/>
    <xf numFmtId="0" fontId="47" fillId="0" borderId="83" applyNumberFormat="0" applyFill="0" applyAlignment="0" applyProtection="0"/>
    <xf numFmtId="0" fontId="47" fillId="0" borderId="83" applyNumberFormat="0" applyFill="0" applyAlignment="0" applyProtection="0"/>
    <xf numFmtId="0" fontId="45" fillId="34" borderId="82" applyNumberFormat="0" applyAlignment="0" applyProtection="0"/>
    <xf numFmtId="0" fontId="45" fillId="34" borderId="82"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40" fillId="7" borderId="80" applyNumberFormat="0" applyAlignment="0" applyProtection="0"/>
    <xf numFmtId="0" fontId="40" fillId="7"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55" fillId="0" borderId="83" applyNumberFormat="0" applyFill="0" applyAlignment="0" applyProtection="0">
      <alignment vertical="center"/>
    </xf>
    <xf numFmtId="0" fontId="31" fillId="34" borderId="80" applyNumberFormat="0" applyAlignment="0" applyProtection="0"/>
    <xf numFmtId="0" fontId="56" fillId="36" borderId="80" applyNumberFormat="0" applyAlignment="0" applyProtection="0">
      <alignment vertical="center"/>
    </xf>
    <xf numFmtId="0" fontId="56" fillId="36" borderId="80" applyNumberFormat="0" applyAlignment="0" applyProtection="0">
      <alignment vertical="center"/>
    </xf>
    <xf numFmtId="0" fontId="56" fillId="34"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4" borderId="80" applyNumberFormat="0" applyAlignment="0" applyProtection="0">
      <alignment vertical="center"/>
    </xf>
    <xf numFmtId="0" fontId="56" fillId="36" borderId="80" applyNumberFormat="0" applyAlignment="0" applyProtection="0">
      <alignment vertical="center"/>
    </xf>
    <xf numFmtId="0" fontId="56" fillId="34"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4" borderId="80" applyNumberFormat="0" applyAlignment="0" applyProtection="0">
      <alignment vertical="center"/>
    </xf>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47" fillId="0" borderId="83" applyNumberFormat="0" applyFill="0" applyAlignment="0" applyProtection="0"/>
    <xf numFmtId="0" fontId="47" fillId="0" borderId="83" applyNumberFormat="0" applyFill="0" applyAlignment="0" applyProtection="0"/>
    <xf numFmtId="0" fontId="47" fillId="0" borderId="83" applyNumberFormat="0" applyFill="0" applyAlignment="0" applyProtection="0"/>
    <xf numFmtId="0" fontId="47" fillId="0" borderId="83" applyNumberFormat="0" applyFill="0" applyAlignment="0" applyProtection="0"/>
    <xf numFmtId="0" fontId="31" fillId="34" borderId="80" applyNumberFormat="0" applyAlignment="0" applyProtection="0"/>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47" fillId="0" borderId="83" applyNumberFormat="0" applyFill="0" applyAlignment="0" applyProtection="0"/>
    <xf numFmtId="0" fontId="47" fillId="0" borderId="83" applyNumberFormat="0" applyFill="0" applyAlignment="0" applyProtection="0"/>
    <xf numFmtId="0" fontId="47" fillId="0" borderId="83" applyNumberFormat="0" applyFill="0" applyAlignment="0" applyProtection="0"/>
    <xf numFmtId="0" fontId="47" fillId="0" borderId="83" applyNumberFormat="0" applyFill="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4" fillId="39" borderId="81" applyNumberFormat="0" applyFont="0" applyAlignment="0" applyProtection="0"/>
    <xf numFmtId="0" fontId="31" fillId="34"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4" fillId="39" borderId="81" applyNumberFormat="0" applyFont="0" applyAlignment="0" applyProtection="0"/>
    <xf numFmtId="0" fontId="44" fillId="39" borderId="81" applyNumberFormat="0" applyFont="0" applyAlignment="0" applyProtection="0"/>
    <xf numFmtId="0" fontId="40" fillId="7" borderId="80" applyNumberFormat="0" applyAlignment="0" applyProtection="0"/>
    <xf numFmtId="0" fontId="45" fillId="34" borderId="82" applyNumberFormat="0" applyAlignment="0" applyProtection="0"/>
    <xf numFmtId="0" fontId="45" fillId="34" borderId="82" applyNumberFormat="0" applyAlignment="0" applyProtection="0"/>
    <xf numFmtId="0" fontId="45" fillId="34" borderId="82" applyNumberFormat="0" applyAlignment="0" applyProtection="0"/>
    <xf numFmtId="0" fontId="45" fillId="34" borderId="82" applyNumberFormat="0" applyAlignment="0" applyProtection="0"/>
    <xf numFmtId="0" fontId="45" fillId="34" borderId="82" applyNumberFormat="0" applyAlignment="0" applyProtection="0"/>
    <xf numFmtId="0" fontId="45" fillId="34" borderId="82" applyNumberFormat="0" applyAlignment="0" applyProtection="0"/>
    <xf numFmtId="0" fontId="45" fillId="34" borderId="82" applyNumberFormat="0" applyAlignment="0" applyProtection="0"/>
    <xf numFmtId="0" fontId="45" fillId="34" borderId="82" applyNumberFormat="0" applyAlignment="0" applyProtection="0"/>
    <xf numFmtId="0" fontId="45" fillId="34" borderId="82" applyNumberFormat="0" applyAlignment="0" applyProtection="0"/>
    <xf numFmtId="0" fontId="45" fillId="34" borderId="82" applyNumberFormat="0" applyAlignment="0" applyProtection="0"/>
    <xf numFmtId="0" fontId="45" fillId="34" borderId="82" applyNumberFormat="0" applyAlignment="0" applyProtection="0"/>
    <xf numFmtId="0" fontId="47" fillId="0" borderId="83" applyNumberFormat="0" applyFill="0" applyAlignment="0" applyProtection="0"/>
    <xf numFmtId="0" fontId="47" fillId="0" borderId="83" applyNumberFormat="0" applyFill="0" applyAlignment="0" applyProtection="0"/>
    <xf numFmtId="0" fontId="47" fillId="0" borderId="83" applyNumberFormat="0" applyFill="0" applyAlignment="0" applyProtection="0"/>
    <xf numFmtId="0" fontId="47" fillId="0" borderId="83" applyNumberFormat="0" applyFill="0" applyAlignment="0" applyProtection="0"/>
    <xf numFmtId="0" fontId="47" fillId="0" borderId="83" applyNumberFormat="0" applyFill="0" applyAlignment="0" applyProtection="0"/>
    <xf numFmtId="0" fontId="47" fillId="0" borderId="83" applyNumberFormat="0" applyFill="0" applyAlignment="0" applyProtection="0"/>
    <xf numFmtId="0" fontId="47" fillId="0" borderId="83" applyNumberFormat="0" applyFill="0" applyAlignment="0" applyProtection="0"/>
    <xf numFmtId="0" fontId="47" fillId="0" borderId="83" applyNumberFormat="0" applyFill="0" applyAlignment="0" applyProtection="0"/>
    <xf numFmtId="0" fontId="40" fillId="7" borderId="80" applyNumberFormat="0" applyAlignment="0" applyProtection="0"/>
    <xf numFmtId="0" fontId="40" fillId="7" borderId="80" applyNumberFormat="0" applyAlignment="0" applyProtection="0"/>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4"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4" borderId="80" applyNumberFormat="0" applyAlignment="0" applyProtection="0">
      <alignment vertical="center"/>
    </xf>
    <xf numFmtId="0" fontId="56" fillId="36" borderId="80" applyNumberFormat="0" applyAlignment="0" applyProtection="0">
      <alignment vertical="center"/>
    </xf>
    <xf numFmtId="0" fontId="56" fillId="34"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4"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4"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4" borderId="80" applyNumberFormat="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40" fillId="7"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40" fillId="7" borderId="80" applyNumberFormat="0" applyAlignment="0" applyProtection="0"/>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40" fillId="7" borderId="80" applyNumberFormat="0" applyAlignment="0" applyProtection="0"/>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7"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7"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7" borderId="80" applyNumberFormat="0" applyAlignment="0" applyProtection="0">
      <alignment vertical="center"/>
    </xf>
    <xf numFmtId="0" fontId="31" fillId="34" borderId="80" applyNumberFormat="0" applyAlignment="0" applyProtection="0"/>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44" fillId="39"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44" fillId="39" borderId="81" applyNumberFormat="0" applyFont="0" applyAlignment="0" applyProtection="0">
      <alignment vertical="center"/>
    </xf>
    <xf numFmtId="0" fontId="9" fillId="37" borderId="81" applyNumberFormat="0" applyFont="0" applyAlignment="0" applyProtection="0">
      <alignment vertical="center"/>
    </xf>
    <xf numFmtId="0" fontId="44" fillId="39"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44" fillId="39"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44" fillId="39"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44" fillId="39" borderId="81" applyNumberFormat="0" applyFont="0" applyAlignment="0" applyProtection="0">
      <alignment vertical="center"/>
    </xf>
    <xf numFmtId="0" fontId="44" fillId="39" borderId="81" applyNumberFormat="0" applyFont="0" applyAlignment="0" applyProtection="0"/>
    <xf numFmtId="0" fontId="31" fillId="34" borderId="80" applyNumberFormat="0" applyAlignment="0" applyProtection="0"/>
    <xf numFmtId="0" fontId="31" fillId="34" borderId="80" applyNumberFormat="0" applyAlignment="0" applyProtection="0"/>
    <xf numFmtId="0" fontId="44" fillId="39" borderId="81" applyNumberFormat="0" applyFont="0" applyAlignment="0" applyProtection="0"/>
    <xf numFmtId="0" fontId="40" fillId="7" borderId="80" applyNumberFormat="0" applyAlignment="0" applyProtection="0"/>
    <xf numFmtId="0" fontId="44" fillId="39" borderId="81" applyNumberFormat="0" applyFont="0" applyAlignment="0" applyProtection="0"/>
    <xf numFmtId="0" fontId="31" fillId="34" borderId="80" applyNumberFormat="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31" fillId="34" borderId="80" applyNumberFormat="0" applyAlignment="0" applyProtection="0"/>
    <xf numFmtId="0" fontId="44" fillId="39" borderId="81" applyNumberFormat="0" applyFont="0" applyAlignment="0" applyProtection="0"/>
    <xf numFmtId="0" fontId="47" fillId="0" borderId="83" applyNumberFormat="0" applyFill="0" applyAlignment="0" applyProtection="0"/>
    <xf numFmtId="0" fontId="44" fillId="39" borderId="81" applyNumberFormat="0" applyFont="0" applyAlignment="0" applyProtection="0"/>
    <xf numFmtId="0" fontId="31" fillId="34" borderId="80" applyNumberFormat="0" applyAlignment="0" applyProtection="0"/>
    <xf numFmtId="0" fontId="31" fillId="34" borderId="80" applyNumberFormat="0" applyAlignment="0" applyProtection="0"/>
    <xf numFmtId="0" fontId="47" fillId="0" borderId="83" applyNumberFormat="0" applyFill="0" applyAlignment="0" applyProtection="0"/>
    <xf numFmtId="0" fontId="47" fillId="0" borderId="83" applyNumberFormat="0" applyFill="0" applyAlignment="0" applyProtection="0"/>
    <xf numFmtId="0" fontId="47" fillId="0" borderId="83" applyNumberFormat="0" applyFill="0" applyAlignment="0" applyProtection="0"/>
    <xf numFmtId="0" fontId="47" fillId="0" borderId="83" applyNumberFormat="0" applyFill="0" applyAlignment="0" applyProtection="0"/>
    <xf numFmtId="0" fontId="47" fillId="0" borderId="83" applyNumberFormat="0" applyFill="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31" fillId="34" borderId="80" applyNumberFormat="0" applyAlignment="0" applyProtection="0"/>
    <xf numFmtId="0" fontId="31" fillId="34" borderId="80" applyNumberFormat="0" applyAlignment="0" applyProtection="0"/>
    <xf numFmtId="0" fontId="40" fillId="7" borderId="80" applyNumberFormat="0" applyAlignment="0" applyProtection="0"/>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4"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4" borderId="80" applyNumberFormat="0" applyAlignment="0" applyProtection="0">
      <alignment vertical="center"/>
    </xf>
    <xf numFmtId="0" fontId="56" fillId="36" borderId="80" applyNumberFormat="0" applyAlignment="0" applyProtection="0">
      <alignment vertical="center"/>
    </xf>
    <xf numFmtId="0" fontId="56" fillId="34"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4"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4"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4"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4" borderId="80" applyNumberFormat="0" applyAlignment="0" applyProtection="0">
      <alignment vertical="center"/>
    </xf>
    <xf numFmtId="0" fontId="31" fillId="34" borderId="80" applyNumberFormat="0" applyAlignment="0" applyProtection="0"/>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7"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7" borderId="80" applyNumberFormat="0" applyAlignment="0" applyProtection="0">
      <alignment vertical="center"/>
    </xf>
    <xf numFmtId="0" fontId="63" fillId="13" borderId="80" applyNumberFormat="0" applyAlignment="0" applyProtection="0">
      <alignment vertical="center"/>
    </xf>
    <xf numFmtId="0" fontId="63" fillId="7"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7"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7"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7" borderId="80" applyNumberFormat="0" applyAlignment="0" applyProtection="0">
      <alignment vertical="center"/>
    </xf>
    <xf numFmtId="0" fontId="31" fillId="34" borderId="80" applyNumberFormat="0" applyAlignment="0" applyProtection="0"/>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44" fillId="39"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44" fillId="39" borderId="81" applyNumberFormat="0" applyFont="0" applyAlignment="0" applyProtection="0">
      <alignment vertical="center"/>
    </xf>
    <xf numFmtId="0" fontId="9" fillId="37" borderId="81" applyNumberFormat="0" applyFont="0" applyAlignment="0" applyProtection="0">
      <alignment vertical="center"/>
    </xf>
    <xf numFmtId="0" fontId="44" fillId="39"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44" fillId="39"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44" fillId="39"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44" fillId="39" borderId="81" applyNumberFormat="0" applyFont="0" applyAlignment="0" applyProtection="0">
      <alignment vertical="center"/>
    </xf>
    <xf numFmtId="0" fontId="47" fillId="0" borderId="83" applyNumberFormat="0" applyFill="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40" fillId="7" borderId="80" applyNumberFormat="0" applyAlignment="0" applyProtection="0"/>
    <xf numFmtId="0" fontId="56" fillId="36" borderId="80" applyNumberFormat="0" applyAlignment="0" applyProtection="0">
      <alignment vertical="center"/>
    </xf>
    <xf numFmtId="0" fontId="31" fillId="34" borderId="80" applyNumberFormat="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31" fillId="34" borderId="80" applyNumberFormat="0" applyAlignment="0" applyProtection="0"/>
    <xf numFmtId="0" fontId="40" fillId="7" borderId="80" applyNumberFormat="0" applyAlignment="0" applyProtection="0"/>
    <xf numFmtId="0" fontId="40" fillId="7" borderId="80" applyNumberFormat="0" applyAlignment="0" applyProtection="0"/>
    <xf numFmtId="0" fontId="47" fillId="0" borderId="83" applyNumberFormat="0" applyFill="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5" fillId="34" borderId="82" applyNumberFormat="0" applyAlignment="0" applyProtection="0"/>
    <xf numFmtId="0" fontId="45" fillId="34" borderId="82" applyNumberFormat="0" applyAlignment="0" applyProtection="0"/>
    <xf numFmtId="0" fontId="45" fillId="34" borderId="82" applyNumberFormat="0" applyAlignment="0" applyProtection="0"/>
    <xf numFmtId="0" fontId="45" fillId="34" borderId="82" applyNumberFormat="0" applyAlignment="0" applyProtection="0"/>
    <xf numFmtId="0" fontId="45" fillId="34" borderId="82" applyNumberFormat="0" applyAlignment="0" applyProtection="0"/>
    <xf numFmtId="0" fontId="45" fillId="34" borderId="82" applyNumberFormat="0" applyAlignment="0" applyProtection="0"/>
    <xf numFmtId="0" fontId="45" fillId="34" borderId="82" applyNumberFormat="0" applyAlignment="0" applyProtection="0"/>
    <xf numFmtId="0" fontId="45" fillId="34" borderId="82"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31" fillId="34" borderId="80" applyNumberFormat="0" applyAlignment="0" applyProtection="0"/>
    <xf numFmtId="0" fontId="31" fillId="34" borderId="80" applyNumberFormat="0" applyAlignment="0" applyProtection="0"/>
    <xf numFmtId="0" fontId="40" fillId="7"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47" fillId="0" borderId="83" applyNumberFormat="0" applyFill="0" applyAlignment="0" applyProtection="0"/>
    <xf numFmtId="0" fontId="47" fillId="0" borderId="83" applyNumberFormat="0" applyFill="0" applyAlignment="0" applyProtection="0"/>
    <xf numFmtId="0" fontId="47" fillId="0" borderId="83" applyNumberFormat="0" applyFill="0" applyAlignment="0" applyProtection="0"/>
    <xf numFmtId="0" fontId="47" fillId="0" borderId="83" applyNumberFormat="0" applyFill="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47" fillId="0" borderId="83" applyNumberFormat="0" applyFill="0" applyAlignment="0" applyProtection="0"/>
    <xf numFmtId="0" fontId="47" fillId="0" borderId="83" applyNumberFormat="0" applyFill="0" applyAlignment="0" applyProtection="0"/>
    <xf numFmtId="0" fontId="47" fillId="0" borderId="83" applyNumberFormat="0" applyFill="0" applyAlignment="0" applyProtection="0"/>
    <xf numFmtId="0" fontId="47" fillId="0" borderId="83" applyNumberFormat="0" applyFill="0" applyAlignment="0" applyProtection="0"/>
    <xf numFmtId="0" fontId="31" fillId="34" borderId="80" applyNumberFormat="0" applyAlignment="0" applyProtection="0"/>
    <xf numFmtId="0" fontId="31" fillId="34" borderId="80" applyNumberFormat="0" applyAlignment="0" applyProtection="0"/>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7"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7" borderId="80" applyNumberFormat="0" applyAlignment="0" applyProtection="0">
      <alignment vertical="center"/>
    </xf>
    <xf numFmtId="0" fontId="63" fillId="13" borderId="80" applyNumberFormat="0" applyAlignment="0" applyProtection="0">
      <alignment vertical="center"/>
    </xf>
    <xf numFmtId="0" fontId="63" fillId="7"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7"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7"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7" borderId="80" applyNumberFormat="0" applyAlignment="0" applyProtection="0">
      <alignment vertical="center"/>
    </xf>
    <xf numFmtId="0" fontId="40" fillId="7" borderId="80" applyNumberFormat="0" applyAlignment="0" applyProtection="0"/>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44" fillId="39"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44" fillId="39" borderId="81" applyNumberFormat="0" applyFont="0" applyAlignment="0" applyProtection="0">
      <alignment vertical="center"/>
    </xf>
    <xf numFmtId="0" fontId="9" fillId="37" borderId="81" applyNumberFormat="0" applyFont="0" applyAlignment="0" applyProtection="0">
      <alignment vertical="center"/>
    </xf>
    <xf numFmtId="0" fontId="44" fillId="39"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44" fillId="39"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44" fillId="39"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44" fillId="39" borderId="81" applyNumberFormat="0" applyFont="0" applyAlignment="0" applyProtection="0">
      <alignment vertical="center"/>
    </xf>
    <xf numFmtId="0" fontId="40" fillId="7" borderId="80" applyNumberFormat="0" applyAlignment="0" applyProtection="0"/>
    <xf numFmtId="0" fontId="45" fillId="34" borderId="82" applyNumberFormat="0" applyAlignment="0" applyProtection="0"/>
    <xf numFmtId="0" fontId="45" fillId="34" borderId="82" applyNumberFormat="0" applyAlignment="0" applyProtection="0"/>
    <xf numFmtId="0" fontId="40" fillId="7" borderId="80" applyNumberFormat="0" applyAlignment="0" applyProtection="0"/>
    <xf numFmtId="0" fontId="40" fillId="7" borderId="80" applyNumberFormat="0" applyAlignment="0" applyProtection="0"/>
    <xf numFmtId="0" fontId="44" fillId="39" borderId="81" applyNumberFormat="0" applyFont="0" applyAlignment="0" applyProtection="0"/>
    <xf numFmtId="0" fontId="40" fillId="7" borderId="80" applyNumberFormat="0" applyAlignment="0" applyProtection="0"/>
    <xf numFmtId="0" fontId="31" fillId="34"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4" fillId="39" borderId="81" applyNumberFormat="0" applyFont="0" applyAlignment="0" applyProtection="0"/>
    <xf numFmtId="0" fontId="40" fillId="7" borderId="80" applyNumberFormat="0" applyAlignment="0" applyProtection="0"/>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40" fillId="7" borderId="80" applyNumberFormat="0" applyAlignment="0" applyProtection="0"/>
    <xf numFmtId="0" fontId="40" fillId="7" borderId="80" applyNumberFormat="0" applyAlignment="0" applyProtection="0"/>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4"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4"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4"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4"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4"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4"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4" borderId="82"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7"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7" borderId="80" applyNumberFormat="0" applyAlignment="0" applyProtection="0">
      <alignment vertical="center"/>
    </xf>
    <xf numFmtId="0" fontId="63" fillId="13" borderId="80" applyNumberFormat="0" applyAlignment="0" applyProtection="0">
      <alignment vertical="center"/>
    </xf>
    <xf numFmtId="0" fontId="63" fillId="7"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7"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7"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7" borderId="80" applyNumberForma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44" fillId="39"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44" fillId="39" borderId="81" applyNumberFormat="0" applyFont="0" applyAlignment="0" applyProtection="0">
      <alignment vertical="center"/>
    </xf>
    <xf numFmtId="0" fontId="9" fillId="37" borderId="81" applyNumberFormat="0" applyFont="0" applyAlignment="0" applyProtection="0">
      <alignment vertical="center"/>
    </xf>
    <xf numFmtId="0" fontId="44" fillId="39"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44" fillId="39"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44" fillId="39"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44" fillId="39" borderId="81" applyNumberFormat="0" applyFont="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31" fillId="34" borderId="80" applyNumberFormat="0" applyAlignment="0" applyProtection="0"/>
    <xf numFmtId="0" fontId="55" fillId="0" borderId="83" applyNumberFormat="0" applyFill="0" applyAlignment="0" applyProtection="0">
      <alignment vertical="center"/>
    </xf>
    <xf numFmtId="0" fontId="44" fillId="39" borderId="81" applyNumberFormat="0" applyFon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47" fillId="0" borderId="83" applyNumberFormat="0" applyFill="0" applyAlignment="0" applyProtection="0"/>
    <xf numFmtId="0" fontId="45" fillId="34" borderId="82"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4" borderId="80" applyNumberFormat="0" applyAlignment="0" applyProtection="0">
      <alignment vertical="center"/>
    </xf>
    <xf numFmtId="0" fontId="56" fillId="36" borderId="80" applyNumberFormat="0" applyAlignment="0" applyProtection="0">
      <alignment vertical="center"/>
    </xf>
    <xf numFmtId="0" fontId="56" fillId="34"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4" borderId="80" applyNumberFormat="0" applyAlignment="0" applyProtection="0">
      <alignment vertical="center"/>
    </xf>
    <xf numFmtId="0" fontId="47" fillId="0" borderId="83" applyNumberFormat="0" applyFill="0" applyAlignment="0" applyProtection="0"/>
    <xf numFmtId="0" fontId="47" fillId="0" borderId="83" applyNumberFormat="0" applyFill="0" applyAlignment="0" applyProtection="0"/>
    <xf numFmtId="0" fontId="47" fillId="0" borderId="83" applyNumberFormat="0" applyFill="0" applyAlignment="0" applyProtection="0"/>
    <xf numFmtId="0" fontId="47" fillId="0" borderId="83" applyNumberFormat="0" applyFill="0" applyAlignment="0" applyProtection="0"/>
    <xf numFmtId="0" fontId="47" fillId="0" borderId="83" applyNumberFormat="0" applyFill="0" applyAlignment="0" applyProtection="0"/>
    <xf numFmtId="0" fontId="47" fillId="0" borderId="83" applyNumberFormat="0" applyFill="0" applyAlignment="0" applyProtection="0"/>
    <xf numFmtId="0" fontId="47" fillId="0" borderId="83" applyNumberFormat="0" applyFill="0" applyAlignment="0" applyProtection="0"/>
    <xf numFmtId="0" fontId="47" fillId="0" borderId="83" applyNumberFormat="0" applyFill="0" applyAlignment="0" applyProtection="0"/>
    <xf numFmtId="0" fontId="47" fillId="0" borderId="83" applyNumberFormat="0" applyFill="0" applyAlignment="0" applyProtection="0"/>
    <xf numFmtId="0" fontId="47" fillId="0" borderId="83" applyNumberFormat="0" applyFill="0" applyAlignment="0" applyProtection="0"/>
    <xf numFmtId="0" fontId="47" fillId="0" borderId="83" applyNumberFormat="0" applyFill="0" applyAlignment="0" applyProtection="0"/>
    <xf numFmtId="0" fontId="47" fillId="0" borderId="83" applyNumberFormat="0" applyFill="0" applyAlignment="0" applyProtection="0"/>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4"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4" borderId="80" applyNumberFormat="0" applyAlignment="0" applyProtection="0">
      <alignment vertical="center"/>
    </xf>
    <xf numFmtId="0" fontId="56" fillId="36" borderId="80" applyNumberFormat="0" applyAlignment="0" applyProtection="0">
      <alignment vertical="center"/>
    </xf>
    <xf numFmtId="0" fontId="56" fillId="34"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4"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4"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4"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4" borderId="80" applyNumberFormat="0" applyAlignment="0" applyProtection="0">
      <alignment vertical="center"/>
    </xf>
    <xf numFmtId="0" fontId="31" fillId="34" borderId="80" applyNumberFormat="0" applyAlignment="0" applyProtection="0"/>
    <xf numFmtId="0" fontId="56" fillId="36" borderId="80" applyNumberFormat="0" applyAlignment="0" applyProtection="0">
      <alignment vertical="center"/>
    </xf>
    <xf numFmtId="0" fontId="56" fillId="36" borderId="80" applyNumberFormat="0" applyAlignment="0" applyProtection="0">
      <alignment vertical="center"/>
    </xf>
    <xf numFmtId="0" fontId="56" fillId="34" borderId="80" applyNumberFormat="0" applyAlignment="0" applyProtection="0">
      <alignment vertical="center"/>
    </xf>
    <xf numFmtId="0" fontId="56" fillId="36" borderId="80" applyNumberFormat="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44" fillId="39" borderId="81" applyNumberFormat="0" applyFont="0" applyAlignment="0" applyProtection="0"/>
    <xf numFmtId="0" fontId="45" fillId="34" borderId="82" applyNumberFormat="0" applyAlignment="0" applyProtection="0"/>
    <xf numFmtId="0" fontId="47" fillId="0" borderId="83" applyNumberFormat="0" applyFill="0" applyAlignment="0" applyProtection="0"/>
    <xf numFmtId="0" fontId="45" fillId="34" borderId="82" applyNumberFormat="0" applyAlignment="0" applyProtection="0"/>
    <xf numFmtId="0" fontId="45" fillId="34" borderId="82" applyNumberFormat="0" applyAlignment="0" applyProtection="0"/>
    <xf numFmtId="0" fontId="45" fillId="34" borderId="82" applyNumberFormat="0" applyAlignment="0" applyProtection="0"/>
    <xf numFmtId="0" fontId="45" fillId="34" borderId="82" applyNumberFormat="0" applyAlignment="0" applyProtection="0"/>
    <xf numFmtId="0" fontId="45" fillId="34" borderId="82" applyNumberFormat="0" applyAlignment="0" applyProtection="0"/>
    <xf numFmtId="0" fontId="45" fillId="34" borderId="82" applyNumberFormat="0" applyAlignment="0" applyProtection="0"/>
    <xf numFmtId="0" fontId="45" fillId="34" borderId="82" applyNumberFormat="0" applyAlignment="0" applyProtection="0"/>
    <xf numFmtId="0" fontId="45" fillId="34" borderId="82" applyNumberFormat="0" applyAlignment="0" applyProtection="0"/>
    <xf numFmtId="0" fontId="45" fillId="34" borderId="82" applyNumberFormat="0" applyAlignment="0" applyProtection="0"/>
    <xf numFmtId="0" fontId="45" fillId="34" borderId="82" applyNumberFormat="0" applyAlignment="0" applyProtection="0"/>
    <xf numFmtId="0" fontId="45" fillId="34" borderId="82" applyNumberFormat="0" applyAlignment="0" applyProtection="0"/>
    <xf numFmtId="0" fontId="45" fillId="34" borderId="82" applyNumberFormat="0" applyAlignment="0" applyProtection="0"/>
    <xf numFmtId="0" fontId="45" fillId="34" borderId="82" applyNumberFormat="0" applyAlignment="0" applyProtection="0"/>
    <xf numFmtId="0" fontId="47" fillId="0" borderId="83" applyNumberFormat="0" applyFill="0" applyAlignment="0" applyProtection="0"/>
    <xf numFmtId="0" fontId="47" fillId="0" borderId="83" applyNumberFormat="0" applyFill="0" applyAlignment="0" applyProtection="0"/>
    <xf numFmtId="0" fontId="47" fillId="0" borderId="83" applyNumberFormat="0" applyFill="0" applyAlignment="0" applyProtection="0"/>
    <xf numFmtId="0" fontId="47" fillId="0" borderId="83" applyNumberFormat="0" applyFill="0" applyAlignment="0" applyProtection="0"/>
    <xf numFmtId="0" fontId="47" fillId="0" borderId="83" applyNumberFormat="0" applyFill="0" applyAlignment="0" applyProtection="0"/>
    <xf numFmtId="0" fontId="47" fillId="0" borderId="83" applyNumberFormat="0" applyFill="0" applyAlignment="0" applyProtection="0"/>
    <xf numFmtId="0" fontId="47" fillId="0" borderId="83" applyNumberFormat="0" applyFill="0" applyAlignment="0" applyProtection="0"/>
    <xf numFmtId="0" fontId="47" fillId="0" borderId="83" applyNumberFormat="0" applyFill="0" applyAlignment="0" applyProtection="0"/>
    <xf numFmtId="0" fontId="47" fillId="0" borderId="83" applyNumberFormat="0" applyFill="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6" fillId="36" borderId="80" applyNumberFormat="0" applyAlignment="0" applyProtection="0">
      <alignment vertical="center"/>
    </xf>
    <xf numFmtId="0" fontId="56" fillId="34" borderId="80" applyNumberFormat="0" applyAlignment="0" applyProtection="0">
      <alignment vertical="center"/>
    </xf>
    <xf numFmtId="0" fontId="56" fillId="36" borderId="80" applyNumberFormat="0" applyAlignment="0" applyProtection="0">
      <alignment vertical="center"/>
    </xf>
    <xf numFmtId="0" fontId="56" fillId="34"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4" borderId="80" applyNumberFormat="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7"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7" borderId="80" applyNumberFormat="0" applyAlignment="0" applyProtection="0">
      <alignment vertical="center"/>
    </xf>
    <xf numFmtId="0" fontId="63" fillId="13" borderId="80" applyNumberFormat="0" applyAlignment="0" applyProtection="0">
      <alignment vertical="center"/>
    </xf>
    <xf numFmtId="0" fontId="63" fillId="7"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7"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7"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7" borderId="80" applyNumberFormat="0" applyAlignment="0" applyProtection="0">
      <alignment vertical="center"/>
    </xf>
    <xf numFmtId="0" fontId="45" fillId="34" borderId="82" applyNumberFormat="0" applyAlignment="0" applyProtection="0"/>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44" fillId="39"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44" fillId="39" borderId="81" applyNumberFormat="0" applyFont="0" applyAlignment="0" applyProtection="0">
      <alignment vertical="center"/>
    </xf>
    <xf numFmtId="0" fontId="9" fillId="37" borderId="81" applyNumberFormat="0" applyFont="0" applyAlignment="0" applyProtection="0">
      <alignment vertical="center"/>
    </xf>
    <xf numFmtId="0" fontId="44" fillId="39"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44" fillId="39"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44" fillId="39"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44" fillId="39" borderId="81" applyNumberFormat="0" applyFont="0" applyAlignment="0" applyProtection="0">
      <alignment vertical="center"/>
    </xf>
    <xf numFmtId="0" fontId="45" fillId="34" borderId="82" applyNumberFormat="0" applyAlignment="0" applyProtection="0"/>
    <xf numFmtId="0" fontId="47" fillId="0" borderId="83" applyNumberFormat="0" applyFill="0" applyAlignment="0" applyProtection="0"/>
    <xf numFmtId="0" fontId="40" fillId="7" borderId="80" applyNumberFormat="0" applyAlignment="0" applyProtection="0"/>
    <xf numFmtId="0" fontId="31" fillId="34" borderId="80" applyNumberFormat="0" applyAlignment="0" applyProtection="0"/>
    <xf numFmtId="0" fontId="44" fillId="39" borderId="81" applyNumberFormat="0" applyFont="0" applyAlignment="0" applyProtection="0"/>
    <xf numFmtId="0" fontId="44" fillId="39" borderId="81" applyNumberFormat="0" applyFont="0" applyAlignment="0" applyProtection="0"/>
    <xf numFmtId="0" fontId="40" fillId="7" borderId="80" applyNumberFormat="0" applyAlignment="0" applyProtection="0"/>
    <xf numFmtId="0" fontId="45" fillId="34" borderId="82" applyNumberFormat="0" applyAlignment="0" applyProtection="0"/>
    <xf numFmtId="0" fontId="31" fillId="34" borderId="80" applyNumberFormat="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40" fillId="7" borderId="80" applyNumberFormat="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4"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4"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4"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4"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4"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4" borderId="82"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7"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7" borderId="80" applyNumberFormat="0" applyAlignment="0" applyProtection="0">
      <alignment vertical="center"/>
    </xf>
    <xf numFmtId="0" fontId="63" fillId="13" borderId="80" applyNumberFormat="0" applyAlignment="0" applyProtection="0">
      <alignment vertical="center"/>
    </xf>
    <xf numFmtId="0" fontId="63" fillId="7"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7"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7"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7" borderId="80" applyNumberForma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44" fillId="39"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44" fillId="39" borderId="81" applyNumberFormat="0" applyFont="0" applyAlignment="0" applyProtection="0">
      <alignment vertical="center"/>
    </xf>
    <xf numFmtId="0" fontId="9" fillId="37" borderId="81" applyNumberFormat="0" applyFont="0" applyAlignment="0" applyProtection="0">
      <alignment vertical="center"/>
    </xf>
    <xf numFmtId="0" fontId="44" fillId="39"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44" fillId="39"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44" fillId="39"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44" fillId="39" borderId="81" applyNumberFormat="0" applyFont="0" applyAlignment="0" applyProtection="0">
      <alignment vertical="center"/>
    </xf>
    <xf numFmtId="0" fontId="44" fillId="39" borderId="81" applyNumberFormat="0" applyFont="0" applyAlignment="0" applyProtection="0"/>
    <xf numFmtId="0" fontId="44" fillId="39" borderId="81" applyNumberFormat="0" applyFont="0" applyAlignment="0" applyProtection="0"/>
    <xf numFmtId="0" fontId="40" fillId="7" borderId="80" applyNumberFormat="0" applyAlignment="0" applyProtection="0"/>
    <xf numFmtId="0" fontId="44" fillId="39" borderId="81" applyNumberFormat="0" applyFont="0" applyAlignment="0" applyProtection="0"/>
    <xf numFmtId="0" fontId="44" fillId="39" borderId="81" applyNumberFormat="0" applyFont="0" applyAlignment="0" applyProtection="0"/>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6" fillId="34" borderId="80" applyNumberFormat="0" applyAlignment="0" applyProtection="0">
      <alignment vertical="center"/>
    </xf>
    <xf numFmtId="0" fontId="31" fillId="34" borderId="80" applyNumberFormat="0" applyAlignment="0" applyProtection="0"/>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4"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4" borderId="80" applyNumberFormat="0" applyAlignment="0" applyProtection="0">
      <alignment vertical="center"/>
    </xf>
    <xf numFmtId="0" fontId="56" fillId="36" borderId="80" applyNumberFormat="0" applyAlignment="0" applyProtection="0">
      <alignment vertical="center"/>
    </xf>
    <xf numFmtId="0" fontId="56" fillId="34"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4"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4"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4"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4"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44" fillId="39" borderId="81" applyNumberFormat="0" applyFont="0" applyAlignment="0" applyProtection="0"/>
    <xf numFmtId="0" fontId="55" fillId="0" borderId="83" applyNumberFormat="0" applyFill="0" applyAlignment="0" applyProtection="0">
      <alignment vertical="center"/>
    </xf>
    <xf numFmtId="0" fontId="40" fillId="7" borderId="80" applyNumberFormat="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40" fillId="7" borderId="80" applyNumberFormat="0" applyAlignment="0" applyProtection="0"/>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4"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31" fillId="34" borderId="80" applyNumberFormat="0" applyAlignment="0" applyProtection="0"/>
    <xf numFmtId="0" fontId="31" fillId="34" borderId="80" applyNumberFormat="0" applyAlignment="0" applyProtection="0"/>
    <xf numFmtId="0" fontId="40" fillId="7" borderId="80" applyNumberFormat="0" applyAlignment="0" applyProtection="0"/>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4"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4"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4"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4"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4"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4" borderId="82"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7"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7" borderId="80" applyNumberFormat="0" applyAlignment="0" applyProtection="0">
      <alignment vertical="center"/>
    </xf>
    <xf numFmtId="0" fontId="63" fillId="13" borderId="80" applyNumberFormat="0" applyAlignment="0" applyProtection="0">
      <alignment vertical="center"/>
    </xf>
    <xf numFmtId="0" fontId="63" fillId="7"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7"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7"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7" borderId="80" applyNumberFormat="0" applyAlignment="0" applyProtection="0">
      <alignment vertical="center"/>
    </xf>
    <xf numFmtId="0" fontId="44" fillId="39" borderId="81" applyNumberFormat="0" applyFont="0" applyAlignment="0" applyProtection="0"/>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44" fillId="39"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44" fillId="39" borderId="81" applyNumberFormat="0" applyFont="0" applyAlignment="0" applyProtection="0">
      <alignment vertical="center"/>
    </xf>
    <xf numFmtId="0" fontId="9" fillId="37" borderId="81" applyNumberFormat="0" applyFont="0" applyAlignment="0" applyProtection="0">
      <alignment vertical="center"/>
    </xf>
    <xf numFmtId="0" fontId="44" fillId="39"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44" fillId="39"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44" fillId="39"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44" fillId="39" borderId="81" applyNumberFormat="0" applyFont="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31" fillId="34" borderId="80" applyNumberFormat="0" applyAlignment="0" applyProtection="0"/>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44" fillId="39" borderId="81" applyNumberFormat="0" applyFon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4" fillId="39" borderId="81" applyNumberFormat="0" applyFont="0" applyAlignment="0" applyProtection="0"/>
    <xf numFmtId="0" fontId="44" fillId="39" borderId="81" applyNumberFormat="0" applyFont="0" applyAlignment="0" applyProtection="0"/>
    <xf numFmtId="0" fontId="40" fillId="7" borderId="80" applyNumberFormat="0" applyAlignment="0" applyProtection="0"/>
    <xf numFmtId="0" fontId="45" fillId="34" borderId="82" applyNumberFormat="0" applyAlignment="0" applyProtection="0"/>
    <xf numFmtId="0" fontId="45" fillId="34" borderId="82" applyNumberFormat="0" applyAlignment="0" applyProtection="0"/>
    <xf numFmtId="0" fontId="45" fillId="34" borderId="82" applyNumberFormat="0" applyAlignment="0" applyProtection="0"/>
    <xf numFmtId="0" fontId="45" fillId="34" borderId="82" applyNumberFormat="0" applyAlignment="0" applyProtection="0"/>
    <xf numFmtId="0" fontId="45" fillId="34" borderId="82" applyNumberFormat="0" applyAlignment="0" applyProtection="0"/>
    <xf numFmtId="0" fontId="45" fillId="34" borderId="82" applyNumberFormat="0" applyAlignment="0" applyProtection="0"/>
    <xf numFmtId="0" fontId="45" fillId="34" borderId="82" applyNumberFormat="0" applyAlignment="0" applyProtection="0"/>
    <xf numFmtId="0" fontId="45" fillId="34" borderId="82"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31" fillId="34" borderId="80" applyNumberFormat="0" applyAlignment="0" applyProtection="0"/>
    <xf numFmtId="0" fontId="47" fillId="0" borderId="83" applyNumberFormat="0" applyFill="0" applyAlignment="0" applyProtection="0"/>
    <xf numFmtId="0" fontId="47" fillId="0" borderId="83" applyNumberFormat="0" applyFill="0" applyAlignment="0" applyProtection="0"/>
    <xf numFmtId="0" fontId="47" fillId="0" borderId="83" applyNumberFormat="0" applyFill="0" applyAlignment="0" applyProtection="0"/>
    <xf numFmtId="0" fontId="47" fillId="0" borderId="83" applyNumberFormat="0" applyFill="0" applyAlignment="0" applyProtection="0"/>
    <xf numFmtId="0" fontId="47" fillId="0" borderId="83" applyNumberFormat="0" applyFill="0" applyAlignment="0" applyProtection="0"/>
    <xf numFmtId="0" fontId="47" fillId="0" borderId="83" applyNumberFormat="0" applyFill="0" applyAlignment="0" applyProtection="0"/>
    <xf numFmtId="0" fontId="47" fillId="0" borderId="83" applyNumberFormat="0" applyFill="0" applyAlignment="0" applyProtection="0"/>
    <xf numFmtId="0" fontId="47" fillId="0" borderId="83" applyNumberFormat="0" applyFill="0" applyAlignment="0" applyProtection="0"/>
    <xf numFmtId="0" fontId="47" fillId="0" borderId="83" applyNumberFormat="0" applyFill="0" applyAlignment="0" applyProtection="0"/>
    <xf numFmtId="0" fontId="47" fillId="0" borderId="83" applyNumberFormat="0" applyFill="0" applyAlignment="0" applyProtection="0"/>
    <xf numFmtId="0" fontId="47" fillId="0" borderId="83" applyNumberFormat="0" applyFill="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4"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4" borderId="80" applyNumberFormat="0" applyAlignment="0" applyProtection="0">
      <alignment vertical="center"/>
    </xf>
    <xf numFmtId="0" fontId="56" fillId="36" borderId="80" applyNumberFormat="0" applyAlignment="0" applyProtection="0">
      <alignment vertical="center"/>
    </xf>
    <xf numFmtId="0" fontId="56" fillId="34"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4"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4"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4" borderId="80" applyNumberFormat="0" applyAlignment="0" applyProtection="0">
      <alignment vertical="center"/>
    </xf>
    <xf numFmtId="0" fontId="44" fillId="39" borderId="81" applyNumberFormat="0" applyFont="0" applyAlignment="0" applyProtection="0"/>
    <xf numFmtId="0" fontId="40" fillId="7" borderId="80" applyNumberFormat="0" applyAlignment="0" applyProtection="0"/>
    <xf numFmtId="0" fontId="47" fillId="0" borderId="83" applyNumberFormat="0" applyFill="0" applyAlignment="0" applyProtection="0"/>
    <xf numFmtId="0" fontId="47" fillId="0" borderId="83" applyNumberFormat="0" applyFill="0" applyAlignment="0" applyProtection="0"/>
    <xf numFmtId="0" fontId="47" fillId="0" borderId="83" applyNumberFormat="0" applyFill="0" applyAlignment="0" applyProtection="0"/>
    <xf numFmtId="0" fontId="47" fillId="0" borderId="83" applyNumberFormat="0" applyFill="0" applyAlignment="0" applyProtection="0"/>
    <xf numFmtId="0" fontId="40" fillId="7" borderId="80" applyNumberFormat="0" applyAlignment="0" applyProtection="0"/>
    <xf numFmtId="0" fontId="40" fillId="7" borderId="80" applyNumberFormat="0" applyAlignment="0" applyProtection="0"/>
    <xf numFmtId="0" fontId="47" fillId="0" borderId="83" applyNumberFormat="0" applyFill="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5" fillId="34" borderId="82" applyNumberFormat="0" applyAlignment="0" applyProtection="0"/>
    <xf numFmtId="0" fontId="45" fillId="34" borderId="82" applyNumberFormat="0" applyAlignment="0" applyProtection="0"/>
    <xf numFmtId="0" fontId="45" fillId="34" borderId="82" applyNumberFormat="0" applyAlignment="0" applyProtection="0"/>
    <xf numFmtId="0" fontId="45" fillId="34" borderId="82" applyNumberFormat="0" applyAlignment="0" applyProtection="0"/>
    <xf numFmtId="0" fontId="45" fillId="34" borderId="82" applyNumberFormat="0" applyAlignment="0" applyProtection="0"/>
    <xf numFmtId="0" fontId="45" fillId="34" borderId="82" applyNumberFormat="0" applyAlignment="0" applyProtection="0"/>
    <xf numFmtId="0" fontId="45" fillId="34" borderId="82" applyNumberFormat="0" applyAlignment="0" applyProtection="0"/>
    <xf numFmtId="0" fontId="45" fillId="34" borderId="82"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47" fillId="0" borderId="83" applyNumberFormat="0" applyFill="0" applyAlignment="0" applyProtection="0"/>
    <xf numFmtId="0" fontId="47" fillId="0" borderId="83" applyNumberFormat="0" applyFill="0" applyAlignment="0" applyProtection="0"/>
    <xf numFmtId="0" fontId="47" fillId="0" borderId="83" applyNumberFormat="0" applyFill="0" applyAlignment="0" applyProtection="0"/>
    <xf numFmtId="0" fontId="47" fillId="0" borderId="83" applyNumberFormat="0" applyFill="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47" fillId="0" borderId="83" applyNumberFormat="0" applyFill="0" applyAlignment="0" applyProtection="0"/>
    <xf numFmtId="0" fontId="47" fillId="0" borderId="83" applyNumberFormat="0" applyFill="0" applyAlignment="0" applyProtection="0"/>
    <xf numFmtId="0" fontId="47" fillId="0" borderId="83" applyNumberFormat="0" applyFill="0" applyAlignment="0" applyProtection="0"/>
    <xf numFmtId="0" fontId="47" fillId="0" borderId="83" applyNumberFormat="0" applyFill="0" applyAlignment="0" applyProtection="0"/>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7"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7" borderId="80" applyNumberFormat="0" applyAlignment="0" applyProtection="0">
      <alignment vertical="center"/>
    </xf>
    <xf numFmtId="0" fontId="63" fillId="13" borderId="80" applyNumberFormat="0" applyAlignment="0" applyProtection="0">
      <alignment vertical="center"/>
    </xf>
    <xf numFmtId="0" fontId="63" fillId="7"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7"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7"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7" borderId="80" applyNumberFormat="0" applyAlignment="0" applyProtection="0">
      <alignment vertical="center"/>
    </xf>
    <xf numFmtId="0" fontId="40" fillId="7" borderId="80" applyNumberFormat="0" applyAlignment="0" applyProtection="0"/>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44" fillId="39"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44" fillId="39" borderId="81" applyNumberFormat="0" applyFont="0" applyAlignment="0" applyProtection="0">
      <alignment vertical="center"/>
    </xf>
    <xf numFmtId="0" fontId="9" fillId="37" borderId="81" applyNumberFormat="0" applyFont="0" applyAlignment="0" applyProtection="0">
      <alignment vertical="center"/>
    </xf>
    <xf numFmtId="0" fontId="44" fillId="39"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44" fillId="39"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44" fillId="39"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44" fillId="39" borderId="81" applyNumberFormat="0" applyFont="0" applyAlignment="0" applyProtection="0">
      <alignment vertical="center"/>
    </xf>
    <xf numFmtId="0" fontId="40" fillId="7" borderId="80" applyNumberFormat="0" applyAlignment="0" applyProtection="0"/>
    <xf numFmtId="0" fontId="45" fillId="34" borderId="82" applyNumberFormat="0" applyAlignment="0" applyProtection="0"/>
    <xf numFmtId="0" fontId="45" fillId="34" borderId="82" applyNumberFormat="0" applyAlignment="0" applyProtection="0"/>
    <xf numFmtId="0" fontId="40" fillId="7" borderId="80" applyNumberFormat="0" applyAlignment="0" applyProtection="0"/>
    <xf numFmtId="0" fontId="40" fillId="7" borderId="80" applyNumberFormat="0" applyAlignment="0" applyProtection="0"/>
    <xf numFmtId="0" fontId="44" fillId="39" borderId="81" applyNumberFormat="0" applyFont="0" applyAlignment="0" applyProtection="0"/>
    <xf numFmtId="0" fontId="40" fillId="7" borderId="80" applyNumberFormat="0" applyAlignment="0" applyProtection="0"/>
    <xf numFmtId="0" fontId="31" fillId="34"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4" fillId="39" borderId="81" applyNumberFormat="0" applyFont="0" applyAlignment="0" applyProtection="0"/>
    <xf numFmtId="0" fontId="40" fillId="7" borderId="80" applyNumberFormat="0" applyAlignment="0" applyProtection="0"/>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4"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40" fillId="7" borderId="80" applyNumberFormat="0" applyAlignment="0" applyProtection="0"/>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4"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4"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4"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4"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4"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4" borderId="82"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7"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7" borderId="80" applyNumberFormat="0" applyAlignment="0" applyProtection="0">
      <alignment vertical="center"/>
    </xf>
    <xf numFmtId="0" fontId="63" fillId="13" borderId="80" applyNumberFormat="0" applyAlignment="0" applyProtection="0">
      <alignment vertical="center"/>
    </xf>
    <xf numFmtId="0" fontId="63" fillId="7"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7"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7"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7" borderId="80" applyNumberForma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44" fillId="39"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44" fillId="39" borderId="81" applyNumberFormat="0" applyFont="0" applyAlignment="0" applyProtection="0">
      <alignment vertical="center"/>
    </xf>
    <xf numFmtId="0" fontId="9" fillId="37" borderId="81" applyNumberFormat="0" applyFont="0" applyAlignment="0" applyProtection="0">
      <alignment vertical="center"/>
    </xf>
    <xf numFmtId="0" fontId="44" fillId="39"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44" fillId="39"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44" fillId="39"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44" fillId="39" borderId="81" applyNumberFormat="0" applyFont="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31" fillId="34" borderId="80" applyNumberFormat="0" applyAlignment="0" applyProtection="0"/>
    <xf numFmtId="0" fontId="55" fillId="0" borderId="83" applyNumberFormat="0" applyFill="0" applyAlignment="0" applyProtection="0">
      <alignment vertical="center"/>
    </xf>
    <xf numFmtId="0" fontId="44" fillId="39" borderId="81" applyNumberFormat="0" applyFon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47" fillId="0" borderId="83" applyNumberFormat="0" applyFill="0" applyAlignment="0" applyProtection="0"/>
    <xf numFmtId="0" fontId="45" fillId="34" borderId="82"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4" borderId="80" applyNumberFormat="0" applyAlignment="0" applyProtection="0">
      <alignment vertical="center"/>
    </xf>
    <xf numFmtId="0" fontId="56" fillId="36" borderId="80" applyNumberFormat="0" applyAlignment="0" applyProtection="0">
      <alignment vertical="center"/>
    </xf>
    <xf numFmtId="0" fontId="56" fillId="34"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4" borderId="80" applyNumberFormat="0" applyAlignment="0" applyProtection="0">
      <alignment vertical="center"/>
    </xf>
    <xf numFmtId="0" fontId="47" fillId="0" borderId="83" applyNumberFormat="0" applyFill="0" applyAlignment="0" applyProtection="0"/>
    <xf numFmtId="0" fontId="47" fillId="0" borderId="83" applyNumberFormat="0" applyFill="0" applyAlignment="0" applyProtection="0"/>
    <xf numFmtId="0" fontId="47" fillId="0" borderId="83" applyNumberFormat="0" applyFill="0" applyAlignment="0" applyProtection="0"/>
    <xf numFmtId="0" fontId="47" fillId="0" borderId="83" applyNumberFormat="0" applyFill="0" applyAlignment="0" applyProtection="0"/>
    <xf numFmtId="0" fontId="47" fillId="0" borderId="83" applyNumberFormat="0" applyFill="0" applyAlignment="0" applyProtection="0"/>
    <xf numFmtId="0" fontId="47" fillId="0" borderId="83" applyNumberFormat="0" applyFill="0" applyAlignment="0" applyProtection="0"/>
    <xf numFmtId="0" fontId="47" fillId="0" borderId="83" applyNumberFormat="0" applyFill="0" applyAlignment="0" applyProtection="0"/>
    <xf numFmtId="0" fontId="47" fillId="0" borderId="83" applyNumberFormat="0" applyFill="0" applyAlignment="0" applyProtection="0"/>
    <xf numFmtId="0" fontId="47" fillId="0" borderId="83" applyNumberFormat="0" applyFill="0" applyAlignment="0" applyProtection="0"/>
    <xf numFmtId="0" fontId="47" fillId="0" borderId="83" applyNumberFormat="0" applyFill="0" applyAlignment="0" applyProtection="0"/>
    <xf numFmtId="0" fontId="47" fillId="0" borderId="83" applyNumberFormat="0" applyFill="0" applyAlignment="0" applyProtection="0"/>
    <xf numFmtId="0" fontId="47" fillId="0" borderId="83" applyNumberFormat="0" applyFill="0" applyAlignment="0" applyProtection="0"/>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4"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4" borderId="80" applyNumberFormat="0" applyAlignment="0" applyProtection="0">
      <alignment vertical="center"/>
    </xf>
    <xf numFmtId="0" fontId="56" fillId="36" borderId="80" applyNumberFormat="0" applyAlignment="0" applyProtection="0">
      <alignment vertical="center"/>
    </xf>
    <xf numFmtId="0" fontId="56" fillId="34"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4"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4"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4"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4" borderId="80" applyNumberFormat="0" applyAlignment="0" applyProtection="0">
      <alignment vertical="center"/>
    </xf>
    <xf numFmtId="0" fontId="31" fillId="34" borderId="80" applyNumberFormat="0" applyAlignment="0" applyProtection="0"/>
    <xf numFmtId="0" fontId="56" fillId="36" borderId="80" applyNumberFormat="0" applyAlignment="0" applyProtection="0">
      <alignment vertical="center"/>
    </xf>
    <xf numFmtId="0" fontId="56" fillId="36" borderId="80" applyNumberFormat="0" applyAlignment="0" applyProtection="0">
      <alignment vertical="center"/>
    </xf>
    <xf numFmtId="0" fontId="56" fillId="34" borderId="80" applyNumberFormat="0" applyAlignment="0" applyProtection="0">
      <alignment vertical="center"/>
    </xf>
    <xf numFmtId="0" fontId="56" fillId="36" borderId="80" applyNumberFormat="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44" fillId="39" borderId="81" applyNumberFormat="0" applyFont="0" applyAlignment="0" applyProtection="0"/>
    <xf numFmtId="0" fontId="45" fillId="34" borderId="82" applyNumberFormat="0" applyAlignment="0" applyProtection="0"/>
    <xf numFmtId="0" fontId="47" fillId="0" borderId="83" applyNumberFormat="0" applyFill="0" applyAlignment="0" applyProtection="0"/>
    <xf numFmtId="0" fontId="45" fillId="34" borderId="82" applyNumberFormat="0" applyAlignment="0" applyProtection="0"/>
    <xf numFmtId="0" fontId="45" fillId="34" borderId="82" applyNumberFormat="0" applyAlignment="0" applyProtection="0"/>
    <xf numFmtId="0" fontId="45" fillId="34" borderId="82" applyNumberFormat="0" applyAlignment="0" applyProtection="0"/>
    <xf numFmtId="0" fontId="45" fillId="34" borderId="82" applyNumberFormat="0" applyAlignment="0" applyProtection="0"/>
    <xf numFmtId="0" fontId="45" fillId="34" borderId="82" applyNumberFormat="0" applyAlignment="0" applyProtection="0"/>
    <xf numFmtId="0" fontId="45" fillId="34" borderId="82" applyNumberFormat="0" applyAlignment="0" applyProtection="0"/>
    <xf numFmtId="0" fontId="45" fillId="34" borderId="82" applyNumberFormat="0" applyAlignment="0" applyProtection="0"/>
    <xf numFmtId="0" fontId="45" fillId="34" borderId="82" applyNumberFormat="0" applyAlignment="0" applyProtection="0"/>
    <xf numFmtId="0" fontId="45" fillId="34" borderId="82" applyNumberFormat="0" applyAlignment="0" applyProtection="0"/>
    <xf numFmtId="0" fontId="45" fillId="34" borderId="82" applyNumberFormat="0" applyAlignment="0" applyProtection="0"/>
    <xf numFmtId="0" fontId="45" fillId="34" borderId="82" applyNumberFormat="0" applyAlignment="0" applyProtection="0"/>
    <xf numFmtId="0" fontId="45" fillId="34" borderId="82" applyNumberFormat="0" applyAlignment="0" applyProtection="0"/>
    <xf numFmtId="0" fontId="45" fillId="34" borderId="82" applyNumberFormat="0" applyAlignment="0" applyProtection="0"/>
    <xf numFmtId="0" fontId="47" fillId="0" borderId="83" applyNumberFormat="0" applyFill="0" applyAlignment="0" applyProtection="0"/>
    <xf numFmtId="0" fontId="47" fillId="0" borderId="83" applyNumberFormat="0" applyFill="0" applyAlignment="0" applyProtection="0"/>
    <xf numFmtId="0" fontId="47" fillId="0" borderId="83" applyNumberFormat="0" applyFill="0" applyAlignment="0" applyProtection="0"/>
    <xf numFmtId="0" fontId="47" fillId="0" borderId="83" applyNumberFormat="0" applyFill="0" applyAlignment="0" applyProtection="0"/>
    <xf numFmtId="0" fontId="47" fillId="0" borderId="83" applyNumberFormat="0" applyFill="0" applyAlignment="0" applyProtection="0"/>
    <xf numFmtId="0" fontId="47" fillId="0" borderId="83" applyNumberFormat="0" applyFill="0" applyAlignment="0" applyProtection="0"/>
    <xf numFmtId="0" fontId="47" fillId="0" borderId="83" applyNumberFormat="0" applyFill="0" applyAlignment="0" applyProtection="0"/>
    <xf numFmtId="0" fontId="47" fillId="0" borderId="83" applyNumberFormat="0" applyFill="0" applyAlignment="0" applyProtection="0"/>
    <xf numFmtId="0" fontId="47" fillId="0" borderId="83" applyNumberFormat="0" applyFill="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6" fillId="36" borderId="80" applyNumberFormat="0" applyAlignment="0" applyProtection="0">
      <alignment vertical="center"/>
    </xf>
    <xf numFmtId="0" fontId="56" fillId="34" borderId="80" applyNumberFormat="0" applyAlignment="0" applyProtection="0">
      <alignment vertical="center"/>
    </xf>
    <xf numFmtId="0" fontId="56" fillId="36" borderId="80" applyNumberFormat="0" applyAlignment="0" applyProtection="0">
      <alignment vertical="center"/>
    </xf>
    <xf numFmtId="0" fontId="56" fillId="34"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4" borderId="80" applyNumberFormat="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7"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7" borderId="80" applyNumberFormat="0" applyAlignment="0" applyProtection="0">
      <alignment vertical="center"/>
    </xf>
    <xf numFmtId="0" fontId="63" fillId="13" borderId="80" applyNumberFormat="0" applyAlignment="0" applyProtection="0">
      <alignment vertical="center"/>
    </xf>
    <xf numFmtId="0" fontId="63" fillId="7"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7"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7"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7" borderId="80" applyNumberFormat="0" applyAlignment="0" applyProtection="0">
      <alignment vertical="center"/>
    </xf>
    <xf numFmtId="0" fontId="45" fillId="34" borderId="82" applyNumberFormat="0" applyAlignment="0" applyProtection="0"/>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44" fillId="39"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44" fillId="39" borderId="81" applyNumberFormat="0" applyFont="0" applyAlignment="0" applyProtection="0">
      <alignment vertical="center"/>
    </xf>
    <xf numFmtId="0" fontId="9" fillId="37" borderId="81" applyNumberFormat="0" applyFont="0" applyAlignment="0" applyProtection="0">
      <alignment vertical="center"/>
    </xf>
    <xf numFmtId="0" fontId="44" fillId="39"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44" fillId="39"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44" fillId="39"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44" fillId="39" borderId="81" applyNumberFormat="0" applyFont="0" applyAlignment="0" applyProtection="0">
      <alignment vertical="center"/>
    </xf>
    <xf numFmtId="0" fontId="45" fillId="34" borderId="82" applyNumberFormat="0" applyAlignment="0" applyProtection="0"/>
    <xf numFmtId="0" fontId="47" fillId="0" borderId="83" applyNumberFormat="0" applyFill="0" applyAlignment="0" applyProtection="0"/>
    <xf numFmtId="0" fontId="40" fillId="7" borderId="80" applyNumberFormat="0" applyAlignment="0" applyProtection="0"/>
    <xf numFmtId="0" fontId="31" fillId="34" borderId="80" applyNumberFormat="0" applyAlignment="0" applyProtection="0"/>
    <xf numFmtId="0" fontId="44" fillId="39" borderId="81" applyNumberFormat="0" applyFont="0" applyAlignment="0" applyProtection="0"/>
    <xf numFmtId="0" fontId="44" fillId="39" borderId="81" applyNumberFormat="0" applyFont="0" applyAlignment="0" applyProtection="0"/>
    <xf numFmtId="0" fontId="40" fillId="7" borderId="80" applyNumberFormat="0" applyAlignment="0" applyProtection="0"/>
    <xf numFmtId="0" fontId="45" fillId="34" borderId="82" applyNumberFormat="0" applyAlignment="0" applyProtection="0"/>
    <xf numFmtId="0" fontId="31" fillId="34" borderId="80" applyNumberFormat="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40" fillId="7" borderId="80" applyNumberFormat="0" applyAlignment="0" applyProtection="0"/>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4"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4"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4"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4"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4"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4" borderId="82"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7"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7" borderId="80" applyNumberFormat="0" applyAlignment="0" applyProtection="0">
      <alignment vertical="center"/>
    </xf>
    <xf numFmtId="0" fontId="63" fillId="13" borderId="80" applyNumberFormat="0" applyAlignment="0" applyProtection="0">
      <alignment vertical="center"/>
    </xf>
    <xf numFmtId="0" fontId="63" fillId="7"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7"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7"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7" borderId="80" applyNumberForma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44" fillId="39"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44" fillId="39" borderId="81" applyNumberFormat="0" applyFont="0" applyAlignment="0" applyProtection="0">
      <alignment vertical="center"/>
    </xf>
    <xf numFmtId="0" fontId="9" fillId="37" borderId="81" applyNumberFormat="0" applyFont="0" applyAlignment="0" applyProtection="0">
      <alignment vertical="center"/>
    </xf>
    <xf numFmtId="0" fontId="44" fillId="39"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44" fillId="39"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44" fillId="39"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44" fillId="39" borderId="81" applyNumberFormat="0" applyFont="0" applyAlignment="0" applyProtection="0">
      <alignment vertical="center"/>
    </xf>
    <xf numFmtId="0" fontId="44" fillId="39" borderId="81" applyNumberFormat="0" applyFont="0" applyAlignment="0" applyProtection="0"/>
    <xf numFmtId="0" fontId="44" fillId="39" borderId="81" applyNumberFormat="0" applyFont="0" applyAlignment="0" applyProtection="0"/>
    <xf numFmtId="0" fontId="44" fillId="39" borderId="81" applyNumberFormat="0" applyFont="0" applyAlignment="0" applyProtection="0"/>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6" fillId="34"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4"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4" borderId="80" applyNumberFormat="0" applyAlignment="0" applyProtection="0">
      <alignment vertical="center"/>
    </xf>
    <xf numFmtId="0" fontId="56" fillId="36" borderId="80" applyNumberFormat="0" applyAlignment="0" applyProtection="0">
      <alignment vertical="center"/>
    </xf>
    <xf numFmtId="0" fontId="56" fillId="34"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4"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4"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4"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4"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44" fillId="39" borderId="81" applyNumberFormat="0" applyFont="0" applyAlignment="0" applyProtection="0"/>
    <xf numFmtId="0" fontId="55" fillId="0" borderId="83" applyNumberFormat="0" applyFill="0" applyAlignment="0" applyProtection="0">
      <alignment vertical="center"/>
    </xf>
    <xf numFmtId="0" fontId="40" fillId="7" borderId="80" applyNumberFormat="0" applyAlignment="0" applyProtection="0"/>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4"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4"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4"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4"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4"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4"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4" borderId="82"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7"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7" borderId="80" applyNumberFormat="0" applyAlignment="0" applyProtection="0">
      <alignment vertical="center"/>
    </xf>
    <xf numFmtId="0" fontId="63" fillId="13" borderId="80" applyNumberFormat="0" applyAlignment="0" applyProtection="0">
      <alignment vertical="center"/>
    </xf>
    <xf numFmtId="0" fontId="63" fillId="7"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7"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7"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7" borderId="80" applyNumberForma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44" fillId="39"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44" fillId="39" borderId="81" applyNumberFormat="0" applyFont="0" applyAlignment="0" applyProtection="0">
      <alignment vertical="center"/>
    </xf>
    <xf numFmtId="0" fontId="9" fillId="37" borderId="81" applyNumberFormat="0" applyFont="0" applyAlignment="0" applyProtection="0">
      <alignment vertical="center"/>
    </xf>
    <xf numFmtId="0" fontId="44" fillId="39"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44" fillId="39"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44" fillId="39"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44" fillId="39" borderId="81" applyNumberFormat="0" applyFont="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31" fillId="34" borderId="80" applyNumberFormat="0" applyAlignment="0" applyProtection="0"/>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31" fillId="34" borderId="80" applyNumberFormat="0" applyAlignment="0" applyProtection="0"/>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4"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4" borderId="80" applyNumberFormat="0" applyAlignment="0" applyProtection="0">
      <alignment vertical="center"/>
    </xf>
    <xf numFmtId="0" fontId="56" fillId="36" borderId="80" applyNumberFormat="0" applyAlignment="0" applyProtection="0">
      <alignment vertical="center"/>
    </xf>
    <xf numFmtId="0" fontId="56" fillId="34"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4"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4"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4" borderId="80" applyNumberFormat="0" applyAlignment="0" applyProtection="0">
      <alignment vertical="center"/>
    </xf>
    <xf numFmtId="0" fontId="40" fillId="7" borderId="80" applyNumberFormat="0" applyAlignment="0" applyProtection="0"/>
    <xf numFmtId="0" fontId="40" fillId="7" borderId="80" applyNumberFormat="0" applyAlignment="0" applyProtection="0"/>
    <xf numFmtId="0" fontId="47" fillId="0" borderId="83" applyNumberFormat="0" applyFill="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40" fillId="7"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31" fillId="34" borderId="80" applyNumberFormat="0" applyAlignment="0" applyProtection="0"/>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7"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7" borderId="80" applyNumberFormat="0" applyAlignment="0" applyProtection="0">
      <alignment vertical="center"/>
    </xf>
    <xf numFmtId="0" fontId="63" fillId="13" borderId="80" applyNumberFormat="0" applyAlignment="0" applyProtection="0">
      <alignment vertical="center"/>
    </xf>
    <xf numFmtId="0" fontId="63" fillId="7"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7"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7"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7" borderId="80" applyNumberForma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44" fillId="39"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44" fillId="39" borderId="81" applyNumberFormat="0" applyFont="0" applyAlignment="0" applyProtection="0">
      <alignment vertical="center"/>
    </xf>
    <xf numFmtId="0" fontId="9" fillId="37" borderId="81" applyNumberFormat="0" applyFont="0" applyAlignment="0" applyProtection="0">
      <alignment vertical="center"/>
    </xf>
    <xf numFmtId="0" fontId="44" fillId="39"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44" fillId="39"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44" fillId="39"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44" fillId="39" borderId="81" applyNumberFormat="0" applyFont="0" applyAlignment="0" applyProtection="0">
      <alignment vertical="center"/>
    </xf>
    <xf numFmtId="0" fontId="40" fillId="7" borderId="80" applyNumberFormat="0" applyAlignment="0" applyProtection="0"/>
    <xf numFmtId="0" fontId="44" fillId="39" borderId="81" applyNumberFormat="0" applyFont="0" applyAlignment="0" applyProtection="0"/>
    <xf numFmtId="0" fontId="31" fillId="34" borderId="80" applyNumberFormat="0" applyAlignment="0" applyProtection="0"/>
    <xf numFmtId="0" fontId="44" fillId="39" borderId="81" applyNumberFormat="0" applyFont="0" applyAlignment="0" applyProtection="0"/>
    <xf numFmtId="0" fontId="40" fillId="7" borderId="80" applyNumberFormat="0" applyAlignment="0" applyProtection="0"/>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4"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4"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4"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4"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4"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4"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4" borderId="82"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7"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7" borderId="80" applyNumberFormat="0" applyAlignment="0" applyProtection="0">
      <alignment vertical="center"/>
    </xf>
    <xf numFmtId="0" fontId="63" fillId="13" borderId="80" applyNumberFormat="0" applyAlignment="0" applyProtection="0">
      <alignment vertical="center"/>
    </xf>
    <xf numFmtId="0" fontId="63" fillId="7"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7"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7"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7" borderId="80" applyNumberForma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44" fillId="39"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44" fillId="39" borderId="81" applyNumberFormat="0" applyFont="0" applyAlignment="0" applyProtection="0">
      <alignment vertical="center"/>
    </xf>
    <xf numFmtId="0" fontId="9" fillId="37" borderId="81" applyNumberFormat="0" applyFont="0" applyAlignment="0" applyProtection="0">
      <alignment vertical="center"/>
    </xf>
    <xf numFmtId="0" fontId="44" fillId="39"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44" fillId="39"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44" fillId="39"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44" fillId="39" borderId="81" applyNumberFormat="0" applyFont="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31" fillId="34" borderId="80" applyNumberFormat="0" applyAlignment="0" applyProtection="0"/>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4"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4" borderId="80" applyNumberFormat="0" applyAlignment="0" applyProtection="0">
      <alignment vertical="center"/>
    </xf>
    <xf numFmtId="0" fontId="56" fillId="36" borderId="80" applyNumberFormat="0" applyAlignment="0" applyProtection="0">
      <alignment vertical="center"/>
    </xf>
    <xf numFmtId="0" fontId="56" fillId="34"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4"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4"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6" borderId="80" applyNumberFormat="0" applyAlignment="0" applyProtection="0">
      <alignment vertical="center"/>
    </xf>
    <xf numFmtId="0" fontId="56" fillId="34" borderId="80" applyNumberFormat="0" applyAlignment="0" applyProtection="0">
      <alignment vertical="center"/>
    </xf>
    <xf numFmtId="0" fontId="47" fillId="0" borderId="83" applyNumberFormat="0" applyFill="0" applyAlignment="0" applyProtection="0"/>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7"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7" borderId="80" applyNumberFormat="0" applyAlignment="0" applyProtection="0">
      <alignment vertical="center"/>
    </xf>
    <xf numFmtId="0" fontId="63" fillId="13" borderId="80" applyNumberFormat="0" applyAlignment="0" applyProtection="0">
      <alignment vertical="center"/>
    </xf>
    <xf numFmtId="0" fontId="63" fillId="7"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7"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7"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7" borderId="80" applyNumberForma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44" fillId="39"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44" fillId="39" borderId="81" applyNumberFormat="0" applyFont="0" applyAlignment="0" applyProtection="0">
      <alignment vertical="center"/>
    </xf>
    <xf numFmtId="0" fontId="9" fillId="37" borderId="81" applyNumberFormat="0" applyFont="0" applyAlignment="0" applyProtection="0">
      <alignment vertical="center"/>
    </xf>
    <xf numFmtId="0" fontId="44" fillId="39"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44" fillId="39"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44" fillId="39"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44" fillId="39" borderId="81" applyNumberFormat="0" applyFont="0" applyAlignment="0" applyProtection="0">
      <alignment vertical="center"/>
    </xf>
    <xf numFmtId="0" fontId="31" fillId="34" borderId="80" applyNumberFormat="0" applyAlignment="0" applyProtection="0"/>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4"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4"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4"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4"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4"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2" fillId="34" borderId="82"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7"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7" borderId="80" applyNumberFormat="0" applyAlignment="0" applyProtection="0">
      <alignment vertical="center"/>
    </xf>
    <xf numFmtId="0" fontId="63" fillId="13" borderId="80" applyNumberFormat="0" applyAlignment="0" applyProtection="0">
      <alignment vertical="center"/>
    </xf>
    <xf numFmtId="0" fontId="63" fillId="7"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7"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7"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13" borderId="80" applyNumberFormat="0" applyAlignment="0" applyProtection="0">
      <alignment vertical="center"/>
    </xf>
    <xf numFmtId="0" fontId="63" fillId="7" borderId="80" applyNumberForma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44" fillId="39"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44" fillId="39" borderId="81" applyNumberFormat="0" applyFont="0" applyAlignment="0" applyProtection="0">
      <alignment vertical="center"/>
    </xf>
    <xf numFmtId="0" fontId="9" fillId="37" borderId="81" applyNumberFormat="0" applyFont="0" applyAlignment="0" applyProtection="0">
      <alignment vertical="center"/>
    </xf>
    <xf numFmtId="0" fontId="44" fillId="39"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44" fillId="39"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44" fillId="39"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9" fillId="37" borderId="81" applyNumberFormat="0" applyFont="0" applyAlignment="0" applyProtection="0">
      <alignment vertical="center"/>
    </xf>
    <xf numFmtId="0" fontId="44" fillId="39" borderId="81" applyNumberFormat="0" applyFont="0" applyAlignment="0" applyProtection="0">
      <alignment vertical="center"/>
    </xf>
    <xf numFmtId="0" fontId="40" fillId="7" borderId="84" applyNumberFormat="0" applyAlignment="0" applyProtection="0"/>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40" fillId="7" borderId="84" applyNumberFormat="0" applyAlignment="0" applyProtection="0"/>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40" fillId="7" borderId="84" applyNumberFormat="0" applyAlignment="0" applyProtection="0"/>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40" fillId="7" borderId="84" applyNumberFormat="0" applyAlignment="0" applyProtection="0"/>
    <xf numFmtId="0" fontId="40" fillId="7"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31" fillId="34" borderId="84" applyNumberFormat="0" applyAlignment="0" applyProtection="0"/>
    <xf numFmtId="0" fontId="31" fillId="34"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40" fillId="7" borderId="84" applyNumberFormat="0" applyAlignment="0" applyProtection="0"/>
    <xf numFmtId="0" fontId="40" fillId="7"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31" fillId="34"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40" fillId="7"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40" fillId="7"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40" fillId="7" borderId="84" applyNumberFormat="0" applyAlignment="0" applyProtection="0"/>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40" fillId="7"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40" fillId="7" borderId="84" applyNumberFormat="0" applyAlignment="0" applyProtection="0"/>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31" fillId="34" borderId="84" applyNumberFormat="0" applyAlignment="0" applyProtection="0"/>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31" fillId="34" borderId="84" applyNumberFormat="0" applyAlignment="0" applyProtection="0"/>
    <xf numFmtId="0" fontId="40" fillId="7" borderId="84" applyNumberFormat="0" applyAlignment="0" applyProtection="0"/>
    <xf numFmtId="0" fontId="56" fillId="36" borderId="84" applyNumberFormat="0" applyAlignment="0" applyProtection="0">
      <alignment vertical="center"/>
    </xf>
    <xf numFmtId="0" fontId="31" fillId="34" borderId="84" applyNumberFormat="0" applyAlignment="0" applyProtection="0"/>
    <xf numFmtId="0" fontId="31" fillId="34"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31" fillId="34" borderId="84" applyNumberFormat="0" applyAlignment="0" applyProtection="0"/>
    <xf numFmtId="0" fontId="31" fillId="34" borderId="84" applyNumberFormat="0" applyAlignment="0" applyProtection="0"/>
    <xf numFmtId="0" fontId="40" fillId="7"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31" fillId="34"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31" fillId="34" borderId="84" applyNumberFormat="0" applyAlignment="0" applyProtection="0"/>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40" fillId="7" borderId="84" applyNumberFormat="0" applyAlignment="0" applyProtection="0"/>
    <xf numFmtId="0" fontId="31" fillId="34" borderId="84" applyNumberFormat="0" applyAlignment="0" applyProtection="0"/>
    <xf numFmtId="0" fontId="40" fillId="7" borderId="84" applyNumberFormat="0" applyAlignment="0" applyProtection="0"/>
    <xf numFmtId="0" fontId="31" fillId="34"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40" fillId="7" borderId="84" applyNumberFormat="0" applyAlignment="0" applyProtection="0"/>
    <xf numFmtId="0" fontId="56" fillId="34" borderId="84" applyNumberFormat="0" applyAlignment="0" applyProtection="0">
      <alignment vertical="center"/>
    </xf>
    <xf numFmtId="0" fontId="31" fillId="34" borderId="84" applyNumberFormat="0" applyAlignment="0" applyProtection="0"/>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40" fillId="7" borderId="84" applyNumberFormat="0" applyAlignment="0" applyProtection="0"/>
    <xf numFmtId="0" fontId="40" fillId="7" borderId="84" applyNumberFormat="0" applyAlignment="0" applyProtection="0"/>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31" fillId="34" borderId="84" applyNumberFormat="0" applyAlignment="0" applyProtection="0"/>
    <xf numFmtId="0" fontId="31" fillId="34" borderId="84" applyNumberFormat="0" applyAlignment="0" applyProtection="0"/>
    <xf numFmtId="0" fontId="40" fillId="7" borderId="84" applyNumberFormat="0" applyAlignment="0" applyProtection="0"/>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31" fillId="34"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40" fillId="7" borderId="84" applyNumberFormat="0" applyAlignment="0" applyProtection="0"/>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31" fillId="34" borderId="84" applyNumberFormat="0" applyAlignment="0" applyProtection="0"/>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40" fillId="7" borderId="84" applyNumberFormat="0" applyAlignment="0" applyProtection="0"/>
    <xf numFmtId="0" fontId="31" fillId="34" borderId="84" applyNumberFormat="0" applyAlignment="0" applyProtection="0"/>
    <xf numFmtId="0" fontId="40" fillId="7" borderId="84" applyNumberFormat="0" applyAlignment="0" applyProtection="0"/>
    <xf numFmtId="0" fontId="31" fillId="34" borderId="84" applyNumberFormat="0" applyAlignment="0" applyProtection="0"/>
    <xf numFmtId="0" fontId="40" fillId="7" borderId="84" applyNumberFormat="0" applyAlignment="0" applyProtection="0"/>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40" fillId="7" borderId="84" applyNumberFormat="0" applyAlignment="0" applyProtection="0"/>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31" fillId="34" borderId="84" applyNumberFormat="0" applyAlignment="0" applyProtection="0"/>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40" fillId="7" borderId="84" applyNumberFormat="0" applyAlignment="0" applyProtection="0"/>
    <xf numFmtId="0" fontId="31" fillId="34" borderId="84" applyNumberFormat="0" applyAlignment="0" applyProtection="0"/>
    <xf numFmtId="0" fontId="40" fillId="7" borderId="84" applyNumberFormat="0" applyAlignment="0" applyProtection="0"/>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31" fillId="34" borderId="84" applyNumberFormat="0" applyAlignment="0" applyProtection="0"/>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31" fillId="34" borderId="84" applyNumberFormat="0" applyAlignment="0" applyProtection="0"/>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40" fillId="7" borderId="84" applyNumberFormat="0" applyAlignment="0" applyProtection="0"/>
    <xf numFmtId="0" fontId="6" fillId="0" borderId="0"/>
    <xf numFmtId="43" fontId="6" fillId="0" borderId="0" applyFont="0" applyFill="0" applyBorder="0" applyAlignment="0" applyProtection="0"/>
    <xf numFmtId="0" fontId="56" fillId="36" borderId="84" applyNumberFormat="0" applyAlignment="0" applyProtection="0">
      <alignment vertical="center"/>
    </xf>
    <xf numFmtId="0" fontId="47" fillId="0" borderId="10" applyNumberFormat="0" applyFill="0" applyAlignment="0" applyProtection="0"/>
    <xf numFmtId="0" fontId="45" fillId="34" borderId="9" applyNumberFormat="0" applyAlignment="0" applyProtection="0"/>
    <xf numFmtId="0" fontId="56" fillId="34" borderId="84"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55" fillId="0" borderId="10" applyNumberFormat="0" applyFill="0" applyAlignment="0" applyProtection="0">
      <alignment vertical="center"/>
    </xf>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56" fillId="34" borderId="84" applyNumberFormat="0" applyAlignment="0" applyProtection="0">
      <alignment vertical="center"/>
    </xf>
    <xf numFmtId="0" fontId="55" fillId="0" borderId="10" applyNumberFormat="0" applyFill="0" applyAlignment="0" applyProtection="0">
      <alignment vertical="center"/>
    </xf>
    <xf numFmtId="0" fontId="45" fillId="34" borderId="9" applyNumberFormat="0" applyAlignment="0" applyProtection="0"/>
    <xf numFmtId="0" fontId="63" fillId="13" borderId="84" applyNumberFormat="0" applyAlignment="0" applyProtection="0">
      <alignment vertical="center"/>
    </xf>
    <xf numFmtId="0" fontId="62" fillId="36" borderId="9" applyNumberFormat="0" applyAlignment="0" applyProtection="0">
      <alignment vertical="center"/>
    </xf>
    <xf numFmtId="0" fontId="56" fillId="36" borderId="84" applyNumberFormat="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47" fillId="0" borderId="10" applyNumberFormat="0" applyFill="0" applyAlignment="0" applyProtection="0"/>
    <xf numFmtId="0" fontId="45" fillId="34" borderId="9" applyNumberFormat="0" applyAlignment="0" applyProtection="0"/>
    <xf numFmtId="0" fontId="44" fillId="39" borderId="8" applyNumberFormat="0" applyFont="0" applyAlignment="0" applyProtection="0"/>
    <xf numFmtId="0" fontId="62" fillId="36" borderId="9" applyNumberFormat="0" applyAlignment="0" applyProtection="0">
      <alignment vertical="center"/>
    </xf>
    <xf numFmtId="0" fontId="9" fillId="37" borderId="8" applyNumberFormat="0" applyFont="0" applyAlignment="0" applyProtection="0">
      <alignment vertical="center"/>
    </xf>
    <xf numFmtId="0" fontId="62" fillId="36" borderId="9"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5" fillId="0" borderId="10" applyNumberFormat="0" applyFill="0" applyAlignment="0" applyProtection="0">
      <alignment vertical="center"/>
    </xf>
    <xf numFmtId="0" fontId="47" fillId="0" borderId="10" applyNumberFormat="0" applyFill="0" applyAlignment="0" applyProtection="0"/>
    <xf numFmtId="0" fontId="45" fillId="34" borderId="9" applyNumberFormat="0" applyAlignment="0" applyProtection="0"/>
    <xf numFmtId="0" fontId="44" fillId="39" borderId="8" applyNumberFormat="0" applyFont="0" applyAlignment="0" applyProtection="0"/>
    <xf numFmtId="0" fontId="44" fillId="39" borderId="8" applyNumberFormat="0" applyFont="0" applyAlignment="0" applyProtection="0"/>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45" fillId="34" borderId="9" applyNumberFormat="0" applyAlignment="0" applyProtection="0"/>
    <xf numFmtId="0" fontId="44" fillId="39" borderId="8" applyNumberFormat="0" applyFont="0" applyAlignment="0" applyProtection="0"/>
    <xf numFmtId="0" fontId="40" fillId="7" borderId="84" applyNumberFormat="0" applyAlignment="0" applyProtection="0"/>
    <xf numFmtId="0" fontId="63" fillId="13"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45" fillId="34" borderId="9" applyNumberFormat="0" applyAlignment="0" applyProtection="0"/>
    <xf numFmtId="0" fontId="44" fillId="39" borderId="8" applyNumberFormat="0" applyFont="0" applyAlignment="0" applyProtection="0"/>
    <xf numFmtId="0" fontId="47" fillId="0" borderId="10" applyNumberFormat="0" applyFill="0" applyAlignment="0" applyProtection="0"/>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47" fillId="0" borderId="10" applyNumberFormat="0" applyFill="0" applyAlignment="0" applyProtection="0"/>
    <xf numFmtId="0" fontId="9" fillId="37" borderId="8" applyNumberFormat="0" applyFont="0" applyAlignment="0" applyProtection="0">
      <alignment vertical="center"/>
    </xf>
    <xf numFmtId="0" fontId="47" fillId="0" borderId="10" applyNumberFormat="0" applyFill="0" applyAlignment="0" applyProtection="0"/>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44" fillId="39" borderId="8" applyNumberFormat="0" applyFont="0" applyAlignment="0" applyProtection="0"/>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47" fillId="0" borderId="10" applyNumberFormat="0" applyFill="0" applyAlignment="0" applyProtection="0"/>
    <xf numFmtId="0" fontId="44" fillId="39" borderId="8" applyNumberFormat="0" applyFont="0" applyAlignment="0" applyProtection="0"/>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47" fillId="0" borderId="10" applyNumberFormat="0" applyFill="0" applyAlignment="0" applyProtection="0"/>
    <xf numFmtId="0" fontId="44" fillId="39" borderId="8" applyNumberFormat="0" applyFont="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5" fillId="34" borderId="9" applyNumberForma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4" fillId="39" borderId="8" applyNumberFormat="0" applyFont="0" applyAlignment="0" applyProtection="0"/>
    <xf numFmtId="0" fontId="44" fillId="39" borderId="8" applyNumberFormat="0" applyFon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5" fillId="34" borderId="9" applyNumberFormat="0" applyAlignment="0" applyProtection="0"/>
    <xf numFmtId="0" fontId="45" fillId="34" borderId="9" applyNumberFormat="0" applyAlignment="0" applyProtection="0"/>
    <xf numFmtId="0" fontId="55" fillId="0" borderId="10" applyNumberFormat="0" applyFill="0" applyAlignment="0" applyProtection="0">
      <alignment vertical="center"/>
    </xf>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6" fillId="0" borderId="0"/>
    <xf numFmtId="43" fontId="6" fillId="0" borderId="0" applyFont="0" applyFill="0" applyBorder="0" applyAlignment="0" applyProtection="0"/>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7" fillId="0" borderId="10" applyNumberFormat="0" applyFill="0" applyAlignment="0" applyProtection="0"/>
    <xf numFmtId="0" fontId="44" fillId="39" borderId="8" applyNumberFormat="0" applyFont="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47" fillId="0" borderId="10" applyNumberFormat="0" applyFill="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7" fillId="0" borderId="10" applyNumberFormat="0" applyFill="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45" fillId="34" borderId="9" applyNumberFormat="0" applyAlignment="0" applyProtection="0"/>
    <xf numFmtId="0" fontId="45" fillId="34" borderId="9" applyNumberFormat="0" applyAlignment="0" applyProtection="0"/>
    <xf numFmtId="0" fontId="44" fillId="39" borderId="8" applyNumberFormat="0" applyFont="0" applyAlignment="0" applyProtection="0"/>
    <xf numFmtId="0" fontId="44" fillId="39" borderId="8" applyNumberFormat="0" applyFont="0" applyAlignment="0" applyProtection="0"/>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44" fillId="39" borderId="8" applyNumberFormat="0" applyFont="0" applyAlignment="0" applyProtection="0"/>
    <xf numFmtId="0" fontId="47" fillId="0" borderId="10" applyNumberFormat="0" applyFill="0" applyAlignment="0" applyProtection="0"/>
    <xf numFmtId="0" fontId="45" fillId="34" borderId="9" applyNumberFormat="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44" fillId="39" borderId="8" applyNumberFormat="0" applyFont="0" applyAlignment="0" applyProtection="0"/>
    <xf numFmtId="0" fontId="45" fillId="34" borderId="9" applyNumberFormat="0" applyAlignment="0" applyProtection="0"/>
    <xf numFmtId="0" fontId="47" fillId="0" borderId="10" applyNumberFormat="0" applyFill="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45" fillId="34" borderId="9" applyNumberFormat="0" applyAlignment="0" applyProtection="0"/>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45" fillId="34" borderId="9" applyNumberFormat="0" applyAlignment="0" applyProtection="0"/>
    <xf numFmtId="0" fontId="47" fillId="0" borderId="10" applyNumberFormat="0" applyFill="0" applyAlignment="0" applyProtection="0"/>
    <xf numFmtId="0" fontId="44" fillId="39" borderId="8" applyNumberFormat="0" applyFont="0" applyAlignment="0" applyProtection="0"/>
    <xf numFmtId="0" fontId="44" fillId="39" borderId="8" applyNumberFormat="0" applyFont="0" applyAlignment="0" applyProtection="0"/>
    <xf numFmtId="0" fontId="45" fillId="34" borderId="9" applyNumberForma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44" fillId="39" borderId="8" applyNumberFormat="0" applyFont="0" applyAlignment="0" applyProtection="0"/>
    <xf numFmtId="0" fontId="55" fillId="0" borderId="10" applyNumberFormat="0" applyFill="0" applyAlignment="0" applyProtection="0">
      <alignment vertical="center"/>
    </xf>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44" fillId="39" borderId="8" applyNumberFormat="0" applyFont="0" applyAlignment="0" applyProtection="0"/>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45" fillId="34" borderId="9" applyNumberFormat="0" applyAlignment="0" applyProtection="0"/>
    <xf numFmtId="0" fontId="45" fillId="34" borderId="9" applyNumberFormat="0" applyAlignment="0" applyProtection="0"/>
    <xf numFmtId="0" fontId="44" fillId="39" borderId="8" applyNumberFormat="0" applyFont="0" applyAlignment="0" applyProtection="0"/>
    <xf numFmtId="0" fontId="44" fillId="39" borderId="8" applyNumberFormat="0" applyFont="0" applyAlignment="0" applyProtection="0"/>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44" fillId="39" borderId="8" applyNumberFormat="0" applyFont="0" applyAlignment="0" applyProtection="0"/>
    <xf numFmtId="0" fontId="47" fillId="0" borderId="10" applyNumberFormat="0" applyFill="0" applyAlignment="0" applyProtection="0"/>
    <xf numFmtId="0" fontId="45" fillId="34" borderId="9" applyNumberFormat="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44" fillId="39" borderId="8" applyNumberFormat="0" applyFont="0" applyAlignment="0" applyProtection="0"/>
    <xf numFmtId="0" fontId="45" fillId="34" borderId="9" applyNumberFormat="0" applyAlignment="0" applyProtection="0"/>
    <xf numFmtId="0" fontId="47" fillId="0" borderId="10" applyNumberFormat="0" applyFill="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45" fillId="34" borderId="9" applyNumberFormat="0" applyAlignment="0" applyProtection="0"/>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45" fillId="34" borderId="9" applyNumberFormat="0" applyAlignment="0" applyProtection="0"/>
    <xf numFmtId="0" fontId="47" fillId="0" borderId="10" applyNumberFormat="0" applyFill="0" applyAlignment="0" applyProtection="0"/>
    <xf numFmtId="0" fontId="44" fillId="39" borderId="8" applyNumberFormat="0" applyFont="0" applyAlignment="0" applyProtection="0"/>
    <xf numFmtId="0" fontId="44" fillId="39" borderId="8" applyNumberFormat="0" applyFont="0" applyAlignment="0" applyProtection="0"/>
    <xf numFmtId="0" fontId="45" fillId="34" borderId="9" applyNumberForma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44" fillId="39" borderId="8" applyNumberFormat="0" applyFont="0" applyAlignment="0" applyProtection="0"/>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47" fillId="0" borderId="10" applyNumberFormat="0" applyFill="0" applyAlignment="0" applyProtection="0"/>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44" fillId="39" borderId="8" applyNumberFormat="0" applyFont="0" applyAlignment="0" applyProtection="0"/>
    <xf numFmtId="0" fontId="44" fillId="39" borderId="8" applyNumberFormat="0" applyFont="0" applyAlignment="0" applyProtection="0"/>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47" fillId="0" borderId="10" applyNumberFormat="0" applyFill="0" applyAlignment="0" applyProtection="0"/>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44" fillId="39" borderId="8" applyNumberFormat="0" applyFont="0" applyAlignment="0" applyProtection="0">
      <alignment vertical="center"/>
    </xf>
    <xf numFmtId="0" fontId="47" fillId="0" borderId="10" applyNumberFormat="0" applyFill="0" applyAlignment="0" applyProtection="0"/>
    <xf numFmtId="0" fontId="55" fillId="0" borderId="10" applyNumberFormat="0" applyFill="0" applyAlignment="0" applyProtection="0">
      <alignment vertical="center"/>
    </xf>
    <xf numFmtId="0" fontId="47" fillId="0" borderId="10" applyNumberFormat="0" applyFill="0" applyAlignment="0" applyProtection="0"/>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2" fillId="36" borderId="9" applyNumberFormat="0" applyAlignment="0" applyProtection="0">
      <alignment vertical="center"/>
    </xf>
    <xf numFmtId="0" fontId="56" fillId="36" borderId="84" applyNumberFormat="0" applyAlignment="0" applyProtection="0">
      <alignment vertical="center"/>
    </xf>
    <xf numFmtId="0" fontId="62" fillId="36" borderId="9" applyNumberFormat="0" applyAlignment="0" applyProtection="0">
      <alignment vertical="center"/>
    </xf>
    <xf numFmtId="0" fontId="55" fillId="0" borderId="10" applyNumberFormat="0" applyFill="0" applyAlignment="0" applyProtection="0">
      <alignment vertical="center"/>
    </xf>
    <xf numFmtId="0" fontId="62" fillId="36" borderId="9" applyNumberFormat="0" applyAlignment="0" applyProtection="0">
      <alignment vertical="center"/>
    </xf>
    <xf numFmtId="0" fontId="45" fillId="34" borderId="9" applyNumberFormat="0" applyAlignment="0" applyProtection="0"/>
    <xf numFmtId="0" fontId="44" fillId="39" borderId="8" applyNumberFormat="0" applyFont="0" applyAlignment="0" applyProtection="0"/>
    <xf numFmtId="0" fontId="56" fillId="36" borderId="84" applyNumberFormat="0" applyAlignment="0" applyProtection="0">
      <alignment vertical="center"/>
    </xf>
    <xf numFmtId="0" fontId="45" fillId="34" borderId="9" applyNumberFormat="0" applyAlignment="0" applyProtection="0"/>
    <xf numFmtId="0" fontId="55" fillId="0" borderId="10" applyNumberFormat="0" applyFill="0" applyAlignment="0" applyProtection="0">
      <alignment vertical="center"/>
    </xf>
    <xf numFmtId="0" fontId="45" fillId="34" borderId="9" applyNumberFormat="0" applyAlignment="0" applyProtection="0"/>
    <xf numFmtId="0" fontId="55" fillId="0" borderId="10" applyNumberFormat="0" applyFill="0" applyAlignment="0" applyProtection="0">
      <alignment vertical="center"/>
    </xf>
    <xf numFmtId="0" fontId="63" fillId="13" borderId="84" applyNumberFormat="0" applyAlignment="0" applyProtection="0">
      <alignment vertical="center"/>
    </xf>
    <xf numFmtId="0" fontId="56" fillId="36" borderId="84" applyNumberFormat="0" applyAlignment="0" applyProtection="0">
      <alignment vertical="center"/>
    </xf>
    <xf numFmtId="0" fontId="62" fillId="36" borderId="9" applyNumberFormat="0" applyAlignment="0" applyProtection="0">
      <alignment vertical="center"/>
    </xf>
    <xf numFmtId="0" fontId="44" fillId="39" borderId="8" applyNumberFormat="0" applyFont="0" applyAlignment="0" applyProtection="0"/>
    <xf numFmtId="0" fontId="56" fillId="36" borderId="84" applyNumberFormat="0" applyAlignment="0" applyProtection="0">
      <alignment vertical="center"/>
    </xf>
    <xf numFmtId="0" fontId="55" fillId="0" borderId="10" applyNumberFormat="0" applyFill="0" applyAlignment="0" applyProtection="0">
      <alignment vertical="center"/>
    </xf>
    <xf numFmtId="0" fontId="47" fillId="0" borderId="10" applyNumberFormat="0" applyFill="0" applyAlignment="0" applyProtection="0"/>
    <xf numFmtId="0" fontId="62" fillId="36" borderId="9" applyNumberFormat="0" applyAlignment="0" applyProtection="0">
      <alignment vertical="center"/>
    </xf>
    <xf numFmtId="0" fontId="47" fillId="0" borderId="10" applyNumberFormat="0" applyFill="0" applyAlignment="0" applyProtection="0"/>
    <xf numFmtId="0" fontId="62" fillId="36" borderId="9" applyNumberFormat="0" applyAlignment="0" applyProtection="0">
      <alignment vertical="center"/>
    </xf>
    <xf numFmtId="0" fontId="56" fillId="36" borderId="84" applyNumberFormat="0" applyAlignment="0" applyProtection="0">
      <alignment vertical="center"/>
    </xf>
    <xf numFmtId="0" fontId="47" fillId="0" borderId="10" applyNumberFormat="0" applyFill="0" applyAlignment="0" applyProtection="0"/>
    <xf numFmtId="0" fontId="55" fillId="0" borderId="10" applyNumberFormat="0" applyFill="0" applyAlignment="0" applyProtection="0">
      <alignment vertical="center"/>
    </xf>
    <xf numFmtId="0" fontId="47" fillId="0" borderId="10" applyNumberFormat="0" applyFill="0" applyAlignment="0" applyProtection="0"/>
    <xf numFmtId="0" fontId="55" fillId="0" borderId="10" applyNumberFormat="0" applyFill="0" applyAlignment="0" applyProtection="0">
      <alignment vertical="center"/>
    </xf>
    <xf numFmtId="0" fontId="56" fillId="34" borderId="84" applyNumberFormat="0" applyAlignment="0" applyProtection="0">
      <alignment vertical="center"/>
    </xf>
    <xf numFmtId="0" fontId="55" fillId="0" borderId="10" applyNumberFormat="0" applyFill="0" applyAlignment="0" applyProtection="0">
      <alignment vertical="center"/>
    </xf>
    <xf numFmtId="0" fontId="44" fillId="39" borderId="8" applyNumberFormat="0" applyFont="0" applyAlignment="0" applyProtection="0"/>
    <xf numFmtId="0" fontId="63" fillId="7" borderId="84" applyNumberFormat="0" applyAlignment="0" applyProtection="0">
      <alignment vertical="center"/>
    </xf>
    <xf numFmtId="0" fontId="45" fillId="34" borderId="9" applyNumberFormat="0" applyAlignment="0" applyProtection="0"/>
    <xf numFmtId="0" fontId="44" fillId="39" borderId="8" applyNumberFormat="0" applyFont="0" applyAlignment="0" applyProtection="0"/>
    <xf numFmtId="0" fontId="62" fillId="36" borderId="9" applyNumberFormat="0" applyAlignment="0" applyProtection="0">
      <alignment vertical="center"/>
    </xf>
    <xf numFmtId="0" fontId="62" fillId="34" borderId="9" applyNumberFormat="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63" fillId="13" borderId="84" applyNumberFormat="0" applyAlignment="0" applyProtection="0">
      <alignment vertical="center"/>
    </xf>
    <xf numFmtId="0" fontId="55" fillId="0" borderId="10" applyNumberFormat="0" applyFill="0" applyAlignment="0" applyProtection="0">
      <alignment vertical="center"/>
    </xf>
    <xf numFmtId="0" fontId="56" fillId="36" borderId="84" applyNumberFormat="0" applyAlignment="0" applyProtection="0">
      <alignment vertical="center"/>
    </xf>
    <xf numFmtId="0" fontId="55" fillId="0" borderId="10" applyNumberFormat="0" applyFill="0" applyAlignment="0" applyProtection="0">
      <alignment vertical="center"/>
    </xf>
    <xf numFmtId="0" fontId="47" fillId="0" borderId="10" applyNumberFormat="0" applyFill="0" applyAlignment="0" applyProtection="0"/>
    <xf numFmtId="0" fontId="63" fillId="7" borderId="84" applyNumberFormat="0" applyAlignment="0" applyProtection="0">
      <alignment vertical="center"/>
    </xf>
    <xf numFmtId="0" fontId="55" fillId="0" borderId="10" applyNumberFormat="0" applyFill="0" applyAlignment="0" applyProtection="0">
      <alignment vertical="center"/>
    </xf>
    <xf numFmtId="0" fontId="62" fillId="34" borderId="9" applyNumberFormat="0" applyAlignment="0" applyProtection="0">
      <alignment vertical="center"/>
    </xf>
    <xf numFmtId="0" fontId="56" fillId="34" borderId="84" applyNumberFormat="0" applyAlignment="0" applyProtection="0">
      <alignment vertical="center"/>
    </xf>
    <xf numFmtId="0" fontId="45" fillId="34" borderId="9" applyNumberFormat="0" applyAlignment="0" applyProtection="0"/>
    <xf numFmtId="0" fontId="56" fillId="36" borderId="84" applyNumberFormat="0" applyAlignment="0" applyProtection="0">
      <alignment vertical="center"/>
    </xf>
    <xf numFmtId="0" fontId="9" fillId="37" borderId="8" applyNumberFormat="0" applyFont="0" applyAlignment="0" applyProtection="0">
      <alignment vertical="center"/>
    </xf>
    <xf numFmtId="0" fontId="55" fillId="0" borderId="10" applyNumberFormat="0" applyFill="0" applyAlignment="0" applyProtection="0">
      <alignment vertical="center"/>
    </xf>
    <xf numFmtId="0" fontId="44" fillId="39" borderId="8" applyNumberFormat="0" applyFont="0" applyAlignment="0" applyProtection="0"/>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63" fillId="7" borderId="84" applyNumberFormat="0" applyAlignment="0" applyProtection="0">
      <alignment vertical="center"/>
    </xf>
    <xf numFmtId="0" fontId="9" fillId="37" borderId="8" applyNumberFormat="0" applyFont="0" applyAlignment="0" applyProtection="0">
      <alignment vertical="center"/>
    </xf>
    <xf numFmtId="0" fontId="63" fillId="13" borderId="84" applyNumberFormat="0" applyAlignment="0" applyProtection="0">
      <alignment vertical="center"/>
    </xf>
    <xf numFmtId="0" fontId="55" fillId="0" borderId="10" applyNumberFormat="0" applyFill="0" applyAlignment="0" applyProtection="0">
      <alignment vertical="center"/>
    </xf>
    <xf numFmtId="0" fontId="44" fillId="39" borderId="8" applyNumberFormat="0" applyFont="0" applyAlignment="0" applyProtection="0">
      <alignment vertical="center"/>
    </xf>
    <xf numFmtId="0" fontId="55" fillId="0" borderId="10" applyNumberFormat="0" applyFill="0" applyAlignment="0" applyProtection="0">
      <alignment vertical="center"/>
    </xf>
    <xf numFmtId="0" fontId="9" fillId="37" borderId="8" applyNumberFormat="0" applyFont="0" applyAlignment="0" applyProtection="0">
      <alignment vertical="center"/>
    </xf>
    <xf numFmtId="0" fontId="62" fillId="36" borderId="9" applyNumberForma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63" fillId="7" borderId="84"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56" fillId="36" borderId="84" applyNumberFormat="0" applyAlignment="0" applyProtection="0">
      <alignment vertical="center"/>
    </xf>
    <xf numFmtId="0" fontId="63" fillId="13" borderId="84" applyNumberFormat="0" applyAlignment="0" applyProtection="0">
      <alignment vertical="center"/>
    </xf>
    <xf numFmtId="0" fontId="55" fillId="0" borderId="10" applyNumberFormat="0" applyFill="0" applyAlignment="0" applyProtection="0">
      <alignment vertical="center"/>
    </xf>
    <xf numFmtId="0" fontId="62" fillId="34" borderId="9" applyNumberFormat="0" applyAlignment="0" applyProtection="0">
      <alignment vertical="center"/>
    </xf>
    <xf numFmtId="0" fontId="9" fillId="37" borderId="8" applyNumberFormat="0" applyFont="0" applyAlignment="0" applyProtection="0">
      <alignment vertical="center"/>
    </xf>
    <xf numFmtId="0" fontId="55" fillId="0" borderId="10" applyNumberFormat="0" applyFill="0" applyAlignment="0" applyProtection="0">
      <alignment vertical="center"/>
    </xf>
    <xf numFmtId="0" fontId="45" fillId="34" borderId="9" applyNumberFormat="0" applyAlignment="0" applyProtection="0"/>
    <xf numFmtId="0" fontId="45" fillId="34" borderId="9" applyNumberFormat="0" applyAlignment="0" applyProtection="0"/>
    <xf numFmtId="0" fontId="56" fillId="36" borderId="84" applyNumberFormat="0" applyAlignment="0" applyProtection="0">
      <alignment vertical="center"/>
    </xf>
    <xf numFmtId="0" fontId="56" fillId="36" borderId="84" applyNumberFormat="0" applyAlignment="0" applyProtection="0">
      <alignment vertical="center"/>
    </xf>
    <xf numFmtId="0" fontId="9" fillId="37" borderId="8" applyNumberFormat="0" applyFont="0" applyAlignment="0" applyProtection="0">
      <alignment vertical="center"/>
    </xf>
    <xf numFmtId="0" fontId="62" fillId="36" borderId="9" applyNumberFormat="0" applyAlignment="0" applyProtection="0">
      <alignment vertical="center"/>
    </xf>
    <xf numFmtId="0" fontId="47" fillId="0" borderId="10" applyNumberFormat="0" applyFill="0" applyAlignment="0" applyProtection="0"/>
    <xf numFmtId="0" fontId="56" fillId="36" borderId="84" applyNumberFormat="0" applyAlignment="0" applyProtection="0">
      <alignment vertical="center"/>
    </xf>
    <xf numFmtId="0" fontId="45" fillId="34" borderId="9" applyNumberFormat="0" applyAlignment="0" applyProtection="0"/>
    <xf numFmtId="0" fontId="56" fillId="36" borderId="84" applyNumberFormat="0" applyAlignment="0" applyProtection="0">
      <alignment vertical="center"/>
    </xf>
    <xf numFmtId="0" fontId="56" fillId="36" borderId="84" applyNumberFormat="0" applyAlignment="0" applyProtection="0">
      <alignment vertical="center"/>
    </xf>
    <xf numFmtId="0" fontId="55" fillId="0" borderId="10" applyNumberFormat="0" applyFill="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45" fillId="34" borderId="9" applyNumberFormat="0" applyAlignment="0" applyProtection="0"/>
    <xf numFmtId="0" fontId="47" fillId="0" borderId="10" applyNumberFormat="0" applyFill="0" applyAlignment="0" applyProtection="0"/>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63" fillId="13" borderId="84" applyNumberFormat="0" applyAlignment="0" applyProtection="0">
      <alignment vertical="center"/>
    </xf>
    <xf numFmtId="0" fontId="62" fillId="36" borderId="9" applyNumberFormat="0" applyAlignment="0" applyProtection="0">
      <alignment vertical="center"/>
    </xf>
    <xf numFmtId="0" fontId="9" fillId="37" borderId="8" applyNumberFormat="0" applyFont="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6" fillId="36" borderId="84" applyNumberFormat="0" applyAlignment="0" applyProtection="0">
      <alignment vertical="center"/>
    </xf>
    <xf numFmtId="0" fontId="63" fillId="13" borderId="84" applyNumberFormat="0" applyAlignment="0" applyProtection="0">
      <alignment vertical="center"/>
    </xf>
    <xf numFmtId="0" fontId="62" fillId="36" borderId="9" applyNumberFormat="0" applyAlignment="0" applyProtection="0">
      <alignment vertical="center"/>
    </xf>
    <xf numFmtId="0" fontId="63" fillId="13" borderId="84" applyNumberFormat="0" applyAlignment="0" applyProtection="0">
      <alignment vertical="center"/>
    </xf>
    <xf numFmtId="0" fontId="55" fillId="0" borderId="10" applyNumberFormat="0" applyFill="0" applyAlignment="0" applyProtection="0">
      <alignment vertical="center"/>
    </xf>
    <xf numFmtId="0" fontId="63" fillId="13" borderId="84"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56" fillId="36" borderId="84" applyNumberFormat="0" applyAlignment="0" applyProtection="0">
      <alignment vertical="center"/>
    </xf>
    <xf numFmtId="0" fontId="9" fillId="37" borderId="8" applyNumberFormat="0" applyFont="0" applyAlignment="0" applyProtection="0">
      <alignment vertical="center"/>
    </xf>
    <xf numFmtId="0" fontId="63" fillId="13" borderId="84" applyNumberFormat="0" applyAlignment="0" applyProtection="0">
      <alignment vertical="center"/>
    </xf>
    <xf numFmtId="0" fontId="62" fillId="36" borderId="9" applyNumberFormat="0" applyAlignment="0" applyProtection="0">
      <alignment vertical="center"/>
    </xf>
    <xf numFmtId="0" fontId="45" fillId="34" borderId="9" applyNumberFormat="0" applyAlignment="0" applyProtection="0"/>
    <xf numFmtId="0" fontId="9" fillId="37" borderId="8" applyNumberFormat="0" applyFont="0" applyAlignment="0" applyProtection="0">
      <alignment vertical="center"/>
    </xf>
    <xf numFmtId="0" fontId="62" fillId="36" borderId="9" applyNumberFormat="0" applyAlignment="0" applyProtection="0">
      <alignment vertical="center"/>
    </xf>
    <xf numFmtId="0" fontId="63" fillId="13" borderId="84" applyNumberFormat="0" applyAlignment="0" applyProtection="0">
      <alignment vertical="center"/>
    </xf>
    <xf numFmtId="0" fontId="62" fillId="36" borderId="9"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9" fillId="37" borderId="8" applyNumberFormat="0" applyFont="0" applyAlignment="0" applyProtection="0">
      <alignment vertical="center"/>
    </xf>
    <xf numFmtId="0" fontId="63" fillId="13" borderId="84" applyNumberFormat="0" applyAlignment="0" applyProtection="0">
      <alignment vertical="center"/>
    </xf>
    <xf numFmtId="0" fontId="62" fillId="36" borderId="9" applyNumberFormat="0" applyAlignment="0" applyProtection="0">
      <alignment vertical="center"/>
    </xf>
    <xf numFmtId="0" fontId="44" fillId="39" borderId="8" applyNumberFormat="0" applyFont="0" applyAlignment="0" applyProtection="0"/>
    <xf numFmtId="0" fontId="62" fillId="34" borderId="9" applyNumberFormat="0" applyAlignment="0" applyProtection="0">
      <alignment vertical="center"/>
    </xf>
    <xf numFmtId="0" fontId="45" fillId="34" borderId="9" applyNumberFormat="0" applyAlignment="0" applyProtection="0"/>
    <xf numFmtId="0" fontId="63" fillId="13" borderId="84" applyNumberFormat="0" applyAlignment="0" applyProtection="0">
      <alignment vertical="center"/>
    </xf>
    <xf numFmtId="0" fontId="62" fillId="36" borderId="9" applyNumberFormat="0" applyAlignment="0" applyProtection="0">
      <alignment vertical="center"/>
    </xf>
    <xf numFmtId="0" fontId="55" fillId="0" borderId="10" applyNumberFormat="0" applyFill="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56" fillId="36" borderId="84" applyNumberFormat="0" applyAlignment="0" applyProtection="0">
      <alignment vertical="center"/>
    </xf>
    <xf numFmtId="0" fontId="62" fillId="36" borderId="9" applyNumberFormat="0" applyAlignment="0" applyProtection="0">
      <alignment vertical="center"/>
    </xf>
    <xf numFmtId="0" fontId="63" fillId="13" borderId="84" applyNumberFormat="0" applyAlignment="0" applyProtection="0">
      <alignment vertical="center"/>
    </xf>
    <xf numFmtId="0" fontId="62" fillId="34" borderId="9"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2" fillId="36" borderId="9" applyNumberFormat="0" applyAlignment="0" applyProtection="0">
      <alignment vertical="center"/>
    </xf>
    <xf numFmtId="0" fontId="63" fillId="13" borderId="84" applyNumberForma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63" fillId="13" borderId="84" applyNumberFormat="0" applyAlignment="0" applyProtection="0">
      <alignment vertical="center"/>
    </xf>
    <xf numFmtId="0" fontId="62" fillId="36" borderId="9" applyNumberFormat="0" applyAlignment="0" applyProtection="0">
      <alignment vertical="center"/>
    </xf>
    <xf numFmtId="0" fontId="63" fillId="13" borderId="84" applyNumberFormat="0" applyAlignment="0" applyProtection="0">
      <alignment vertical="center"/>
    </xf>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9" fillId="37" borderId="8" applyNumberFormat="0" applyFon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63" fillId="13" borderId="84" applyNumberForma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63" fillId="7" borderId="84" applyNumberFormat="0" applyAlignment="0" applyProtection="0">
      <alignment vertical="center"/>
    </xf>
    <xf numFmtId="0" fontId="45" fillId="34" borderId="9"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56" fillId="36" borderId="84" applyNumberFormat="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4" fillId="39" borderId="8" applyNumberFormat="0" applyFont="0" applyAlignment="0" applyProtection="0"/>
    <xf numFmtId="0" fontId="45" fillId="34" borderId="9" applyNumberFormat="0" applyAlignment="0" applyProtection="0"/>
    <xf numFmtId="0" fontId="44" fillId="39" borderId="8" applyNumberFormat="0" applyFon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40" fillId="7" borderId="84" applyNumberFormat="0" applyAlignment="0" applyProtection="0"/>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47" fillId="0" borderId="10" applyNumberFormat="0" applyFill="0" applyAlignment="0" applyProtection="0"/>
    <xf numFmtId="0" fontId="40" fillId="7" borderId="84" applyNumberFormat="0" applyAlignment="0" applyProtection="0"/>
    <xf numFmtId="0" fontId="44" fillId="39" borderId="8" applyNumberFormat="0" applyFont="0" applyAlignment="0" applyProtection="0"/>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44" fillId="39" borderId="8" applyNumberFormat="0" applyFont="0" applyAlignment="0" applyProtection="0"/>
    <xf numFmtId="0" fontId="44" fillId="39" borderId="8" applyNumberFormat="0" applyFont="0" applyAlignment="0" applyProtection="0"/>
    <xf numFmtId="0" fontId="40" fillId="7" borderId="84" applyNumberFormat="0" applyAlignment="0" applyProtection="0"/>
    <xf numFmtId="0" fontId="56" fillId="36" borderId="84" applyNumberFormat="0" applyAlignment="0" applyProtection="0">
      <alignment vertical="center"/>
    </xf>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31" fillId="34"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31" fillId="34" borderId="84" applyNumberForma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40" fillId="7" borderId="84" applyNumberForma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0" fillId="7" borderId="84" applyNumberForma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45" fillId="34" borderId="9" applyNumberFormat="0" applyAlignment="0" applyProtection="0"/>
    <xf numFmtId="0" fontId="40" fillId="7" borderId="84" applyNumberFormat="0" applyAlignment="0" applyProtection="0"/>
    <xf numFmtId="0" fontId="45" fillId="34" borderId="9" applyNumberFormat="0" applyAlignment="0" applyProtection="0"/>
    <xf numFmtId="0" fontId="44" fillId="39" borderId="8" applyNumberFormat="0" applyFont="0" applyAlignment="0" applyProtection="0"/>
    <xf numFmtId="0" fontId="44" fillId="39" borderId="8" applyNumberFormat="0" applyFon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4" fillId="39" borderId="8" applyNumberFormat="0" applyFont="0" applyAlignment="0" applyProtection="0"/>
    <xf numFmtId="0" fontId="40" fillId="7" borderId="84" applyNumberForma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31" fillId="34" borderId="84" applyNumberFormat="0" applyAlignment="0" applyProtection="0"/>
    <xf numFmtId="0" fontId="31" fillId="34"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0" fillId="7" borderId="84" applyNumberFormat="0" applyAlignment="0" applyProtection="0"/>
    <xf numFmtId="0" fontId="44" fillId="39" borderId="8" applyNumberFormat="0" applyFont="0" applyAlignment="0" applyProtection="0"/>
    <xf numFmtId="0" fontId="44" fillId="39" borderId="8" applyNumberFormat="0" applyFon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4" fillId="39" borderId="8" applyNumberFormat="0" applyFont="0" applyAlignment="0" applyProtection="0"/>
    <xf numFmtId="0" fontId="44" fillId="39" borderId="8" applyNumberFormat="0" applyFon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4" fillId="39" borderId="8" applyNumberFormat="0" applyFont="0" applyAlignment="0" applyProtection="0"/>
    <xf numFmtId="0" fontId="44" fillId="39" borderId="8" applyNumberFormat="0" applyFont="0" applyAlignment="0" applyProtection="0"/>
    <xf numFmtId="0" fontId="40" fillId="7" borderId="84"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4" fillId="39" borderId="8" applyNumberFormat="0" applyFont="0" applyAlignment="0" applyProtection="0"/>
    <xf numFmtId="0" fontId="44" fillId="39" borderId="8" applyNumberFormat="0" applyFont="0" applyAlignment="0" applyProtection="0"/>
    <xf numFmtId="0" fontId="40" fillId="7" borderId="84" applyNumberForma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4" fillId="39" borderId="8" applyNumberFormat="0" applyFon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4" fillId="39" borderId="8" applyNumberFormat="0" applyFont="0" applyAlignment="0" applyProtection="0"/>
    <xf numFmtId="0" fontId="44" fillId="39" borderId="8" applyNumberFormat="0" applyFont="0" applyAlignment="0" applyProtection="0"/>
    <xf numFmtId="0" fontId="40" fillId="7" borderId="84"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31" fillId="34" borderId="84" applyNumberFormat="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5" fillId="34" borderId="9" applyNumberFormat="0" applyAlignment="0" applyProtection="0"/>
    <xf numFmtId="0" fontId="45" fillId="34" borderId="9"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40" fillId="7" borderId="84" applyNumberFormat="0" applyAlignment="0" applyProtection="0"/>
    <xf numFmtId="0" fontId="40" fillId="7"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55" fillId="0" borderId="10" applyNumberFormat="0" applyFill="0" applyAlignment="0" applyProtection="0">
      <alignment vertical="center"/>
    </xf>
    <xf numFmtId="0" fontId="31" fillId="34" borderId="84" applyNumberFormat="0" applyAlignment="0" applyProtection="0"/>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31" fillId="34" borderId="84" applyNumberFormat="0" applyAlignment="0" applyProtection="0"/>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4" fillId="39" borderId="8" applyNumberFormat="0" applyFont="0" applyAlignment="0" applyProtection="0"/>
    <xf numFmtId="0" fontId="31" fillId="34"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4" fillId="39" borderId="8" applyNumberFormat="0" applyFont="0" applyAlignment="0" applyProtection="0"/>
    <xf numFmtId="0" fontId="44" fillId="39" borderId="8" applyNumberFormat="0" applyFont="0" applyAlignment="0" applyProtection="0"/>
    <xf numFmtId="0" fontId="40" fillId="7" borderId="84"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0" fillId="7" borderId="84" applyNumberFormat="0" applyAlignment="0" applyProtection="0"/>
    <xf numFmtId="0" fontId="40" fillId="7" borderId="84" applyNumberFormat="0" applyAlignment="0" applyProtection="0"/>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40" fillId="7"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40" fillId="7" borderId="84" applyNumberFormat="0" applyAlignment="0" applyProtection="0"/>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40" fillId="7" borderId="84" applyNumberFormat="0" applyAlignment="0" applyProtection="0"/>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31" fillId="34" borderId="84" applyNumberFormat="0" applyAlignment="0" applyProtection="0"/>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44" fillId="39" borderId="8" applyNumberFormat="0" applyFont="0" applyAlignment="0" applyProtection="0"/>
    <xf numFmtId="0" fontId="31" fillId="34" borderId="84" applyNumberFormat="0" applyAlignment="0" applyProtection="0"/>
    <xf numFmtId="0" fontId="31" fillId="34" borderId="84" applyNumberFormat="0" applyAlignment="0" applyProtection="0"/>
    <xf numFmtId="0" fontId="44" fillId="39" borderId="8" applyNumberFormat="0" applyFont="0" applyAlignment="0" applyProtection="0"/>
    <xf numFmtId="0" fontId="40" fillId="7" borderId="84" applyNumberFormat="0" applyAlignment="0" applyProtection="0"/>
    <xf numFmtId="0" fontId="44" fillId="39" borderId="8" applyNumberFormat="0" applyFont="0" applyAlignment="0" applyProtection="0"/>
    <xf numFmtId="0" fontId="31" fillId="34" borderId="84" applyNumberForma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31" fillId="34" borderId="84" applyNumberFormat="0" applyAlignment="0" applyProtection="0"/>
    <xf numFmtId="0" fontId="44" fillId="39" borderId="8" applyNumberFormat="0" applyFont="0" applyAlignment="0" applyProtection="0"/>
    <xf numFmtId="0" fontId="47" fillId="0" borderId="10" applyNumberFormat="0" applyFill="0" applyAlignment="0" applyProtection="0"/>
    <xf numFmtId="0" fontId="44" fillId="39" borderId="8" applyNumberFormat="0" applyFont="0" applyAlignment="0" applyProtection="0"/>
    <xf numFmtId="0" fontId="31" fillId="34" borderId="84" applyNumberFormat="0" applyAlignment="0" applyProtection="0"/>
    <xf numFmtId="0" fontId="31" fillId="34" borderId="84" applyNumberFormat="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31" fillId="34" borderId="84" applyNumberFormat="0" applyAlignment="0" applyProtection="0"/>
    <xf numFmtId="0" fontId="31" fillId="34" borderId="84" applyNumberFormat="0" applyAlignment="0" applyProtection="0"/>
    <xf numFmtId="0" fontId="40" fillId="7" borderId="84" applyNumberFormat="0" applyAlignment="0" applyProtection="0"/>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31" fillId="34" borderId="84" applyNumberFormat="0" applyAlignment="0" applyProtection="0"/>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31" fillId="34" borderId="84" applyNumberFormat="0" applyAlignment="0" applyProtection="0"/>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47" fillId="0" borderId="10" applyNumberFormat="0" applyFill="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0" fillId="7" borderId="84" applyNumberFormat="0" applyAlignment="0" applyProtection="0"/>
    <xf numFmtId="0" fontId="56" fillId="36" borderId="84" applyNumberFormat="0" applyAlignment="0" applyProtection="0">
      <alignment vertical="center"/>
    </xf>
    <xf numFmtId="0" fontId="31" fillId="34" borderId="84" applyNumberForma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31" fillId="34" borderId="84" applyNumberFormat="0" applyAlignment="0" applyProtection="0"/>
    <xf numFmtId="0" fontId="40" fillId="7" borderId="84" applyNumberFormat="0" applyAlignment="0" applyProtection="0"/>
    <xf numFmtId="0" fontId="40" fillId="7" borderId="84" applyNumberFormat="0" applyAlignment="0" applyProtection="0"/>
    <xf numFmtId="0" fontId="47" fillId="0" borderId="10" applyNumberFormat="0" applyFill="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31" fillId="34" borderId="84" applyNumberFormat="0" applyAlignment="0" applyProtection="0"/>
    <xf numFmtId="0" fontId="31" fillId="34" borderId="84" applyNumberFormat="0" applyAlignment="0" applyProtection="0"/>
    <xf numFmtId="0" fontId="40" fillId="7"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31" fillId="34" borderId="84" applyNumberFormat="0" applyAlignment="0" applyProtection="0"/>
    <xf numFmtId="0" fontId="31" fillId="34" borderId="84" applyNumberFormat="0" applyAlignment="0" applyProtection="0"/>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40" fillId="7" borderId="84" applyNumberFormat="0" applyAlignment="0" applyProtection="0"/>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40" fillId="7" borderId="84" applyNumberFormat="0" applyAlignment="0" applyProtection="0"/>
    <xf numFmtId="0" fontId="45" fillId="34" borderId="9" applyNumberFormat="0" applyAlignment="0" applyProtection="0"/>
    <xf numFmtId="0" fontId="45" fillId="34" borderId="9" applyNumberFormat="0" applyAlignment="0" applyProtection="0"/>
    <xf numFmtId="0" fontId="40" fillId="7" borderId="84" applyNumberFormat="0" applyAlignment="0" applyProtection="0"/>
    <xf numFmtId="0" fontId="40" fillId="7" borderId="84" applyNumberFormat="0" applyAlignment="0" applyProtection="0"/>
    <xf numFmtId="0" fontId="44" fillId="39" borderId="8" applyNumberFormat="0" applyFont="0" applyAlignment="0" applyProtection="0"/>
    <xf numFmtId="0" fontId="40" fillId="7" borderId="84" applyNumberFormat="0" applyAlignment="0" applyProtection="0"/>
    <xf numFmtId="0" fontId="31" fillId="34"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4" fillId="39" borderId="8" applyNumberFormat="0" applyFont="0" applyAlignment="0" applyProtection="0"/>
    <xf numFmtId="0" fontId="40" fillId="7" borderId="84" applyNumberFormat="0" applyAlignment="0" applyProtection="0"/>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40" fillId="7" borderId="84" applyNumberFormat="0" applyAlignment="0" applyProtection="0"/>
    <xf numFmtId="0" fontId="40" fillId="7" borderId="84" applyNumberFormat="0" applyAlignment="0" applyProtection="0"/>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31" fillId="34" borderId="84" applyNumberFormat="0" applyAlignment="0" applyProtection="0"/>
    <xf numFmtId="0" fontId="55" fillId="0" borderId="10" applyNumberFormat="0" applyFill="0" applyAlignment="0" applyProtection="0">
      <alignment vertical="center"/>
    </xf>
    <xf numFmtId="0" fontId="44" fillId="39" borderId="8" applyNumberFormat="0" applyFon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47" fillId="0" borderId="10" applyNumberFormat="0" applyFill="0" applyAlignment="0" applyProtection="0"/>
    <xf numFmtId="0" fontId="45" fillId="34" borderId="9"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31" fillId="34" borderId="84" applyNumberFormat="0" applyAlignment="0" applyProtection="0"/>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44" fillId="39" borderId="8" applyNumberFormat="0" applyFont="0" applyAlignment="0" applyProtection="0"/>
    <xf numFmtId="0" fontId="45" fillId="34" borderId="9" applyNumberFormat="0" applyAlignment="0" applyProtection="0"/>
    <xf numFmtId="0" fontId="47" fillId="0" borderId="10" applyNumberFormat="0" applyFill="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45" fillId="34" borderId="9" applyNumberFormat="0" applyAlignment="0" applyProtection="0"/>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45" fillId="34" borderId="9" applyNumberFormat="0" applyAlignment="0" applyProtection="0"/>
    <xf numFmtId="0" fontId="47" fillId="0" borderId="10" applyNumberFormat="0" applyFill="0" applyAlignment="0" applyProtection="0"/>
    <xf numFmtId="0" fontId="40" fillId="7" borderId="84" applyNumberFormat="0" applyAlignment="0" applyProtection="0"/>
    <xf numFmtId="0" fontId="31" fillId="34" borderId="84" applyNumberFormat="0" applyAlignment="0" applyProtection="0"/>
    <xf numFmtId="0" fontId="44" fillId="39" borderId="8" applyNumberFormat="0" applyFont="0" applyAlignment="0" applyProtection="0"/>
    <xf numFmtId="0" fontId="44" fillId="39" borderId="8" applyNumberFormat="0" applyFont="0" applyAlignment="0" applyProtection="0"/>
    <xf numFmtId="0" fontId="40" fillId="7" borderId="84" applyNumberFormat="0" applyAlignment="0" applyProtection="0"/>
    <xf numFmtId="0" fontId="45" fillId="34" borderId="9" applyNumberFormat="0" applyAlignment="0" applyProtection="0"/>
    <xf numFmtId="0" fontId="31" fillId="34" borderId="84" applyNumberForma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0" fillId="7" borderId="84" applyNumberForma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44" fillId="39" borderId="8" applyNumberFormat="0" applyFont="0" applyAlignment="0" applyProtection="0"/>
    <xf numFmtId="0" fontId="44" fillId="39" borderId="8" applyNumberFormat="0" applyFont="0" applyAlignment="0" applyProtection="0"/>
    <xf numFmtId="0" fontId="40" fillId="7" borderId="84" applyNumberFormat="0" applyAlignment="0" applyProtection="0"/>
    <xf numFmtId="0" fontId="44" fillId="39" borderId="8" applyNumberFormat="0" applyFont="0" applyAlignment="0" applyProtection="0"/>
    <xf numFmtId="0" fontId="44" fillId="39" borderId="8" applyNumberFormat="0" applyFont="0" applyAlignment="0" applyProtection="0"/>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6" fillId="34" borderId="84" applyNumberFormat="0" applyAlignment="0" applyProtection="0">
      <alignment vertical="center"/>
    </xf>
    <xf numFmtId="0" fontId="31" fillId="34" borderId="84" applyNumberFormat="0" applyAlignment="0" applyProtection="0"/>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44" fillId="39" borderId="8" applyNumberFormat="0" applyFont="0" applyAlignment="0" applyProtection="0"/>
    <xf numFmtId="0" fontId="55" fillId="0" borderId="10" applyNumberFormat="0" applyFill="0" applyAlignment="0" applyProtection="0">
      <alignment vertical="center"/>
    </xf>
    <xf numFmtId="0" fontId="40" fillId="7" borderId="84" applyNumberForma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40" fillId="7" borderId="84" applyNumberFormat="0" applyAlignment="0" applyProtection="0"/>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31" fillId="34" borderId="84" applyNumberFormat="0" applyAlignment="0" applyProtection="0"/>
    <xf numFmtId="0" fontId="31" fillId="34" borderId="84" applyNumberFormat="0" applyAlignment="0" applyProtection="0"/>
    <xf numFmtId="0" fontId="40" fillId="7" borderId="84" applyNumberFormat="0" applyAlignment="0" applyProtection="0"/>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44" fillId="39" borderId="8" applyNumberFormat="0" applyFont="0" applyAlignment="0" applyProtection="0"/>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31" fillId="34" borderId="84" applyNumberFormat="0" applyAlignment="0" applyProtection="0"/>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44" fillId="39" borderId="8" applyNumberFormat="0" applyFon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4" fillId="39" borderId="8" applyNumberFormat="0" applyFont="0" applyAlignment="0" applyProtection="0"/>
    <xf numFmtId="0" fontId="44" fillId="39" borderId="8" applyNumberFormat="0" applyFont="0" applyAlignment="0" applyProtection="0"/>
    <xf numFmtId="0" fontId="40" fillId="7" borderId="84"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31" fillId="34" borderId="84" applyNumberFormat="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44" fillId="39" borderId="8" applyNumberFormat="0" applyFont="0" applyAlignment="0" applyProtection="0"/>
    <xf numFmtId="0" fontId="40" fillId="7" borderId="84" applyNumberFormat="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0" fillId="7" borderId="84" applyNumberFormat="0" applyAlignment="0" applyProtection="0"/>
    <xf numFmtId="0" fontId="40" fillId="7" borderId="84" applyNumberFormat="0" applyAlignment="0" applyProtection="0"/>
    <xf numFmtId="0" fontId="47" fillId="0" borderId="10" applyNumberFormat="0" applyFill="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40" fillId="7" borderId="84" applyNumberFormat="0" applyAlignment="0" applyProtection="0"/>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40" fillId="7" borderId="84" applyNumberFormat="0" applyAlignment="0" applyProtection="0"/>
    <xf numFmtId="0" fontId="45" fillId="34" borderId="9" applyNumberFormat="0" applyAlignment="0" applyProtection="0"/>
    <xf numFmtId="0" fontId="45" fillId="34" borderId="9" applyNumberFormat="0" applyAlignment="0" applyProtection="0"/>
    <xf numFmtId="0" fontId="40" fillId="7" borderId="84" applyNumberFormat="0" applyAlignment="0" applyProtection="0"/>
    <xf numFmtId="0" fontId="40" fillId="7" borderId="84" applyNumberFormat="0" applyAlignment="0" applyProtection="0"/>
    <xf numFmtId="0" fontId="44" fillId="39" borderId="8" applyNumberFormat="0" applyFont="0" applyAlignment="0" applyProtection="0"/>
    <xf numFmtId="0" fontId="40" fillId="7" borderId="84" applyNumberFormat="0" applyAlignment="0" applyProtection="0"/>
    <xf numFmtId="0" fontId="31" fillId="34"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4" fillId="39" borderId="8" applyNumberFormat="0" applyFont="0" applyAlignment="0" applyProtection="0"/>
    <xf numFmtId="0" fontId="40" fillId="7" borderId="84" applyNumberFormat="0" applyAlignment="0" applyProtection="0"/>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40" fillId="7" borderId="84" applyNumberFormat="0" applyAlignment="0" applyProtection="0"/>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31" fillId="34" borderId="84" applyNumberFormat="0" applyAlignment="0" applyProtection="0"/>
    <xf numFmtId="0" fontId="55" fillId="0" borderId="10" applyNumberFormat="0" applyFill="0" applyAlignment="0" applyProtection="0">
      <alignment vertical="center"/>
    </xf>
    <xf numFmtId="0" fontId="44" fillId="39" borderId="8" applyNumberFormat="0" applyFon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47" fillId="0" borderId="10" applyNumberFormat="0" applyFill="0" applyAlignment="0" applyProtection="0"/>
    <xf numFmtId="0" fontId="45" fillId="34" borderId="9"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31" fillId="34" borderId="84" applyNumberFormat="0" applyAlignment="0" applyProtection="0"/>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44" fillId="39" borderId="8" applyNumberFormat="0" applyFont="0" applyAlignment="0" applyProtection="0"/>
    <xf numFmtId="0" fontId="45" fillId="34" borderId="9" applyNumberFormat="0" applyAlignment="0" applyProtection="0"/>
    <xf numFmtId="0" fontId="47" fillId="0" borderId="10" applyNumberFormat="0" applyFill="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45" fillId="34" borderId="9" applyNumberFormat="0" applyAlignment="0" applyProtection="0"/>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45" fillId="34" borderId="9" applyNumberFormat="0" applyAlignment="0" applyProtection="0"/>
    <xf numFmtId="0" fontId="47" fillId="0" borderId="10" applyNumberFormat="0" applyFill="0" applyAlignment="0" applyProtection="0"/>
    <xf numFmtId="0" fontId="40" fillId="7" borderId="84" applyNumberFormat="0" applyAlignment="0" applyProtection="0"/>
    <xf numFmtId="0" fontId="31" fillId="34" borderId="84" applyNumberFormat="0" applyAlignment="0" applyProtection="0"/>
    <xf numFmtId="0" fontId="44" fillId="39" borderId="8" applyNumberFormat="0" applyFont="0" applyAlignment="0" applyProtection="0"/>
    <xf numFmtId="0" fontId="44" fillId="39" borderId="8" applyNumberFormat="0" applyFont="0" applyAlignment="0" applyProtection="0"/>
    <xf numFmtId="0" fontId="40" fillId="7" borderId="84" applyNumberFormat="0" applyAlignment="0" applyProtection="0"/>
    <xf numFmtId="0" fontId="45" fillId="34" borderId="9" applyNumberFormat="0" applyAlignment="0" applyProtection="0"/>
    <xf numFmtId="0" fontId="31" fillId="34" borderId="84" applyNumberForma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0" fillId="7" borderId="84" applyNumberFormat="0" applyAlignment="0" applyProtection="0"/>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44" fillId="39" borderId="8" applyNumberFormat="0" applyFont="0" applyAlignment="0" applyProtection="0"/>
    <xf numFmtId="0" fontId="55" fillId="0" borderId="10" applyNumberFormat="0" applyFill="0" applyAlignment="0" applyProtection="0">
      <alignment vertical="center"/>
    </xf>
    <xf numFmtId="0" fontId="40" fillId="7" borderId="84" applyNumberFormat="0" applyAlignment="0" applyProtection="0"/>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31" fillId="34" borderId="84" applyNumberFormat="0" applyAlignment="0" applyProtection="0"/>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31" fillId="34" borderId="84" applyNumberFormat="0" applyAlignment="0" applyProtection="0"/>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40" fillId="7" borderId="84" applyNumberFormat="0" applyAlignment="0" applyProtection="0"/>
    <xf numFmtId="0" fontId="40" fillId="7" borderId="84" applyNumberFormat="0" applyAlignment="0" applyProtection="0"/>
    <xf numFmtId="0" fontId="47" fillId="0" borderId="10" applyNumberFormat="0" applyFill="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40" fillId="7" borderId="84" applyNumberFormat="0" applyAlignment="0" applyProtection="0"/>
    <xf numFmtId="0" fontId="44" fillId="39" borderId="8" applyNumberFormat="0" applyFont="0" applyAlignment="0" applyProtection="0"/>
    <xf numFmtId="0" fontId="31" fillId="34" borderId="84" applyNumberFormat="0" applyAlignment="0" applyProtection="0"/>
    <xf numFmtId="0" fontId="44" fillId="39" borderId="8" applyNumberFormat="0" applyFont="0" applyAlignment="0" applyProtection="0"/>
    <xf numFmtId="0" fontId="40" fillId="7" borderId="84" applyNumberFormat="0" applyAlignment="0" applyProtection="0"/>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31" fillId="34" borderId="84" applyNumberFormat="0" applyAlignment="0" applyProtection="0"/>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47" fillId="0" borderId="10" applyNumberFormat="0" applyFill="0" applyAlignment="0" applyProtection="0"/>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31" fillId="34" borderId="84" applyNumberFormat="0" applyAlignment="0" applyProtection="0"/>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40" fillId="7" borderId="84" applyNumberFormat="0" applyAlignment="0" applyProtection="0"/>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47" fillId="0" borderId="10" applyNumberFormat="0" applyFill="0" applyAlignment="0" applyProtection="0"/>
    <xf numFmtId="0" fontId="40" fillId="7" borderId="84" applyNumberFormat="0" applyAlignment="0" applyProtection="0"/>
    <xf numFmtId="0" fontId="44" fillId="39" borderId="8" applyNumberFormat="0" applyFont="0" applyAlignment="0" applyProtection="0"/>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44" fillId="39" borderId="8" applyNumberFormat="0" applyFont="0" applyAlignment="0" applyProtection="0"/>
    <xf numFmtId="0" fontId="44" fillId="39" borderId="8" applyNumberFormat="0" applyFont="0" applyAlignment="0" applyProtection="0"/>
    <xf numFmtId="0" fontId="40" fillId="7" borderId="84" applyNumberFormat="0" applyAlignment="0" applyProtection="0"/>
    <xf numFmtId="0" fontId="56" fillId="36" borderId="84" applyNumberFormat="0" applyAlignment="0" applyProtection="0">
      <alignment vertical="center"/>
    </xf>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31" fillId="34"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31" fillId="34" borderId="84" applyNumberForma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40" fillId="7" borderId="84" applyNumberForma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0" fillId="7" borderId="84" applyNumberForma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45" fillId="34" borderId="9" applyNumberFormat="0" applyAlignment="0" applyProtection="0"/>
    <xf numFmtId="0" fontId="40" fillId="7" borderId="84" applyNumberFormat="0" applyAlignment="0" applyProtection="0"/>
    <xf numFmtId="0" fontId="44" fillId="39" borderId="8" applyNumberFormat="0" applyFont="0" applyAlignment="0" applyProtection="0"/>
    <xf numFmtId="0" fontId="44" fillId="39" borderId="8" applyNumberFormat="0" applyFon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31" fillId="34" borderId="84" applyNumberFormat="0" applyAlignment="0" applyProtection="0"/>
    <xf numFmtId="0" fontId="31" fillId="34"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0" fillId="7" borderId="84" applyNumberFormat="0" applyAlignment="0" applyProtection="0"/>
    <xf numFmtId="0" fontId="44" fillId="39" borderId="8" applyNumberFormat="0" applyFont="0" applyAlignment="0" applyProtection="0"/>
    <xf numFmtId="0" fontId="44" fillId="39" borderId="8" applyNumberFormat="0" applyFon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4" fillId="39" borderId="8" applyNumberFormat="0" applyFont="0" applyAlignment="0" applyProtection="0"/>
    <xf numFmtId="0" fontId="44" fillId="39" borderId="8" applyNumberFormat="0" applyFon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4" fillId="39" borderId="8" applyNumberFormat="0" applyFont="0" applyAlignment="0" applyProtection="0"/>
    <xf numFmtId="0" fontId="44" fillId="39" borderId="8" applyNumberFormat="0" applyFont="0" applyAlignment="0" applyProtection="0"/>
    <xf numFmtId="0" fontId="40" fillId="7" borderId="84"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4" fillId="39" borderId="8" applyNumberFormat="0" applyFont="0" applyAlignment="0" applyProtection="0"/>
    <xf numFmtId="0" fontId="44" fillId="39" borderId="8" applyNumberFormat="0" applyFont="0" applyAlignment="0" applyProtection="0"/>
    <xf numFmtId="0" fontId="40" fillId="7" borderId="84" applyNumberForma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4" fillId="39" borderId="8" applyNumberFormat="0" applyFon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4" fillId="39" borderId="8" applyNumberFormat="0" applyFont="0" applyAlignment="0" applyProtection="0"/>
    <xf numFmtId="0" fontId="44" fillId="39" borderId="8" applyNumberFormat="0" applyFont="0" applyAlignment="0" applyProtection="0"/>
    <xf numFmtId="0" fontId="40" fillId="7" borderId="84"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31" fillId="34" borderId="84" applyNumberFormat="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5" fillId="34" borderId="9" applyNumberFormat="0" applyAlignment="0" applyProtection="0"/>
    <xf numFmtId="0" fontId="45" fillId="34" borderId="9"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40" fillId="7" borderId="84" applyNumberFormat="0" applyAlignment="0" applyProtection="0"/>
    <xf numFmtId="0" fontId="40" fillId="7"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55" fillId="0" borderId="10" applyNumberFormat="0" applyFill="0" applyAlignment="0" applyProtection="0">
      <alignment vertical="center"/>
    </xf>
    <xf numFmtId="0" fontId="31" fillId="34" borderId="84" applyNumberFormat="0" applyAlignment="0" applyProtection="0"/>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31" fillId="34" borderId="84" applyNumberFormat="0" applyAlignment="0" applyProtection="0"/>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4" fillId="39" borderId="8" applyNumberFormat="0" applyFont="0" applyAlignment="0" applyProtection="0"/>
    <xf numFmtId="0" fontId="31" fillId="34"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4" fillId="39" borderId="8" applyNumberFormat="0" applyFont="0" applyAlignment="0" applyProtection="0"/>
    <xf numFmtId="0" fontId="44" fillId="39" borderId="8" applyNumberFormat="0" applyFont="0" applyAlignment="0" applyProtection="0"/>
    <xf numFmtId="0" fontId="40" fillId="7" borderId="84"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0" fillId="7" borderId="84" applyNumberFormat="0" applyAlignment="0" applyProtection="0"/>
    <xf numFmtId="0" fontId="40" fillId="7" borderId="84" applyNumberFormat="0" applyAlignment="0" applyProtection="0"/>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40" fillId="7"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40" fillId="7" borderId="84" applyNumberFormat="0" applyAlignment="0" applyProtection="0"/>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40" fillId="7" borderId="84" applyNumberFormat="0" applyAlignment="0" applyProtection="0"/>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31" fillId="34" borderId="84" applyNumberFormat="0" applyAlignment="0" applyProtection="0"/>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44" fillId="39" borderId="8" applyNumberFormat="0" applyFont="0" applyAlignment="0" applyProtection="0"/>
    <xf numFmtId="0" fontId="31" fillId="34" borderId="84" applyNumberFormat="0" applyAlignment="0" applyProtection="0"/>
    <xf numFmtId="0" fontId="31" fillId="34" borderId="84" applyNumberFormat="0" applyAlignment="0" applyProtection="0"/>
    <xf numFmtId="0" fontId="44" fillId="39" borderId="8" applyNumberFormat="0" applyFont="0" applyAlignment="0" applyProtection="0"/>
    <xf numFmtId="0" fontId="40" fillId="7" borderId="84" applyNumberFormat="0" applyAlignment="0" applyProtection="0"/>
    <xf numFmtId="0" fontId="44" fillId="39" borderId="8" applyNumberFormat="0" applyFont="0" applyAlignment="0" applyProtection="0"/>
    <xf numFmtId="0" fontId="31" fillId="34" borderId="84" applyNumberForma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31" fillId="34" borderId="84" applyNumberFormat="0" applyAlignment="0" applyProtection="0"/>
    <xf numFmtId="0" fontId="44" fillId="39" borderId="8" applyNumberFormat="0" applyFont="0" applyAlignment="0" applyProtection="0"/>
    <xf numFmtId="0" fontId="47" fillId="0" borderId="10" applyNumberFormat="0" applyFill="0" applyAlignment="0" applyProtection="0"/>
    <xf numFmtId="0" fontId="44" fillId="39" borderId="8" applyNumberFormat="0" applyFont="0" applyAlignment="0" applyProtection="0"/>
    <xf numFmtId="0" fontId="31" fillId="34" borderId="84" applyNumberFormat="0" applyAlignment="0" applyProtection="0"/>
    <xf numFmtId="0" fontId="31" fillId="34" borderId="84" applyNumberFormat="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31" fillId="34" borderId="84" applyNumberFormat="0" applyAlignment="0" applyProtection="0"/>
    <xf numFmtId="0" fontId="31" fillId="34" borderId="84" applyNumberFormat="0" applyAlignment="0" applyProtection="0"/>
    <xf numFmtId="0" fontId="40" fillId="7" borderId="84" applyNumberFormat="0" applyAlignment="0" applyProtection="0"/>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31" fillId="34" borderId="84" applyNumberFormat="0" applyAlignment="0" applyProtection="0"/>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31" fillId="34" borderId="84" applyNumberFormat="0" applyAlignment="0" applyProtection="0"/>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47" fillId="0" borderId="10" applyNumberFormat="0" applyFill="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0" fillId="7" borderId="84" applyNumberFormat="0" applyAlignment="0" applyProtection="0"/>
    <xf numFmtId="0" fontId="56" fillId="36" borderId="84" applyNumberFormat="0" applyAlignment="0" applyProtection="0">
      <alignment vertical="center"/>
    </xf>
    <xf numFmtId="0" fontId="31" fillId="34" borderId="84" applyNumberForma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31" fillId="34" borderId="84" applyNumberFormat="0" applyAlignment="0" applyProtection="0"/>
    <xf numFmtId="0" fontId="40" fillId="7" borderId="84" applyNumberFormat="0" applyAlignment="0" applyProtection="0"/>
    <xf numFmtId="0" fontId="40" fillId="7" borderId="84" applyNumberFormat="0" applyAlignment="0" applyProtection="0"/>
    <xf numFmtId="0" fontId="47" fillId="0" borderId="10" applyNumberFormat="0" applyFill="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31" fillId="34" borderId="84" applyNumberFormat="0" applyAlignment="0" applyProtection="0"/>
    <xf numFmtId="0" fontId="31" fillId="34" borderId="84" applyNumberFormat="0" applyAlignment="0" applyProtection="0"/>
    <xf numFmtId="0" fontId="40" fillId="7"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31" fillId="34" borderId="84" applyNumberFormat="0" applyAlignment="0" applyProtection="0"/>
    <xf numFmtId="0" fontId="31" fillId="34" borderId="84" applyNumberFormat="0" applyAlignment="0" applyProtection="0"/>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40" fillId="7" borderId="84" applyNumberFormat="0" applyAlignment="0" applyProtection="0"/>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40" fillId="7" borderId="84" applyNumberFormat="0" applyAlignment="0" applyProtection="0"/>
    <xf numFmtId="0" fontId="45" fillId="34" borderId="9" applyNumberFormat="0" applyAlignment="0" applyProtection="0"/>
    <xf numFmtId="0" fontId="45" fillId="34" borderId="9" applyNumberFormat="0" applyAlignment="0" applyProtection="0"/>
    <xf numFmtId="0" fontId="40" fillId="7" borderId="84" applyNumberFormat="0" applyAlignment="0" applyProtection="0"/>
    <xf numFmtId="0" fontId="40" fillId="7" borderId="84" applyNumberFormat="0" applyAlignment="0" applyProtection="0"/>
    <xf numFmtId="0" fontId="44" fillId="39" borderId="8" applyNumberFormat="0" applyFont="0" applyAlignment="0" applyProtection="0"/>
    <xf numFmtId="0" fontId="40" fillId="7" borderId="84" applyNumberFormat="0" applyAlignment="0" applyProtection="0"/>
    <xf numFmtId="0" fontId="31" fillId="34"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4" fillId="39" borderId="8" applyNumberFormat="0" applyFont="0" applyAlignment="0" applyProtection="0"/>
    <xf numFmtId="0" fontId="40" fillId="7" borderId="84" applyNumberFormat="0" applyAlignment="0" applyProtection="0"/>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40" fillId="7" borderId="84" applyNumberFormat="0" applyAlignment="0" applyProtection="0"/>
    <xf numFmtId="0" fontId="40" fillId="7" borderId="84" applyNumberFormat="0" applyAlignment="0" applyProtection="0"/>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31" fillId="34" borderId="84" applyNumberFormat="0" applyAlignment="0" applyProtection="0"/>
    <xf numFmtId="0" fontId="55" fillId="0" borderId="10" applyNumberFormat="0" applyFill="0" applyAlignment="0" applyProtection="0">
      <alignment vertical="center"/>
    </xf>
    <xf numFmtId="0" fontId="44" fillId="39" borderId="8" applyNumberFormat="0" applyFon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47" fillId="0" borderId="10" applyNumberFormat="0" applyFill="0" applyAlignment="0" applyProtection="0"/>
    <xf numFmtId="0" fontId="45" fillId="34" borderId="9"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31" fillId="34" borderId="84" applyNumberFormat="0" applyAlignment="0" applyProtection="0"/>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44" fillId="39" borderId="8" applyNumberFormat="0" applyFont="0" applyAlignment="0" applyProtection="0"/>
    <xf numFmtId="0" fontId="45" fillId="34" borderId="9" applyNumberFormat="0" applyAlignment="0" applyProtection="0"/>
    <xf numFmtId="0" fontId="47" fillId="0" borderId="10" applyNumberFormat="0" applyFill="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45" fillId="34" borderId="9" applyNumberFormat="0" applyAlignment="0" applyProtection="0"/>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45" fillId="34" borderId="9" applyNumberFormat="0" applyAlignment="0" applyProtection="0"/>
    <xf numFmtId="0" fontId="47" fillId="0" borderId="10" applyNumberFormat="0" applyFill="0" applyAlignment="0" applyProtection="0"/>
    <xf numFmtId="0" fontId="40" fillId="7" borderId="84" applyNumberFormat="0" applyAlignment="0" applyProtection="0"/>
    <xf numFmtId="0" fontId="31" fillId="34" borderId="84" applyNumberFormat="0" applyAlignment="0" applyProtection="0"/>
    <xf numFmtId="0" fontId="44" fillId="39" borderId="8" applyNumberFormat="0" applyFont="0" applyAlignment="0" applyProtection="0"/>
    <xf numFmtId="0" fontId="44" fillId="39" borderId="8" applyNumberFormat="0" applyFont="0" applyAlignment="0" applyProtection="0"/>
    <xf numFmtId="0" fontId="40" fillId="7" borderId="84" applyNumberFormat="0" applyAlignment="0" applyProtection="0"/>
    <xf numFmtId="0" fontId="45" fillId="34" borderId="9" applyNumberFormat="0" applyAlignment="0" applyProtection="0"/>
    <xf numFmtId="0" fontId="31" fillId="34" borderId="84" applyNumberForma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0" fillId="7" borderId="84" applyNumberForma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44" fillId="39" borderId="8" applyNumberFormat="0" applyFont="0" applyAlignment="0" applyProtection="0"/>
    <xf numFmtId="0" fontId="44" fillId="39" borderId="8" applyNumberFormat="0" applyFont="0" applyAlignment="0" applyProtection="0"/>
    <xf numFmtId="0" fontId="40" fillId="7" borderId="84" applyNumberFormat="0" applyAlignment="0" applyProtection="0"/>
    <xf numFmtId="0" fontId="44" fillId="39" borderId="8" applyNumberFormat="0" applyFont="0" applyAlignment="0" applyProtection="0"/>
    <xf numFmtId="0" fontId="44" fillId="39" borderId="8" applyNumberFormat="0" applyFont="0" applyAlignment="0" applyProtection="0"/>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6" fillId="34" borderId="84" applyNumberFormat="0" applyAlignment="0" applyProtection="0">
      <alignment vertical="center"/>
    </xf>
    <xf numFmtId="0" fontId="31" fillId="34" borderId="84" applyNumberFormat="0" applyAlignment="0" applyProtection="0"/>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44" fillId="39" borderId="8" applyNumberFormat="0" applyFont="0" applyAlignment="0" applyProtection="0"/>
    <xf numFmtId="0" fontId="55" fillId="0" borderId="10" applyNumberFormat="0" applyFill="0" applyAlignment="0" applyProtection="0">
      <alignment vertical="center"/>
    </xf>
    <xf numFmtId="0" fontId="40" fillId="7" borderId="84" applyNumberForma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40" fillId="7" borderId="84" applyNumberFormat="0" applyAlignment="0" applyProtection="0"/>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31" fillId="34" borderId="84" applyNumberFormat="0" applyAlignment="0" applyProtection="0"/>
    <xf numFmtId="0" fontId="31" fillId="34" borderId="84" applyNumberFormat="0" applyAlignment="0" applyProtection="0"/>
    <xf numFmtId="0" fontId="40" fillId="7" borderId="84" applyNumberFormat="0" applyAlignment="0" applyProtection="0"/>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44" fillId="39" borderId="8" applyNumberFormat="0" applyFont="0" applyAlignment="0" applyProtection="0"/>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31" fillId="34" borderId="84" applyNumberFormat="0" applyAlignment="0" applyProtection="0"/>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44" fillId="39" borderId="8" applyNumberFormat="0" applyFon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4" fillId="39" borderId="8" applyNumberFormat="0" applyFont="0" applyAlignment="0" applyProtection="0"/>
    <xf numFmtId="0" fontId="44" fillId="39" borderId="8" applyNumberFormat="0" applyFont="0" applyAlignment="0" applyProtection="0"/>
    <xf numFmtId="0" fontId="40" fillId="7" borderId="84"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31" fillId="34" borderId="84" applyNumberFormat="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44" fillId="39" borderId="8" applyNumberFormat="0" applyFont="0" applyAlignment="0" applyProtection="0"/>
    <xf numFmtId="0" fontId="40" fillId="7" borderId="84" applyNumberFormat="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0" fillId="7" borderId="84" applyNumberFormat="0" applyAlignment="0" applyProtection="0"/>
    <xf numFmtId="0" fontId="40" fillId="7" borderId="84" applyNumberFormat="0" applyAlignment="0" applyProtection="0"/>
    <xf numFmtId="0" fontId="47" fillId="0" borderId="10" applyNumberFormat="0" applyFill="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40" fillId="7" borderId="84" applyNumberFormat="0" applyAlignment="0" applyProtection="0"/>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40" fillId="7" borderId="84" applyNumberFormat="0" applyAlignment="0" applyProtection="0"/>
    <xf numFmtId="0" fontId="45" fillId="34" borderId="9" applyNumberFormat="0" applyAlignment="0" applyProtection="0"/>
    <xf numFmtId="0" fontId="45" fillId="34" borderId="9" applyNumberFormat="0" applyAlignment="0" applyProtection="0"/>
    <xf numFmtId="0" fontId="40" fillId="7" borderId="84" applyNumberFormat="0" applyAlignment="0" applyProtection="0"/>
    <xf numFmtId="0" fontId="40" fillId="7" borderId="84" applyNumberFormat="0" applyAlignment="0" applyProtection="0"/>
    <xf numFmtId="0" fontId="44" fillId="39" borderId="8" applyNumberFormat="0" applyFont="0" applyAlignment="0" applyProtection="0"/>
    <xf numFmtId="0" fontId="40" fillId="7" borderId="84" applyNumberFormat="0" applyAlignment="0" applyProtection="0"/>
    <xf numFmtId="0" fontId="31" fillId="34"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4" fillId="39" borderId="8" applyNumberFormat="0" applyFont="0" applyAlignment="0" applyProtection="0"/>
    <xf numFmtId="0" fontId="40" fillId="7" borderId="84" applyNumberFormat="0" applyAlignment="0" applyProtection="0"/>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40" fillId="7" borderId="84" applyNumberFormat="0" applyAlignment="0" applyProtection="0"/>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31" fillId="34" borderId="84" applyNumberFormat="0" applyAlignment="0" applyProtection="0"/>
    <xf numFmtId="0" fontId="55" fillId="0" borderId="10" applyNumberFormat="0" applyFill="0" applyAlignment="0" applyProtection="0">
      <alignment vertical="center"/>
    </xf>
    <xf numFmtId="0" fontId="44" fillId="39" borderId="8" applyNumberFormat="0" applyFon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47" fillId="0" borderId="10" applyNumberFormat="0" applyFill="0" applyAlignment="0" applyProtection="0"/>
    <xf numFmtId="0" fontId="45" fillId="34" borderId="9"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31" fillId="34" borderId="84" applyNumberFormat="0" applyAlignment="0" applyProtection="0"/>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44" fillId="39" borderId="8" applyNumberFormat="0" applyFont="0" applyAlignment="0" applyProtection="0"/>
    <xf numFmtId="0" fontId="45" fillId="34" borderId="9" applyNumberFormat="0" applyAlignment="0" applyProtection="0"/>
    <xf numFmtId="0" fontId="47" fillId="0" borderId="10" applyNumberFormat="0" applyFill="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5" fillId="34" borderId="9" applyNumberFormat="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47" fillId="0" borderId="10" applyNumberFormat="0" applyFill="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45" fillId="34" borderId="9" applyNumberFormat="0" applyAlignment="0" applyProtection="0"/>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45" fillId="34" borderId="9" applyNumberFormat="0" applyAlignment="0" applyProtection="0"/>
    <xf numFmtId="0" fontId="47" fillId="0" borderId="10" applyNumberFormat="0" applyFill="0" applyAlignment="0" applyProtection="0"/>
    <xf numFmtId="0" fontId="40" fillId="7" borderId="84" applyNumberFormat="0" applyAlignment="0" applyProtection="0"/>
    <xf numFmtId="0" fontId="31" fillId="34" borderId="84" applyNumberFormat="0" applyAlignment="0" applyProtection="0"/>
    <xf numFmtId="0" fontId="44" fillId="39" borderId="8" applyNumberFormat="0" applyFont="0" applyAlignment="0" applyProtection="0"/>
    <xf numFmtId="0" fontId="44" fillId="39" borderId="8" applyNumberFormat="0" applyFont="0" applyAlignment="0" applyProtection="0"/>
    <xf numFmtId="0" fontId="40" fillId="7" borderId="84" applyNumberFormat="0" applyAlignment="0" applyProtection="0"/>
    <xf numFmtId="0" fontId="45" fillId="34" borderId="9" applyNumberFormat="0" applyAlignment="0" applyProtection="0"/>
    <xf numFmtId="0" fontId="31" fillId="34" borderId="84" applyNumberForma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40" fillId="7" borderId="84" applyNumberFormat="0" applyAlignment="0" applyProtection="0"/>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44" fillId="39" borderId="8" applyNumberFormat="0" applyFont="0" applyAlignment="0" applyProtection="0"/>
    <xf numFmtId="0" fontId="44" fillId="39" borderId="8" applyNumberFormat="0" applyFont="0" applyAlignment="0" applyProtection="0"/>
    <xf numFmtId="0" fontId="44" fillId="39" borderId="8" applyNumberFormat="0" applyFont="0" applyAlignment="0" applyProtection="0"/>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44" fillId="39" borderId="8" applyNumberFormat="0" applyFont="0" applyAlignment="0" applyProtection="0"/>
    <xf numFmtId="0" fontId="55" fillId="0" borderId="10" applyNumberFormat="0" applyFill="0" applyAlignment="0" applyProtection="0">
      <alignment vertical="center"/>
    </xf>
    <xf numFmtId="0" fontId="40" fillId="7" borderId="84" applyNumberFormat="0" applyAlignment="0" applyProtection="0"/>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31" fillId="34" borderId="84" applyNumberFormat="0" applyAlignment="0" applyProtection="0"/>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31" fillId="34" borderId="84" applyNumberFormat="0" applyAlignment="0" applyProtection="0"/>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40" fillId="7" borderId="84" applyNumberFormat="0" applyAlignment="0" applyProtection="0"/>
    <xf numFmtId="0" fontId="40" fillId="7" borderId="84" applyNumberFormat="0" applyAlignment="0" applyProtection="0"/>
    <xf numFmtId="0" fontId="47" fillId="0" borderId="10" applyNumberFormat="0" applyFill="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40" fillId="7"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31" fillId="34" borderId="84" applyNumberFormat="0" applyAlignment="0" applyProtection="0"/>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40" fillId="7" borderId="84" applyNumberFormat="0" applyAlignment="0" applyProtection="0"/>
    <xf numFmtId="0" fontId="44" fillId="39" borderId="8" applyNumberFormat="0" applyFont="0" applyAlignment="0" applyProtection="0"/>
    <xf numFmtId="0" fontId="31" fillId="34" borderId="84" applyNumberFormat="0" applyAlignment="0" applyProtection="0"/>
    <xf numFmtId="0" fontId="44" fillId="39" borderId="8" applyNumberFormat="0" applyFont="0" applyAlignment="0" applyProtection="0"/>
    <xf numFmtId="0" fontId="40" fillId="7" borderId="84" applyNumberFormat="0" applyAlignment="0" applyProtection="0"/>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55" fillId="0" borderId="10" applyNumberFormat="0" applyFill="0" applyAlignment="0" applyProtection="0">
      <alignment vertical="center"/>
    </xf>
    <xf numFmtId="0" fontId="31" fillId="34" borderId="84" applyNumberFormat="0" applyAlignment="0" applyProtection="0"/>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6" borderId="84" applyNumberFormat="0" applyAlignment="0" applyProtection="0">
      <alignment vertical="center"/>
    </xf>
    <xf numFmtId="0" fontId="56" fillId="34" borderId="84" applyNumberFormat="0" applyAlignment="0" applyProtection="0">
      <alignment vertical="center"/>
    </xf>
    <xf numFmtId="0" fontId="47" fillId="0" borderId="10" applyNumberFormat="0" applyFill="0" applyAlignment="0" applyProtection="0"/>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31" fillId="34" borderId="84" applyNumberFormat="0" applyAlignment="0" applyProtection="0"/>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6" borderId="9" applyNumberFormat="0" applyAlignment="0" applyProtection="0">
      <alignment vertical="center"/>
    </xf>
    <xf numFmtId="0" fontId="62" fillId="34" borderId="9"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13" borderId="84" applyNumberFormat="0" applyAlignment="0" applyProtection="0">
      <alignment vertical="center"/>
    </xf>
    <xf numFmtId="0" fontId="63" fillId="7" borderId="84" applyNumberForma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9" fillId="37" borderId="8" applyNumberFormat="0" applyFont="0" applyAlignment="0" applyProtection="0">
      <alignment vertical="center"/>
    </xf>
    <xf numFmtId="0" fontId="44" fillId="39" borderId="8" applyNumberFormat="0" applyFont="0" applyAlignment="0" applyProtection="0">
      <alignment vertical="center"/>
    </xf>
    <xf numFmtId="0" fontId="40" fillId="7" borderId="85" applyNumberForma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40" fillId="7" borderId="85" applyNumberFormat="0" applyAlignment="0" applyProtection="0"/>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40" fillId="7" borderId="85" applyNumberFormat="0" applyAlignment="0" applyProtection="0"/>
    <xf numFmtId="0" fontId="44" fillId="39" borderId="86" applyNumberFormat="0" applyFont="0" applyAlignment="0" applyProtection="0"/>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63" fillId="13" borderId="85" applyNumberFormat="0" applyAlignment="0" applyProtection="0">
      <alignment vertical="center"/>
    </xf>
    <xf numFmtId="0" fontId="44" fillId="39" borderId="86" applyNumberFormat="0" applyFont="0" applyAlignment="0" applyProtection="0"/>
    <xf numFmtId="0" fontId="44" fillId="39" borderId="86" applyNumberFormat="0" applyFont="0" applyAlignment="0" applyProtection="0"/>
    <xf numFmtId="0" fontId="40" fillId="7" borderId="85" applyNumberFormat="0" applyAlignment="0" applyProtection="0"/>
    <xf numFmtId="0" fontId="56" fillId="36" borderId="85" applyNumberFormat="0" applyAlignment="0" applyProtection="0">
      <alignment vertical="center"/>
    </xf>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31" fillId="34" borderId="85" applyNumberForma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40" fillId="7" borderId="85" applyNumberForma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0" fillId="7" borderId="85" applyNumberForma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40" fillId="7" borderId="85" applyNumberFormat="0" applyAlignment="0" applyProtection="0"/>
    <xf numFmtId="0" fontId="44" fillId="39" borderId="86" applyNumberFormat="0" applyFont="0" applyAlignment="0" applyProtection="0"/>
    <xf numFmtId="0" fontId="44" fillId="39" borderId="86" applyNumberFormat="0" applyFon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31" fillId="34" borderId="85" applyNumberFormat="0" applyAlignment="0" applyProtection="0"/>
    <xf numFmtId="0" fontId="31" fillId="34"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0" fillId="7" borderId="85" applyNumberFormat="0" applyAlignment="0" applyProtection="0"/>
    <xf numFmtId="0" fontId="44" fillId="39" borderId="86" applyNumberFormat="0" applyFont="0" applyAlignment="0" applyProtection="0"/>
    <xf numFmtId="0" fontId="44" fillId="39" borderId="86" applyNumberFormat="0" applyFon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4" fillId="39" borderId="86" applyNumberFormat="0" applyFont="0" applyAlignment="0" applyProtection="0"/>
    <xf numFmtId="0" fontId="44" fillId="39" borderId="86" applyNumberFormat="0" applyFon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4" fillId="39" borderId="86" applyNumberFormat="0" applyFont="0" applyAlignment="0" applyProtection="0"/>
    <xf numFmtId="0" fontId="44" fillId="39" borderId="86" applyNumberFormat="0" applyFont="0" applyAlignment="0" applyProtection="0"/>
    <xf numFmtId="0" fontId="40" fillId="7" borderId="85" applyNumberForma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4" fillId="39" borderId="86" applyNumberFormat="0" applyFont="0" applyAlignment="0" applyProtection="0"/>
    <xf numFmtId="0" fontId="44" fillId="39" borderId="86" applyNumberFormat="0" applyFont="0" applyAlignment="0" applyProtection="0"/>
    <xf numFmtId="0" fontId="40" fillId="7" borderId="85" applyNumberForma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4" fillId="39" borderId="86" applyNumberFormat="0" applyFon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4" fillId="39" borderId="86" applyNumberFormat="0" applyFont="0" applyAlignment="0" applyProtection="0"/>
    <xf numFmtId="0" fontId="44" fillId="39" borderId="86" applyNumberFormat="0" applyFont="0" applyAlignment="0" applyProtection="0"/>
    <xf numFmtId="0" fontId="40" fillId="7"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40" fillId="7" borderId="85" applyNumberFormat="0" applyAlignment="0" applyProtection="0"/>
    <xf numFmtId="0" fontId="40" fillId="7" borderId="85" applyNumberFormat="0" applyAlignment="0" applyProtection="0"/>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63" fillId="13" borderId="85" applyNumberFormat="0" applyAlignment="0" applyProtection="0">
      <alignment vertical="center"/>
    </xf>
    <xf numFmtId="0" fontId="63" fillId="13" borderId="85" applyNumberFormat="0" applyAlignment="0" applyProtection="0">
      <alignment vertical="center"/>
    </xf>
    <xf numFmtId="0" fontId="31" fillId="34" borderId="85" applyNumberFormat="0" applyAlignment="0" applyProtection="0"/>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4" fillId="39" borderId="86" applyNumberFormat="0" applyFont="0" applyAlignment="0" applyProtection="0"/>
    <xf numFmtId="0" fontId="31" fillId="34"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4" fillId="39" borderId="86" applyNumberFormat="0" applyFont="0" applyAlignment="0" applyProtection="0"/>
    <xf numFmtId="0" fontId="44" fillId="39" borderId="86" applyNumberFormat="0" applyFon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40" fillId="7" borderId="85" applyNumberFormat="0" applyAlignment="0" applyProtection="0"/>
    <xf numFmtId="0" fontId="63" fillId="13" borderId="85" applyNumberFormat="0" applyAlignment="0" applyProtection="0">
      <alignment vertical="center"/>
    </xf>
    <xf numFmtId="0" fontId="63" fillId="13" borderId="85" applyNumberFormat="0" applyAlignment="0" applyProtection="0">
      <alignment vertical="center"/>
    </xf>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40" fillId="7"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6" fillId="0" borderId="0"/>
    <xf numFmtId="0" fontId="40" fillId="7" borderId="85" applyNumberFormat="0" applyAlignment="0" applyProtection="0"/>
    <xf numFmtId="43" fontId="6" fillId="0" borderId="0" applyFont="0" applyFill="0" applyBorder="0" applyAlignment="0" applyProtection="0"/>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31" fillId="34" borderId="85" applyNumberFormat="0" applyAlignment="0" applyProtection="0"/>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44" fillId="39" borderId="86" applyNumberFormat="0" applyFont="0" applyAlignment="0" applyProtection="0"/>
    <xf numFmtId="0" fontId="31" fillId="34" borderId="85" applyNumberFormat="0" applyAlignment="0" applyProtection="0"/>
    <xf numFmtId="0" fontId="31" fillId="34" borderId="85" applyNumberFormat="0" applyAlignment="0" applyProtection="0"/>
    <xf numFmtId="0" fontId="44" fillId="39" borderId="86" applyNumberFormat="0" applyFont="0" applyAlignment="0" applyProtection="0"/>
    <xf numFmtId="0" fontId="40" fillId="7" borderId="85" applyNumberFormat="0" applyAlignment="0" applyProtection="0"/>
    <xf numFmtId="0" fontId="56" fillId="36" borderId="85" applyNumberFormat="0" applyAlignment="0" applyProtection="0">
      <alignment vertical="center"/>
    </xf>
    <xf numFmtId="0" fontId="44" fillId="39" borderId="86" applyNumberFormat="0" applyFont="0" applyAlignment="0" applyProtection="0"/>
    <xf numFmtId="0" fontId="31" fillId="34" borderId="85" applyNumberForma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31" fillId="34" borderId="85" applyNumberFormat="0" applyAlignment="0" applyProtection="0"/>
    <xf numFmtId="0" fontId="44" fillId="39" borderId="86" applyNumberFormat="0" applyFont="0" applyAlignment="0" applyProtection="0"/>
    <xf numFmtId="0" fontId="44" fillId="39" borderId="86" applyNumberFormat="0" applyFont="0" applyAlignment="0" applyProtection="0"/>
    <xf numFmtId="0" fontId="31" fillId="34" borderId="85" applyNumberFormat="0" applyAlignment="0" applyProtection="0"/>
    <xf numFmtId="0" fontId="31" fillId="34" borderId="85" applyNumberForma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31" fillId="34" borderId="85" applyNumberFormat="0" applyAlignment="0" applyProtection="0"/>
    <xf numFmtId="0" fontId="31" fillId="34" borderId="85" applyNumberFormat="0" applyAlignment="0" applyProtection="0"/>
    <xf numFmtId="0" fontId="40" fillId="7" borderId="85" applyNumberFormat="0" applyAlignment="0" applyProtection="0"/>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31" fillId="34" borderId="85" applyNumberFormat="0" applyAlignment="0" applyProtection="0"/>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31" fillId="34" borderId="85" applyNumberFormat="0" applyAlignment="0" applyProtection="0"/>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0" fillId="7" borderId="85" applyNumberFormat="0" applyAlignment="0" applyProtection="0"/>
    <xf numFmtId="0" fontId="56" fillId="36" borderId="85" applyNumberFormat="0" applyAlignment="0" applyProtection="0">
      <alignment vertical="center"/>
    </xf>
    <xf numFmtId="0" fontId="31" fillId="34" borderId="85" applyNumberForma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31" fillId="34"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31" fillId="34" borderId="85" applyNumberFormat="0" applyAlignment="0" applyProtection="0"/>
    <xf numFmtId="0" fontId="31" fillId="34" borderId="85" applyNumberFormat="0" applyAlignment="0" applyProtection="0"/>
    <xf numFmtId="0" fontId="40" fillId="7"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40" fillId="7" borderId="85" applyNumberFormat="0" applyAlignment="0" applyProtection="0"/>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56" fillId="36" borderId="85" applyNumberFormat="0" applyAlignment="0" applyProtection="0">
      <alignment vertical="center"/>
    </xf>
    <xf numFmtId="0" fontId="44" fillId="39" borderId="86" applyNumberFormat="0" applyFont="0" applyAlignment="0" applyProtection="0"/>
    <xf numFmtId="0" fontId="40" fillId="7" borderId="85" applyNumberFormat="0" applyAlignment="0" applyProtection="0"/>
    <xf numFmtId="0" fontId="31" fillId="34"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4" fillId="39" borderId="86" applyNumberFormat="0" applyFon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31" fillId="34" borderId="85" applyNumberFormat="0" applyAlignment="0" applyProtection="0"/>
    <xf numFmtId="0" fontId="44" fillId="39" borderId="86" applyNumberFormat="0" applyFon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31" fillId="34" borderId="85" applyNumberFormat="0" applyAlignment="0" applyProtection="0"/>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44" fillId="39" borderId="86" applyNumberFormat="0" applyFon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40" fillId="7" borderId="85" applyNumberFormat="0" applyAlignment="0" applyProtection="0"/>
    <xf numFmtId="0" fontId="31" fillId="34" borderId="85" applyNumberFormat="0" applyAlignment="0" applyProtection="0"/>
    <xf numFmtId="0" fontId="44" fillId="39" borderId="86" applyNumberFormat="0" applyFont="0" applyAlignment="0" applyProtection="0"/>
    <xf numFmtId="0" fontId="44" fillId="39" borderId="86" applyNumberFormat="0" applyFont="0" applyAlignment="0" applyProtection="0"/>
    <xf numFmtId="0" fontId="40" fillId="7" borderId="85" applyNumberFormat="0" applyAlignment="0" applyProtection="0"/>
    <xf numFmtId="0" fontId="31" fillId="34" borderId="85" applyNumberForma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0" fillId="7" borderId="85" applyNumberForma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44" fillId="39" borderId="86" applyNumberFormat="0" applyFont="0" applyAlignment="0" applyProtection="0"/>
    <xf numFmtId="0" fontId="44" fillId="39" borderId="86" applyNumberFormat="0" applyFont="0" applyAlignment="0" applyProtection="0"/>
    <xf numFmtId="0" fontId="40" fillId="7" borderId="85" applyNumberFormat="0" applyAlignment="0" applyProtection="0"/>
    <xf numFmtId="0" fontId="44" fillId="39" borderId="86" applyNumberFormat="0" applyFont="0" applyAlignment="0" applyProtection="0"/>
    <xf numFmtId="0" fontId="44" fillId="39" borderId="86" applyNumberFormat="0" applyFont="0" applyAlignment="0" applyProtection="0"/>
    <xf numFmtId="0" fontId="56" fillId="36" borderId="85" applyNumberFormat="0" applyAlignment="0" applyProtection="0">
      <alignment vertical="center"/>
    </xf>
    <xf numFmtId="0" fontId="56" fillId="34" borderId="85" applyNumberFormat="0" applyAlignment="0" applyProtection="0">
      <alignment vertical="center"/>
    </xf>
    <xf numFmtId="0" fontId="31" fillId="34" borderId="85" applyNumberFormat="0" applyAlignment="0" applyProtection="0"/>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44" fillId="39" borderId="86" applyNumberFormat="0" applyFont="0" applyAlignment="0" applyProtection="0"/>
    <xf numFmtId="0" fontId="40" fillId="7" borderId="85" applyNumberForma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0" fillId="7" borderId="85" applyNumberFormat="0" applyAlignment="0" applyProtection="0"/>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31" fillId="34" borderId="85" applyNumberFormat="0" applyAlignment="0" applyProtection="0"/>
    <xf numFmtId="0" fontId="31" fillId="34" borderId="85" applyNumberFormat="0" applyAlignment="0" applyProtection="0"/>
    <xf numFmtId="0" fontId="40" fillId="7" borderId="85" applyNumberFormat="0" applyAlignment="0" applyProtection="0"/>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44" fillId="39" borderId="86" applyNumberFormat="0" applyFont="0" applyAlignment="0" applyProtection="0"/>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44" fillId="39" borderId="86" applyNumberFormat="0" applyFon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4" fillId="39" borderId="86" applyNumberFormat="0" applyFont="0" applyAlignment="0" applyProtection="0"/>
    <xf numFmtId="0" fontId="44" fillId="39" borderId="86" applyNumberFormat="0" applyFon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31" fillId="34" borderId="85" applyNumberFormat="0" applyAlignment="0" applyProtection="0"/>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44" fillId="39" borderId="86" applyNumberFormat="0" applyFon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40" fillId="7" borderId="85" applyNumberFormat="0" applyAlignment="0" applyProtection="0"/>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4" fillId="39" borderId="86" applyNumberFormat="0" applyFont="0" applyAlignment="0" applyProtection="0"/>
    <xf numFmtId="0" fontId="40" fillId="7" borderId="85" applyNumberFormat="0" applyAlignment="0" applyProtection="0"/>
    <xf numFmtId="0" fontId="31" fillId="34"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4" fillId="39" borderId="86" applyNumberFormat="0" applyFont="0" applyAlignment="0" applyProtection="0"/>
    <xf numFmtId="0" fontId="40" fillId="7" borderId="85" applyNumberFormat="0" applyAlignment="0" applyProtection="0"/>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40" fillId="7" borderId="85" applyNumberFormat="0" applyAlignment="0" applyProtection="0"/>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31" fillId="34" borderId="85" applyNumberFormat="0" applyAlignment="0" applyProtection="0"/>
    <xf numFmtId="0" fontId="44" fillId="39" borderId="86" applyNumberFormat="0" applyFon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31" fillId="34" borderId="85" applyNumberFormat="0" applyAlignment="0" applyProtection="0"/>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44" fillId="39" borderId="86" applyNumberFormat="0" applyFon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40" fillId="7" borderId="85" applyNumberFormat="0" applyAlignment="0" applyProtection="0"/>
    <xf numFmtId="0" fontId="31" fillId="34" borderId="85" applyNumberFormat="0" applyAlignment="0" applyProtection="0"/>
    <xf numFmtId="0" fontId="44" fillId="39" borderId="86" applyNumberFormat="0" applyFont="0" applyAlignment="0" applyProtection="0"/>
    <xf numFmtId="0" fontId="44" fillId="39" borderId="86" applyNumberFormat="0" applyFont="0" applyAlignment="0" applyProtection="0"/>
    <xf numFmtId="0" fontId="40" fillId="7" borderId="85" applyNumberFormat="0" applyAlignment="0" applyProtection="0"/>
    <xf numFmtId="0" fontId="31" fillId="34" borderId="85" applyNumberForma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0" fillId="7" borderId="85" applyNumberFormat="0" applyAlignment="0" applyProtection="0"/>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44" fillId="39" borderId="86" applyNumberFormat="0" applyFont="0" applyAlignment="0" applyProtection="0"/>
    <xf numFmtId="0" fontId="40" fillId="7" borderId="85" applyNumberFormat="0" applyAlignment="0" applyProtection="0"/>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31" fillId="34" borderId="85" applyNumberFormat="0" applyAlignment="0" applyProtection="0"/>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40" fillId="7" borderId="85" applyNumberFormat="0" applyAlignment="0" applyProtection="0"/>
    <xf numFmtId="0" fontId="56" fillId="36" borderId="85" applyNumberFormat="0" applyAlignment="0" applyProtection="0">
      <alignment vertical="center"/>
    </xf>
    <xf numFmtId="0" fontId="44" fillId="39" borderId="86" applyNumberFormat="0" applyFont="0" applyAlignment="0" applyProtection="0"/>
    <xf numFmtId="0" fontId="31" fillId="34" borderId="85" applyNumberFormat="0" applyAlignment="0" applyProtection="0"/>
    <xf numFmtId="0" fontId="44" fillId="39" borderId="86" applyNumberFormat="0" applyFont="0" applyAlignment="0" applyProtection="0"/>
    <xf numFmtId="0" fontId="40" fillId="7" borderId="85" applyNumberFormat="0" applyAlignment="0" applyProtection="0"/>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44" fillId="39" borderId="86" applyNumberFormat="0" applyFont="0" applyAlignment="0" applyProtection="0">
      <alignment vertical="center"/>
    </xf>
    <xf numFmtId="0" fontId="31" fillId="34" borderId="85" applyNumberFormat="0" applyAlignment="0" applyProtection="0"/>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31" fillId="34" borderId="85" applyNumberFormat="0" applyAlignment="0" applyProtection="0"/>
    <xf numFmtId="0" fontId="9" fillId="37" borderId="86" applyNumberFormat="0" applyFon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63" fillId="7" borderId="85" applyNumberFormat="0" applyAlignment="0" applyProtection="0">
      <alignment vertical="center"/>
    </xf>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56" fillId="36" borderId="85" applyNumberFormat="0" applyAlignment="0" applyProtection="0">
      <alignment vertical="center"/>
    </xf>
    <xf numFmtId="0" fontId="40" fillId="7" borderId="85" applyNumberFormat="0" applyAlignment="0" applyProtection="0"/>
    <xf numFmtId="0" fontId="44" fillId="39" borderId="86" applyNumberFormat="0" applyFont="0" applyAlignment="0" applyProtection="0"/>
    <xf numFmtId="0" fontId="44" fillId="39" borderId="86" applyNumberFormat="0" applyFont="0" applyAlignment="0" applyProtection="0"/>
    <xf numFmtId="0" fontId="40" fillId="7" borderId="85" applyNumberFormat="0" applyAlignment="0" applyProtection="0"/>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40" fillId="7" borderId="85" applyNumberFormat="0" applyAlignment="0" applyProtection="0"/>
    <xf numFmtId="0" fontId="44" fillId="39" borderId="86" applyNumberFormat="0" applyFont="0" applyAlignment="0" applyProtection="0"/>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44" fillId="39" borderId="86" applyNumberFormat="0" applyFont="0" applyAlignment="0" applyProtection="0"/>
    <xf numFmtId="0" fontId="44" fillId="39" borderId="86" applyNumberFormat="0" applyFont="0" applyAlignment="0" applyProtection="0"/>
    <xf numFmtId="0" fontId="40" fillId="7" borderId="85" applyNumberFormat="0" applyAlignment="0" applyProtection="0"/>
    <xf numFmtId="0" fontId="56" fillId="36" borderId="85" applyNumberFormat="0" applyAlignment="0" applyProtection="0">
      <alignment vertical="center"/>
    </xf>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31" fillId="34" borderId="85" applyNumberForma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40" fillId="7" borderId="85" applyNumberForma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0" fillId="7" borderId="85" applyNumberForma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40" fillId="7" borderId="85" applyNumberFormat="0" applyAlignment="0" applyProtection="0"/>
    <xf numFmtId="0" fontId="44" fillId="39" borderId="86" applyNumberFormat="0" applyFont="0" applyAlignment="0" applyProtection="0"/>
    <xf numFmtId="0" fontId="44" fillId="39" borderId="86" applyNumberFormat="0" applyFon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4" fillId="39" borderId="86" applyNumberFormat="0" applyFont="0" applyAlignment="0" applyProtection="0"/>
    <xf numFmtId="0" fontId="40" fillId="7" borderId="85" applyNumberForma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31" fillId="34" borderId="85" applyNumberFormat="0" applyAlignment="0" applyProtection="0"/>
    <xf numFmtId="0" fontId="31" fillId="34"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0" fillId="7" borderId="85" applyNumberFormat="0" applyAlignment="0" applyProtection="0"/>
    <xf numFmtId="0" fontId="44" fillId="39" borderId="86" applyNumberFormat="0" applyFont="0" applyAlignment="0" applyProtection="0"/>
    <xf numFmtId="0" fontId="44" fillId="39" borderId="86" applyNumberFormat="0" applyFon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4" fillId="39" borderId="86" applyNumberFormat="0" applyFont="0" applyAlignment="0" applyProtection="0"/>
    <xf numFmtId="0" fontId="44" fillId="39" borderId="86" applyNumberFormat="0" applyFon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4" fillId="39" borderId="86" applyNumberFormat="0" applyFont="0" applyAlignment="0" applyProtection="0"/>
    <xf numFmtId="0" fontId="44" fillId="39" borderId="86" applyNumberFormat="0" applyFont="0" applyAlignment="0" applyProtection="0"/>
    <xf numFmtId="0" fontId="40" fillId="7" borderId="85" applyNumberForma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4" fillId="39" borderId="86" applyNumberFormat="0" applyFont="0" applyAlignment="0" applyProtection="0"/>
    <xf numFmtId="0" fontId="44" fillId="39" borderId="86" applyNumberFormat="0" applyFont="0" applyAlignment="0" applyProtection="0"/>
    <xf numFmtId="0" fontId="40" fillId="7" borderId="85" applyNumberForma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4" fillId="39" borderId="86" applyNumberFormat="0" applyFon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4" fillId="39" borderId="86" applyNumberFormat="0" applyFont="0" applyAlignment="0" applyProtection="0"/>
    <xf numFmtId="0" fontId="44" fillId="39" borderId="86" applyNumberFormat="0" applyFont="0" applyAlignment="0" applyProtection="0"/>
    <xf numFmtId="0" fontId="40" fillId="7"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40" fillId="7" borderId="85" applyNumberFormat="0" applyAlignment="0" applyProtection="0"/>
    <xf numFmtId="0" fontId="40" fillId="7"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4" fillId="39" borderId="86" applyNumberFormat="0" applyFont="0" applyAlignment="0" applyProtection="0"/>
    <xf numFmtId="0" fontId="31" fillId="34"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4" fillId="39" borderId="86" applyNumberFormat="0" applyFont="0" applyAlignment="0" applyProtection="0"/>
    <xf numFmtId="0" fontId="44" fillId="39" borderId="86" applyNumberFormat="0" applyFon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40" fillId="7"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40" fillId="7"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6" fillId="0" borderId="0"/>
    <xf numFmtId="0" fontId="40" fillId="7" borderId="85" applyNumberFormat="0" applyAlignment="0" applyProtection="0"/>
    <xf numFmtId="43" fontId="6" fillId="0" borderId="0" applyFont="0" applyFill="0" applyBorder="0" applyAlignment="0" applyProtection="0"/>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31" fillId="34" borderId="85" applyNumberFormat="0" applyAlignment="0" applyProtection="0"/>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44" fillId="39" borderId="86" applyNumberFormat="0" applyFont="0" applyAlignment="0" applyProtection="0"/>
    <xf numFmtId="0" fontId="31" fillId="34" borderId="85" applyNumberFormat="0" applyAlignment="0" applyProtection="0"/>
    <xf numFmtId="0" fontId="31" fillId="34" borderId="85" applyNumberFormat="0" applyAlignment="0" applyProtection="0"/>
    <xf numFmtId="0" fontId="44" fillId="39" borderId="86" applyNumberFormat="0" applyFont="0" applyAlignment="0" applyProtection="0"/>
    <xf numFmtId="0" fontId="40" fillId="7" borderId="85" applyNumberFormat="0" applyAlignment="0" applyProtection="0"/>
    <xf numFmtId="0" fontId="44" fillId="39" borderId="86" applyNumberFormat="0" applyFont="0" applyAlignment="0" applyProtection="0"/>
    <xf numFmtId="0" fontId="31" fillId="34" borderId="85" applyNumberForma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31" fillId="34" borderId="85" applyNumberFormat="0" applyAlignment="0" applyProtection="0"/>
    <xf numFmtId="0" fontId="44" fillId="39" borderId="86" applyNumberFormat="0" applyFont="0" applyAlignment="0" applyProtection="0"/>
    <xf numFmtId="0" fontId="44" fillId="39" borderId="86" applyNumberFormat="0" applyFont="0" applyAlignment="0" applyProtection="0"/>
    <xf numFmtId="0" fontId="31" fillId="34" borderId="85" applyNumberFormat="0" applyAlignment="0" applyProtection="0"/>
    <xf numFmtId="0" fontId="31" fillId="34" borderId="85" applyNumberForma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31" fillId="34" borderId="85" applyNumberFormat="0" applyAlignment="0" applyProtection="0"/>
    <xf numFmtId="0" fontId="31" fillId="34" borderId="85" applyNumberFormat="0" applyAlignment="0" applyProtection="0"/>
    <xf numFmtId="0" fontId="40" fillId="7" borderId="85" applyNumberFormat="0" applyAlignment="0" applyProtection="0"/>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31" fillId="34" borderId="85" applyNumberFormat="0" applyAlignment="0" applyProtection="0"/>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31" fillId="34" borderId="85" applyNumberFormat="0" applyAlignment="0" applyProtection="0"/>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0" fillId="7" borderId="85" applyNumberFormat="0" applyAlignment="0" applyProtection="0"/>
    <xf numFmtId="0" fontId="56" fillId="36" borderId="85" applyNumberFormat="0" applyAlignment="0" applyProtection="0">
      <alignment vertical="center"/>
    </xf>
    <xf numFmtId="0" fontId="31" fillId="34" borderId="85" applyNumberForma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31" fillId="34"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31" fillId="34" borderId="85" applyNumberFormat="0" applyAlignment="0" applyProtection="0"/>
    <xf numFmtId="0" fontId="31" fillId="34" borderId="85" applyNumberFormat="0" applyAlignment="0" applyProtection="0"/>
    <xf numFmtId="0" fontId="40" fillId="7"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40" fillId="7" borderId="85" applyNumberFormat="0" applyAlignment="0" applyProtection="0"/>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4" fillId="39" borderId="86" applyNumberFormat="0" applyFont="0" applyAlignment="0" applyProtection="0"/>
    <xf numFmtId="0" fontId="40" fillId="7" borderId="85" applyNumberFormat="0" applyAlignment="0" applyProtection="0"/>
    <xf numFmtId="0" fontId="31" fillId="34"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4" fillId="39" borderId="86" applyNumberFormat="0" applyFon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31" fillId="34" borderId="85" applyNumberFormat="0" applyAlignment="0" applyProtection="0"/>
    <xf numFmtId="0" fontId="44" fillId="39" borderId="86" applyNumberFormat="0" applyFon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31" fillId="34" borderId="85" applyNumberFormat="0" applyAlignment="0" applyProtection="0"/>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44" fillId="39" borderId="86" applyNumberFormat="0" applyFon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40" fillId="7" borderId="85" applyNumberFormat="0" applyAlignment="0" applyProtection="0"/>
    <xf numFmtId="0" fontId="31" fillId="34" borderId="85" applyNumberFormat="0" applyAlignment="0" applyProtection="0"/>
    <xf numFmtId="0" fontId="44" fillId="39" borderId="86" applyNumberFormat="0" applyFont="0" applyAlignment="0" applyProtection="0"/>
    <xf numFmtId="0" fontId="44" fillId="39" borderId="86" applyNumberFormat="0" applyFont="0" applyAlignment="0" applyProtection="0"/>
    <xf numFmtId="0" fontId="40" fillId="7" borderId="85" applyNumberFormat="0" applyAlignment="0" applyProtection="0"/>
    <xf numFmtId="0" fontId="31" fillId="34" borderId="85" applyNumberForma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0" fillId="7" borderId="85" applyNumberForma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44" fillId="39" borderId="86" applyNumberFormat="0" applyFont="0" applyAlignment="0" applyProtection="0"/>
    <xf numFmtId="0" fontId="44" fillId="39" borderId="86" applyNumberFormat="0" applyFont="0" applyAlignment="0" applyProtection="0"/>
    <xf numFmtId="0" fontId="40" fillId="7" borderId="85" applyNumberFormat="0" applyAlignment="0" applyProtection="0"/>
    <xf numFmtId="0" fontId="44" fillId="39" borderId="86" applyNumberFormat="0" applyFont="0" applyAlignment="0" applyProtection="0"/>
    <xf numFmtId="0" fontId="44" fillId="39" borderId="86" applyNumberFormat="0" applyFont="0" applyAlignment="0" applyProtection="0"/>
    <xf numFmtId="0" fontId="56" fillId="34" borderId="85" applyNumberFormat="0" applyAlignment="0" applyProtection="0">
      <alignment vertical="center"/>
    </xf>
    <xf numFmtId="0" fontId="31" fillId="34" borderId="85" applyNumberFormat="0" applyAlignment="0" applyProtection="0"/>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44" fillId="39" borderId="86" applyNumberFormat="0" applyFont="0" applyAlignment="0" applyProtection="0"/>
    <xf numFmtId="0" fontId="40" fillId="7" borderId="85" applyNumberForma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0" fillId="7" borderId="85" applyNumberFormat="0" applyAlignment="0" applyProtection="0"/>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31" fillId="34" borderId="85" applyNumberFormat="0" applyAlignment="0" applyProtection="0"/>
    <xf numFmtId="0" fontId="31" fillId="34" borderId="85" applyNumberFormat="0" applyAlignment="0" applyProtection="0"/>
    <xf numFmtId="0" fontId="40" fillId="7" borderId="85" applyNumberFormat="0" applyAlignment="0" applyProtection="0"/>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44" fillId="39" borderId="86" applyNumberFormat="0" applyFont="0" applyAlignment="0" applyProtection="0"/>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44" fillId="39" borderId="86" applyNumberFormat="0" applyFon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4" fillId="39" borderId="86" applyNumberFormat="0" applyFont="0" applyAlignment="0" applyProtection="0"/>
    <xf numFmtId="0" fontId="44" fillId="39" borderId="86" applyNumberFormat="0" applyFon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44" fillId="39" borderId="86" applyNumberFormat="0" applyFon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40" fillId="7" borderId="85" applyNumberFormat="0" applyAlignment="0" applyProtection="0"/>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4" fillId="39" borderId="86" applyNumberFormat="0" applyFont="0" applyAlignment="0" applyProtection="0"/>
    <xf numFmtId="0" fontId="40" fillId="7" borderId="85" applyNumberFormat="0" applyAlignment="0" applyProtection="0"/>
    <xf numFmtId="0" fontId="31" fillId="34"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4" fillId="39" borderId="86" applyNumberFormat="0" applyFont="0" applyAlignment="0" applyProtection="0"/>
    <xf numFmtId="0" fontId="40" fillId="7" borderId="85" applyNumberFormat="0" applyAlignment="0" applyProtection="0"/>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40" fillId="7" borderId="85" applyNumberFormat="0" applyAlignment="0" applyProtection="0"/>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31" fillId="34" borderId="85" applyNumberFormat="0" applyAlignment="0" applyProtection="0"/>
    <xf numFmtId="0" fontId="44" fillId="39" borderId="86" applyNumberFormat="0" applyFon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31" fillId="34" borderId="85" applyNumberFormat="0" applyAlignment="0" applyProtection="0"/>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44" fillId="39" borderId="86" applyNumberFormat="0" applyFon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40" fillId="7" borderId="85" applyNumberFormat="0" applyAlignment="0" applyProtection="0"/>
    <xf numFmtId="0" fontId="31" fillId="34" borderId="85" applyNumberFormat="0" applyAlignment="0" applyProtection="0"/>
    <xf numFmtId="0" fontId="44" fillId="39" borderId="86" applyNumberFormat="0" applyFont="0" applyAlignment="0" applyProtection="0"/>
    <xf numFmtId="0" fontId="44" fillId="39" borderId="86" applyNumberFormat="0" applyFont="0" applyAlignment="0" applyProtection="0"/>
    <xf numFmtId="0" fontId="40" fillId="7" borderId="85" applyNumberFormat="0" applyAlignment="0" applyProtection="0"/>
    <xf numFmtId="0" fontId="31" fillId="34" borderId="85" applyNumberForma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0" fillId="7" borderId="85" applyNumberFormat="0" applyAlignment="0" applyProtection="0"/>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44" fillId="39" borderId="86" applyNumberFormat="0" applyFont="0" applyAlignment="0" applyProtection="0"/>
    <xf numFmtId="0" fontId="40" fillId="7" borderId="85" applyNumberFormat="0" applyAlignment="0" applyProtection="0"/>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31" fillId="34" borderId="85" applyNumberFormat="0" applyAlignment="0" applyProtection="0"/>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40" fillId="7" borderId="85" applyNumberFormat="0" applyAlignment="0" applyProtection="0"/>
    <xf numFmtId="0" fontId="44" fillId="39" borderId="86" applyNumberFormat="0" applyFont="0" applyAlignment="0" applyProtection="0"/>
    <xf numFmtId="0" fontId="31" fillId="34" borderId="85" applyNumberFormat="0" applyAlignment="0" applyProtection="0"/>
    <xf numFmtId="0" fontId="44" fillId="39" borderId="86" applyNumberFormat="0" applyFont="0" applyAlignment="0" applyProtection="0"/>
    <xf numFmtId="0" fontId="40" fillId="7" borderId="85" applyNumberFormat="0" applyAlignment="0" applyProtection="0"/>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31" fillId="34" borderId="85" applyNumberFormat="0" applyAlignment="0" applyProtection="0"/>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31" fillId="34" borderId="85" applyNumberFormat="0" applyAlignment="0" applyProtection="0"/>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40" fillId="7" borderId="85" applyNumberFormat="0" applyAlignment="0" applyProtection="0"/>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40" fillId="7" borderId="85" applyNumberFormat="0" applyAlignment="0" applyProtection="0"/>
    <xf numFmtId="0" fontId="44" fillId="39" borderId="86" applyNumberFormat="0" applyFont="0" applyAlignment="0" applyProtection="0"/>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44" fillId="39" borderId="86" applyNumberFormat="0" applyFont="0" applyAlignment="0" applyProtection="0"/>
    <xf numFmtId="0" fontId="44" fillId="39" borderId="86" applyNumberFormat="0" applyFont="0" applyAlignment="0" applyProtection="0"/>
    <xf numFmtId="0" fontId="40" fillId="7" borderId="85" applyNumberFormat="0" applyAlignment="0" applyProtection="0"/>
    <xf numFmtId="0" fontId="56" fillId="36" borderId="85" applyNumberFormat="0" applyAlignment="0" applyProtection="0">
      <alignment vertical="center"/>
    </xf>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31" fillId="34" borderId="85" applyNumberForma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40" fillId="7" borderId="85" applyNumberForma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0" fillId="7" borderId="85" applyNumberForma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40" fillId="7" borderId="85" applyNumberFormat="0" applyAlignment="0" applyProtection="0"/>
    <xf numFmtId="0" fontId="44" fillId="39" borderId="86" applyNumberFormat="0" applyFont="0" applyAlignment="0" applyProtection="0"/>
    <xf numFmtId="0" fontId="44" fillId="39" borderId="86" applyNumberFormat="0" applyFon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31" fillId="34" borderId="85" applyNumberFormat="0" applyAlignment="0" applyProtection="0"/>
    <xf numFmtId="0" fontId="31" fillId="34"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0" fillId="7" borderId="85" applyNumberFormat="0" applyAlignment="0" applyProtection="0"/>
    <xf numFmtId="0" fontId="44" fillId="39" borderId="86" applyNumberFormat="0" applyFont="0" applyAlignment="0" applyProtection="0"/>
    <xf numFmtId="0" fontId="44" fillId="39" borderId="86" applyNumberFormat="0" applyFon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4" fillId="39" borderId="86" applyNumberFormat="0" applyFont="0" applyAlignment="0" applyProtection="0"/>
    <xf numFmtId="0" fontId="44" fillId="39" borderId="86" applyNumberFormat="0" applyFon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4" fillId="39" borderId="86" applyNumberFormat="0" applyFont="0" applyAlignment="0" applyProtection="0"/>
    <xf numFmtId="0" fontId="44" fillId="39" borderId="86" applyNumberFormat="0" applyFont="0" applyAlignment="0" applyProtection="0"/>
    <xf numFmtId="0" fontId="40" fillId="7" borderId="85" applyNumberForma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4" fillId="39" borderId="86" applyNumberFormat="0" applyFont="0" applyAlignment="0" applyProtection="0"/>
    <xf numFmtId="0" fontId="44" fillId="39" borderId="86" applyNumberFormat="0" applyFont="0" applyAlignment="0" applyProtection="0"/>
    <xf numFmtId="0" fontId="40" fillId="7" borderId="85" applyNumberForma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4" fillId="39" borderId="86" applyNumberFormat="0" applyFon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4" fillId="39" borderId="86" applyNumberFormat="0" applyFont="0" applyAlignment="0" applyProtection="0"/>
    <xf numFmtId="0" fontId="44" fillId="39" borderId="86" applyNumberFormat="0" applyFont="0" applyAlignment="0" applyProtection="0"/>
    <xf numFmtId="0" fontId="40" fillId="7"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40" fillId="7" borderId="85" applyNumberFormat="0" applyAlignment="0" applyProtection="0"/>
    <xf numFmtId="0" fontId="40" fillId="7"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4" fillId="39" borderId="86" applyNumberFormat="0" applyFont="0" applyAlignment="0" applyProtection="0"/>
    <xf numFmtId="0" fontId="31" fillId="34"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4" fillId="39" borderId="86" applyNumberFormat="0" applyFont="0" applyAlignment="0" applyProtection="0"/>
    <xf numFmtId="0" fontId="44" fillId="39" borderId="86" applyNumberFormat="0" applyFon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40" fillId="7"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40" fillId="7"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40" fillId="7" borderId="85" applyNumberFormat="0" applyAlignment="0" applyProtection="0"/>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31" fillId="34" borderId="85" applyNumberFormat="0" applyAlignment="0" applyProtection="0"/>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44" fillId="39" borderId="86" applyNumberFormat="0" applyFont="0" applyAlignment="0" applyProtection="0"/>
    <xf numFmtId="0" fontId="31" fillId="34" borderId="85" applyNumberFormat="0" applyAlignment="0" applyProtection="0"/>
    <xf numFmtId="0" fontId="31" fillId="34" borderId="85" applyNumberFormat="0" applyAlignment="0" applyProtection="0"/>
    <xf numFmtId="0" fontId="44" fillId="39" borderId="86" applyNumberFormat="0" applyFont="0" applyAlignment="0" applyProtection="0"/>
    <xf numFmtId="0" fontId="40" fillId="7" borderId="85" applyNumberFormat="0" applyAlignment="0" applyProtection="0"/>
    <xf numFmtId="0" fontId="44" fillId="39" borderId="86" applyNumberFormat="0" applyFont="0" applyAlignment="0" applyProtection="0"/>
    <xf numFmtId="0" fontId="31" fillId="34" borderId="85" applyNumberForma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31" fillId="34" borderId="85" applyNumberFormat="0" applyAlignment="0" applyProtection="0"/>
    <xf numFmtId="0" fontId="44" fillId="39" borderId="86" applyNumberFormat="0" applyFont="0" applyAlignment="0" applyProtection="0"/>
    <xf numFmtId="0" fontId="44" fillId="39" borderId="86" applyNumberFormat="0" applyFont="0" applyAlignment="0" applyProtection="0"/>
    <xf numFmtId="0" fontId="31" fillId="34" borderId="85" applyNumberFormat="0" applyAlignment="0" applyProtection="0"/>
    <xf numFmtId="0" fontId="31" fillId="34" borderId="85" applyNumberForma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31" fillId="34" borderId="85" applyNumberFormat="0" applyAlignment="0" applyProtection="0"/>
    <xf numFmtId="0" fontId="31" fillId="34" borderId="85" applyNumberFormat="0" applyAlignment="0" applyProtection="0"/>
    <xf numFmtId="0" fontId="40" fillId="7" borderId="85" applyNumberFormat="0" applyAlignment="0" applyProtection="0"/>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31" fillId="34" borderId="85" applyNumberFormat="0" applyAlignment="0" applyProtection="0"/>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31" fillId="34" borderId="85" applyNumberFormat="0" applyAlignment="0" applyProtection="0"/>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0" fillId="7" borderId="85" applyNumberFormat="0" applyAlignment="0" applyProtection="0"/>
    <xf numFmtId="0" fontId="56" fillId="36" borderId="85" applyNumberFormat="0" applyAlignment="0" applyProtection="0">
      <alignment vertical="center"/>
    </xf>
    <xf numFmtId="0" fontId="31" fillId="34" borderId="85" applyNumberForma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31" fillId="34"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31" fillId="34" borderId="85" applyNumberFormat="0" applyAlignment="0" applyProtection="0"/>
    <xf numFmtId="0" fontId="31" fillId="34" borderId="85" applyNumberFormat="0" applyAlignment="0" applyProtection="0"/>
    <xf numFmtId="0" fontId="40" fillId="7"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40" fillId="7" borderId="85" applyNumberFormat="0" applyAlignment="0" applyProtection="0"/>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4" fillId="39" borderId="86" applyNumberFormat="0" applyFont="0" applyAlignment="0" applyProtection="0"/>
    <xf numFmtId="0" fontId="40" fillId="7" borderId="85" applyNumberFormat="0" applyAlignment="0" applyProtection="0"/>
    <xf numFmtId="0" fontId="31" fillId="34"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4" fillId="39" borderId="86" applyNumberFormat="0" applyFon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31" fillId="34" borderId="85" applyNumberFormat="0" applyAlignment="0" applyProtection="0"/>
    <xf numFmtId="0" fontId="44" fillId="39" borderId="86" applyNumberFormat="0" applyFon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31" fillId="34" borderId="85" applyNumberFormat="0" applyAlignment="0" applyProtection="0"/>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44" fillId="39" borderId="86" applyNumberFormat="0" applyFon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40" fillId="7" borderId="85" applyNumberFormat="0" applyAlignment="0" applyProtection="0"/>
    <xf numFmtId="0" fontId="31" fillId="34" borderId="85" applyNumberFormat="0" applyAlignment="0" applyProtection="0"/>
    <xf numFmtId="0" fontId="44" fillId="39" borderId="86" applyNumberFormat="0" applyFont="0" applyAlignment="0" applyProtection="0"/>
    <xf numFmtId="0" fontId="44" fillId="39" borderId="86" applyNumberFormat="0" applyFont="0" applyAlignment="0" applyProtection="0"/>
    <xf numFmtId="0" fontId="40" fillId="7" borderId="85" applyNumberFormat="0" applyAlignment="0" applyProtection="0"/>
    <xf numFmtId="0" fontId="31" fillId="34" borderId="85" applyNumberForma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0" fillId="7" borderId="85" applyNumberForma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44" fillId="39" borderId="86" applyNumberFormat="0" applyFont="0" applyAlignment="0" applyProtection="0"/>
    <xf numFmtId="0" fontId="44" fillId="39" borderId="86" applyNumberFormat="0" applyFont="0" applyAlignment="0" applyProtection="0"/>
    <xf numFmtId="0" fontId="40" fillId="7" borderId="85" applyNumberFormat="0" applyAlignment="0" applyProtection="0"/>
    <xf numFmtId="0" fontId="44" fillId="39" borderId="86" applyNumberFormat="0" applyFont="0" applyAlignment="0" applyProtection="0"/>
    <xf numFmtId="0" fontId="44" fillId="39" borderId="86" applyNumberFormat="0" applyFont="0" applyAlignment="0" applyProtection="0"/>
    <xf numFmtId="0" fontId="56" fillId="34" borderId="85" applyNumberFormat="0" applyAlignment="0" applyProtection="0">
      <alignment vertical="center"/>
    </xf>
    <xf numFmtId="0" fontId="31" fillId="34" borderId="85" applyNumberFormat="0" applyAlignment="0" applyProtection="0"/>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44" fillId="39" borderId="86" applyNumberFormat="0" applyFont="0" applyAlignment="0" applyProtection="0"/>
    <xf numFmtId="0" fontId="40" fillId="7" borderId="85" applyNumberForma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0" fillId="7" borderId="85" applyNumberFormat="0" applyAlignment="0" applyProtection="0"/>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31" fillId="34" borderId="85" applyNumberFormat="0" applyAlignment="0" applyProtection="0"/>
    <xf numFmtId="0" fontId="31" fillId="34" borderId="85" applyNumberFormat="0" applyAlignment="0" applyProtection="0"/>
    <xf numFmtId="0" fontId="40" fillId="7" borderId="85" applyNumberFormat="0" applyAlignment="0" applyProtection="0"/>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44" fillId="39" borderId="86" applyNumberFormat="0" applyFont="0" applyAlignment="0" applyProtection="0"/>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44" fillId="39" borderId="86" applyNumberFormat="0" applyFon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4" fillId="39" borderId="86" applyNumberFormat="0" applyFont="0" applyAlignment="0" applyProtection="0"/>
    <xf numFmtId="0" fontId="44" fillId="39" borderId="86" applyNumberFormat="0" applyFon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44" fillId="39" borderId="86" applyNumberFormat="0" applyFon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40" fillId="7" borderId="85" applyNumberFormat="0" applyAlignment="0" applyProtection="0"/>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4" fillId="39" borderId="86" applyNumberFormat="0" applyFont="0" applyAlignment="0" applyProtection="0"/>
    <xf numFmtId="0" fontId="40" fillId="7" borderId="85" applyNumberFormat="0" applyAlignment="0" applyProtection="0"/>
    <xf numFmtId="0" fontId="31" fillId="34"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4" fillId="39" borderId="86" applyNumberFormat="0" applyFont="0" applyAlignment="0" applyProtection="0"/>
    <xf numFmtId="0" fontId="40" fillId="7" borderId="85" applyNumberFormat="0" applyAlignment="0" applyProtection="0"/>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40" fillId="7" borderId="85" applyNumberFormat="0" applyAlignment="0" applyProtection="0"/>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31" fillId="34" borderId="85" applyNumberFormat="0" applyAlignment="0" applyProtection="0"/>
    <xf numFmtId="0" fontId="44" fillId="39" borderId="86" applyNumberFormat="0" applyFon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31" fillId="34" borderId="85" applyNumberFormat="0" applyAlignment="0" applyProtection="0"/>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44" fillId="39" borderId="86" applyNumberFormat="0" applyFon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40" fillId="7" borderId="85" applyNumberFormat="0" applyAlignment="0" applyProtection="0"/>
    <xf numFmtId="0" fontId="31" fillId="34" borderId="85" applyNumberFormat="0" applyAlignment="0" applyProtection="0"/>
    <xf numFmtId="0" fontId="44" fillId="39" borderId="86" applyNumberFormat="0" applyFont="0" applyAlignment="0" applyProtection="0"/>
    <xf numFmtId="0" fontId="44" fillId="39" borderId="86" applyNumberFormat="0" applyFont="0" applyAlignment="0" applyProtection="0"/>
    <xf numFmtId="0" fontId="40" fillId="7" borderId="85" applyNumberFormat="0" applyAlignment="0" applyProtection="0"/>
    <xf numFmtId="0" fontId="31" fillId="34" borderId="85" applyNumberForma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40" fillId="7" borderId="85" applyNumberFormat="0" applyAlignment="0" applyProtection="0"/>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44" fillId="39" borderId="86" applyNumberFormat="0" applyFont="0" applyAlignment="0" applyProtection="0"/>
    <xf numFmtId="0" fontId="44" fillId="39" borderId="86" applyNumberFormat="0" applyFont="0" applyAlignment="0" applyProtection="0"/>
    <xf numFmtId="0" fontId="44" fillId="39" borderId="86" applyNumberFormat="0" applyFont="0" applyAlignment="0" applyProtection="0"/>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44" fillId="39" borderId="86" applyNumberFormat="0" applyFont="0" applyAlignment="0" applyProtection="0"/>
    <xf numFmtId="0" fontId="40" fillId="7" borderId="85" applyNumberFormat="0" applyAlignment="0" applyProtection="0"/>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31" fillId="34" borderId="85" applyNumberFormat="0" applyAlignment="0" applyProtection="0"/>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40" fillId="7" borderId="85" applyNumberFormat="0" applyAlignment="0" applyProtection="0"/>
    <xf numFmtId="0" fontId="44" fillId="39" borderId="86" applyNumberFormat="0" applyFont="0" applyAlignment="0" applyProtection="0"/>
    <xf numFmtId="0" fontId="31" fillId="34" borderId="85" applyNumberFormat="0" applyAlignment="0" applyProtection="0"/>
    <xf numFmtId="0" fontId="44" fillId="39" borderId="86" applyNumberFormat="0" applyFont="0" applyAlignment="0" applyProtection="0"/>
    <xf numFmtId="0" fontId="40" fillId="7" borderId="85" applyNumberFormat="0" applyAlignment="0" applyProtection="0"/>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31" fillId="34" borderId="85" applyNumberFormat="0" applyAlignment="0" applyProtection="0"/>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31" fillId="34" borderId="85" applyNumberFormat="0" applyAlignment="0" applyProtection="0"/>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9" fillId="37" borderId="86" applyNumberFormat="0" applyFont="0" applyAlignment="0" applyProtection="0">
      <alignment vertical="center"/>
    </xf>
    <xf numFmtId="0" fontId="44" fillId="39" borderId="86" applyNumberFormat="0" applyFont="0" applyAlignment="0" applyProtection="0">
      <alignment vertical="center"/>
    </xf>
    <xf numFmtId="0" fontId="40" fillId="7" borderId="85" applyNumberFormat="0" applyAlignment="0" applyProtection="0"/>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40" fillId="7" borderId="85" applyNumberFormat="0" applyAlignment="0" applyProtection="0"/>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40" fillId="7" borderId="85" applyNumberFormat="0" applyAlignment="0" applyProtection="0"/>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40" fillId="7" borderId="85" applyNumberFormat="0" applyAlignment="0" applyProtection="0"/>
    <xf numFmtId="0" fontId="40" fillId="7"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31" fillId="34" borderId="85" applyNumberFormat="0" applyAlignment="0" applyProtection="0"/>
    <xf numFmtId="0" fontId="31" fillId="34"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40" fillId="7" borderId="85" applyNumberFormat="0" applyAlignment="0" applyProtection="0"/>
    <xf numFmtId="0" fontId="40" fillId="7"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31" fillId="34"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40" fillId="7"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40" fillId="7"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40" fillId="7" borderId="85" applyNumberFormat="0" applyAlignment="0" applyProtection="0"/>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40" fillId="7"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40" fillId="7" borderId="85" applyNumberFormat="0" applyAlignment="0" applyProtection="0"/>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31" fillId="34" borderId="85" applyNumberFormat="0" applyAlignment="0" applyProtection="0"/>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31" fillId="34" borderId="85" applyNumberFormat="0" applyAlignment="0" applyProtection="0"/>
    <xf numFmtId="0" fontId="40" fillId="7" borderId="85" applyNumberFormat="0" applyAlignment="0" applyProtection="0"/>
    <xf numFmtId="0" fontId="56" fillId="36" borderId="85" applyNumberFormat="0" applyAlignment="0" applyProtection="0">
      <alignment vertical="center"/>
    </xf>
    <xf numFmtId="0" fontId="31" fillId="34" borderId="85" applyNumberFormat="0" applyAlignment="0" applyProtection="0"/>
    <xf numFmtId="0" fontId="31" fillId="34"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31" fillId="34" borderId="85" applyNumberFormat="0" applyAlignment="0" applyProtection="0"/>
    <xf numFmtId="0" fontId="31" fillId="34" borderId="85" applyNumberFormat="0" applyAlignment="0" applyProtection="0"/>
    <xf numFmtId="0" fontId="40" fillId="7"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31" fillId="34"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31" fillId="34" borderId="85" applyNumberFormat="0" applyAlignment="0" applyProtection="0"/>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40" fillId="7" borderId="85" applyNumberFormat="0" applyAlignment="0" applyProtection="0"/>
    <xf numFmtId="0" fontId="31" fillId="34" borderId="85" applyNumberFormat="0" applyAlignment="0" applyProtection="0"/>
    <xf numFmtId="0" fontId="40" fillId="7" borderId="85" applyNumberFormat="0" applyAlignment="0" applyProtection="0"/>
    <xf numFmtId="0" fontId="31" fillId="34"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40" fillId="7" borderId="85" applyNumberFormat="0" applyAlignment="0" applyProtection="0"/>
    <xf numFmtId="0" fontId="56" fillId="34" borderId="85" applyNumberFormat="0" applyAlignment="0" applyProtection="0">
      <alignment vertical="center"/>
    </xf>
    <xf numFmtId="0" fontId="31" fillId="34" borderId="85" applyNumberFormat="0" applyAlignment="0" applyProtection="0"/>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40" fillId="7" borderId="85" applyNumberFormat="0" applyAlignment="0" applyProtection="0"/>
    <xf numFmtId="0" fontId="40" fillId="7" borderId="85" applyNumberFormat="0" applyAlignment="0" applyProtection="0"/>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31" fillId="34" borderId="85" applyNumberFormat="0" applyAlignment="0" applyProtection="0"/>
    <xf numFmtId="0" fontId="31" fillId="34" borderId="85" applyNumberFormat="0" applyAlignment="0" applyProtection="0"/>
    <xf numFmtId="0" fontId="40" fillId="7" borderId="85" applyNumberFormat="0" applyAlignment="0" applyProtection="0"/>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31" fillId="34"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40" fillId="7" borderId="85" applyNumberFormat="0" applyAlignment="0" applyProtection="0"/>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31" fillId="34" borderId="85" applyNumberFormat="0" applyAlignment="0" applyProtection="0"/>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40" fillId="7" borderId="85" applyNumberFormat="0" applyAlignment="0" applyProtection="0"/>
    <xf numFmtId="0" fontId="31" fillId="34" borderId="85" applyNumberFormat="0" applyAlignment="0" applyProtection="0"/>
    <xf numFmtId="0" fontId="40" fillId="7" borderId="85" applyNumberFormat="0" applyAlignment="0" applyProtection="0"/>
    <xf numFmtId="0" fontId="31" fillId="34" borderId="85" applyNumberFormat="0" applyAlignment="0" applyProtection="0"/>
    <xf numFmtId="0" fontId="40" fillId="7" borderId="85" applyNumberFormat="0" applyAlignment="0" applyProtection="0"/>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40" fillId="7" borderId="85" applyNumberFormat="0" applyAlignment="0" applyProtection="0"/>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31" fillId="34" borderId="85" applyNumberFormat="0" applyAlignment="0" applyProtection="0"/>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40" fillId="7"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31" fillId="34" borderId="85" applyNumberFormat="0" applyAlignment="0" applyProtection="0"/>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40" fillId="7" borderId="85" applyNumberFormat="0" applyAlignment="0" applyProtection="0"/>
    <xf numFmtId="0" fontId="31" fillId="34" borderId="85" applyNumberFormat="0" applyAlignment="0" applyProtection="0"/>
    <xf numFmtId="0" fontId="40" fillId="7" borderId="85" applyNumberFormat="0" applyAlignment="0" applyProtection="0"/>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31" fillId="34" borderId="85" applyNumberFormat="0" applyAlignment="0" applyProtection="0"/>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6" borderId="85" applyNumberFormat="0" applyAlignment="0" applyProtection="0">
      <alignment vertical="center"/>
    </xf>
    <xf numFmtId="0" fontId="56" fillId="34"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31" fillId="34" borderId="85" applyNumberFormat="0" applyAlignment="0" applyProtection="0"/>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13" borderId="85" applyNumberFormat="0" applyAlignment="0" applyProtection="0">
      <alignment vertical="center"/>
    </xf>
    <xf numFmtId="0" fontId="63" fillId="7" borderId="85" applyNumberFormat="0" applyAlignment="0" applyProtection="0">
      <alignment vertical="center"/>
    </xf>
    <xf numFmtId="0" fontId="87" fillId="0" borderId="0">
      <alignment vertical="center"/>
    </xf>
    <xf numFmtId="9" fontId="87" fillId="0" borderId="0" applyFont="0" applyFill="0" applyBorder="0" applyAlignment="0" applyProtection="0">
      <alignment vertical="center"/>
    </xf>
    <xf numFmtId="0" fontId="9" fillId="0" borderId="0"/>
    <xf numFmtId="0" fontId="87" fillId="0" borderId="0">
      <alignment vertical="center"/>
    </xf>
    <xf numFmtId="0" fontId="87" fillId="0" borderId="0">
      <alignment vertical="center"/>
    </xf>
    <xf numFmtId="0" fontId="87" fillId="0" borderId="0">
      <alignment vertical="center"/>
    </xf>
    <xf numFmtId="0" fontId="87" fillId="0" borderId="0">
      <alignment vertical="center"/>
    </xf>
    <xf numFmtId="0" fontId="87" fillId="0" borderId="0">
      <alignment vertical="center"/>
    </xf>
    <xf numFmtId="0" fontId="87" fillId="0" borderId="0">
      <alignment vertical="center"/>
    </xf>
    <xf numFmtId="0" fontId="9" fillId="0" borderId="0" applyNumberFormat="0" applyFill="0" applyBorder="0" applyAlignment="0" applyProtection="0"/>
    <xf numFmtId="0" fontId="9" fillId="0" borderId="0" applyNumberFormat="0" applyFill="0" applyBorder="0" applyAlignment="0" applyProtection="0"/>
    <xf numFmtId="0" fontId="9" fillId="0" borderId="0"/>
    <xf numFmtId="0" fontId="9" fillId="0" borderId="0"/>
    <xf numFmtId="0" fontId="87" fillId="0" borderId="0">
      <alignment vertical="center"/>
    </xf>
    <xf numFmtId="0" fontId="87" fillId="0" borderId="0">
      <alignment vertical="center"/>
    </xf>
    <xf numFmtId="0" fontId="9" fillId="0" borderId="0"/>
    <xf numFmtId="0" fontId="87" fillId="0" borderId="0">
      <alignment vertical="center"/>
    </xf>
    <xf numFmtId="0" fontId="9" fillId="0" borderId="0"/>
    <xf numFmtId="0" fontId="9" fillId="0" borderId="0"/>
    <xf numFmtId="0" fontId="87" fillId="0" borderId="0">
      <alignment vertical="center"/>
    </xf>
    <xf numFmtId="164" fontId="87" fillId="0" borderId="0" applyFont="0" applyFill="0" applyBorder="0" applyAlignment="0" applyProtection="0">
      <alignment vertical="center"/>
    </xf>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8" fillId="0" borderId="0"/>
    <xf numFmtId="9" fontId="88" fillId="0" borderId="0" applyFont="0" applyFill="0" applyBorder="0" applyAlignment="0" applyProtection="0"/>
    <xf numFmtId="0" fontId="9" fillId="0" borderId="0" applyNumberFormat="0" applyFill="0" applyBorder="0" applyAlignment="0" applyProtection="0"/>
    <xf numFmtId="164" fontId="88" fillId="0" borderId="0" applyFont="0" applyFill="0" applyBorder="0" applyAlignment="0" applyProtection="0">
      <alignment vertical="center"/>
    </xf>
    <xf numFmtId="0" fontId="44" fillId="0" borderId="0">
      <alignment vertical="center"/>
    </xf>
    <xf numFmtId="0" fontId="9" fillId="0" borderId="0" applyNumberForma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70" fillId="0" borderId="0"/>
    <xf numFmtId="0" fontId="44" fillId="0" borderId="0"/>
    <xf numFmtId="0" fontId="88" fillId="0" borderId="0"/>
    <xf numFmtId="164" fontId="88" fillId="0" borderId="0" applyFont="0" applyFill="0" applyBorder="0" applyAlignment="0" applyProtection="0">
      <alignment vertical="center"/>
    </xf>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xf numFmtId="0" fontId="9" fillId="0" borderId="0" applyNumberFormat="0" applyFill="0" applyBorder="0" applyAlignment="0" applyProtection="0"/>
    <xf numFmtId="0" fontId="9" fillId="0" borderId="0" applyNumberFormat="0" applyFill="0" applyBorder="0" applyAlignment="0" applyProtection="0"/>
    <xf numFmtId="0" fontId="87" fillId="0" borderId="0">
      <alignment vertical="center"/>
    </xf>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43" fontId="88" fillId="0" borderId="0" applyFont="0" applyFill="0" applyBorder="0" applyAlignment="0" applyProtection="0"/>
    <xf numFmtId="0" fontId="89" fillId="0" borderId="0" applyNumberFormat="0" applyFill="0" applyBorder="0" applyAlignment="0" applyProtection="0"/>
    <xf numFmtId="0" fontId="26" fillId="2" borderId="0" applyNumberFormat="0" applyBorder="0" applyAlignment="0" applyProtection="0"/>
    <xf numFmtId="0" fontId="26" fillId="3" borderId="0" applyNumberFormat="0" applyBorder="0" applyAlignment="0" applyProtection="0"/>
    <xf numFmtId="0" fontId="26" fillId="4" borderId="0" applyNumberFormat="0" applyBorder="0" applyAlignment="0" applyProtection="0"/>
    <xf numFmtId="0" fontId="26" fillId="5" borderId="0" applyNumberFormat="0" applyBorder="0" applyAlignment="0" applyProtection="0"/>
    <xf numFmtId="0" fontId="26" fillId="6" borderId="0" applyNumberFormat="0" applyBorder="0" applyAlignment="0" applyProtection="0"/>
    <xf numFmtId="0" fontId="26" fillId="7" borderId="0" applyNumberFormat="0" applyBorder="0" applyAlignment="0" applyProtection="0"/>
    <xf numFmtId="0" fontId="27" fillId="2" borderId="0" applyNumberFormat="0" applyBorder="0" applyAlignment="0" applyProtection="0">
      <alignment vertical="center"/>
    </xf>
    <xf numFmtId="0" fontId="27" fillId="3" borderId="0" applyNumberFormat="0" applyBorder="0" applyAlignment="0" applyProtection="0">
      <alignment vertical="center"/>
    </xf>
    <xf numFmtId="0" fontId="27" fillId="4" borderId="0" applyNumberFormat="0" applyBorder="0" applyAlignment="0" applyProtection="0">
      <alignment vertical="center"/>
    </xf>
    <xf numFmtId="0" fontId="27" fillId="5" borderId="0" applyNumberFormat="0" applyBorder="0" applyAlignment="0" applyProtection="0">
      <alignment vertical="center"/>
    </xf>
    <xf numFmtId="0" fontId="27" fillId="6" borderId="0" applyNumberFormat="0" applyBorder="0" applyAlignment="0" applyProtection="0">
      <alignment vertical="center"/>
    </xf>
    <xf numFmtId="0" fontId="27" fillId="7" borderId="0" applyNumberFormat="0" applyBorder="0" applyAlignment="0" applyProtection="0">
      <alignment vertical="center"/>
    </xf>
    <xf numFmtId="0" fontId="26" fillId="14" borderId="0" applyNumberFormat="0" applyBorder="0" applyAlignment="0" applyProtection="0"/>
    <xf numFmtId="0" fontId="26" fillId="15" borderId="0" applyNumberFormat="0" applyBorder="0" applyAlignment="0" applyProtection="0"/>
    <xf numFmtId="0" fontId="26" fillId="16" borderId="0" applyNumberFormat="0" applyBorder="0" applyAlignment="0" applyProtection="0"/>
    <xf numFmtId="0" fontId="26" fillId="5" borderId="0" applyNumberFormat="0" applyBorder="0" applyAlignment="0" applyProtection="0"/>
    <xf numFmtId="0" fontId="26" fillId="14" borderId="0" applyNumberFormat="0" applyBorder="0" applyAlignment="0" applyProtection="0"/>
    <xf numFmtId="0" fontId="26" fillId="17" borderId="0" applyNumberFormat="0" applyBorder="0" applyAlignment="0" applyProtection="0"/>
    <xf numFmtId="0" fontId="27" fillId="14" borderId="0" applyNumberFormat="0" applyBorder="0" applyAlignment="0" applyProtection="0">
      <alignment vertical="center"/>
    </xf>
    <xf numFmtId="0" fontId="27" fillId="15" borderId="0" applyNumberFormat="0" applyBorder="0" applyAlignment="0" applyProtection="0">
      <alignment vertical="center"/>
    </xf>
    <xf numFmtId="0" fontId="27" fillId="16" borderId="0" applyNumberFormat="0" applyBorder="0" applyAlignment="0" applyProtection="0">
      <alignment vertical="center"/>
    </xf>
    <xf numFmtId="0" fontId="27" fillId="5" borderId="0" applyNumberFormat="0" applyBorder="0" applyAlignment="0" applyProtection="0">
      <alignment vertical="center"/>
    </xf>
    <xf numFmtId="0" fontId="27" fillId="14" borderId="0" applyNumberFormat="0" applyBorder="0" applyAlignment="0" applyProtection="0">
      <alignment vertical="center"/>
    </xf>
    <xf numFmtId="0" fontId="27" fillId="17" borderId="0" applyNumberFormat="0" applyBorder="0" applyAlignment="0" applyProtection="0">
      <alignment vertical="center"/>
    </xf>
    <xf numFmtId="0" fontId="28" fillId="22" borderId="0" applyNumberFormat="0" applyBorder="0" applyAlignment="0" applyProtection="0"/>
    <xf numFmtId="0" fontId="28" fillId="15" borderId="0" applyNumberFormat="0" applyBorder="0" applyAlignment="0" applyProtection="0"/>
    <xf numFmtId="0" fontId="28" fillId="16" borderId="0" applyNumberFormat="0" applyBorder="0" applyAlignment="0" applyProtection="0"/>
    <xf numFmtId="0" fontId="28" fillId="23" borderId="0" applyNumberFormat="0" applyBorder="0" applyAlignment="0" applyProtection="0"/>
    <xf numFmtId="0" fontId="28" fillId="24" borderId="0" applyNumberFormat="0" applyBorder="0" applyAlignment="0" applyProtection="0"/>
    <xf numFmtId="0" fontId="28" fillId="25" borderId="0" applyNumberFormat="0" applyBorder="0" applyAlignment="0" applyProtection="0"/>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8" fillId="30" borderId="0" applyNumberFormat="0" applyBorder="0" applyAlignment="0" applyProtection="0"/>
    <xf numFmtId="0" fontId="28" fillId="31" borderId="0" applyNumberFormat="0" applyBorder="0" applyAlignment="0" applyProtection="0"/>
    <xf numFmtId="0" fontId="28" fillId="32" borderId="0" applyNumberFormat="0" applyBorder="0" applyAlignment="0" applyProtection="0"/>
    <xf numFmtId="0" fontId="28" fillId="23" borderId="0" applyNumberFormat="0" applyBorder="0" applyAlignment="0" applyProtection="0"/>
    <xf numFmtId="0" fontId="28" fillId="24" borderId="0" applyNumberFormat="0" applyBorder="0" applyAlignment="0" applyProtection="0"/>
    <xf numFmtId="0" fontId="28" fillId="33" borderId="0" applyNumberFormat="0" applyBorder="0" applyAlignment="0" applyProtection="0"/>
    <xf numFmtId="0" fontId="30" fillId="3" borderId="0" applyNumberFormat="0" applyBorder="0" applyAlignment="0" applyProtection="0"/>
    <xf numFmtId="0" fontId="31" fillId="34" borderId="88" applyNumberFormat="0" applyAlignment="0" applyProtection="0"/>
    <xf numFmtId="0" fontId="32" fillId="35" borderId="2" applyNumberFormat="0" applyAlignment="0" applyProtection="0"/>
    <xf numFmtId="0" fontId="34" fillId="0" borderId="0" applyNumberFormat="0" applyFill="0" applyBorder="0" applyAlignment="0" applyProtection="0"/>
    <xf numFmtId="0" fontId="35" fillId="4" borderId="0" applyNumberFormat="0" applyBorder="0" applyAlignment="0" applyProtection="0"/>
    <xf numFmtId="0" fontId="36" fillId="0" borderId="3" applyNumberFormat="0" applyFill="0" applyAlignment="0" applyProtection="0"/>
    <xf numFmtId="0" fontId="37" fillId="0" borderId="4" applyNumberFormat="0" applyFill="0" applyAlignment="0" applyProtection="0"/>
    <xf numFmtId="0" fontId="38" fillId="0" borderId="5" applyNumberFormat="0" applyFill="0" applyAlignment="0" applyProtection="0"/>
    <xf numFmtId="0" fontId="38" fillId="0" borderId="0" applyNumberFormat="0" applyFill="0" applyBorder="0" applyAlignment="0" applyProtection="0"/>
    <xf numFmtId="0" fontId="40" fillId="7" borderId="88" applyNumberFormat="0" applyAlignment="0" applyProtection="0"/>
    <xf numFmtId="0" fontId="41" fillId="0" borderId="7" applyNumberFormat="0" applyFill="0" applyAlignment="0" applyProtection="0"/>
    <xf numFmtId="0" fontId="42" fillId="38" borderId="0" applyNumberFormat="0" applyBorder="0" applyAlignment="0" applyProtection="0"/>
    <xf numFmtId="0" fontId="5" fillId="0" borderId="0"/>
    <xf numFmtId="0" fontId="44" fillId="39" borderId="89" applyNumberFormat="0" applyFont="0" applyAlignment="0" applyProtection="0"/>
    <xf numFmtId="0" fontId="45" fillId="34" borderId="82" applyNumberFormat="0" applyAlignment="0" applyProtection="0"/>
    <xf numFmtId="0" fontId="46" fillId="0" borderId="0" applyNumberFormat="0" applyFill="0" applyBorder="0" applyAlignment="0" applyProtection="0"/>
    <xf numFmtId="0" fontId="47" fillId="0" borderId="83" applyNumberFormat="0" applyFill="0" applyAlignment="0" applyProtection="0"/>
    <xf numFmtId="0" fontId="48" fillId="0" borderId="0" applyNumberFormat="0" applyFill="0" applyBorder="0" applyAlignment="0" applyProtection="0"/>
    <xf numFmtId="0" fontId="54" fillId="4" borderId="0" applyNumberFormat="0" applyBorder="0" applyAlignment="0" applyProtection="0">
      <alignment vertical="center"/>
    </xf>
    <xf numFmtId="0" fontId="44" fillId="39" borderId="89" applyNumberFormat="0" applyFont="0" applyAlignment="0" applyProtection="0">
      <alignment vertical="center"/>
    </xf>
    <xf numFmtId="0" fontId="53" fillId="3" borderId="0" applyNumberFormat="0" applyBorder="0" applyAlignment="0" applyProtection="0">
      <alignment vertical="center"/>
    </xf>
    <xf numFmtId="0" fontId="61" fillId="38" borderId="0" applyNumberFormat="0" applyBorder="0" applyAlignment="0" applyProtection="0">
      <alignment vertical="center"/>
    </xf>
    <xf numFmtId="0" fontId="58"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29" fillId="30" borderId="0" applyNumberFormat="0" applyBorder="0" applyAlignment="0" applyProtection="0">
      <alignment vertical="center"/>
    </xf>
    <xf numFmtId="0" fontId="29" fillId="31" borderId="0" applyNumberFormat="0" applyBorder="0" applyAlignment="0" applyProtection="0">
      <alignment vertical="center"/>
    </xf>
    <xf numFmtId="0" fontId="29" fillId="32"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33" borderId="0" applyNumberFormat="0" applyBorder="0" applyAlignment="0" applyProtection="0">
      <alignment vertical="center"/>
    </xf>
    <xf numFmtId="0" fontId="52" fillId="0" borderId="0" applyNumberFormat="0" applyFill="0" applyBorder="0" applyAlignment="0" applyProtection="0">
      <alignment vertical="center"/>
    </xf>
    <xf numFmtId="0" fontId="49" fillId="0" borderId="3" applyNumberFormat="0" applyFill="0" applyAlignment="0" applyProtection="0">
      <alignment vertical="center"/>
    </xf>
    <xf numFmtId="0" fontId="50" fillId="0" borderId="4" applyNumberFormat="0" applyFill="0" applyAlignment="0" applyProtection="0">
      <alignment vertical="center"/>
    </xf>
    <xf numFmtId="0" fontId="51" fillId="0" borderId="5" applyNumberFormat="0" applyFill="0" applyAlignment="0" applyProtection="0">
      <alignment vertical="center"/>
    </xf>
    <xf numFmtId="0" fontId="51" fillId="0" borderId="0" applyNumberFormat="0" applyFill="0" applyBorder="0" applyAlignment="0" applyProtection="0">
      <alignment vertical="center"/>
    </xf>
    <xf numFmtId="0" fontId="57" fillId="35" borderId="2" applyNumberFormat="0" applyAlignment="0" applyProtection="0">
      <alignment vertical="center"/>
    </xf>
    <xf numFmtId="0" fontId="55" fillId="0" borderId="83" applyNumberFormat="0" applyFill="0" applyAlignment="0" applyProtection="0">
      <alignment vertical="center"/>
    </xf>
    <xf numFmtId="0" fontId="56" fillId="34" borderId="88" applyNumberFormat="0" applyAlignment="0" applyProtection="0">
      <alignment vertical="center"/>
    </xf>
    <xf numFmtId="0" fontId="63" fillId="7" borderId="88" applyNumberFormat="0" applyAlignment="0" applyProtection="0">
      <alignment vertical="center"/>
    </xf>
    <xf numFmtId="0" fontId="62" fillId="34" borderId="82" applyNumberFormat="0" applyAlignment="0" applyProtection="0">
      <alignment vertical="center"/>
    </xf>
    <xf numFmtId="0" fontId="60" fillId="0" borderId="7" applyNumberFormat="0" applyFill="0" applyAlignment="0" applyProtection="0">
      <alignment vertical="center"/>
    </xf>
    <xf numFmtId="0" fontId="9" fillId="0" borderId="0"/>
    <xf numFmtId="0" fontId="87" fillId="0" borderId="0">
      <alignment vertical="center"/>
    </xf>
    <xf numFmtId="9" fontId="87" fillId="0" borderId="0" applyFont="0" applyFill="0" applyBorder="0" applyAlignment="0" applyProtection="0">
      <alignment vertical="center"/>
    </xf>
    <xf numFmtId="0" fontId="9" fillId="0" borderId="0"/>
    <xf numFmtId="0" fontId="87" fillId="0" borderId="0">
      <alignment vertical="center"/>
    </xf>
    <xf numFmtId="164" fontId="87" fillId="0" borderId="0" applyFont="0" applyFill="0" applyBorder="0" applyAlignment="0" applyProtection="0">
      <alignment vertical="center"/>
    </xf>
    <xf numFmtId="0" fontId="88" fillId="0" borderId="0"/>
    <xf numFmtId="9" fontId="88" fillId="0" borderId="0" applyFont="0" applyFill="0" applyBorder="0" applyAlignment="0" applyProtection="0"/>
    <xf numFmtId="164" fontId="88" fillId="0" borderId="0" applyFont="0" applyFill="0" applyBorder="0" applyAlignment="0" applyProtection="0">
      <alignment vertical="center"/>
    </xf>
    <xf numFmtId="0" fontId="88" fillId="0" borderId="0"/>
    <xf numFmtId="164" fontId="88" fillId="0" borderId="0" applyFont="0" applyFill="0" applyBorder="0" applyAlignment="0" applyProtection="0">
      <alignment vertical="center"/>
    </xf>
    <xf numFmtId="43" fontId="88"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5" fillId="0" borderId="0"/>
    <xf numFmtId="187" fontId="90" fillId="0" borderId="0" applyFont="0" applyFill="0" applyBorder="0" applyAlignment="0" applyProtection="0"/>
    <xf numFmtId="0" fontId="90" fillId="0" borderId="0"/>
    <xf numFmtId="9" fontId="90" fillId="0" borderId="0" applyFont="0" applyFill="0" applyBorder="0" applyAlignment="0" applyProtection="0"/>
    <xf numFmtId="0" fontId="9" fillId="0" borderId="0"/>
    <xf numFmtId="0" fontId="90" fillId="0" borderId="0" applyNumberFormat="0" applyFill="0" applyBorder="0" applyAlignment="0" applyProtection="0"/>
    <xf numFmtId="0" fontId="87" fillId="0" borderId="0">
      <alignment vertical="center"/>
    </xf>
    <xf numFmtId="9" fontId="87" fillId="0" borderId="0" applyFont="0" applyFill="0" applyBorder="0" applyAlignment="0" applyProtection="0">
      <alignment vertical="center"/>
    </xf>
    <xf numFmtId="9" fontId="87" fillId="0" borderId="0" applyFont="0" applyFill="0" applyBorder="0" applyAlignment="0" applyProtection="0">
      <alignment vertical="center"/>
    </xf>
    <xf numFmtId="0" fontId="87" fillId="0" borderId="0">
      <alignment vertical="center"/>
    </xf>
    <xf numFmtId="0" fontId="87" fillId="0" borderId="0">
      <alignment vertical="center"/>
    </xf>
    <xf numFmtId="0" fontId="9" fillId="0" borderId="0"/>
    <xf numFmtId="164" fontId="87" fillId="0" borderId="0" applyFont="0" applyFill="0" applyBorder="0" applyAlignment="0" applyProtection="0">
      <alignment vertical="center"/>
    </xf>
    <xf numFmtId="0" fontId="87" fillId="0" borderId="0">
      <alignment vertical="center"/>
    </xf>
    <xf numFmtId="0" fontId="41" fillId="0" borderId="7" applyNumberFormat="0" applyFill="0" applyAlignment="0" applyProtection="0"/>
    <xf numFmtId="0" fontId="31" fillId="34" borderId="88" applyNumberFormat="0" applyAlignment="0" applyProtection="0"/>
    <xf numFmtId="0" fontId="9" fillId="0" borderId="0"/>
    <xf numFmtId="0" fontId="60" fillId="0" borderId="7" applyNumberFormat="0" applyFill="0" applyAlignment="0" applyProtection="0">
      <alignment vertical="center"/>
    </xf>
    <xf numFmtId="0" fontId="40" fillId="7" borderId="88" applyNumberFormat="0" applyAlignment="0" applyProtection="0"/>
    <xf numFmtId="0" fontId="31" fillId="34" borderId="88" applyNumberFormat="0" applyAlignment="0" applyProtection="0"/>
    <xf numFmtId="0" fontId="40" fillId="7" borderId="88" applyNumberFormat="0" applyAlignment="0" applyProtection="0"/>
    <xf numFmtId="0" fontId="44" fillId="39" borderId="89" applyNumberFormat="0" applyFont="0" applyAlignment="0" applyProtection="0"/>
    <xf numFmtId="0" fontId="45" fillId="34" borderId="82" applyNumberFormat="0" applyAlignment="0" applyProtection="0"/>
    <xf numFmtId="0" fontId="47" fillId="0" borderId="83" applyNumberFormat="0" applyFill="0" applyAlignment="0" applyProtection="0"/>
    <xf numFmtId="0" fontId="44" fillId="39" borderId="89" applyNumberFormat="0" applyFont="0" applyAlignment="0" applyProtection="0">
      <alignment vertical="center"/>
    </xf>
    <xf numFmtId="9" fontId="87" fillId="0" borderId="0" applyFont="0" applyFill="0" applyBorder="0" applyAlignment="0" applyProtection="0">
      <alignment vertical="center"/>
    </xf>
    <xf numFmtId="0" fontId="55" fillId="0" borderId="83" applyNumberFormat="0" applyFill="0" applyAlignment="0" applyProtection="0">
      <alignment vertical="center"/>
    </xf>
    <xf numFmtId="0" fontId="56" fillId="34" borderId="88" applyNumberFormat="0" applyAlignment="0" applyProtection="0">
      <alignment vertical="center"/>
    </xf>
    <xf numFmtId="0" fontId="63" fillId="7" borderId="88" applyNumberFormat="0" applyAlignment="0" applyProtection="0">
      <alignment vertical="center"/>
    </xf>
    <xf numFmtId="0" fontId="62" fillId="34" borderId="82" applyNumberFormat="0" applyAlignment="0" applyProtection="0">
      <alignment vertical="center"/>
    </xf>
    <xf numFmtId="0" fontId="87" fillId="0" borderId="0">
      <alignment vertical="center"/>
    </xf>
    <xf numFmtId="0" fontId="9" fillId="0" borderId="0"/>
    <xf numFmtId="0" fontId="44" fillId="39" borderId="89" applyNumberFormat="0" applyFont="0" applyAlignment="0" applyProtection="0">
      <alignment vertical="center"/>
    </xf>
    <xf numFmtId="0" fontId="47" fillId="0" borderId="83" applyNumberFormat="0" applyFill="0" applyAlignment="0" applyProtection="0"/>
    <xf numFmtId="0" fontId="45" fillId="34" borderId="82" applyNumberFormat="0" applyAlignment="0" applyProtection="0"/>
    <xf numFmtId="0" fontId="44" fillId="39" borderId="89" applyNumberFormat="0" applyFont="0" applyAlignment="0" applyProtection="0"/>
    <xf numFmtId="0" fontId="55" fillId="0" borderId="83" applyNumberFormat="0" applyFill="0" applyAlignment="0" applyProtection="0">
      <alignment vertical="center"/>
    </xf>
    <xf numFmtId="0" fontId="9" fillId="0" borderId="0"/>
    <xf numFmtId="0" fontId="9" fillId="0" borderId="0"/>
    <xf numFmtId="0" fontId="62" fillId="34" borderId="82" applyNumberFormat="0" applyAlignment="0" applyProtection="0">
      <alignment vertical="center"/>
    </xf>
    <xf numFmtId="0" fontId="63" fillId="7" borderId="88" applyNumberFormat="0" applyAlignment="0" applyProtection="0">
      <alignment vertical="center"/>
    </xf>
    <xf numFmtId="0" fontId="56" fillId="34" borderId="88" applyNumberFormat="0" applyAlignment="0" applyProtection="0">
      <alignment vertical="center"/>
    </xf>
    <xf numFmtId="0" fontId="55" fillId="0" borderId="83" applyNumberFormat="0" applyFill="0" applyAlignment="0" applyProtection="0">
      <alignment vertical="center"/>
    </xf>
    <xf numFmtId="0" fontId="44" fillId="39" borderId="89" applyNumberFormat="0" applyFont="0" applyAlignment="0" applyProtection="0">
      <alignment vertical="center"/>
    </xf>
    <xf numFmtId="0" fontId="47" fillId="0" borderId="83" applyNumberFormat="0" applyFill="0" applyAlignment="0" applyProtection="0"/>
    <xf numFmtId="0" fontId="45" fillId="34" borderId="82" applyNumberFormat="0" applyAlignment="0" applyProtection="0"/>
    <xf numFmtId="0" fontId="44" fillId="39" borderId="89" applyNumberFormat="0" applyFont="0" applyAlignment="0" applyProtection="0"/>
    <xf numFmtId="0" fontId="40" fillId="7" borderId="88" applyNumberFormat="0" applyAlignment="0" applyProtection="0"/>
    <xf numFmtId="0" fontId="31" fillId="34" borderId="88" applyNumberFormat="0" applyAlignment="0" applyProtection="0"/>
    <xf numFmtId="0" fontId="9" fillId="0" borderId="0"/>
    <xf numFmtId="0" fontId="56" fillId="34" borderId="88" applyNumberFormat="0" applyAlignment="0" applyProtection="0">
      <alignment vertical="center"/>
    </xf>
    <xf numFmtId="0" fontId="63" fillId="7" borderId="88" applyNumberFormat="0" applyAlignment="0" applyProtection="0">
      <alignment vertical="center"/>
    </xf>
    <xf numFmtId="0" fontId="62" fillId="34" borderId="82" applyNumberFormat="0" applyAlignment="0" applyProtection="0">
      <alignment vertical="center"/>
    </xf>
    <xf numFmtId="0" fontId="44" fillId="39" borderId="89" applyNumberFormat="0" applyFont="0" applyAlignment="0" applyProtection="0">
      <alignment vertical="center"/>
    </xf>
    <xf numFmtId="0" fontId="55" fillId="0" borderId="83" applyNumberFormat="0" applyFill="0" applyAlignment="0" applyProtection="0">
      <alignment vertical="center"/>
    </xf>
    <xf numFmtId="0" fontId="62" fillId="34" borderId="82" applyNumberFormat="0" applyAlignment="0" applyProtection="0">
      <alignment vertical="center"/>
    </xf>
    <xf numFmtId="0" fontId="40" fillId="7" borderId="88" applyNumberFormat="0" applyAlignment="0" applyProtection="0"/>
    <xf numFmtId="0" fontId="56" fillId="34" borderId="88" applyNumberFormat="0" applyAlignment="0" applyProtection="0">
      <alignment vertical="center"/>
    </xf>
    <xf numFmtId="0" fontId="63" fillId="7" borderId="88" applyNumberFormat="0" applyAlignment="0" applyProtection="0">
      <alignment vertical="center"/>
    </xf>
    <xf numFmtId="0" fontId="47" fillId="0" borderId="83" applyNumberFormat="0" applyFill="0" applyAlignment="0" applyProtection="0"/>
    <xf numFmtId="0" fontId="55" fillId="0" borderId="83" applyNumberFormat="0" applyFill="0" applyAlignment="0" applyProtection="0">
      <alignment vertical="center"/>
    </xf>
    <xf numFmtId="0" fontId="63" fillId="7" borderId="88" applyNumberFormat="0" applyAlignment="0" applyProtection="0">
      <alignment vertical="center"/>
    </xf>
    <xf numFmtId="0" fontId="56" fillId="34" borderId="88" applyNumberFormat="0" applyAlignment="0" applyProtection="0">
      <alignment vertical="center"/>
    </xf>
    <xf numFmtId="0" fontId="9" fillId="0" borderId="0"/>
    <xf numFmtId="0" fontId="47" fillId="0" borderId="83" applyNumberFormat="0" applyFill="0" applyAlignment="0" applyProtection="0"/>
    <xf numFmtId="0" fontId="44" fillId="39" borderId="89" applyNumberFormat="0" applyFont="0" applyAlignment="0" applyProtection="0">
      <alignment vertical="center"/>
    </xf>
    <xf numFmtId="0" fontId="31" fillId="34" borderId="88" applyNumberFormat="0" applyAlignment="0" applyProtection="0"/>
    <xf numFmtId="0" fontId="31" fillId="34" borderId="88" applyNumberFormat="0" applyAlignment="0" applyProtection="0"/>
    <xf numFmtId="0" fontId="44" fillId="39" borderId="89" applyNumberFormat="0" applyFont="0" applyAlignment="0" applyProtection="0"/>
    <xf numFmtId="0" fontId="9" fillId="0" borderId="0"/>
    <xf numFmtId="0" fontId="45" fillId="34" borderId="82" applyNumberFormat="0" applyAlignment="0" applyProtection="0"/>
    <xf numFmtId="0" fontId="44" fillId="39" borderId="89" applyNumberFormat="0" applyFont="0" applyAlignment="0" applyProtection="0"/>
    <xf numFmtId="0" fontId="40" fillId="7" borderId="88" applyNumberFormat="0" applyAlignment="0" applyProtection="0"/>
    <xf numFmtId="0" fontId="45" fillId="34" borderId="82" applyNumberFormat="0" applyAlignment="0" applyProtection="0"/>
    <xf numFmtId="0" fontId="62" fillId="34" borderId="82" applyNumberFormat="0" applyAlignment="0" applyProtection="0">
      <alignment vertical="center"/>
    </xf>
    <xf numFmtId="0" fontId="5" fillId="0" borderId="0"/>
    <xf numFmtId="0" fontId="9" fillId="0" borderId="0" applyFont="0" applyFill="0" applyBorder="0" applyAlignment="0" applyProtection="0"/>
    <xf numFmtId="0" fontId="9"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7" fillId="0" borderId="0">
      <alignment vertical="center"/>
    </xf>
    <xf numFmtId="0" fontId="87" fillId="0" borderId="0">
      <alignment vertical="center"/>
    </xf>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xf numFmtId="0" fontId="39" fillId="0" borderId="0" applyNumberFormat="0" applyFill="0" applyBorder="0" applyAlignment="0" applyProtection="0">
      <alignment vertical="top"/>
      <protection locked="0"/>
    </xf>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7" fillId="0" borderId="0">
      <alignment vertical="center"/>
    </xf>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7" fillId="0" borderId="0">
      <alignment vertical="center"/>
    </xf>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70" fillId="0" borderId="0"/>
    <xf numFmtId="0" fontId="9" fillId="0" borderId="0" applyNumberFormat="0" applyFill="0" applyBorder="0" applyAlignment="0" applyProtection="0"/>
    <xf numFmtId="0" fontId="9" fillId="0" borderId="0" applyNumberFormat="0" applyFill="0" applyBorder="0" applyAlignment="0" applyProtection="0"/>
    <xf numFmtId="0" fontId="44" fillId="0" borderId="0">
      <alignment vertical="center"/>
    </xf>
    <xf numFmtId="0"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88" fillId="0" borderId="0" applyFont="0" applyFill="0" applyBorder="0" applyAlignment="0" applyProtection="0"/>
    <xf numFmtId="0" fontId="90" fillId="0" borderId="0"/>
    <xf numFmtId="0" fontId="12" fillId="0" borderId="0"/>
    <xf numFmtId="174" fontId="90" fillId="0" borderId="0" applyFont="0" applyFill="0" applyBorder="0" applyAlignment="0" applyProtection="0"/>
    <xf numFmtId="9" fontId="90" fillId="0" borderId="0" applyFont="0" applyFill="0" applyBorder="0" applyAlignment="0" applyProtection="0"/>
    <xf numFmtId="0" fontId="9" fillId="0" borderId="0" applyNumberFormat="0" applyFill="0" applyBorder="0" applyAlignment="0" applyProtection="0"/>
    <xf numFmtId="0" fontId="88" fillId="0" borderId="0"/>
    <xf numFmtId="0" fontId="9" fillId="0" borderId="0"/>
    <xf numFmtId="9" fontId="5" fillId="0" borderId="0" applyFont="0" applyFill="0" applyBorder="0" applyAlignment="0" applyProtection="0"/>
    <xf numFmtId="9" fontId="5" fillId="0" borderId="0" applyFont="0" applyFill="0" applyBorder="0" applyAlignment="0" applyProtection="0"/>
    <xf numFmtId="0" fontId="30" fillId="3" borderId="0" applyNumberFormat="0" applyBorder="0" applyAlignment="0" applyProtection="0"/>
    <xf numFmtId="0" fontId="35" fillId="4" borderId="0" applyNumberFormat="0" applyBorder="0" applyAlignment="0" applyProtection="0"/>
    <xf numFmtId="0" fontId="90" fillId="0" borderId="0" applyNumberFormat="0" applyFill="0" applyBorder="0" applyAlignment="0" applyProtection="0"/>
    <xf numFmtId="0" fontId="9" fillId="0" borderId="0" applyNumberFormat="0" applyFill="0" applyBorder="0" applyAlignment="0" applyProtection="0"/>
    <xf numFmtId="0" fontId="12" fillId="0" borderId="0"/>
    <xf numFmtId="164" fontId="88" fillId="0" borderId="0" applyFont="0" applyFill="0" applyBorder="0" applyAlignment="0" applyProtection="0">
      <alignment vertical="center"/>
    </xf>
    <xf numFmtId="0" fontId="88" fillId="0" borderId="0"/>
    <xf numFmtId="0" fontId="88" fillId="0" borderId="0"/>
    <xf numFmtId="0" fontId="88" fillId="0" borderId="0"/>
    <xf numFmtId="9" fontId="88" fillId="0" borderId="0" applyFont="0" applyFill="0" applyBorder="0" applyAlignment="0" applyProtection="0"/>
    <xf numFmtId="169" fontId="5" fillId="0" borderId="0"/>
    <xf numFmtId="0" fontId="26" fillId="2" borderId="0" applyNumberFormat="0" applyBorder="0" applyAlignment="0" applyProtection="0"/>
    <xf numFmtId="0" fontId="26" fillId="3" borderId="0" applyNumberFormat="0" applyBorder="0" applyAlignment="0" applyProtection="0"/>
    <xf numFmtId="0" fontId="26" fillId="4" borderId="0" applyNumberFormat="0" applyBorder="0" applyAlignment="0" applyProtection="0"/>
    <xf numFmtId="0" fontId="26" fillId="5" borderId="0" applyNumberFormat="0" applyBorder="0" applyAlignment="0" applyProtection="0"/>
    <xf numFmtId="0" fontId="26" fillId="6" borderId="0" applyNumberFormat="0" applyBorder="0" applyAlignment="0" applyProtection="0"/>
    <xf numFmtId="0" fontId="26" fillId="7" borderId="0" applyNumberFormat="0" applyBorder="0" applyAlignment="0" applyProtection="0"/>
    <xf numFmtId="0" fontId="26" fillId="14" borderId="0" applyNumberFormat="0" applyBorder="0" applyAlignment="0" applyProtection="0"/>
    <xf numFmtId="0" fontId="26" fillId="15" borderId="0" applyNumberFormat="0" applyBorder="0" applyAlignment="0" applyProtection="0"/>
    <xf numFmtId="0" fontId="26" fillId="16" borderId="0" applyNumberFormat="0" applyBorder="0" applyAlignment="0" applyProtection="0"/>
    <xf numFmtId="0" fontId="26" fillId="5" borderId="0" applyNumberFormat="0" applyBorder="0" applyAlignment="0" applyProtection="0"/>
    <xf numFmtId="0" fontId="26" fillId="14" borderId="0" applyNumberFormat="0" applyBorder="0" applyAlignment="0" applyProtection="0"/>
    <xf numFmtId="0" fontId="26" fillId="17" borderId="0" applyNumberFormat="0" applyBorder="0" applyAlignment="0" applyProtection="0"/>
    <xf numFmtId="0" fontId="28" fillId="22" borderId="0" applyNumberFormat="0" applyBorder="0" applyAlignment="0" applyProtection="0"/>
    <xf numFmtId="0" fontId="28" fillId="15" borderId="0" applyNumberFormat="0" applyBorder="0" applyAlignment="0" applyProtection="0"/>
    <xf numFmtId="0" fontId="28" fillId="16" borderId="0" applyNumberFormat="0" applyBorder="0" applyAlignment="0" applyProtection="0"/>
    <xf numFmtId="0" fontId="28" fillId="23" borderId="0" applyNumberFormat="0" applyBorder="0" applyAlignment="0" applyProtection="0"/>
    <xf numFmtId="0" fontId="28" fillId="24" borderId="0" applyNumberFormat="0" applyBorder="0" applyAlignment="0" applyProtection="0"/>
    <xf numFmtId="0" fontId="28" fillId="25" borderId="0" applyNumberFormat="0" applyBorder="0" applyAlignment="0" applyProtection="0"/>
    <xf numFmtId="0" fontId="28" fillId="30" borderId="0" applyNumberFormat="0" applyBorder="0" applyAlignment="0" applyProtection="0"/>
    <xf numFmtId="0" fontId="28" fillId="31" borderId="0" applyNumberFormat="0" applyBorder="0" applyAlignment="0" applyProtection="0"/>
    <xf numFmtId="0" fontId="28" fillId="32" borderId="0" applyNumberFormat="0" applyBorder="0" applyAlignment="0" applyProtection="0"/>
    <xf numFmtId="0" fontId="28" fillId="23" borderId="0" applyNumberFormat="0" applyBorder="0" applyAlignment="0" applyProtection="0"/>
    <xf numFmtId="0" fontId="28" fillId="24" borderId="0" applyNumberFormat="0" applyBorder="0" applyAlignment="0" applyProtection="0"/>
    <xf numFmtId="0" fontId="28" fillId="33" borderId="0" applyNumberFormat="0" applyBorder="0" applyAlignment="0" applyProtection="0"/>
    <xf numFmtId="0" fontId="30" fillId="3" borderId="0" applyNumberFormat="0" applyBorder="0" applyAlignment="0" applyProtection="0"/>
    <xf numFmtId="0" fontId="31" fillId="34" borderId="88" applyNumberFormat="0" applyAlignment="0" applyProtection="0"/>
    <xf numFmtId="0" fontId="32" fillId="35" borderId="2" applyNumberFormat="0" applyAlignment="0" applyProtection="0"/>
    <xf numFmtId="0" fontId="34" fillId="0" borderId="0" applyNumberFormat="0" applyFill="0" applyBorder="0" applyAlignment="0" applyProtection="0"/>
    <xf numFmtId="0" fontId="35" fillId="4" borderId="0" applyNumberFormat="0" applyBorder="0" applyAlignment="0" applyProtection="0"/>
    <xf numFmtId="0" fontId="36" fillId="0" borderId="3" applyNumberFormat="0" applyFill="0" applyAlignment="0" applyProtection="0"/>
    <xf numFmtId="0" fontId="37" fillId="0" borderId="4" applyNumberFormat="0" applyFill="0" applyAlignment="0" applyProtection="0"/>
    <xf numFmtId="0" fontId="38" fillId="0" borderId="5" applyNumberFormat="0" applyFill="0" applyAlignment="0" applyProtection="0"/>
    <xf numFmtId="0" fontId="38" fillId="0" borderId="0" applyNumberFormat="0" applyFill="0" applyBorder="0" applyAlignment="0" applyProtection="0"/>
    <xf numFmtId="0" fontId="40" fillId="7" borderId="88" applyNumberFormat="0" applyAlignment="0" applyProtection="0"/>
    <xf numFmtId="0" fontId="41" fillId="0" borderId="7" applyNumberFormat="0" applyFill="0" applyAlignment="0" applyProtection="0"/>
    <xf numFmtId="0" fontId="42" fillId="38" borderId="0" applyNumberFormat="0" applyBorder="0" applyAlignment="0" applyProtection="0"/>
    <xf numFmtId="0" fontId="44" fillId="39" borderId="89" applyNumberFormat="0" applyFont="0" applyAlignment="0" applyProtection="0"/>
    <xf numFmtId="0" fontId="45" fillId="34" borderId="82" applyNumberFormat="0" applyAlignment="0" applyProtection="0"/>
    <xf numFmtId="0" fontId="46" fillId="0" borderId="0" applyNumberFormat="0" applyFill="0" applyBorder="0" applyAlignment="0" applyProtection="0"/>
    <xf numFmtId="0" fontId="47" fillId="0" borderId="83" applyNumberFormat="0" applyFill="0" applyAlignment="0" applyProtection="0"/>
    <xf numFmtId="0" fontId="48" fillId="0" borderId="0" applyNumberFormat="0" applyFill="0" applyBorder="0" applyAlignment="0" applyProtection="0"/>
    <xf numFmtId="0" fontId="90" fillId="0" borderId="0"/>
    <xf numFmtId="0" fontId="88" fillId="0" borderId="0"/>
    <xf numFmtId="168" fontId="90" fillId="0" borderId="0" applyFont="0" applyFill="0" applyBorder="0" applyAlignment="0" applyProtection="0"/>
    <xf numFmtId="164" fontId="88" fillId="0" borderId="0" applyFont="0" applyFill="0" applyBorder="0" applyAlignment="0" applyProtection="0">
      <alignment vertical="center"/>
    </xf>
    <xf numFmtId="0" fontId="88" fillId="0" borderId="0"/>
    <xf numFmtId="0" fontId="90" fillId="0" borderId="0"/>
    <xf numFmtId="0" fontId="90" fillId="0" borderId="0"/>
    <xf numFmtId="0" fontId="90" fillId="0" borderId="0"/>
    <xf numFmtId="0" fontId="90" fillId="0" borderId="0"/>
    <xf numFmtId="0" fontId="12" fillId="0" borderId="0"/>
    <xf numFmtId="0" fontId="12" fillId="0" borderId="0"/>
    <xf numFmtId="164" fontId="88" fillId="0" borderId="0" applyFont="0" applyFill="0" applyBorder="0" applyAlignment="0" applyProtection="0">
      <alignment vertical="center"/>
    </xf>
    <xf numFmtId="43" fontId="5" fillId="0" borderId="0" applyFont="0" applyFill="0" applyBorder="0" applyAlignment="0" applyProtection="0"/>
    <xf numFmtId="0" fontId="88" fillId="0" borderId="0"/>
    <xf numFmtId="0" fontId="88" fillId="0" borderId="0"/>
    <xf numFmtId="0" fontId="9" fillId="0" borderId="0" applyNumberFormat="0" applyFill="0" applyBorder="0" applyAlignment="0" applyProtection="0"/>
    <xf numFmtId="0" fontId="87" fillId="0" borderId="0">
      <alignment vertical="center"/>
    </xf>
    <xf numFmtId="0" fontId="88" fillId="0" borderId="0"/>
    <xf numFmtId="9" fontId="5" fillId="0" borderId="0" applyFont="0" applyFill="0" applyBorder="0" applyAlignment="0" applyProtection="0"/>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6" fillId="36" borderId="88" applyNumberFormat="0" applyAlignment="0" applyProtection="0">
      <alignment vertical="center"/>
    </xf>
    <xf numFmtId="0" fontId="56" fillId="36" borderId="88"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3" fillId="13" borderId="88" applyNumberFormat="0" applyAlignment="0" applyProtection="0">
      <alignment vertical="center"/>
    </xf>
    <xf numFmtId="0" fontId="63" fillId="13" borderId="88" applyNumberFormat="0" applyAlignment="0" applyProtection="0">
      <alignment vertical="center"/>
    </xf>
    <xf numFmtId="0" fontId="9" fillId="37" borderId="89" applyNumberFormat="0" applyFont="0" applyAlignment="0" applyProtection="0">
      <alignment vertical="center"/>
    </xf>
    <xf numFmtId="0" fontId="9" fillId="37" borderId="89" applyNumberFormat="0" applyFont="0" applyAlignment="0" applyProtection="0">
      <alignment vertical="center"/>
    </xf>
    <xf numFmtId="0" fontId="9" fillId="0" borderId="0" applyNumberFormat="0" applyFill="0" applyBorder="0" applyAlignment="0" applyProtection="0"/>
    <xf numFmtId="0" fontId="88" fillId="0" borderId="0"/>
    <xf numFmtId="9" fontId="88" fillId="0" borderId="0" applyFont="0" applyFill="0" applyBorder="0" applyAlignment="0" applyProtection="0"/>
    <xf numFmtId="0" fontId="9" fillId="0" borderId="0" applyNumberFormat="0" applyFill="0" applyBorder="0" applyAlignment="0" applyProtection="0"/>
    <xf numFmtId="164" fontId="88" fillId="0" borderId="0" applyFont="0" applyFill="0" applyBorder="0" applyAlignment="0" applyProtection="0">
      <alignment vertical="center"/>
    </xf>
    <xf numFmtId="0" fontId="44" fillId="0" borderId="0">
      <alignment vertical="center"/>
    </xf>
    <xf numFmtId="0" fontId="88" fillId="0" borderId="0"/>
    <xf numFmtId="0" fontId="90" fillId="0" borderId="0"/>
    <xf numFmtId="187" fontId="90" fillId="0" borderId="0" applyFont="0" applyFill="0" applyBorder="0" applyAlignment="0" applyProtection="0"/>
    <xf numFmtId="0" fontId="12" fillId="0" borderId="0"/>
    <xf numFmtId="9" fontId="90" fillId="0" borderId="0" applyFont="0" applyFill="0" applyBorder="0" applyAlignment="0" applyProtection="0"/>
    <xf numFmtId="0" fontId="9" fillId="0" borderId="0"/>
    <xf numFmtId="0" fontId="88" fillId="0" borderId="0"/>
    <xf numFmtId="0" fontId="9" fillId="0" borderId="0" applyNumberFormat="0" applyFill="0" applyBorder="0" applyAlignment="0" applyProtection="0"/>
    <xf numFmtId="0" fontId="88" fillId="0" borderId="0"/>
    <xf numFmtId="0" fontId="9" fillId="0" borderId="0" applyNumberFormat="0" applyFill="0" applyBorder="0" applyAlignment="0" applyProtection="0"/>
    <xf numFmtId="0" fontId="90" fillId="0" borderId="0" applyNumberFormat="0" applyFill="0" applyBorder="0" applyAlignment="0" applyProtection="0"/>
    <xf numFmtId="0" fontId="87" fillId="0" borderId="0">
      <alignment vertical="center"/>
    </xf>
    <xf numFmtId="0" fontId="9" fillId="0" borderId="0" applyNumberFormat="0" applyFill="0" applyBorder="0" applyAlignment="0" applyProtection="0"/>
    <xf numFmtId="0" fontId="27" fillId="8" borderId="0" applyNumberFormat="0" applyBorder="0" applyAlignment="0" applyProtection="0">
      <alignment vertical="center"/>
    </xf>
    <xf numFmtId="0" fontId="27" fillId="9" borderId="0" applyNumberFormat="0" applyBorder="0" applyAlignment="0" applyProtection="0">
      <alignment vertical="center"/>
    </xf>
    <xf numFmtId="0" fontId="27" fillId="10" borderId="0" applyNumberFormat="0" applyBorder="0" applyAlignment="0" applyProtection="0">
      <alignment vertical="center"/>
    </xf>
    <xf numFmtId="0" fontId="27" fillId="11" borderId="0" applyNumberFormat="0" applyBorder="0" applyAlignment="0" applyProtection="0">
      <alignment vertical="center"/>
    </xf>
    <xf numFmtId="0" fontId="27" fillId="12" borderId="0" applyNumberFormat="0" applyBorder="0" applyAlignment="0" applyProtection="0">
      <alignment vertical="center"/>
    </xf>
    <xf numFmtId="0" fontId="27" fillId="13" borderId="0" applyNumberFormat="0" applyBorder="0" applyAlignment="0" applyProtection="0">
      <alignment vertical="center"/>
    </xf>
    <xf numFmtId="0" fontId="27" fillId="18" borderId="0" applyNumberFormat="0" applyBorder="0" applyAlignment="0" applyProtection="0">
      <alignment vertical="center"/>
    </xf>
    <xf numFmtId="0" fontId="27" fillId="19" borderId="0" applyNumberFormat="0" applyBorder="0" applyAlignment="0" applyProtection="0">
      <alignment vertical="center"/>
    </xf>
    <xf numFmtId="0" fontId="27" fillId="20" borderId="0" applyNumberFormat="0" applyBorder="0" applyAlignment="0" applyProtection="0">
      <alignment vertical="center"/>
    </xf>
    <xf numFmtId="0" fontId="27" fillId="11" borderId="0" applyNumberFormat="0" applyBorder="0" applyAlignment="0" applyProtection="0">
      <alignment vertical="center"/>
    </xf>
    <xf numFmtId="0" fontId="27" fillId="18" borderId="0" applyNumberFormat="0" applyBorder="0" applyAlignment="0" applyProtection="0">
      <alignment vertical="center"/>
    </xf>
    <xf numFmtId="0" fontId="27" fillId="21"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9" borderId="0" applyNumberFormat="0" applyBorder="0" applyAlignment="0" applyProtection="0">
      <alignment vertical="center"/>
    </xf>
    <xf numFmtId="0" fontId="52" fillId="0" borderId="0" applyNumberFormat="0" applyFill="0" applyBorder="0" applyAlignment="0" applyProtection="0">
      <alignment vertical="center"/>
    </xf>
    <xf numFmtId="0" fontId="49" fillId="0" borderId="3" applyNumberFormat="0" applyFill="0" applyAlignment="0" applyProtection="0">
      <alignment vertical="center"/>
    </xf>
    <xf numFmtId="0" fontId="50" fillId="0" borderId="4" applyNumberFormat="0" applyFill="0" applyAlignment="0" applyProtection="0">
      <alignment vertical="center"/>
    </xf>
    <xf numFmtId="0" fontId="51" fillId="0" borderId="5" applyNumberFormat="0" applyFill="0" applyAlignment="0" applyProtection="0">
      <alignment vertical="center"/>
    </xf>
    <xf numFmtId="0" fontId="51" fillId="0" borderId="0" applyNumberFormat="0" applyFill="0" applyBorder="0" applyAlignment="0" applyProtection="0">
      <alignment vertical="center"/>
    </xf>
    <xf numFmtId="0" fontId="53" fillId="9" borderId="0" applyNumberFormat="0" applyBorder="0" applyAlignment="0" applyProtection="0">
      <alignment vertical="center"/>
    </xf>
    <xf numFmtId="0" fontId="54" fillId="10" borderId="0" applyNumberFormat="0" applyBorder="0" applyAlignment="0" applyProtection="0">
      <alignment vertical="center"/>
    </xf>
    <xf numFmtId="0" fontId="55" fillId="0" borderId="83" applyNumberFormat="0" applyFill="0" applyAlignment="0" applyProtection="0">
      <alignment vertical="center"/>
    </xf>
    <xf numFmtId="0" fontId="56" fillId="36" borderId="88" applyNumberFormat="0" applyAlignment="0" applyProtection="0">
      <alignment vertical="center"/>
    </xf>
    <xf numFmtId="0" fontId="57" fillId="40" borderId="2" applyNumberFormat="0" applyAlignment="0" applyProtection="0">
      <alignment vertical="center"/>
    </xf>
    <xf numFmtId="0" fontId="58"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60" fillId="0" borderId="7" applyNumberFormat="0" applyFill="0" applyAlignment="0" applyProtection="0">
      <alignment vertical="center"/>
    </xf>
    <xf numFmtId="0" fontId="29" fillId="41" borderId="0" applyNumberFormat="0" applyBorder="0" applyAlignment="0" applyProtection="0">
      <alignment vertical="center"/>
    </xf>
    <xf numFmtId="0" fontId="29" fillId="42" borderId="0" applyNumberFormat="0" applyBorder="0" applyAlignment="0" applyProtection="0">
      <alignment vertical="center"/>
    </xf>
    <xf numFmtId="0" fontId="29" fillId="43"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44" borderId="0" applyNumberFormat="0" applyBorder="0" applyAlignment="0" applyProtection="0">
      <alignment vertical="center"/>
    </xf>
    <xf numFmtId="0" fontId="61" fillId="45" borderId="0" applyNumberFormat="0" applyBorder="0" applyAlignment="0" applyProtection="0">
      <alignment vertical="center"/>
    </xf>
    <xf numFmtId="0" fontId="62" fillId="36" borderId="82" applyNumberFormat="0" applyAlignment="0" applyProtection="0">
      <alignment vertical="center"/>
    </xf>
    <xf numFmtId="0" fontId="63" fillId="13" borderId="88" applyNumberFormat="0" applyAlignment="0" applyProtection="0">
      <alignment vertical="center"/>
    </xf>
    <xf numFmtId="0" fontId="9" fillId="37" borderId="89" applyNumberFormat="0" applyFont="0" applyAlignment="0" applyProtection="0">
      <alignment vertical="center"/>
    </xf>
    <xf numFmtId="0" fontId="9" fillId="0" borderId="0" applyNumberFormat="0" applyFill="0" applyBorder="0" applyAlignment="0" applyProtection="0"/>
    <xf numFmtId="0" fontId="88" fillId="0" borderId="0"/>
    <xf numFmtId="0" fontId="88" fillId="0" borderId="0"/>
    <xf numFmtId="0" fontId="9" fillId="0" borderId="0" applyNumberFormat="0" applyFill="0" applyBorder="0" applyAlignment="0" applyProtection="0"/>
    <xf numFmtId="0" fontId="44" fillId="0" borderId="0">
      <alignment vertical="center"/>
    </xf>
    <xf numFmtId="0" fontId="88" fillId="0" borderId="0"/>
    <xf numFmtId="9" fontId="88"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7" fillId="0" borderId="0">
      <alignment vertical="center"/>
    </xf>
    <xf numFmtId="0" fontId="9" fillId="0" borderId="0" applyNumberFormat="0" applyFill="0" applyBorder="0" applyAlignment="0" applyProtection="0"/>
    <xf numFmtId="0" fontId="9" fillId="0" borderId="0" applyNumberFormat="0" applyFill="0" applyBorder="0" applyAlignment="0" applyProtection="0"/>
    <xf numFmtId="0" fontId="9" fillId="0" borderId="0"/>
    <xf numFmtId="0" fontId="9"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39" fillId="0" borderId="0" applyNumberFormat="0" applyFill="0" applyBorder="0" applyAlignment="0" applyProtection="0">
      <alignment vertical="top"/>
      <protection locked="0"/>
    </xf>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xf numFmtId="164" fontId="88" fillId="0" borderId="0" applyFont="0" applyFill="0" applyBorder="0" applyAlignment="0" applyProtection="0">
      <alignment vertical="center"/>
    </xf>
    <xf numFmtId="0" fontId="90" fillId="0" borderId="0"/>
    <xf numFmtId="187" fontId="90" fillId="0" borderId="0" applyFont="0" applyFill="0" applyBorder="0" applyAlignment="0" applyProtection="0"/>
    <xf numFmtId="0" fontId="12" fillId="0" borderId="0"/>
    <xf numFmtId="0" fontId="88" fillId="0" borderId="0"/>
    <xf numFmtId="0" fontId="88" fillId="0" borderId="0"/>
    <xf numFmtId="0" fontId="9" fillId="0" borderId="0" applyNumberFormat="0" applyFill="0" applyBorder="0" applyAlignment="0" applyProtection="0"/>
    <xf numFmtId="0" fontId="90" fillId="0" borderId="0" applyNumberFormat="0" applyFill="0" applyBorder="0" applyAlignment="0" applyProtection="0"/>
    <xf numFmtId="0" fontId="87" fillId="0" borderId="0">
      <alignment vertical="center"/>
    </xf>
    <xf numFmtId="0" fontId="55" fillId="0" borderId="83" applyNumberFormat="0" applyFill="0" applyAlignment="0" applyProtection="0">
      <alignment vertical="center"/>
    </xf>
    <xf numFmtId="0" fontId="56" fillId="36" borderId="88" applyNumberFormat="0" applyAlignment="0" applyProtection="0">
      <alignment vertical="center"/>
    </xf>
    <xf numFmtId="0" fontId="62" fillId="36" borderId="82" applyNumberFormat="0" applyAlignment="0" applyProtection="0">
      <alignment vertical="center"/>
    </xf>
    <xf numFmtId="0" fontId="63" fillId="13" borderId="88" applyNumberFormat="0" applyAlignment="0" applyProtection="0">
      <alignment vertical="center"/>
    </xf>
    <xf numFmtId="0" fontId="9" fillId="37" borderId="89" applyNumberFormat="0" applyFont="0" applyAlignment="0" applyProtection="0">
      <alignment vertical="center"/>
    </xf>
    <xf numFmtId="0" fontId="88" fillId="0" borderId="0"/>
    <xf numFmtId="0" fontId="88" fillId="0" borderId="0"/>
    <xf numFmtId="0" fontId="55" fillId="0" borderId="83" applyNumberFormat="0" applyFill="0" applyAlignment="0" applyProtection="0">
      <alignment vertical="center"/>
    </xf>
    <xf numFmtId="0" fontId="56" fillId="36" borderId="88" applyNumberFormat="0" applyAlignment="0" applyProtection="0">
      <alignment vertical="center"/>
    </xf>
    <xf numFmtId="0" fontId="62" fillId="36" borderId="82" applyNumberFormat="0" applyAlignment="0" applyProtection="0">
      <alignment vertical="center"/>
    </xf>
    <xf numFmtId="0" fontId="63" fillId="13" borderId="88" applyNumberFormat="0" applyAlignment="0" applyProtection="0">
      <alignment vertical="center"/>
    </xf>
    <xf numFmtId="0" fontId="9" fillId="37" borderId="89" applyNumberFormat="0" applyFont="0" applyAlignment="0" applyProtection="0">
      <alignment vertical="center"/>
    </xf>
    <xf numFmtId="0" fontId="55" fillId="0" borderId="83" applyNumberFormat="0" applyFill="0" applyAlignment="0" applyProtection="0">
      <alignment vertical="center"/>
    </xf>
    <xf numFmtId="0" fontId="56" fillId="36" borderId="88" applyNumberFormat="0" applyAlignment="0" applyProtection="0">
      <alignment vertical="center"/>
    </xf>
    <xf numFmtId="0" fontId="62" fillId="36" borderId="82" applyNumberFormat="0" applyAlignment="0" applyProtection="0">
      <alignment vertical="center"/>
    </xf>
    <xf numFmtId="0" fontId="63" fillId="13" borderId="88" applyNumberFormat="0" applyAlignment="0" applyProtection="0">
      <alignment vertical="center"/>
    </xf>
    <xf numFmtId="0" fontId="9" fillId="37" borderId="89" applyNumberFormat="0" applyFont="0" applyAlignment="0" applyProtection="0">
      <alignment vertical="center"/>
    </xf>
    <xf numFmtId="0" fontId="90" fillId="0" borderId="0"/>
    <xf numFmtId="187" fontId="90" fillId="0" borderId="0" applyFont="0" applyFill="0" applyBorder="0" applyAlignment="0" applyProtection="0"/>
    <xf numFmtId="0" fontId="9" fillId="0" borderId="0" applyNumberFormat="0" applyFill="0" applyBorder="0" applyAlignment="0" applyProtection="0"/>
    <xf numFmtId="0" fontId="88" fillId="0" borderId="0"/>
    <xf numFmtId="9" fontId="88" fillId="0" borderId="0" applyFont="0" applyFill="0" applyBorder="0" applyAlignment="0" applyProtection="0"/>
    <xf numFmtId="9" fontId="90" fillId="0" borderId="0" applyFont="0" applyFill="0" applyBorder="0" applyAlignment="0" applyProtection="0"/>
    <xf numFmtId="164" fontId="88" fillId="0" borderId="0" applyFont="0" applyFill="0" applyBorder="0" applyAlignment="0" applyProtection="0">
      <alignment vertical="center"/>
    </xf>
    <xf numFmtId="0" fontId="44" fillId="0" borderId="0">
      <alignment vertical="center"/>
    </xf>
    <xf numFmtId="0" fontId="88" fillId="0" borderId="0"/>
    <xf numFmtId="0" fontId="12" fillId="0" borderId="0"/>
    <xf numFmtId="0" fontId="88" fillId="0" borderId="0"/>
    <xf numFmtId="0" fontId="5" fillId="0" borderId="0"/>
    <xf numFmtId="0" fontId="88" fillId="0" borderId="0"/>
    <xf numFmtId="0" fontId="88" fillId="0" borderId="0"/>
    <xf numFmtId="164" fontId="5" fillId="0" borderId="0" applyFont="0" applyFill="0" applyBorder="0" applyAlignment="0" applyProtection="0">
      <alignment vertical="center"/>
    </xf>
    <xf numFmtId="0" fontId="9" fillId="0" borderId="0"/>
    <xf numFmtId="0" fontId="9" fillId="0" borderId="0" applyNumberFormat="0" applyFill="0" applyBorder="0" applyAlignment="0" applyProtection="0"/>
    <xf numFmtId="0" fontId="87" fillId="0" borderId="0">
      <alignment vertical="center"/>
    </xf>
    <xf numFmtId="0" fontId="87" fillId="0" borderId="0">
      <alignment vertical="center"/>
    </xf>
    <xf numFmtId="0" fontId="9" fillId="0" borderId="0"/>
    <xf numFmtId="0" fontId="90" fillId="0" borderId="0"/>
    <xf numFmtId="0" fontId="12" fillId="0" borderId="0"/>
    <xf numFmtId="43" fontId="90" fillId="0" borderId="0" applyFont="0" applyFill="0" applyBorder="0" applyAlignment="0" applyProtection="0"/>
    <xf numFmtId="0" fontId="9" fillId="0" borderId="0" applyNumberFormat="0" applyFill="0" applyBorder="0" applyAlignment="0" applyProtection="0"/>
    <xf numFmtId="0" fontId="46" fillId="0" borderId="0" applyNumberFormat="0" applyFill="0" applyBorder="0" applyAlignment="0" applyProtection="0"/>
    <xf numFmtId="0" fontId="90" fillId="0" borderId="0" applyNumberFormat="0" applyFill="0" applyBorder="0" applyAlignment="0" applyProtection="0"/>
    <xf numFmtId="0" fontId="90" fillId="0" borderId="0"/>
    <xf numFmtId="0" fontId="90" fillId="0" borderId="0" applyNumberFormat="0" applyFill="0" applyBorder="0" applyAlignment="0" applyProtection="0"/>
    <xf numFmtId="0" fontId="88" fillId="0" borderId="0"/>
    <xf numFmtId="174" fontId="90" fillId="0" borderId="0" applyFont="0" applyFill="0" applyBorder="0" applyAlignment="0" applyProtection="0"/>
    <xf numFmtId="0" fontId="9" fillId="0" borderId="0" applyNumberFormat="0" applyFill="0" applyBorder="0" applyAlignment="0" applyProtection="0"/>
    <xf numFmtId="0" fontId="12" fillId="0" borderId="0"/>
    <xf numFmtId="0" fontId="9" fillId="0" borderId="0" applyNumberFormat="0" applyFill="0" applyBorder="0" applyAlignment="0" applyProtection="0"/>
    <xf numFmtId="0" fontId="5" fillId="0" borderId="0"/>
    <xf numFmtId="0" fontId="88" fillId="0" borderId="0"/>
    <xf numFmtId="0" fontId="90" fillId="0" borderId="0"/>
    <xf numFmtId="0" fontId="90" fillId="0" borderId="0"/>
    <xf numFmtId="0" fontId="90" fillId="0" borderId="0"/>
    <xf numFmtId="0" fontId="90" fillId="0" borderId="0"/>
    <xf numFmtId="0" fontId="12" fillId="0" borderId="0"/>
    <xf numFmtId="9" fontId="5" fillId="0" borderId="0" applyFont="0" applyFill="0" applyBorder="0" applyAlignment="0" applyProtection="0"/>
    <xf numFmtId="0" fontId="5" fillId="0" borderId="0"/>
    <xf numFmtId="0" fontId="9" fillId="0" borderId="0" applyFont="0" applyFill="0" applyBorder="0" applyAlignment="0" applyProtection="0"/>
    <xf numFmtId="0" fontId="9"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7" fillId="0" borderId="0">
      <alignment vertical="center"/>
    </xf>
    <xf numFmtId="0" fontId="87" fillId="0" borderId="0">
      <alignment vertical="center"/>
    </xf>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5" fillId="0" borderId="0"/>
    <xf numFmtId="0" fontId="9" fillId="0" borderId="0"/>
    <xf numFmtId="0" fontId="39" fillId="0" borderId="0" applyNumberFormat="0" applyFill="0" applyBorder="0" applyAlignment="0" applyProtection="0">
      <alignment vertical="top"/>
      <protection locked="0"/>
    </xf>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7" fillId="0" borderId="0">
      <alignment vertical="center"/>
    </xf>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7" fillId="0" borderId="0">
      <alignment vertical="center"/>
    </xf>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70" fillId="0" borderId="0"/>
    <xf numFmtId="0" fontId="9" fillId="0" borderId="0" applyNumberFormat="0" applyFill="0" applyBorder="0" applyAlignment="0" applyProtection="0"/>
    <xf numFmtId="0" fontId="9" fillId="0" borderId="0" applyNumberFormat="0" applyFill="0" applyBorder="0" applyAlignment="0" applyProtection="0"/>
    <xf numFmtId="0" fontId="44" fillId="0" borderId="0">
      <alignment vertical="center"/>
    </xf>
    <xf numFmtId="0"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88" fillId="0" borderId="0" applyFont="0" applyFill="0" applyBorder="0" applyAlignment="0" applyProtection="0"/>
    <xf numFmtId="0" fontId="90" fillId="0" borderId="0"/>
    <xf numFmtId="0" fontId="12" fillId="0" borderId="0"/>
    <xf numFmtId="0" fontId="9" fillId="0" borderId="0" applyNumberFormat="0" applyFill="0" applyBorder="0" applyAlignment="0" applyProtection="0"/>
    <xf numFmtId="0" fontId="88" fillId="0" borderId="0"/>
    <xf numFmtId="0" fontId="9" fillId="0" borderId="0"/>
    <xf numFmtId="0" fontId="30" fillId="3" borderId="0" applyNumberFormat="0" applyBorder="0" applyAlignment="0" applyProtection="0"/>
    <xf numFmtId="0" fontId="35" fillId="4" borderId="0" applyNumberFormat="0" applyBorder="0" applyAlignment="0" applyProtection="0"/>
    <xf numFmtId="0" fontId="90" fillId="0" borderId="0" applyNumberFormat="0" applyFill="0" applyBorder="0" applyAlignment="0" applyProtection="0"/>
    <xf numFmtId="0" fontId="9" fillId="0" borderId="0" applyNumberFormat="0" applyFill="0" applyBorder="0" applyAlignment="0" applyProtection="0"/>
    <xf numFmtId="0" fontId="12" fillId="0" borderId="0"/>
    <xf numFmtId="164" fontId="88" fillId="0" borderId="0" applyFont="0" applyFill="0" applyBorder="0" applyAlignment="0" applyProtection="0">
      <alignment vertical="center"/>
    </xf>
    <xf numFmtId="0" fontId="88" fillId="0" borderId="0"/>
    <xf numFmtId="0" fontId="88" fillId="0" borderId="0"/>
    <xf numFmtId="0" fontId="88" fillId="0" borderId="0"/>
    <xf numFmtId="9" fontId="88" fillId="0" borderId="0" applyFont="0" applyFill="0" applyBorder="0" applyAlignment="0" applyProtection="0"/>
    <xf numFmtId="0" fontId="9" fillId="37" borderId="89" applyNumberFormat="0" applyFont="0" applyAlignment="0" applyProtection="0">
      <alignment vertical="center"/>
    </xf>
    <xf numFmtId="0" fontId="56" fillId="36" borderId="88" applyNumberFormat="0" applyAlignment="0" applyProtection="0">
      <alignment vertical="center"/>
    </xf>
    <xf numFmtId="0" fontId="5" fillId="0" borderId="0"/>
    <xf numFmtId="9" fontId="5" fillId="0" borderId="0" applyFont="0" applyFill="0" applyBorder="0" applyAlignment="0" applyProtection="0"/>
    <xf numFmtId="0" fontId="44" fillId="39" borderId="89" applyNumberFormat="0" applyFont="0" applyAlignment="0" applyProtection="0"/>
    <xf numFmtId="0" fontId="31" fillId="34" borderId="88" applyNumberFormat="0" applyAlignment="0" applyProtection="0"/>
    <xf numFmtId="0" fontId="40" fillId="7" borderId="88" applyNumberFormat="0" applyAlignment="0" applyProtection="0"/>
    <xf numFmtId="0" fontId="63" fillId="7" borderId="88" applyNumberFormat="0" applyAlignment="0" applyProtection="0">
      <alignment vertical="center"/>
    </xf>
    <xf numFmtId="0" fontId="44" fillId="39" borderId="89" applyNumberFormat="0" applyFont="0" applyAlignment="0" applyProtection="0"/>
    <xf numFmtId="0" fontId="45" fillId="34" borderId="82" applyNumberFormat="0" applyAlignment="0" applyProtection="0"/>
    <xf numFmtId="0" fontId="47" fillId="0" borderId="83" applyNumberFormat="0" applyFill="0" applyAlignment="0" applyProtection="0"/>
    <xf numFmtId="0" fontId="5" fillId="0" borderId="0"/>
    <xf numFmtId="0" fontId="90" fillId="0" borderId="0"/>
    <xf numFmtId="0" fontId="88" fillId="0" borderId="0"/>
    <xf numFmtId="164" fontId="88" fillId="0" borderId="0" applyFont="0" applyFill="0" applyBorder="0" applyAlignment="0" applyProtection="0">
      <alignment vertical="center"/>
    </xf>
    <xf numFmtId="0" fontId="88" fillId="0" borderId="0"/>
    <xf numFmtId="0" fontId="90" fillId="0" borderId="0"/>
    <xf numFmtId="0" fontId="90" fillId="0" borderId="0"/>
    <xf numFmtId="0" fontId="90" fillId="0" borderId="0"/>
    <xf numFmtId="0" fontId="90" fillId="0" borderId="0"/>
    <xf numFmtId="0" fontId="12" fillId="0" borderId="0"/>
    <xf numFmtId="0" fontId="88" fillId="0" borderId="0"/>
    <xf numFmtId="0" fontId="12" fillId="0" borderId="0"/>
    <xf numFmtId="164" fontId="88" fillId="0" borderId="0" applyFont="0" applyFill="0" applyBorder="0" applyAlignment="0" applyProtection="0">
      <alignment vertical="center"/>
    </xf>
    <xf numFmtId="0" fontId="88" fillId="0" borderId="0"/>
    <xf numFmtId="0" fontId="88" fillId="0" borderId="0"/>
    <xf numFmtId="0" fontId="9" fillId="0" borderId="0" applyNumberFormat="0" applyFill="0" applyBorder="0" applyAlignment="0" applyProtection="0"/>
    <xf numFmtId="0" fontId="87" fillId="0" borderId="0">
      <alignment vertical="center"/>
    </xf>
    <xf numFmtId="0" fontId="88" fillId="0" borderId="0"/>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6" fillId="36" borderId="88" applyNumberFormat="0" applyAlignment="0" applyProtection="0">
      <alignment vertical="center"/>
    </xf>
    <xf numFmtId="0" fontId="56" fillId="36" borderId="88"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63" fillId="13" borderId="88" applyNumberFormat="0" applyAlignment="0" applyProtection="0">
      <alignment vertical="center"/>
    </xf>
    <xf numFmtId="0" fontId="63" fillId="13" borderId="88" applyNumberFormat="0" applyAlignment="0" applyProtection="0">
      <alignment vertical="center"/>
    </xf>
    <xf numFmtId="0" fontId="9" fillId="37" borderId="89" applyNumberFormat="0" applyFont="0" applyAlignment="0" applyProtection="0">
      <alignment vertical="center"/>
    </xf>
    <xf numFmtId="0" fontId="9" fillId="37" borderId="89" applyNumberFormat="0" applyFont="0" applyAlignment="0" applyProtection="0">
      <alignment vertical="center"/>
    </xf>
    <xf numFmtId="0" fontId="9" fillId="0" borderId="0" applyNumberFormat="0" applyFill="0" applyBorder="0" applyAlignment="0" applyProtection="0"/>
    <xf numFmtId="0" fontId="88" fillId="0" borderId="0"/>
    <xf numFmtId="9" fontId="88" fillId="0" borderId="0" applyFont="0" applyFill="0" applyBorder="0" applyAlignment="0" applyProtection="0"/>
    <xf numFmtId="0" fontId="9" fillId="0" borderId="0" applyNumberFormat="0" applyFill="0" applyBorder="0" applyAlignment="0" applyProtection="0"/>
    <xf numFmtId="164" fontId="88" fillId="0" borderId="0" applyFont="0" applyFill="0" applyBorder="0" applyAlignment="0" applyProtection="0">
      <alignment vertical="center"/>
    </xf>
    <xf numFmtId="0" fontId="44" fillId="0" borderId="0">
      <alignment vertical="center"/>
    </xf>
    <xf numFmtId="0" fontId="88" fillId="0" borderId="0"/>
    <xf numFmtId="0" fontId="90" fillId="0" borderId="0"/>
    <xf numFmtId="0" fontId="12" fillId="0" borderId="0"/>
    <xf numFmtId="0" fontId="9" fillId="0" borderId="0"/>
    <xf numFmtId="0" fontId="88" fillId="0" borderId="0"/>
    <xf numFmtId="0" fontId="9" fillId="0" borderId="0" applyNumberFormat="0" applyFill="0" applyBorder="0" applyAlignment="0" applyProtection="0"/>
    <xf numFmtId="0" fontId="88" fillId="0" borderId="0"/>
    <xf numFmtId="0" fontId="9" fillId="0" borderId="0" applyNumberFormat="0" applyFill="0" applyBorder="0" applyAlignment="0" applyProtection="0"/>
    <xf numFmtId="0" fontId="90" fillId="0" borderId="0" applyNumberFormat="0" applyFill="0" applyBorder="0" applyAlignment="0" applyProtection="0"/>
    <xf numFmtId="0" fontId="87" fillId="0" borderId="0">
      <alignment vertical="center"/>
    </xf>
    <xf numFmtId="0" fontId="9" fillId="0" borderId="0" applyNumberFormat="0" applyFill="0" applyBorder="0" applyAlignment="0" applyProtection="0"/>
    <xf numFmtId="0" fontId="27" fillId="8" borderId="0" applyNumberFormat="0" applyBorder="0" applyAlignment="0" applyProtection="0">
      <alignment vertical="center"/>
    </xf>
    <xf numFmtId="0" fontId="27" fillId="9" borderId="0" applyNumberFormat="0" applyBorder="0" applyAlignment="0" applyProtection="0">
      <alignment vertical="center"/>
    </xf>
    <xf numFmtId="0" fontId="27" fillId="10" borderId="0" applyNumberFormat="0" applyBorder="0" applyAlignment="0" applyProtection="0">
      <alignment vertical="center"/>
    </xf>
    <xf numFmtId="0" fontId="27" fillId="11" borderId="0" applyNumberFormat="0" applyBorder="0" applyAlignment="0" applyProtection="0">
      <alignment vertical="center"/>
    </xf>
    <xf numFmtId="0" fontId="27" fillId="12" borderId="0" applyNumberFormat="0" applyBorder="0" applyAlignment="0" applyProtection="0">
      <alignment vertical="center"/>
    </xf>
    <xf numFmtId="0" fontId="27" fillId="13" borderId="0" applyNumberFormat="0" applyBorder="0" applyAlignment="0" applyProtection="0">
      <alignment vertical="center"/>
    </xf>
    <xf numFmtId="0" fontId="27" fillId="18" borderId="0" applyNumberFormat="0" applyBorder="0" applyAlignment="0" applyProtection="0">
      <alignment vertical="center"/>
    </xf>
    <xf numFmtId="0" fontId="27" fillId="19" borderId="0" applyNumberFormat="0" applyBorder="0" applyAlignment="0" applyProtection="0">
      <alignment vertical="center"/>
    </xf>
    <xf numFmtId="0" fontId="27" fillId="20" borderId="0" applyNumberFormat="0" applyBorder="0" applyAlignment="0" applyProtection="0">
      <alignment vertical="center"/>
    </xf>
    <xf numFmtId="0" fontId="27" fillId="11" borderId="0" applyNumberFormat="0" applyBorder="0" applyAlignment="0" applyProtection="0">
      <alignment vertical="center"/>
    </xf>
    <xf numFmtId="0" fontId="27" fillId="18" borderId="0" applyNumberFormat="0" applyBorder="0" applyAlignment="0" applyProtection="0">
      <alignment vertical="center"/>
    </xf>
    <xf numFmtId="0" fontId="27" fillId="21"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9" borderId="0" applyNumberFormat="0" applyBorder="0" applyAlignment="0" applyProtection="0">
      <alignment vertical="center"/>
    </xf>
    <xf numFmtId="0" fontId="52" fillId="0" borderId="0" applyNumberFormat="0" applyFill="0" applyBorder="0" applyAlignment="0" applyProtection="0">
      <alignment vertical="center"/>
    </xf>
    <xf numFmtId="0" fontId="49" fillId="0" borderId="3" applyNumberFormat="0" applyFill="0" applyAlignment="0" applyProtection="0">
      <alignment vertical="center"/>
    </xf>
    <xf numFmtId="0" fontId="50" fillId="0" borderId="4" applyNumberFormat="0" applyFill="0" applyAlignment="0" applyProtection="0">
      <alignment vertical="center"/>
    </xf>
    <xf numFmtId="0" fontId="51" fillId="0" borderId="5" applyNumberFormat="0" applyFill="0" applyAlignment="0" applyProtection="0">
      <alignment vertical="center"/>
    </xf>
    <xf numFmtId="0" fontId="51" fillId="0" borderId="0" applyNumberFormat="0" applyFill="0" applyBorder="0" applyAlignment="0" applyProtection="0">
      <alignment vertical="center"/>
    </xf>
    <xf numFmtId="0" fontId="53" fillId="9" borderId="0" applyNumberFormat="0" applyBorder="0" applyAlignment="0" applyProtection="0">
      <alignment vertical="center"/>
    </xf>
    <xf numFmtId="0" fontId="54" fillId="10" borderId="0" applyNumberFormat="0" applyBorder="0" applyAlignment="0" applyProtection="0">
      <alignment vertical="center"/>
    </xf>
    <xf numFmtId="0" fontId="55" fillId="0" borderId="83" applyNumberFormat="0" applyFill="0" applyAlignment="0" applyProtection="0">
      <alignment vertical="center"/>
    </xf>
    <xf numFmtId="0" fontId="56" fillId="36" borderId="88" applyNumberFormat="0" applyAlignment="0" applyProtection="0">
      <alignment vertical="center"/>
    </xf>
    <xf numFmtId="0" fontId="57" fillId="40" borderId="2" applyNumberFormat="0" applyAlignment="0" applyProtection="0">
      <alignment vertical="center"/>
    </xf>
    <xf numFmtId="0" fontId="58"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60" fillId="0" borderId="7" applyNumberFormat="0" applyFill="0" applyAlignment="0" applyProtection="0">
      <alignment vertical="center"/>
    </xf>
    <xf numFmtId="0" fontId="29" fillId="41" borderId="0" applyNumberFormat="0" applyBorder="0" applyAlignment="0" applyProtection="0">
      <alignment vertical="center"/>
    </xf>
    <xf numFmtId="0" fontId="29" fillId="42" borderId="0" applyNumberFormat="0" applyBorder="0" applyAlignment="0" applyProtection="0">
      <alignment vertical="center"/>
    </xf>
    <xf numFmtId="0" fontId="29" fillId="43"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44" borderId="0" applyNumberFormat="0" applyBorder="0" applyAlignment="0" applyProtection="0">
      <alignment vertical="center"/>
    </xf>
    <xf numFmtId="0" fontId="61" fillId="45" borderId="0" applyNumberFormat="0" applyBorder="0" applyAlignment="0" applyProtection="0">
      <alignment vertical="center"/>
    </xf>
    <xf numFmtId="0" fontId="62" fillId="36" borderId="82" applyNumberFormat="0" applyAlignment="0" applyProtection="0">
      <alignment vertical="center"/>
    </xf>
    <xf numFmtId="0" fontId="63" fillId="13" borderId="88" applyNumberFormat="0" applyAlignment="0" applyProtection="0">
      <alignment vertical="center"/>
    </xf>
    <xf numFmtId="0" fontId="9" fillId="37" borderId="89" applyNumberFormat="0" applyFont="0" applyAlignment="0" applyProtection="0">
      <alignment vertical="center"/>
    </xf>
    <xf numFmtId="0" fontId="9" fillId="0" borderId="0" applyNumberFormat="0" applyFill="0" applyBorder="0" applyAlignment="0" applyProtection="0"/>
    <xf numFmtId="0" fontId="88" fillId="0" borderId="0"/>
    <xf numFmtId="0" fontId="88" fillId="0" borderId="0"/>
    <xf numFmtId="0" fontId="9" fillId="0" borderId="0" applyNumberFormat="0" applyFill="0" applyBorder="0" applyAlignment="0" applyProtection="0"/>
    <xf numFmtId="0" fontId="44" fillId="0" borderId="0">
      <alignment vertical="center"/>
    </xf>
    <xf numFmtId="0" fontId="88" fillId="0" borderId="0"/>
    <xf numFmtId="9" fontId="88"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7" fillId="0" borderId="0">
      <alignment vertical="center"/>
    </xf>
    <xf numFmtId="0" fontId="9" fillId="0" borderId="0" applyNumberFormat="0" applyFill="0" applyBorder="0" applyAlignment="0" applyProtection="0"/>
    <xf numFmtId="0" fontId="9" fillId="0" borderId="0" applyNumberFormat="0" applyFill="0" applyBorder="0" applyAlignment="0" applyProtection="0"/>
    <xf numFmtId="0" fontId="9" fillId="0" borderId="0"/>
    <xf numFmtId="0" fontId="9"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39" fillId="0" borderId="0" applyNumberFormat="0" applyFill="0" applyBorder="0" applyAlignment="0" applyProtection="0">
      <alignment vertical="top"/>
      <protection locked="0"/>
    </xf>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xf numFmtId="164" fontId="88" fillId="0" borderId="0" applyFont="0" applyFill="0" applyBorder="0" applyAlignment="0" applyProtection="0">
      <alignment vertical="center"/>
    </xf>
    <xf numFmtId="0" fontId="90" fillId="0" borderId="0"/>
    <xf numFmtId="0" fontId="12" fillId="0" borderId="0"/>
    <xf numFmtId="0" fontId="88" fillId="0" borderId="0"/>
    <xf numFmtId="0" fontId="88" fillId="0" borderId="0"/>
    <xf numFmtId="0" fontId="9" fillId="0" borderId="0" applyNumberFormat="0" applyFill="0" applyBorder="0" applyAlignment="0" applyProtection="0"/>
    <xf numFmtId="0" fontId="90" fillId="0" borderId="0" applyNumberFormat="0" applyFill="0" applyBorder="0" applyAlignment="0" applyProtection="0"/>
    <xf numFmtId="0" fontId="87" fillId="0" borderId="0">
      <alignment vertical="center"/>
    </xf>
    <xf numFmtId="0" fontId="55" fillId="0" borderId="83" applyNumberFormat="0" applyFill="0" applyAlignment="0" applyProtection="0">
      <alignment vertical="center"/>
    </xf>
    <xf numFmtId="0" fontId="56" fillId="36" borderId="88" applyNumberFormat="0" applyAlignment="0" applyProtection="0">
      <alignment vertical="center"/>
    </xf>
    <xf numFmtId="0" fontId="62" fillId="36" borderId="82" applyNumberFormat="0" applyAlignment="0" applyProtection="0">
      <alignment vertical="center"/>
    </xf>
    <xf numFmtId="0" fontId="63" fillId="13" borderId="88" applyNumberFormat="0" applyAlignment="0" applyProtection="0">
      <alignment vertical="center"/>
    </xf>
    <xf numFmtId="0" fontId="9" fillId="37" borderId="89" applyNumberFormat="0" applyFont="0" applyAlignment="0" applyProtection="0">
      <alignment vertical="center"/>
    </xf>
    <xf numFmtId="0" fontId="88" fillId="0" borderId="0"/>
    <xf numFmtId="0" fontId="88" fillId="0" borderId="0"/>
    <xf numFmtId="0" fontId="55" fillId="0" borderId="83" applyNumberFormat="0" applyFill="0" applyAlignment="0" applyProtection="0">
      <alignment vertical="center"/>
    </xf>
    <xf numFmtId="0" fontId="56" fillId="36" borderId="88" applyNumberFormat="0" applyAlignment="0" applyProtection="0">
      <alignment vertical="center"/>
    </xf>
    <xf numFmtId="0" fontId="62" fillId="36" borderId="82" applyNumberFormat="0" applyAlignment="0" applyProtection="0">
      <alignment vertical="center"/>
    </xf>
    <xf numFmtId="0" fontId="63" fillId="13" borderId="88" applyNumberFormat="0" applyAlignment="0" applyProtection="0">
      <alignment vertical="center"/>
    </xf>
    <xf numFmtId="0" fontId="9" fillId="37" borderId="89" applyNumberFormat="0" applyFont="0" applyAlignment="0" applyProtection="0">
      <alignment vertical="center"/>
    </xf>
    <xf numFmtId="0" fontId="55" fillId="0" borderId="83" applyNumberFormat="0" applyFill="0" applyAlignment="0" applyProtection="0">
      <alignment vertical="center"/>
    </xf>
    <xf numFmtId="0" fontId="56" fillId="36" borderId="88" applyNumberFormat="0" applyAlignment="0" applyProtection="0">
      <alignment vertical="center"/>
    </xf>
    <xf numFmtId="0" fontId="62" fillId="36" borderId="82" applyNumberFormat="0" applyAlignment="0" applyProtection="0">
      <alignment vertical="center"/>
    </xf>
    <xf numFmtId="0" fontId="63" fillId="13" borderId="88" applyNumberFormat="0" applyAlignment="0" applyProtection="0">
      <alignment vertical="center"/>
    </xf>
    <xf numFmtId="0" fontId="9" fillId="37" borderId="89" applyNumberFormat="0" applyFont="0" applyAlignment="0" applyProtection="0">
      <alignment vertical="center"/>
    </xf>
    <xf numFmtId="0" fontId="90" fillId="0" borderId="0"/>
    <xf numFmtId="0" fontId="9" fillId="0" borderId="0" applyNumberFormat="0" applyFill="0" applyBorder="0" applyAlignment="0" applyProtection="0"/>
    <xf numFmtId="0" fontId="88" fillId="0" borderId="0"/>
    <xf numFmtId="9" fontId="88" fillId="0" borderId="0" applyFont="0" applyFill="0" applyBorder="0" applyAlignment="0" applyProtection="0"/>
    <xf numFmtId="164" fontId="88" fillId="0" borderId="0" applyFont="0" applyFill="0" applyBorder="0" applyAlignment="0" applyProtection="0">
      <alignment vertical="center"/>
    </xf>
    <xf numFmtId="0" fontId="44" fillId="0" borderId="0">
      <alignment vertical="center"/>
    </xf>
    <xf numFmtId="0" fontId="88" fillId="0" borderId="0"/>
    <xf numFmtId="0" fontId="12" fillId="0" borderId="0"/>
    <xf numFmtId="0" fontId="88" fillId="0" borderId="0"/>
    <xf numFmtId="0" fontId="5" fillId="0" borderId="0"/>
    <xf numFmtId="0" fontId="88" fillId="0" borderId="0"/>
    <xf numFmtId="0" fontId="88"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alignment vertical="center"/>
    </xf>
    <xf numFmtId="9" fontId="5"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4" fontId="88" fillId="0" borderId="0" applyFont="0" applyFill="0" applyBorder="0" applyAlignment="0" applyProtection="0">
      <alignment vertical="center"/>
    </xf>
    <xf numFmtId="44" fontId="90" fillId="0" borderId="0" applyFont="0" applyFill="0" applyBorder="0" applyAlignment="0" applyProtection="0">
      <alignment vertical="center"/>
    </xf>
    <xf numFmtId="0" fontId="9" fillId="0" borderId="0" applyNumberForma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0" fillId="0" borderId="0">
      <alignment vertical="center"/>
    </xf>
    <xf numFmtId="0" fontId="9" fillId="0" borderId="0" applyNumberFormat="0" applyFill="0" applyBorder="0" applyAlignment="0" applyProtection="0"/>
    <xf numFmtId="0" fontId="70" fillId="0" borderId="0"/>
    <xf numFmtId="0" fontId="9" fillId="0" borderId="0" applyNumberForma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0" fillId="0" borderId="0" applyNumberFormat="0" applyFill="0" applyBorder="0" applyAlignment="0" applyProtection="0"/>
    <xf numFmtId="0" fontId="9" fillId="0" borderId="0" applyNumberFormat="0" applyFill="0" applyBorder="0" applyAlignment="0" applyProtection="0"/>
    <xf numFmtId="0" fontId="5" fillId="0" borderId="0"/>
    <xf numFmtId="0" fontId="87" fillId="0" borderId="0">
      <alignment vertical="center"/>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applyNumberFormat="0" applyFill="0" applyBorder="0" applyAlignment="0" applyProtection="0"/>
    <xf numFmtId="0" fontId="5" fillId="0" borderId="0"/>
    <xf numFmtId="0" fontId="9" fillId="0" borderId="0" applyNumberFormat="0" applyFill="0" applyBorder="0" applyAlignment="0" applyProtection="0"/>
    <xf numFmtId="0" fontId="90" fillId="0" borderId="0" applyNumberFormat="0" applyFill="0" applyBorder="0" applyAlignment="0" applyProtection="0"/>
    <xf numFmtId="0" fontId="88" fillId="0" borderId="0"/>
    <xf numFmtId="0" fontId="88" fillId="0" borderId="0"/>
    <xf numFmtId="0" fontId="9" fillId="0" borderId="0"/>
    <xf numFmtId="0" fontId="9" fillId="0" borderId="0" applyNumberFormat="0" applyFill="0" applyBorder="0" applyAlignment="0" applyProtection="0"/>
    <xf numFmtId="0" fontId="9" fillId="0" borderId="0"/>
    <xf numFmtId="0" fontId="9" fillId="0" borderId="0"/>
    <xf numFmtId="0" fontId="9" fillId="0" borderId="0" applyNumberFormat="0" applyFill="0" applyBorder="0" applyAlignment="0" applyProtection="0"/>
    <xf numFmtId="0" fontId="9"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xf numFmtId="9" fontId="90" fillId="0" borderId="0" applyFont="0" applyFill="0" applyBorder="0" applyAlignment="0" applyProtection="0">
      <alignment vertical="center"/>
    </xf>
    <xf numFmtId="9" fontId="5" fillId="0" borderId="0" applyFont="0" applyFill="0" applyBorder="0" applyAlignment="0" applyProtection="0"/>
    <xf numFmtId="9" fontId="88" fillId="0" borderId="0" applyFont="0" applyFill="0" applyBorder="0" applyAlignment="0" applyProtection="0"/>
    <xf numFmtId="0" fontId="88" fillId="0" borderId="0"/>
    <xf numFmtId="0" fontId="9" fillId="0" borderId="0"/>
    <xf numFmtId="0" fontId="87" fillId="0" borderId="0">
      <alignment vertical="center"/>
    </xf>
    <xf numFmtId="0" fontId="9" fillId="0" borderId="0" applyNumberFormat="0" applyFill="0" applyBorder="0" applyAlignment="0" applyProtection="0"/>
    <xf numFmtId="0" fontId="9" fillId="0" borderId="0" applyNumberFormat="0" applyFill="0" applyBorder="0" applyAlignment="0" applyProtection="0"/>
    <xf numFmtId="0" fontId="63" fillId="13" borderId="88" applyNumberFormat="0" applyAlignment="0" applyProtection="0">
      <alignment vertical="center"/>
    </xf>
    <xf numFmtId="0" fontId="40" fillId="7" borderId="88" applyNumberFormat="0" applyAlignment="0" applyProtection="0"/>
    <xf numFmtId="0" fontId="63" fillId="13" borderId="88" applyNumberFormat="0" applyAlignment="0" applyProtection="0">
      <alignment vertical="center"/>
    </xf>
    <xf numFmtId="0" fontId="45" fillId="34" borderId="82" applyNumberFormat="0" applyAlignment="0" applyProtection="0"/>
    <xf numFmtId="0" fontId="40" fillId="7" borderId="88" applyNumberFormat="0" applyAlignment="0" applyProtection="0"/>
    <xf numFmtId="0" fontId="47" fillId="0" borderId="83" applyNumberFormat="0" applyFill="0" applyAlignment="0" applyProtection="0"/>
    <xf numFmtId="0" fontId="47" fillId="0" borderId="83" applyNumberFormat="0" applyFill="0" applyAlignment="0" applyProtection="0"/>
    <xf numFmtId="0" fontId="56" fillId="36" borderId="88" applyNumberFormat="0" applyAlignment="0" applyProtection="0">
      <alignment vertical="center"/>
    </xf>
    <xf numFmtId="0" fontId="63" fillId="13" borderId="88" applyNumberFormat="0" applyAlignment="0" applyProtection="0">
      <alignment vertical="center"/>
    </xf>
    <xf numFmtId="0" fontId="63" fillId="13" borderId="88" applyNumberFormat="0" applyAlignment="0" applyProtection="0">
      <alignment vertical="center"/>
    </xf>
    <xf numFmtId="0" fontId="47" fillId="0" borderId="83" applyNumberFormat="0" applyFill="0" applyAlignment="0" applyProtection="0"/>
    <xf numFmtId="0" fontId="47" fillId="0" borderId="83" applyNumberFormat="0" applyFill="0" applyAlignment="0" applyProtection="0"/>
    <xf numFmtId="0" fontId="9" fillId="37" borderId="89" applyNumberFormat="0" applyFont="0" applyAlignment="0" applyProtection="0">
      <alignment vertical="center"/>
    </xf>
    <xf numFmtId="0" fontId="63" fillId="13" borderId="88" applyNumberFormat="0" applyAlignment="0" applyProtection="0">
      <alignment vertical="center"/>
    </xf>
    <xf numFmtId="0" fontId="62" fillId="36" borderId="82" applyNumberFormat="0" applyAlignment="0" applyProtection="0">
      <alignment vertical="center"/>
    </xf>
    <xf numFmtId="0" fontId="63" fillId="13" borderId="88" applyNumberFormat="0" applyAlignment="0" applyProtection="0">
      <alignment vertical="center"/>
    </xf>
    <xf numFmtId="0" fontId="40" fillId="7" borderId="88" applyNumberFormat="0" applyAlignment="0" applyProtection="0"/>
    <xf numFmtId="0" fontId="63" fillId="13" borderId="88" applyNumberFormat="0" applyAlignment="0" applyProtection="0">
      <alignment vertical="center"/>
    </xf>
    <xf numFmtId="0" fontId="56" fillId="36" borderId="88" applyNumberFormat="0" applyAlignment="0" applyProtection="0">
      <alignment vertical="center"/>
    </xf>
    <xf numFmtId="0" fontId="9" fillId="37" borderId="89" applyNumberFormat="0" applyFont="0" applyAlignment="0" applyProtection="0">
      <alignment vertical="center"/>
    </xf>
    <xf numFmtId="0" fontId="56" fillId="36" borderId="88" applyNumberFormat="0" applyAlignment="0" applyProtection="0">
      <alignment vertical="center"/>
    </xf>
    <xf numFmtId="0" fontId="9" fillId="37" borderId="89" applyNumberFormat="0" applyFont="0" applyAlignment="0" applyProtection="0">
      <alignment vertical="center"/>
    </xf>
    <xf numFmtId="9" fontId="5" fillId="0" borderId="0" applyFont="0" applyFill="0" applyBorder="0" applyAlignment="0" applyProtection="0"/>
    <xf numFmtId="0" fontId="55" fillId="0" borderId="83" applyNumberFormat="0" applyFill="0" applyAlignment="0" applyProtection="0">
      <alignment vertical="center"/>
    </xf>
    <xf numFmtId="0" fontId="63" fillId="13" borderId="88" applyNumberFormat="0" applyAlignment="0" applyProtection="0">
      <alignment vertical="center"/>
    </xf>
    <xf numFmtId="0" fontId="55" fillId="0" borderId="83" applyNumberFormat="0" applyFill="0" applyAlignment="0" applyProtection="0">
      <alignment vertical="center"/>
    </xf>
    <xf numFmtId="0" fontId="5" fillId="0" borderId="0"/>
    <xf numFmtId="0" fontId="5" fillId="0" borderId="0"/>
    <xf numFmtId="0" fontId="55" fillId="0" borderId="83" applyNumberFormat="0" applyFill="0" applyAlignment="0" applyProtection="0">
      <alignment vertical="center"/>
    </xf>
    <xf numFmtId="0" fontId="40" fillId="7" borderId="88" applyNumberFormat="0" applyAlignment="0" applyProtection="0"/>
    <xf numFmtId="0" fontId="44" fillId="39" borderId="89" applyNumberFormat="0" applyFont="0" applyAlignment="0" applyProtection="0"/>
    <xf numFmtId="0" fontId="56" fillId="36" borderId="88" applyNumberFormat="0" applyAlignment="0" applyProtection="0">
      <alignment vertical="center"/>
    </xf>
    <xf numFmtId="0" fontId="55" fillId="0" borderId="83" applyNumberFormat="0" applyFill="0" applyAlignment="0" applyProtection="0">
      <alignment vertical="center"/>
    </xf>
    <xf numFmtId="0" fontId="56" fillId="36" borderId="88" applyNumberFormat="0" applyAlignment="0" applyProtection="0">
      <alignment vertical="center"/>
    </xf>
    <xf numFmtId="0" fontId="5" fillId="0" borderId="0"/>
    <xf numFmtId="0" fontId="31" fillId="34" borderId="88" applyNumberFormat="0" applyAlignment="0" applyProtection="0"/>
    <xf numFmtId="0" fontId="62" fillId="36" borderId="82" applyNumberFormat="0" applyAlignment="0" applyProtection="0">
      <alignment vertical="center"/>
    </xf>
    <xf numFmtId="9" fontId="5" fillId="0" borderId="0" applyFont="0" applyFill="0" applyBorder="0" applyAlignment="0" applyProtection="0"/>
    <xf numFmtId="0" fontId="63" fillId="13" borderId="88" applyNumberFormat="0" applyAlignment="0" applyProtection="0">
      <alignment vertical="center"/>
    </xf>
    <xf numFmtId="0" fontId="40" fillId="7" borderId="88" applyNumberFormat="0" applyAlignment="0" applyProtection="0"/>
    <xf numFmtId="0" fontId="62" fillId="34" borderId="82" applyNumberFormat="0" applyAlignment="0" applyProtection="0">
      <alignment vertical="center"/>
    </xf>
    <xf numFmtId="0" fontId="56" fillId="36" borderId="88" applyNumberFormat="0" applyAlignment="0" applyProtection="0">
      <alignment vertical="center"/>
    </xf>
    <xf numFmtId="0" fontId="56" fillId="34" borderId="88" applyNumberFormat="0" applyAlignment="0" applyProtection="0">
      <alignment vertical="center"/>
    </xf>
    <xf numFmtId="0" fontId="55" fillId="0" borderId="83" applyNumberFormat="0" applyFill="0" applyAlignment="0" applyProtection="0">
      <alignment vertical="center"/>
    </xf>
    <xf numFmtId="0" fontId="56" fillId="36" borderId="88" applyNumberFormat="0" applyAlignment="0" applyProtection="0">
      <alignment vertical="center"/>
    </xf>
    <xf numFmtId="0" fontId="45" fillId="34" borderId="82" applyNumberFormat="0" applyAlignment="0" applyProtection="0"/>
    <xf numFmtId="0" fontId="40" fillId="7" borderId="88" applyNumberFormat="0" applyAlignment="0" applyProtection="0"/>
    <xf numFmtId="0" fontId="44" fillId="39" borderId="89" applyNumberFormat="0" applyFont="0" applyAlignment="0" applyProtection="0"/>
    <xf numFmtId="0" fontId="45" fillId="34" borderId="82" applyNumberFormat="0" applyAlignment="0" applyProtection="0"/>
    <xf numFmtId="0" fontId="45" fillId="34" borderId="82" applyNumberFormat="0" applyAlignment="0" applyProtection="0"/>
    <xf numFmtId="0" fontId="63" fillId="13" borderId="88" applyNumberFormat="0" applyAlignment="0" applyProtection="0">
      <alignment vertical="center"/>
    </xf>
    <xf numFmtId="0" fontId="62" fillId="36" borderId="82" applyNumberFormat="0" applyAlignment="0" applyProtection="0">
      <alignment vertical="center"/>
    </xf>
    <xf numFmtId="0" fontId="5" fillId="0" borderId="0"/>
    <xf numFmtId="0" fontId="56" fillId="36" borderId="88" applyNumberFormat="0" applyAlignment="0" applyProtection="0">
      <alignment vertical="center"/>
    </xf>
    <xf numFmtId="0" fontId="62" fillId="36" borderId="82" applyNumberFormat="0" applyAlignment="0" applyProtection="0">
      <alignment vertical="center"/>
    </xf>
    <xf numFmtId="0" fontId="56" fillId="36" borderId="88" applyNumberFormat="0" applyAlignment="0" applyProtection="0">
      <alignment vertical="center"/>
    </xf>
    <xf numFmtId="0" fontId="55" fillId="0" borderId="83" applyNumberFormat="0" applyFill="0" applyAlignment="0" applyProtection="0">
      <alignment vertical="center"/>
    </xf>
    <xf numFmtId="0" fontId="62" fillId="36" borderId="82" applyNumberFormat="0" applyAlignment="0" applyProtection="0">
      <alignment vertical="center"/>
    </xf>
    <xf numFmtId="0" fontId="47" fillId="0" borderId="83" applyNumberFormat="0" applyFill="0" applyAlignment="0" applyProtection="0"/>
    <xf numFmtId="0" fontId="45" fillId="34" borderId="82" applyNumberFormat="0" applyAlignment="0" applyProtection="0"/>
    <xf numFmtId="0" fontId="63" fillId="7" borderId="88" applyNumberFormat="0" applyAlignment="0" applyProtection="0">
      <alignment vertical="center"/>
    </xf>
    <xf numFmtId="0" fontId="62" fillId="36" borderId="82" applyNumberFormat="0" applyAlignment="0" applyProtection="0">
      <alignment vertical="center"/>
    </xf>
    <xf numFmtId="0" fontId="44" fillId="39" borderId="89" applyNumberFormat="0" applyFont="0" applyAlignment="0" applyProtection="0"/>
    <xf numFmtId="0" fontId="44" fillId="39" borderId="89" applyNumberFormat="0" applyFont="0" applyAlignment="0" applyProtection="0"/>
    <xf numFmtId="0" fontId="62" fillId="36" borderId="82" applyNumberFormat="0" applyAlignment="0" applyProtection="0">
      <alignment vertical="center"/>
    </xf>
    <xf numFmtId="0" fontId="55" fillId="0" borderId="83" applyNumberFormat="0" applyFill="0" applyAlignment="0" applyProtection="0">
      <alignment vertical="center"/>
    </xf>
    <xf numFmtId="0" fontId="47" fillId="0" borderId="83" applyNumberFormat="0" applyFill="0" applyAlignment="0" applyProtection="0"/>
    <xf numFmtId="0" fontId="62" fillId="36" borderId="82" applyNumberFormat="0" applyAlignment="0" applyProtection="0">
      <alignment vertical="center"/>
    </xf>
    <xf numFmtId="9" fontId="5" fillId="0" borderId="0" applyFont="0" applyFill="0" applyBorder="0" applyAlignment="0" applyProtection="0"/>
    <xf numFmtId="0" fontId="45" fillId="34" borderId="82" applyNumberFormat="0" applyAlignment="0" applyProtection="0"/>
    <xf numFmtId="0" fontId="9" fillId="37" borderId="89" applyNumberFormat="0" applyFont="0" applyAlignment="0" applyProtection="0">
      <alignment vertical="center"/>
    </xf>
    <xf numFmtId="0" fontId="63" fillId="13" borderId="88" applyNumberFormat="0" applyAlignment="0" applyProtection="0">
      <alignment vertical="center"/>
    </xf>
    <xf numFmtId="0" fontId="9" fillId="37" borderId="89" applyNumberFormat="0" applyFont="0" applyAlignment="0" applyProtection="0">
      <alignment vertical="center"/>
    </xf>
    <xf numFmtId="0" fontId="62" fillId="36" borderId="82" applyNumberFormat="0" applyAlignment="0" applyProtection="0">
      <alignment vertical="center"/>
    </xf>
    <xf numFmtId="9" fontId="5" fillId="0" borderId="0" applyFont="0" applyFill="0" applyBorder="0" applyAlignment="0" applyProtection="0"/>
    <xf numFmtId="9" fontId="5" fillId="0" borderId="0" applyFont="0" applyFill="0" applyBorder="0" applyAlignment="0" applyProtection="0"/>
    <xf numFmtId="0" fontId="56" fillId="36" borderId="88" applyNumberFormat="0" applyAlignment="0" applyProtection="0">
      <alignment vertical="center"/>
    </xf>
    <xf numFmtId="0" fontId="63" fillId="13" borderId="88" applyNumberFormat="0" applyAlignment="0" applyProtection="0">
      <alignment vertical="center"/>
    </xf>
    <xf numFmtId="0" fontId="47" fillId="0" borderId="83" applyNumberFormat="0" applyFill="0" applyAlignment="0" applyProtection="0"/>
    <xf numFmtId="0" fontId="45" fillId="34" borderId="82" applyNumberFormat="0" applyAlignment="0" applyProtection="0"/>
    <xf numFmtId="0" fontId="9" fillId="37" borderId="89" applyNumberFormat="0" applyFont="0" applyAlignment="0" applyProtection="0">
      <alignment vertical="center"/>
    </xf>
    <xf numFmtId="0" fontId="56" fillId="36" borderId="88" applyNumberFormat="0" applyAlignment="0" applyProtection="0">
      <alignment vertical="center"/>
    </xf>
    <xf numFmtId="0" fontId="9" fillId="37" borderId="89" applyNumberFormat="0" applyFont="0" applyAlignment="0" applyProtection="0">
      <alignment vertical="center"/>
    </xf>
    <xf numFmtId="9" fontId="5" fillId="0" borderId="0" applyFont="0" applyFill="0" applyBorder="0" applyAlignment="0" applyProtection="0"/>
    <xf numFmtId="0" fontId="55" fillId="0" borderId="83" applyNumberFormat="0" applyFill="0" applyAlignment="0" applyProtection="0">
      <alignment vertical="center"/>
    </xf>
    <xf numFmtId="0" fontId="47" fillId="0" borderId="83" applyNumberFormat="0" applyFill="0" applyAlignment="0" applyProtection="0"/>
    <xf numFmtId="0" fontId="9" fillId="37" borderId="89" applyNumberFormat="0" applyFont="0" applyAlignment="0" applyProtection="0">
      <alignment vertical="center"/>
    </xf>
    <xf numFmtId="0" fontId="47" fillId="0" borderId="83" applyNumberFormat="0" applyFill="0" applyAlignment="0" applyProtection="0"/>
    <xf numFmtId="0" fontId="9" fillId="37" borderId="89" applyNumberFormat="0" applyFont="0" applyAlignment="0" applyProtection="0">
      <alignment vertical="center"/>
    </xf>
    <xf numFmtId="0" fontId="5" fillId="0" borderId="0"/>
    <xf numFmtId="0" fontId="9" fillId="37" borderId="89" applyNumberFormat="0" applyFont="0" applyAlignment="0" applyProtection="0">
      <alignment vertical="center"/>
    </xf>
    <xf numFmtId="0" fontId="56" fillId="36" borderId="88" applyNumberFormat="0" applyAlignment="0" applyProtection="0">
      <alignment vertical="center"/>
    </xf>
    <xf numFmtId="0" fontId="63" fillId="13" borderId="88" applyNumberFormat="0" applyAlignment="0" applyProtection="0">
      <alignment vertical="center"/>
    </xf>
    <xf numFmtId="0" fontId="40" fillId="7" borderId="88" applyNumberFormat="0" applyAlignment="0" applyProtection="0"/>
    <xf numFmtId="0" fontId="40" fillId="7" borderId="88" applyNumberFormat="0" applyAlignment="0" applyProtection="0"/>
    <xf numFmtId="0" fontId="9" fillId="37" borderId="89" applyNumberFormat="0" applyFont="0" applyAlignment="0" applyProtection="0">
      <alignment vertical="center"/>
    </xf>
    <xf numFmtId="0" fontId="55" fillId="0" borderId="83" applyNumberFormat="0" applyFill="0" applyAlignment="0" applyProtection="0">
      <alignment vertical="center"/>
    </xf>
    <xf numFmtId="0" fontId="62" fillId="36" borderId="82" applyNumberFormat="0" applyAlignment="0" applyProtection="0">
      <alignment vertical="center"/>
    </xf>
    <xf numFmtId="0" fontId="56" fillId="36" borderId="88" applyNumberFormat="0" applyAlignment="0" applyProtection="0">
      <alignment vertical="center"/>
    </xf>
    <xf numFmtId="0" fontId="56" fillId="36" borderId="88" applyNumberFormat="0" applyAlignment="0" applyProtection="0">
      <alignment vertical="center"/>
    </xf>
    <xf numFmtId="0" fontId="63" fillId="13" borderId="88" applyNumberFormat="0" applyAlignment="0" applyProtection="0">
      <alignment vertical="center"/>
    </xf>
    <xf numFmtId="0" fontId="63" fillId="13" borderId="88" applyNumberFormat="0" applyAlignment="0" applyProtection="0">
      <alignment vertical="center"/>
    </xf>
    <xf numFmtId="0" fontId="40" fillId="7" borderId="88" applyNumberFormat="0" applyAlignment="0" applyProtection="0"/>
    <xf numFmtId="0" fontId="56" fillId="36" borderId="88" applyNumberFormat="0" applyAlignment="0" applyProtection="0">
      <alignment vertical="center"/>
    </xf>
    <xf numFmtId="0" fontId="56" fillId="36" borderId="88" applyNumberFormat="0" applyAlignment="0" applyProtection="0">
      <alignment vertical="center"/>
    </xf>
    <xf numFmtId="0" fontId="31" fillId="34" borderId="88" applyNumberFormat="0" applyAlignment="0" applyProtection="0"/>
    <xf numFmtId="0" fontId="63" fillId="13" borderId="88" applyNumberFormat="0" applyAlignment="0" applyProtection="0">
      <alignment vertical="center"/>
    </xf>
    <xf numFmtId="0" fontId="55" fillId="0" borderId="83" applyNumberFormat="0" applyFill="0" applyAlignment="0" applyProtection="0">
      <alignment vertical="center"/>
    </xf>
    <xf numFmtId="0" fontId="45" fillId="34" borderId="82" applyNumberFormat="0" applyAlignment="0" applyProtection="0"/>
    <xf numFmtId="0" fontId="44" fillId="39" borderId="89" applyNumberFormat="0" applyFont="0" applyAlignment="0" applyProtection="0">
      <alignment vertical="center"/>
    </xf>
    <xf numFmtId="0" fontId="5" fillId="0" borderId="0"/>
    <xf numFmtId="0" fontId="56" fillId="36" borderId="88" applyNumberFormat="0" applyAlignment="0" applyProtection="0">
      <alignment vertical="center"/>
    </xf>
    <xf numFmtId="0" fontId="5" fillId="0" borderId="0"/>
    <xf numFmtId="9" fontId="5" fillId="0" borderId="0" applyFont="0" applyFill="0" applyBorder="0" applyAlignment="0" applyProtection="0"/>
    <xf numFmtId="9" fontId="5" fillId="0" borderId="0" applyFont="0" applyFill="0" applyBorder="0" applyAlignment="0" applyProtection="0"/>
    <xf numFmtId="0" fontId="9" fillId="37" borderId="89" applyNumberFormat="0" applyFont="0" applyAlignment="0" applyProtection="0">
      <alignment vertical="center"/>
    </xf>
    <xf numFmtId="0" fontId="56" fillId="36" borderId="88" applyNumberFormat="0" applyAlignment="0" applyProtection="0">
      <alignment vertical="center"/>
    </xf>
    <xf numFmtId="0" fontId="63" fillId="13" borderId="88" applyNumberFormat="0" applyAlignment="0" applyProtection="0">
      <alignment vertical="center"/>
    </xf>
    <xf numFmtId="0" fontId="63" fillId="13" borderId="88" applyNumberFormat="0" applyAlignment="0" applyProtection="0">
      <alignment vertical="center"/>
    </xf>
    <xf numFmtId="0" fontId="55" fillId="0" borderId="83" applyNumberFormat="0" applyFill="0" applyAlignment="0" applyProtection="0">
      <alignment vertical="center"/>
    </xf>
    <xf numFmtId="0" fontId="40" fillId="7" borderId="88" applyNumberFormat="0" applyAlignment="0" applyProtection="0"/>
    <xf numFmtId="0" fontId="56" fillId="34" borderId="88" applyNumberFormat="0" applyAlignment="0" applyProtection="0">
      <alignment vertical="center"/>
    </xf>
    <xf numFmtId="0" fontId="62" fillId="36" borderId="82" applyNumberFormat="0" applyAlignment="0" applyProtection="0">
      <alignment vertical="center"/>
    </xf>
    <xf numFmtId="0" fontId="56" fillId="34" borderId="88" applyNumberFormat="0" applyAlignment="0" applyProtection="0">
      <alignment vertical="center"/>
    </xf>
    <xf numFmtId="0" fontId="45" fillId="34" borderId="82" applyNumberFormat="0" applyAlignment="0" applyProtection="0"/>
    <xf numFmtId="0" fontId="9" fillId="37" borderId="89" applyNumberFormat="0" applyFont="0" applyAlignment="0" applyProtection="0">
      <alignment vertical="center"/>
    </xf>
    <xf numFmtId="0" fontId="47" fillId="0" borderId="83" applyNumberFormat="0" applyFill="0" applyAlignment="0" applyProtection="0"/>
    <xf numFmtId="0" fontId="55" fillId="0" borderId="83" applyNumberFormat="0" applyFill="0" applyAlignment="0" applyProtection="0">
      <alignment vertical="center"/>
    </xf>
    <xf numFmtId="0" fontId="44" fillId="39" borderId="89" applyNumberFormat="0" applyFont="0" applyAlignment="0" applyProtection="0"/>
    <xf numFmtId="0" fontId="9" fillId="37" borderId="89" applyNumberFormat="0" applyFont="0" applyAlignment="0" applyProtection="0">
      <alignment vertical="center"/>
    </xf>
    <xf numFmtId="0" fontId="9" fillId="37" borderId="89" applyNumberFormat="0" applyFont="0" applyAlignment="0" applyProtection="0">
      <alignment vertical="center"/>
    </xf>
    <xf numFmtId="0" fontId="62" fillId="34" borderId="82" applyNumberFormat="0" applyAlignment="0" applyProtection="0">
      <alignment vertical="center"/>
    </xf>
    <xf numFmtId="0" fontId="56" fillId="36" borderId="88" applyNumberFormat="0" applyAlignment="0" applyProtection="0">
      <alignment vertical="center"/>
    </xf>
    <xf numFmtId="0" fontId="63" fillId="13" borderId="88" applyNumberFormat="0" applyAlignment="0" applyProtection="0">
      <alignment vertical="center"/>
    </xf>
    <xf numFmtId="0" fontId="31" fillId="34" borderId="88" applyNumberFormat="0" applyAlignment="0" applyProtection="0"/>
    <xf numFmtId="0" fontId="9" fillId="37" borderId="89" applyNumberFormat="0" applyFont="0" applyAlignment="0" applyProtection="0">
      <alignment vertical="center"/>
    </xf>
    <xf numFmtId="0" fontId="31" fillId="34" borderId="88" applyNumberFormat="0" applyAlignment="0" applyProtection="0"/>
    <xf numFmtId="0" fontId="9" fillId="37" borderId="89" applyNumberFormat="0" applyFont="0" applyAlignment="0" applyProtection="0">
      <alignment vertical="center"/>
    </xf>
    <xf numFmtId="0" fontId="40" fillId="7" borderId="88" applyNumberFormat="0" applyAlignment="0" applyProtection="0"/>
    <xf numFmtId="0" fontId="62" fillId="36" borderId="82" applyNumberFormat="0" applyAlignment="0" applyProtection="0">
      <alignment vertical="center"/>
    </xf>
    <xf numFmtId="0" fontId="31" fillId="34" borderId="88" applyNumberFormat="0" applyAlignment="0" applyProtection="0"/>
    <xf numFmtId="0" fontId="40" fillId="7" borderId="88" applyNumberFormat="0" applyAlignment="0" applyProtection="0"/>
    <xf numFmtId="0" fontId="63" fillId="13" borderId="88" applyNumberFormat="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56" fillId="36" borderId="88" applyNumberFormat="0" applyAlignment="0" applyProtection="0">
      <alignment vertical="center"/>
    </xf>
    <xf numFmtId="0" fontId="9" fillId="37" borderId="89" applyNumberFormat="0" applyFon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56" fillId="36" borderId="88" applyNumberFormat="0" applyAlignment="0" applyProtection="0">
      <alignment vertical="center"/>
    </xf>
    <xf numFmtId="0" fontId="63" fillId="13" borderId="88" applyNumberFormat="0" applyAlignment="0" applyProtection="0">
      <alignment vertical="center"/>
    </xf>
    <xf numFmtId="0" fontId="40" fillId="7" borderId="88" applyNumberFormat="0" applyAlignment="0" applyProtection="0"/>
    <xf numFmtId="0" fontId="63" fillId="13" borderId="88" applyNumberFormat="0" applyAlignment="0" applyProtection="0">
      <alignment vertical="center"/>
    </xf>
    <xf numFmtId="0" fontId="5" fillId="0" borderId="0"/>
    <xf numFmtId="0" fontId="62" fillId="36" borderId="82" applyNumberFormat="0" applyAlignment="0" applyProtection="0">
      <alignment vertical="center"/>
    </xf>
    <xf numFmtId="0" fontId="63" fillId="13" borderId="88" applyNumberFormat="0" applyAlignment="0" applyProtection="0">
      <alignment vertical="center"/>
    </xf>
    <xf numFmtId="0" fontId="40" fillId="7" borderId="88" applyNumberFormat="0" applyAlignment="0" applyProtection="0"/>
    <xf numFmtId="0" fontId="40" fillId="7" borderId="88" applyNumberFormat="0" applyAlignment="0" applyProtection="0"/>
    <xf numFmtId="9" fontId="5" fillId="0" borderId="0" applyFont="0" applyFill="0" applyBorder="0" applyAlignment="0" applyProtection="0"/>
    <xf numFmtId="0" fontId="63" fillId="7" borderId="88" applyNumberFormat="0" applyAlignment="0" applyProtection="0">
      <alignment vertical="center"/>
    </xf>
    <xf numFmtId="0" fontId="44" fillId="39" borderId="89" applyNumberFormat="0" applyFont="0" applyAlignment="0" applyProtection="0"/>
    <xf numFmtId="0" fontId="31" fillId="34" borderId="88" applyNumberFormat="0" applyAlignment="0" applyProtection="0"/>
    <xf numFmtId="0" fontId="40" fillId="7" borderId="88" applyNumberFormat="0" applyAlignment="0" applyProtection="0"/>
    <xf numFmtId="0" fontId="40" fillId="7" borderId="88" applyNumberFormat="0" applyAlignment="0" applyProtection="0"/>
    <xf numFmtId="9" fontId="5" fillId="0" borderId="0" applyFont="0" applyFill="0" applyBorder="0" applyAlignment="0" applyProtection="0"/>
    <xf numFmtId="0" fontId="44" fillId="39" borderId="89" applyNumberFormat="0" applyFont="0" applyAlignment="0" applyProtection="0"/>
    <xf numFmtId="9" fontId="87" fillId="0" borderId="0" applyFont="0" applyFill="0" applyBorder="0" applyAlignment="0" applyProtection="0">
      <alignment vertical="center"/>
    </xf>
    <xf numFmtId="0" fontId="9" fillId="0" borderId="0"/>
    <xf numFmtId="0" fontId="87" fillId="0" borderId="0">
      <alignment vertical="center"/>
    </xf>
    <xf numFmtId="0" fontId="87" fillId="0" borderId="0">
      <alignment vertical="center"/>
    </xf>
    <xf numFmtId="0" fontId="87" fillId="0" borderId="0">
      <alignment vertical="center"/>
    </xf>
    <xf numFmtId="0" fontId="87" fillId="0" borderId="0">
      <alignment vertical="center"/>
    </xf>
    <xf numFmtId="0" fontId="87" fillId="0" borderId="0">
      <alignment vertical="center"/>
    </xf>
    <xf numFmtId="0" fontId="87" fillId="0" borderId="0">
      <alignment vertical="center"/>
    </xf>
    <xf numFmtId="0" fontId="87" fillId="0" borderId="0">
      <alignment vertical="center"/>
    </xf>
    <xf numFmtId="0" fontId="87" fillId="0" borderId="0">
      <alignment vertical="center"/>
    </xf>
    <xf numFmtId="0" fontId="87" fillId="0" borderId="0">
      <alignment vertical="center"/>
    </xf>
    <xf numFmtId="0" fontId="87" fillId="0" borderId="0">
      <alignment vertical="center"/>
    </xf>
    <xf numFmtId="164" fontId="87" fillId="0" borderId="0" applyFont="0" applyFill="0" applyBorder="0" applyAlignment="0" applyProtection="0">
      <alignment vertical="center"/>
    </xf>
    <xf numFmtId="0" fontId="9" fillId="0" borderId="0" applyNumberFormat="0" applyFill="0" applyBorder="0" applyAlignment="0" applyProtection="0"/>
    <xf numFmtId="0" fontId="9" fillId="0" borderId="0" applyNumberFormat="0" applyFill="0" applyBorder="0" applyAlignment="0" applyProtection="0"/>
    <xf numFmtId="0" fontId="88" fillId="0" borderId="0"/>
    <xf numFmtId="9" fontId="88" fillId="0" borderId="0" applyFont="0" applyFill="0" applyBorder="0" applyAlignment="0" applyProtection="0"/>
    <xf numFmtId="164" fontId="88" fillId="0" borderId="0" applyFont="0" applyFill="0" applyBorder="0" applyAlignment="0" applyProtection="0">
      <alignment vertical="center"/>
    </xf>
    <xf numFmtId="0" fontId="9" fillId="0" borderId="0" applyNumberFormat="0" applyFill="0" applyBorder="0" applyAlignment="0" applyProtection="0"/>
    <xf numFmtId="0" fontId="70" fillId="0" borderId="0"/>
    <xf numFmtId="0" fontId="44" fillId="0" borderId="0"/>
    <xf numFmtId="0" fontId="88" fillId="0" borderId="0"/>
    <xf numFmtId="164" fontId="88" fillId="0" borderId="0" applyFont="0" applyFill="0" applyBorder="0" applyAlignment="0" applyProtection="0">
      <alignment vertical="center"/>
    </xf>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7" fillId="0" borderId="0">
      <alignment vertical="center"/>
    </xf>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xf numFmtId="43" fontId="88" fillId="0" borderId="0" applyFont="0" applyFill="0" applyBorder="0" applyAlignment="0" applyProtection="0"/>
    <xf numFmtId="0" fontId="89" fillId="0" borderId="0" applyNumberFormat="0" applyFill="0" applyBorder="0" applyAlignment="0" applyProtection="0"/>
    <xf numFmtId="0" fontId="27" fillId="2" borderId="0" applyNumberFormat="0" applyBorder="0" applyAlignment="0" applyProtection="0">
      <alignment vertical="center"/>
    </xf>
    <xf numFmtId="0" fontId="27" fillId="3" borderId="0" applyNumberFormat="0" applyBorder="0" applyAlignment="0" applyProtection="0">
      <alignment vertical="center"/>
    </xf>
    <xf numFmtId="0" fontId="27" fillId="4" borderId="0" applyNumberFormat="0" applyBorder="0" applyAlignment="0" applyProtection="0">
      <alignment vertical="center"/>
    </xf>
    <xf numFmtId="0" fontId="27" fillId="5" borderId="0" applyNumberFormat="0" applyBorder="0" applyAlignment="0" applyProtection="0">
      <alignment vertical="center"/>
    </xf>
    <xf numFmtId="0" fontId="27" fillId="6" borderId="0" applyNumberFormat="0" applyBorder="0" applyAlignment="0" applyProtection="0">
      <alignment vertical="center"/>
    </xf>
    <xf numFmtId="0" fontId="27" fillId="7" borderId="0" applyNumberFormat="0" applyBorder="0" applyAlignment="0" applyProtection="0">
      <alignment vertical="center"/>
    </xf>
    <xf numFmtId="0" fontId="27" fillId="14" borderId="0" applyNumberFormat="0" applyBorder="0" applyAlignment="0" applyProtection="0">
      <alignment vertical="center"/>
    </xf>
    <xf numFmtId="0" fontId="27" fillId="15" borderId="0" applyNumberFormat="0" applyBorder="0" applyAlignment="0" applyProtection="0">
      <alignment vertical="center"/>
    </xf>
    <xf numFmtId="0" fontId="27" fillId="16" borderId="0" applyNumberFormat="0" applyBorder="0" applyAlignment="0" applyProtection="0">
      <alignment vertical="center"/>
    </xf>
    <xf numFmtId="0" fontId="27" fillId="5" borderId="0" applyNumberFormat="0" applyBorder="0" applyAlignment="0" applyProtection="0">
      <alignment vertical="center"/>
    </xf>
    <xf numFmtId="0" fontId="27" fillId="14" borderId="0" applyNumberFormat="0" applyBorder="0" applyAlignment="0" applyProtection="0">
      <alignment vertical="center"/>
    </xf>
    <xf numFmtId="0" fontId="27" fillId="17" borderId="0" applyNumberFormat="0" applyBorder="0" applyAlignment="0" applyProtection="0">
      <alignment vertical="center"/>
    </xf>
    <xf numFmtId="0" fontId="29" fillId="22"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5" fillId="0" borderId="0"/>
    <xf numFmtId="0" fontId="54" fillId="4" borderId="0" applyNumberFormat="0" applyBorder="0" applyAlignment="0" applyProtection="0">
      <alignment vertical="center"/>
    </xf>
    <xf numFmtId="0" fontId="44" fillId="39" borderId="89" applyNumberFormat="0" applyFont="0" applyAlignment="0" applyProtection="0">
      <alignment vertical="center"/>
    </xf>
    <xf numFmtId="0" fontId="53" fillId="3" borderId="0" applyNumberFormat="0" applyBorder="0" applyAlignment="0" applyProtection="0">
      <alignment vertical="center"/>
    </xf>
    <xf numFmtId="0" fontId="61" fillId="38" borderId="0" applyNumberFormat="0" applyBorder="0" applyAlignment="0" applyProtection="0">
      <alignment vertical="center"/>
    </xf>
    <xf numFmtId="0" fontId="58"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29" fillId="30" borderId="0" applyNumberFormat="0" applyBorder="0" applyAlignment="0" applyProtection="0">
      <alignment vertical="center"/>
    </xf>
    <xf numFmtId="0" fontId="29" fillId="31" borderId="0" applyNumberFormat="0" applyBorder="0" applyAlignment="0" applyProtection="0">
      <alignment vertical="center"/>
    </xf>
    <xf numFmtId="0" fontId="29" fillId="32"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33" borderId="0" applyNumberFormat="0" applyBorder="0" applyAlignment="0" applyProtection="0">
      <alignment vertical="center"/>
    </xf>
    <xf numFmtId="0" fontId="52" fillId="0" borderId="0" applyNumberFormat="0" applyFill="0" applyBorder="0" applyAlignment="0" applyProtection="0">
      <alignment vertical="center"/>
    </xf>
    <xf numFmtId="0" fontId="49" fillId="0" borderId="3" applyNumberFormat="0" applyFill="0" applyAlignment="0" applyProtection="0">
      <alignment vertical="center"/>
    </xf>
    <xf numFmtId="0" fontId="50" fillId="0" borderId="4" applyNumberFormat="0" applyFill="0" applyAlignment="0" applyProtection="0">
      <alignment vertical="center"/>
    </xf>
    <xf numFmtId="0" fontId="51" fillId="0" borderId="5" applyNumberFormat="0" applyFill="0" applyAlignment="0" applyProtection="0">
      <alignment vertical="center"/>
    </xf>
    <xf numFmtId="0" fontId="51" fillId="0" borderId="0" applyNumberFormat="0" applyFill="0" applyBorder="0" applyAlignment="0" applyProtection="0">
      <alignment vertical="center"/>
    </xf>
    <xf numFmtId="0" fontId="57" fillId="35" borderId="2" applyNumberFormat="0" applyAlignment="0" applyProtection="0">
      <alignment vertical="center"/>
    </xf>
    <xf numFmtId="0" fontId="55" fillId="0" borderId="83" applyNumberFormat="0" applyFill="0" applyAlignment="0" applyProtection="0">
      <alignment vertical="center"/>
    </xf>
    <xf numFmtId="0" fontId="56" fillId="34" borderId="88" applyNumberFormat="0" applyAlignment="0" applyProtection="0">
      <alignment vertical="center"/>
    </xf>
    <xf numFmtId="0" fontId="63" fillId="7" borderId="88" applyNumberFormat="0" applyAlignment="0" applyProtection="0">
      <alignment vertical="center"/>
    </xf>
    <xf numFmtId="0" fontId="62" fillId="34" borderId="82" applyNumberFormat="0" applyAlignment="0" applyProtection="0">
      <alignment vertical="center"/>
    </xf>
    <xf numFmtId="0" fontId="60" fillId="0" borderId="7" applyNumberFormat="0" applyFill="0" applyAlignment="0" applyProtection="0">
      <alignment vertical="center"/>
    </xf>
    <xf numFmtId="0" fontId="9" fillId="0" borderId="0"/>
    <xf numFmtId="0" fontId="87" fillId="0" borderId="0">
      <alignment vertical="center"/>
    </xf>
    <xf numFmtId="9" fontId="87" fillId="0" borderId="0" applyFont="0" applyFill="0" applyBorder="0" applyAlignment="0" applyProtection="0">
      <alignment vertical="center"/>
    </xf>
    <xf numFmtId="0" fontId="9" fillId="0" borderId="0"/>
    <xf numFmtId="0" fontId="87" fillId="0" borderId="0">
      <alignment vertical="center"/>
    </xf>
    <xf numFmtId="164" fontId="87" fillId="0" borderId="0" applyFont="0" applyFill="0" applyBorder="0" applyAlignment="0" applyProtection="0">
      <alignment vertical="center"/>
    </xf>
    <xf numFmtId="0" fontId="88" fillId="0" borderId="0"/>
    <xf numFmtId="9" fontId="88" fillId="0" borderId="0" applyFont="0" applyFill="0" applyBorder="0" applyAlignment="0" applyProtection="0"/>
    <xf numFmtId="164" fontId="88" fillId="0" borderId="0" applyFont="0" applyFill="0" applyBorder="0" applyAlignment="0" applyProtection="0">
      <alignment vertical="center"/>
    </xf>
    <xf numFmtId="0" fontId="88" fillId="0" borderId="0"/>
    <xf numFmtId="164" fontId="88" fillId="0" borderId="0" applyFont="0" applyFill="0" applyBorder="0" applyAlignment="0" applyProtection="0">
      <alignment vertical="center"/>
    </xf>
    <xf numFmtId="43" fontId="88" fillId="0" borderId="0" applyFont="0" applyFill="0" applyBorder="0" applyAlignment="0" applyProtection="0"/>
    <xf numFmtId="0" fontId="55" fillId="0" borderId="83" applyNumberFormat="0" applyFill="0" applyAlignment="0" applyProtection="0">
      <alignment vertical="center"/>
    </xf>
    <xf numFmtId="0" fontId="63" fillId="13" borderId="88" applyNumberFormat="0" applyAlignment="0" applyProtection="0">
      <alignment vertical="center"/>
    </xf>
    <xf numFmtId="187" fontId="90" fillId="0" borderId="0" applyFont="0" applyFill="0" applyBorder="0" applyAlignment="0" applyProtection="0"/>
    <xf numFmtId="0" fontId="90" fillId="0" borderId="0"/>
    <xf numFmtId="0" fontId="47" fillId="0" borderId="83" applyNumberFormat="0" applyFill="0" applyAlignment="0" applyProtection="0"/>
    <xf numFmtId="9" fontId="90" fillId="0" borderId="0" applyFont="0" applyFill="0" applyBorder="0" applyAlignment="0" applyProtection="0"/>
    <xf numFmtId="0" fontId="90" fillId="0" borderId="0" applyNumberFormat="0" applyFill="0" applyBorder="0" applyAlignment="0" applyProtection="0"/>
    <xf numFmtId="0" fontId="87" fillId="0" borderId="0">
      <alignment vertical="center"/>
    </xf>
    <xf numFmtId="9" fontId="87" fillId="0" borderId="0" applyFont="0" applyFill="0" applyBorder="0" applyAlignment="0" applyProtection="0">
      <alignment vertical="center"/>
    </xf>
    <xf numFmtId="0" fontId="62" fillId="36" borderId="82" applyNumberFormat="0" applyAlignment="0" applyProtection="0">
      <alignment vertical="center"/>
    </xf>
    <xf numFmtId="0" fontId="87" fillId="0" borderId="0">
      <alignment vertical="center"/>
    </xf>
    <xf numFmtId="0" fontId="87" fillId="0" borderId="0">
      <alignment vertical="center"/>
    </xf>
    <xf numFmtId="0" fontId="87" fillId="0" borderId="0">
      <alignment vertical="center"/>
    </xf>
    <xf numFmtId="0" fontId="31" fillId="34" borderId="88" applyNumberFormat="0" applyAlignment="0" applyProtection="0"/>
    <xf numFmtId="0" fontId="45" fillId="34" borderId="82" applyNumberFormat="0" applyAlignment="0" applyProtection="0"/>
    <xf numFmtId="0" fontId="60" fillId="0" borderId="7" applyNumberFormat="0" applyFill="0" applyAlignment="0" applyProtection="0">
      <alignment vertical="center"/>
    </xf>
    <xf numFmtId="0" fontId="40" fillId="7" borderId="88" applyNumberFormat="0" applyAlignment="0" applyProtection="0"/>
    <xf numFmtId="0" fontId="31" fillId="34" borderId="88" applyNumberFormat="0" applyAlignment="0" applyProtection="0"/>
    <xf numFmtId="0" fontId="40" fillId="7" borderId="88" applyNumberFormat="0" applyAlignment="0" applyProtection="0"/>
    <xf numFmtId="0" fontId="45" fillId="34" borderId="82" applyNumberFormat="0" applyAlignment="0" applyProtection="0"/>
    <xf numFmtId="0" fontId="47" fillId="0" borderId="83" applyNumberFormat="0" applyFill="0" applyAlignment="0" applyProtection="0"/>
    <xf numFmtId="0" fontId="44" fillId="39" borderId="89" applyNumberFormat="0" applyFont="0" applyAlignment="0" applyProtection="0">
      <alignment vertical="center"/>
    </xf>
    <xf numFmtId="0" fontId="55" fillId="0" borderId="83" applyNumberFormat="0" applyFill="0" applyAlignment="0" applyProtection="0">
      <alignment vertical="center"/>
    </xf>
    <xf numFmtId="0" fontId="56" fillId="34" borderId="88" applyNumberFormat="0" applyAlignment="0" applyProtection="0">
      <alignment vertical="center"/>
    </xf>
    <xf numFmtId="0" fontId="63" fillId="7" borderId="88" applyNumberFormat="0" applyAlignment="0" applyProtection="0">
      <alignment vertical="center"/>
    </xf>
    <xf numFmtId="0" fontId="62" fillId="34" borderId="82" applyNumberFormat="0" applyAlignment="0" applyProtection="0">
      <alignment vertical="center"/>
    </xf>
    <xf numFmtId="0" fontId="87" fillId="0" borderId="0">
      <alignment vertical="center"/>
    </xf>
    <xf numFmtId="0" fontId="9" fillId="0" borderId="0"/>
    <xf numFmtId="0" fontId="44" fillId="39" borderId="89" applyNumberFormat="0" applyFont="0" applyAlignment="0" applyProtection="0">
      <alignment vertical="center"/>
    </xf>
    <xf numFmtId="0" fontId="47" fillId="0" borderId="83" applyNumberFormat="0" applyFill="0" applyAlignment="0" applyProtection="0"/>
    <xf numFmtId="0" fontId="45" fillId="34" borderId="82" applyNumberFormat="0" applyAlignment="0" applyProtection="0"/>
    <xf numFmtId="0" fontId="44" fillId="39" borderId="89" applyNumberFormat="0" applyFont="0" applyAlignment="0" applyProtection="0"/>
    <xf numFmtId="0" fontId="55" fillId="0" borderId="83" applyNumberFormat="0" applyFill="0" applyAlignment="0" applyProtection="0">
      <alignment vertical="center"/>
    </xf>
    <xf numFmtId="0" fontId="9" fillId="0" borderId="0"/>
    <xf numFmtId="0" fontId="9" fillId="0" borderId="0"/>
    <xf numFmtId="0" fontId="62" fillId="34" borderId="82" applyNumberFormat="0" applyAlignment="0" applyProtection="0">
      <alignment vertical="center"/>
    </xf>
    <xf numFmtId="0" fontId="63" fillId="7" borderId="88" applyNumberFormat="0" applyAlignment="0" applyProtection="0">
      <alignment vertical="center"/>
    </xf>
    <xf numFmtId="0" fontId="56" fillId="34" borderId="88" applyNumberFormat="0" applyAlignment="0" applyProtection="0">
      <alignment vertical="center"/>
    </xf>
    <xf numFmtId="0" fontId="55" fillId="0" borderId="83" applyNumberFormat="0" applyFill="0" applyAlignment="0" applyProtection="0">
      <alignment vertical="center"/>
    </xf>
    <xf numFmtId="0" fontId="40" fillId="7" borderId="88" applyNumberFormat="0" applyAlignment="0" applyProtection="0"/>
    <xf numFmtId="0" fontId="44" fillId="39" borderId="89" applyNumberFormat="0" applyFont="0" applyAlignment="0" applyProtection="0">
      <alignment vertical="center"/>
    </xf>
    <xf numFmtId="0" fontId="47" fillId="0" borderId="83" applyNumberFormat="0" applyFill="0" applyAlignment="0" applyProtection="0"/>
    <xf numFmtId="0" fontId="45" fillId="34" borderId="82" applyNumberFormat="0" applyAlignment="0" applyProtection="0"/>
    <xf numFmtId="0" fontId="44" fillId="39" borderId="89" applyNumberFormat="0" applyFont="0" applyAlignment="0" applyProtection="0"/>
    <xf numFmtId="0" fontId="40" fillId="7" borderId="88" applyNumberFormat="0" applyAlignment="0" applyProtection="0"/>
    <xf numFmtId="0" fontId="31" fillId="34" borderId="88" applyNumberFormat="0" applyAlignment="0" applyProtection="0"/>
    <xf numFmtId="0" fontId="56" fillId="34" borderId="88" applyNumberFormat="0" applyAlignment="0" applyProtection="0">
      <alignment vertical="center"/>
    </xf>
    <xf numFmtId="0" fontId="63" fillId="7" borderId="88" applyNumberFormat="0" applyAlignment="0" applyProtection="0">
      <alignment vertical="center"/>
    </xf>
    <xf numFmtId="0" fontId="62" fillId="34" borderId="82" applyNumberFormat="0" applyAlignment="0" applyProtection="0">
      <alignment vertical="center"/>
    </xf>
    <xf numFmtId="0" fontId="44" fillId="39" borderId="89" applyNumberFormat="0" applyFont="0" applyAlignment="0" applyProtection="0">
      <alignment vertical="center"/>
    </xf>
    <xf numFmtId="0" fontId="55" fillId="0" borderId="83" applyNumberFormat="0" applyFill="0" applyAlignment="0" applyProtection="0">
      <alignment vertical="center"/>
    </xf>
    <xf numFmtId="0" fontId="62" fillId="34" borderId="82" applyNumberFormat="0" applyAlignment="0" applyProtection="0">
      <alignment vertical="center"/>
    </xf>
    <xf numFmtId="0" fontId="40" fillId="7" borderId="88" applyNumberFormat="0" applyAlignment="0" applyProtection="0"/>
    <xf numFmtId="0" fontId="56" fillId="34" borderId="88" applyNumberFormat="0" applyAlignment="0" applyProtection="0">
      <alignment vertical="center"/>
    </xf>
    <xf numFmtId="0" fontId="63" fillId="7" borderId="88" applyNumberFormat="0" applyAlignment="0" applyProtection="0">
      <alignment vertical="center"/>
    </xf>
    <xf numFmtId="0" fontId="47" fillId="0" borderId="83" applyNumberFormat="0" applyFill="0" applyAlignment="0" applyProtection="0"/>
    <xf numFmtId="0" fontId="55" fillId="0" borderId="83" applyNumberFormat="0" applyFill="0" applyAlignment="0" applyProtection="0">
      <alignment vertical="center"/>
    </xf>
    <xf numFmtId="0" fontId="63" fillId="7" borderId="88" applyNumberFormat="0" applyAlignment="0" applyProtection="0">
      <alignment vertical="center"/>
    </xf>
    <xf numFmtId="0" fontId="56" fillId="34" borderId="88" applyNumberFormat="0" applyAlignment="0" applyProtection="0">
      <alignment vertical="center"/>
    </xf>
    <xf numFmtId="0" fontId="9" fillId="0" borderId="0"/>
    <xf numFmtId="0" fontId="47" fillId="0" borderId="83" applyNumberFormat="0" applyFill="0" applyAlignment="0" applyProtection="0"/>
    <xf numFmtId="0" fontId="44" fillId="39" borderId="89" applyNumberFormat="0" applyFont="0" applyAlignment="0" applyProtection="0">
      <alignment vertical="center"/>
    </xf>
    <xf numFmtId="0" fontId="31" fillId="34" borderId="88" applyNumberFormat="0" applyAlignment="0" applyProtection="0"/>
    <xf numFmtId="0" fontId="31" fillId="34" borderId="88" applyNumberFormat="0" applyAlignment="0" applyProtection="0"/>
    <xf numFmtId="0" fontId="44" fillId="39" borderId="89" applyNumberFormat="0" applyFont="0" applyAlignment="0" applyProtection="0"/>
    <xf numFmtId="0" fontId="9" fillId="0" borderId="0"/>
    <xf numFmtId="0" fontId="45" fillId="34" borderId="82" applyNumberFormat="0" applyAlignment="0" applyProtection="0"/>
    <xf numFmtId="0" fontId="44" fillId="39" borderId="89" applyNumberFormat="0" applyFont="0" applyAlignment="0" applyProtection="0"/>
    <xf numFmtId="0" fontId="40" fillId="7" borderId="88" applyNumberFormat="0" applyAlignment="0" applyProtection="0"/>
    <xf numFmtId="0" fontId="45" fillId="34" borderId="82" applyNumberFormat="0" applyAlignment="0" applyProtection="0"/>
    <xf numFmtId="0" fontId="62" fillId="34" borderId="82" applyNumberFormat="0" applyAlignment="0" applyProtection="0">
      <alignment vertical="center"/>
    </xf>
    <xf numFmtId="0" fontId="5" fillId="0" borderId="0"/>
    <xf numFmtId="9" fontId="5" fillId="0" borderId="0" applyFont="0" applyFill="0" applyBorder="0" applyAlignment="0" applyProtection="0"/>
    <xf numFmtId="0" fontId="63" fillId="7" borderId="88" applyNumberFormat="0" applyAlignment="0" applyProtection="0">
      <alignment vertical="center"/>
    </xf>
    <xf numFmtId="0" fontId="45" fillId="34" borderId="82" applyNumberFormat="0" applyAlignment="0" applyProtection="0"/>
    <xf numFmtId="0" fontId="44" fillId="39" borderId="89" applyNumberFormat="0" applyFont="0" applyAlignment="0" applyProtection="0">
      <alignment vertical="center"/>
    </xf>
    <xf numFmtId="0" fontId="63" fillId="13" borderId="88" applyNumberFormat="0" applyAlignment="0" applyProtection="0">
      <alignment vertical="center"/>
    </xf>
    <xf numFmtId="0" fontId="40" fillId="7" borderId="88" applyNumberFormat="0" applyAlignment="0" applyProtection="0"/>
    <xf numFmtId="0" fontId="45" fillId="34" borderId="82" applyNumberFormat="0" applyAlignment="0" applyProtection="0"/>
    <xf numFmtId="0" fontId="62" fillId="36" borderId="82" applyNumberFormat="0" applyAlignment="0" applyProtection="0">
      <alignment vertical="center"/>
    </xf>
    <xf numFmtId="0" fontId="55" fillId="0" borderId="83" applyNumberFormat="0" applyFill="0" applyAlignment="0" applyProtection="0">
      <alignment vertical="center"/>
    </xf>
    <xf numFmtId="0" fontId="45" fillId="34" borderId="82" applyNumberFormat="0" applyAlignment="0" applyProtection="0"/>
    <xf numFmtId="0" fontId="55" fillId="0" borderId="83" applyNumberFormat="0" applyFill="0" applyAlignment="0" applyProtection="0">
      <alignment vertical="center"/>
    </xf>
    <xf numFmtId="0" fontId="62" fillId="36" borderId="82" applyNumberFormat="0" applyAlignment="0" applyProtection="0">
      <alignment vertical="center"/>
    </xf>
    <xf numFmtId="0" fontId="55" fillId="0" borderId="83" applyNumberFormat="0" applyFill="0" applyAlignment="0" applyProtection="0">
      <alignment vertical="center"/>
    </xf>
    <xf numFmtId="0" fontId="62" fillId="36" borderId="82" applyNumberFormat="0" applyAlignment="0" applyProtection="0">
      <alignment vertical="center"/>
    </xf>
    <xf numFmtId="0" fontId="5" fillId="0" borderId="0"/>
    <xf numFmtId="0" fontId="40" fillId="7" borderId="88" applyNumberFormat="0" applyAlignment="0" applyProtection="0"/>
    <xf numFmtId="0" fontId="88" fillId="0" borderId="0"/>
    <xf numFmtId="0" fontId="47" fillId="0" borderId="83" applyNumberFormat="0" applyFill="0" applyAlignment="0" applyProtection="0"/>
    <xf numFmtId="0" fontId="45" fillId="34" borderId="82" applyNumberFormat="0" applyAlignment="0" applyProtection="0"/>
    <xf numFmtId="0" fontId="63" fillId="7" borderId="88" applyNumberFormat="0" applyAlignment="0" applyProtection="0">
      <alignment vertical="center"/>
    </xf>
    <xf numFmtId="0" fontId="9" fillId="37" borderId="89" applyNumberFormat="0" applyFont="0" applyAlignment="0" applyProtection="0">
      <alignment vertical="center"/>
    </xf>
    <xf numFmtId="0" fontId="40" fillId="7" borderId="88" applyNumberFormat="0" applyAlignment="0" applyProtection="0"/>
    <xf numFmtId="0" fontId="44" fillId="0" borderId="0" applyNumberFormat="0" applyFill="0" applyBorder="0" applyAlignment="0" applyProtection="0"/>
    <xf numFmtId="0" fontId="62" fillId="34" borderId="82" applyNumberFormat="0" applyAlignment="0" applyProtection="0">
      <alignment vertical="center"/>
    </xf>
    <xf numFmtId="0" fontId="45" fillId="34" borderId="82" applyNumberFormat="0" applyAlignment="0" applyProtection="0"/>
    <xf numFmtId="0" fontId="45" fillId="34" borderId="82" applyNumberFormat="0" applyAlignment="0" applyProtection="0"/>
    <xf numFmtId="0" fontId="63" fillId="13" borderId="88" applyNumberFormat="0" applyAlignment="0" applyProtection="0">
      <alignment vertical="center"/>
    </xf>
    <xf numFmtId="0" fontId="55" fillId="0" borderId="83" applyNumberFormat="0" applyFill="0" applyAlignment="0" applyProtection="0">
      <alignment vertical="center"/>
    </xf>
    <xf numFmtId="0" fontId="88" fillId="0" borderId="0"/>
    <xf numFmtId="0" fontId="88" fillId="0" borderId="0"/>
    <xf numFmtId="0" fontId="88" fillId="0" borderId="0"/>
    <xf numFmtId="0" fontId="87" fillId="0" borderId="0">
      <alignment vertical="center"/>
    </xf>
    <xf numFmtId="0" fontId="88" fillId="0" borderId="0"/>
    <xf numFmtId="0" fontId="40" fillId="7" borderId="88" applyNumberFormat="0" applyAlignment="0" applyProtection="0"/>
    <xf numFmtId="0" fontId="56" fillId="36" borderId="88"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0" fontId="55" fillId="0" borderId="83" applyNumberFormat="0" applyFill="0" applyAlignment="0" applyProtection="0">
      <alignment vertical="center"/>
    </xf>
    <xf numFmtId="9" fontId="88" fillId="0" borderId="0" applyFont="0" applyFill="0" applyBorder="0" applyAlignment="0" applyProtection="0"/>
    <xf numFmtId="164" fontId="88" fillId="0" borderId="0" applyFont="0" applyFill="0" applyBorder="0" applyAlignment="0" applyProtection="0">
      <alignment vertical="center"/>
    </xf>
    <xf numFmtId="0" fontId="88" fillId="0" borderId="0"/>
    <xf numFmtId="0" fontId="9" fillId="37" borderId="89" applyNumberFormat="0" applyFont="0" applyAlignment="0" applyProtection="0">
      <alignment vertical="center"/>
    </xf>
    <xf numFmtId="0" fontId="88" fillId="0" borderId="0"/>
    <xf numFmtId="0" fontId="87" fillId="0" borderId="0">
      <alignment vertical="center"/>
    </xf>
    <xf numFmtId="0" fontId="56" fillId="36" borderId="88" applyNumberFormat="0" applyAlignment="0" applyProtection="0">
      <alignment vertical="center"/>
    </xf>
    <xf numFmtId="0" fontId="40" fillId="7" borderId="88" applyNumberFormat="0" applyAlignment="0" applyProtection="0"/>
    <xf numFmtId="0" fontId="62" fillId="36" borderId="82" applyNumberFormat="0" applyAlignment="0" applyProtection="0">
      <alignment vertical="center"/>
    </xf>
    <xf numFmtId="0" fontId="31" fillId="34" borderId="88" applyNumberFormat="0" applyAlignment="0" applyProtection="0"/>
    <xf numFmtId="0" fontId="62" fillId="36" borderId="82" applyNumberFormat="0" applyAlignment="0" applyProtection="0">
      <alignment vertical="center"/>
    </xf>
    <xf numFmtId="0" fontId="5" fillId="0" borderId="0"/>
    <xf numFmtId="0" fontId="55" fillId="0" borderId="83" applyNumberFormat="0" applyFill="0" applyAlignment="0" applyProtection="0">
      <alignment vertical="center"/>
    </xf>
    <xf numFmtId="0" fontId="31" fillId="34" borderId="88" applyNumberFormat="0" applyAlignment="0" applyProtection="0"/>
    <xf numFmtId="0" fontId="62" fillId="36" borderId="82" applyNumberFormat="0" applyAlignment="0" applyProtection="0">
      <alignment vertical="center"/>
    </xf>
    <xf numFmtId="0" fontId="88" fillId="0" borderId="0"/>
    <xf numFmtId="0" fontId="88" fillId="0" borderId="0"/>
    <xf numFmtId="0" fontId="9" fillId="37" borderId="89" applyNumberFormat="0" applyFont="0" applyAlignment="0" applyProtection="0">
      <alignment vertical="center"/>
    </xf>
    <xf numFmtId="0" fontId="55" fillId="0" borderId="83" applyNumberFormat="0" applyFill="0" applyAlignment="0" applyProtection="0">
      <alignment vertical="center"/>
    </xf>
    <xf numFmtId="0" fontId="87" fillId="0" borderId="0">
      <alignment vertical="center"/>
    </xf>
    <xf numFmtId="164" fontId="88" fillId="0" borderId="0" applyFont="0" applyFill="0" applyBorder="0" applyAlignment="0" applyProtection="0">
      <alignment vertical="center"/>
    </xf>
    <xf numFmtId="0" fontId="88" fillId="0" borderId="0"/>
    <xf numFmtId="0" fontId="88" fillId="0" borderId="0"/>
    <xf numFmtId="0" fontId="87" fillId="0" borderId="0">
      <alignment vertical="center"/>
    </xf>
    <xf numFmtId="0" fontId="62" fillId="36" borderId="82" applyNumberFormat="0" applyAlignment="0" applyProtection="0">
      <alignment vertical="center"/>
    </xf>
    <xf numFmtId="0" fontId="88" fillId="0" borderId="0"/>
    <xf numFmtId="0" fontId="88" fillId="0" borderId="0"/>
    <xf numFmtId="0" fontId="62" fillId="36" borderId="82" applyNumberFormat="0" applyAlignment="0" applyProtection="0">
      <alignment vertical="center"/>
    </xf>
    <xf numFmtId="0" fontId="62" fillId="36" borderId="82" applyNumberFormat="0" applyAlignment="0" applyProtection="0">
      <alignment vertical="center"/>
    </xf>
    <xf numFmtId="0" fontId="55" fillId="0" borderId="83" applyNumberFormat="0" applyFill="0" applyAlignment="0" applyProtection="0">
      <alignment vertical="center"/>
    </xf>
    <xf numFmtId="0" fontId="56" fillId="36" borderId="88" applyNumberFormat="0" applyAlignment="0" applyProtection="0">
      <alignment vertical="center"/>
    </xf>
    <xf numFmtId="0" fontId="62" fillId="36" borderId="82" applyNumberFormat="0" applyAlignment="0" applyProtection="0">
      <alignment vertical="center"/>
    </xf>
    <xf numFmtId="0" fontId="63" fillId="13" borderId="88" applyNumberFormat="0" applyAlignment="0" applyProtection="0">
      <alignment vertical="center"/>
    </xf>
    <xf numFmtId="0" fontId="9" fillId="37" borderId="89" applyNumberFormat="0" applyFont="0" applyAlignment="0" applyProtection="0">
      <alignment vertical="center"/>
    </xf>
    <xf numFmtId="0" fontId="31" fillId="34" borderId="88" applyNumberFormat="0" applyAlignment="0" applyProtection="0"/>
    <xf numFmtId="0" fontId="88" fillId="0" borderId="0"/>
    <xf numFmtId="9" fontId="88" fillId="0" borderId="0" applyFont="0" applyFill="0" applyBorder="0" applyAlignment="0" applyProtection="0"/>
    <xf numFmtId="164" fontId="88" fillId="0" borderId="0" applyFont="0" applyFill="0" applyBorder="0" applyAlignment="0" applyProtection="0">
      <alignment vertical="center"/>
    </xf>
    <xf numFmtId="0" fontId="88" fillId="0" borderId="0"/>
    <xf numFmtId="0" fontId="88" fillId="0" borderId="0"/>
    <xf numFmtId="0" fontId="88" fillId="0" borderId="0"/>
    <xf numFmtId="0" fontId="88" fillId="0" borderId="0"/>
    <xf numFmtId="0" fontId="87" fillId="0" borderId="0">
      <alignment vertical="center"/>
    </xf>
    <xf numFmtId="0" fontId="88" fillId="0" borderId="0"/>
    <xf numFmtId="0" fontId="88" fillId="0" borderId="0"/>
    <xf numFmtId="0" fontId="87" fillId="0" borderId="0">
      <alignment vertical="center"/>
    </xf>
    <xf numFmtId="0" fontId="87" fillId="0" borderId="0">
      <alignment vertical="center"/>
    </xf>
    <xf numFmtId="0" fontId="87" fillId="0" borderId="0">
      <alignment vertical="center"/>
    </xf>
    <xf numFmtId="0" fontId="87" fillId="0" borderId="0">
      <alignment vertical="center"/>
    </xf>
    <xf numFmtId="43" fontId="88" fillId="0" borderId="0" applyFont="0" applyFill="0" applyBorder="0" applyAlignment="0" applyProtection="0"/>
    <xf numFmtId="0" fontId="88" fillId="0" borderId="0"/>
    <xf numFmtId="164" fontId="88" fillId="0" borderId="0" applyFont="0" applyFill="0" applyBorder="0" applyAlignment="0" applyProtection="0">
      <alignment vertical="center"/>
    </xf>
    <xf numFmtId="0" fontId="88" fillId="0" borderId="0"/>
    <xf numFmtId="0" fontId="88" fillId="0" borderId="0"/>
    <xf numFmtId="0" fontId="88" fillId="0" borderId="0"/>
    <xf numFmtId="9" fontId="88" fillId="0" borderId="0" applyFont="0" applyFill="0" applyBorder="0" applyAlignment="0" applyProtection="0"/>
    <xf numFmtId="0" fontId="9" fillId="37" borderId="89" applyNumberFormat="0" applyFont="0" applyAlignment="0" applyProtection="0">
      <alignment vertical="center"/>
    </xf>
    <xf numFmtId="0" fontId="62" fillId="36" borderId="82" applyNumberFormat="0" applyAlignment="0" applyProtection="0">
      <alignment vertical="center"/>
    </xf>
    <xf numFmtId="0" fontId="45" fillId="34" borderId="82" applyNumberFormat="0" applyAlignment="0" applyProtection="0"/>
    <xf numFmtId="0" fontId="40" fillId="7" borderId="88" applyNumberFormat="0" applyAlignment="0" applyProtection="0"/>
    <xf numFmtId="0" fontId="62" fillId="36" borderId="82" applyNumberFormat="0" applyAlignment="0" applyProtection="0">
      <alignment vertical="center"/>
    </xf>
    <xf numFmtId="164" fontId="88" fillId="0" borderId="0" applyFont="0" applyFill="0" applyBorder="0" applyAlignment="0" applyProtection="0">
      <alignment vertical="center"/>
    </xf>
    <xf numFmtId="0" fontId="88" fillId="0" borderId="0"/>
    <xf numFmtId="0" fontId="88" fillId="0" borderId="0"/>
    <xf numFmtId="164" fontId="88" fillId="0" borderId="0" applyFont="0" applyFill="0" applyBorder="0" applyAlignment="0" applyProtection="0">
      <alignment vertical="center"/>
    </xf>
    <xf numFmtId="0" fontId="88" fillId="0" borderId="0"/>
    <xf numFmtId="0" fontId="88" fillId="0" borderId="0"/>
    <xf numFmtId="0" fontId="87" fillId="0" borderId="0">
      <alignment vertical="center"/>
    </xf>
    <xf numFmtId="0" fontId="88" fillId="0" borderId="0"/>
    <xf numFmtId="0" fontId="56" fillId="36" borderId="88" applyNumberFormat="0" applyAlignment="0" applyProtection="0">
      <alignment vertical="center"/>
    </xf>
    <xf numFmtId="0" fontId="62" fillId="36" borderId="82" applyNumberFormat="0" applyAlignment="0" applyProtection="0">
      <alignment vertical="center"/>
    </xf>
    <xf numFmtId="0" fontId="56" fillId="36" borderId="88" applyNumberFormat="0" applyAlignment="0" applyProtection="0">
      <alignment vertical="center"/>
    </xf>
    <xf numFmtId="0" fontId="88" fillId="0" borderId="0"/>
    <xf numFmtId="9" fontId="88" fillId="0" borderId="0" applyFont="0" applyFill="0" applyBorder="0" applyAlignment="0" applyProtection="0"/>
    <xf numFmtId="164" fontId="88" fillId="0" borderId="0" applyFont="0" applyFill="0" applyBorder="0" applyAlignment="0" applyProtection="0">
      <alignment vertical="center"/>
    </xf>
    <xf numFmtId="0" fontId="88" fillId="0" borderId="0"/>
    <xf numFmtId="0" fontId="88" fillId="0" borderId="0"/>
    <xf numFmtId="0" fontId="88" fillId="0" borderId="0"/>
    <xf numFmtId="0" fontId="87" fillId="0" borderId="0">
      <alignment vertical="center"/>
    </xf>
    <xf numFmtId="0" fontId="88" fillId="0" borderId="0"/>
    <xf numFmtId="0" fontId="88" fillId="0" borderId="0"/>
    <xf numFmtId="0" fontId="88" fillId="0" borderId="0"/>
    <xf numFmtId="9" fontId="88" fillId="0" borderId="0" applyFont="0" applyFill="0" applyBorder="0" applyAlignment="0" applyProtection="0"/>
    <xf numFmtId="0" fontId="87" fillId="0" borderId="0">
      <alignment vertical="center"/>
    </xf>
    <xf numFmtId="164" fontId="88" fillId="0" borderId="0" applyFont="0" applyFill="0" applyBorder="0" applyAlignment="0" applyProtection="0">
      <alignment vertical="center"/>
    </xf>
    <xf numFmtId="0" fontId="88" fillId="0" borderId="0"/>
    <xf numFmtId="0" fontId="88" fillId="0" borderId="0"/>
    <xf numFmtId="0" fontId="87" fillId="0" borderId="0">
      <alignment vertical="center"/>
    </xf>
    <xf numFmtId="0" fontId="88" fillId="0" borderId="0"/>
    <xf numFmtId="0" fontId="88" fillId="0" borderId="0"/>
    <xf numFmtId="0" fontId="88" fillId="0" borderId="0"/>
    <xf numFmtId="9" fontId="88" fillId="0" borderId="0" applyFont="0" applyFill="0" applyBorder="0" applyAlignment="0" applyProtection="0"/>
    <xf numFmtId="164" fontId="88" fillId="0" borderId="0" applyFont="0" applyFill="0" applyBorder="0" applyAlignment="0" applyProtection="0">
      <alignment vertical="center"/>
    </xf>
    <xf numFmtId="0" fontId="88" fillId="0" borderId="0"/>
    <xf numFmtId="0" fontId="88" fillId="0" borderId="0"/>
    <xf numFmtId="0" fontId="88" fillId="0" borderId="0"/>
    <xf numFmtId="0" fontId="88" fillId="0" borderId="0"/>
    <xf numFmtId="0" fontId="55" fillId="0" borderId="83" applyNumberFormat="0" applyFill="0" applyAlignment="0" applyProtection="0">
      <alignment vertical="center"/>
    </xf>
    <xf numFmtId="0" fontId="88" fillId="0" borderId="0"/>
    <xf numFmtId="164" fontId="88" fillId="0" borderId="0" applyFont="0" applyFill="0" applyBorder="0" applyAlignment="0" applyProtection="0">
      <alignment vertical="center"/>
    </xf>
    <xf numFmtId="0" fontId="87" fillId="0" borderId="0">
      <alignment vertical="center"/>
    </xf>
    <xf numFmtId="0" fontId="88" fillId="0" borderId="0"/>
    <xf numFmtId="0" fontId="88" fillId="0" borderId="0"/>
    <xf numFmtId="9" fontId="88" fillId="0" borderId="0" applyFont="0" applyFill="0" applyBorder="0" applyAlignment="0" applyProtection="0"/>
    <xf numFmtId="0" fontId="88" fillId="0" borderId="0"/>
    <xf numFmtId="0" fontId="47" fillId="0" borderId="83" applyNumberFormat="0" applyFill="0" applyAlignment="0" applyProtection="0"/>
    <xf numFmtId="0" fontId="56" fillId="36" borderId="88" applyNumberFormat="0" applyAlignment="0" applyProtection="0">
      <alignment vertical="center"/>
    </xf>
    <xf numFmtId="0" fontId="63" fillId="13" borderId="88" applyNumberFormat="0" applyAlignment="0" applyProtection="0">
      <alignment vertical="center"/>
    </xf>
    <xf numFmtId="0" fontId="56" fillId="36" borderId="88" applyNumberFormat="0" applyAlignment="0" applyProtection="0">
      <alignment vertical="center"/>
    </xf>
    <xf numFmtId="0" fontId="55" fillId="0" borderId="83" applyNumberFormat="0" applyFill="0" applyAlignment="0" applyProtection="0">
      <alignment vertical="center"/>
    </xf>
    <xf numFmtId="0" fontId="56" fillId="34" borderId="88" applyNumberFormat="0" applyAlignment="0" applyProtection="0">
      <alignment vertical="center"/>
    </xf>
    <xf numFmtId="0" fontId="44" fillId="39" borderId="89" applyNumberFormat="0" applyFont="0" applyAlignment="0" applyProtection="0"/>
    <xf numFmtId="0" fontId="56" fillId="36" borderId="88" applyNumberFormat="0" applyAlignment="0" applyProtection="0">
      <alignment vertical="center"/>
    </xf>
    <xf numFmtId="0" fontId="55" fillId="0" borderId="83" applyNumberFormat="0" applyFill="0" applyAlignment="0" applyProtection="0">
      <alignment vertical="center"/>
    </xf>
    <xf numFmtId="0" fontId="56" fillId="36" borderId="88" applyNumberFormat="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9" fillId="37" borderId="89" applyNumberFormat="0" applyFont="0" applyAlignment="0" applyProtection="0">
      <alignment vertical="center"/>
    </xf>
    <xf numFmtId="0" fontId="63" fillId="13" borderId="88" applyNumberFormat="0" applyAlignment="0" applyProtection="0">
      <alignment vertical="center"/>
    </xf>
    <xf numFmtId="0" fontId="9" fillId="37" borderId="89" applyNumberFormat="0" applyFont="0" applyAlignment="0" applyProtection="0">
      <alignment vertical="center"/>
    </xf>
    <xf numFmtId="0" fontId="9" fillId="37" borderId="89" applyNumberFormat="0" applyFont="0" applyAlignment="0" applyProtection="0">
      <alignment vertical="center"/>
    </xf>
    <xf numFmtId="0" fontId="9" fillId="37" borderId="89" applyNumberFormat="0" applyFont="0" applyAlignment="0" applyProtection="0">
      <alignment vertical="center"/>
    </xf>
    <xf numFmtId="0" fontId="55" fillId="0" borderId="83" applyNumberFormat="0" applyFill="0" applyAlignment="0" applyProtection="0">
      <alignment vertical="center"/>
    </xf>
    <xf numFmtId="0" fontId="63" fillId="13" borderId="88" applyNumberFormat="0" applyAlignment="0" applyProtection="0">
      <alignment vertical="center"/>
    </xf>
    <xf numFmtId="0" fontId="63" fillId="13" borderId="88" applyNumberFormat="0" applyAlignment="0" applyProtection="0">
      <alignment vertical="center"/>
    </xf>
    <xf numFmtId="0" fontId="45" fillId="34" borderId="82" applyNumberFormat="0" applyAlignment="0" applyProtection="0"/>
    <xf numFmtId="0" fontId="9" fillId="37" borderId="89" applyNumberFormat="0" applyFont="0" applyAlignment="0" applyProtection="0">
      <alignment vertical="center"/>
    </xf>
    <xf numFmtId="0" fontId="56" fillId="36" borderId="88" applyNumberFormat="0" applyAlignment="0" applyProtection="0">
      <alignment vertical="center"/>
    </xf>
    <xf numFmtId="0" fontId="63" fillId="13" borderId="88" applyNumberFormat="0" applyAlignment="0" applyProtection="0">
      <alignment vertical="center"/>
    </xf>
    <xf numFmtId="0" fontId="55" fillId="0" borderId="83" applyNumberFormat="0" applyFill="0" applyAlignment="0" applyProtection="0">
      <alignment vertical="center"/>
    </xf>
    <xf numFmtId="0" fontId="31" fillId="34" borderId="88" applyNumberFormat="0" applyAlignment="0" applyProtection="0"/>
    <xf numFmtId="0" fontId="9" fillId="37" borderId="89" applyNumberFormat="0" applyFont="0" applyAlignment="0" applyProtection="0">
      <alignment vertical="center"/>
    </xf>
    <xf numFmtId="0" fontId="56" fillId="36" borderId="88" applyNumberFormat="0" applyAlignment="0" applyProtection="0">
      <alignment vertical="center"/>
    </xf>
    <xf numFmtId="0" fontId="63" fillId="13" borderId="88" applyNumberFormat="0" applyAlignment="0" applyProtection="0">
      <alignment vertical="center"/>
    </xf>
    <xf numFmtId="0" fontId="40" fillId="7" borderId="88" applyNumberFormat="0" applyAlignment="0" applyProtection="0"/>
    <xf numFmtId="0" fontId="56" fillId="36" borderId="88" applyNumberFormat="0" applyAlignment="0" applyProtection="0">
      <alignment vertical="center"/>
    </xf>
    <xf numFmtId="0" fontId="31" fillId="34" borderId="88" applyNumberFormat="0" applyAlignment="0" applyProtection="0"/>
    <xf numFmtId="0" fontId="40" fillId="7" borderId="88" applyNumberFormat="0" applyAlignment="0" applyProtection="0"/>
    <xf numFmtId="0" fontId="9" fillId="37" borderId="89" applyNumberFormat="0" applyFont="0" applyAlignment="0" applyProtection="0">
      <alignment vertical="center"/>
    </xf>
    <xf numFmtId="0" fontId="47" fillId="0" borderId="83" applyNumberFormat="0" applyFill="0" applyAlignment="0" applyProtection="0"/>
    <xf numFmtId="0" fontId="45" fillId="34" borderId="82" applyNumberFormat="0" applyAlignment="0" applyProtection="0"/>
    <xf numFmtId="0" fontId="62" fillId="36" borderId="82" applyNumberFormat="0" applyAlignment="0" applyProtection="0">
      <alignment vertical="center"/>
    </xf>
    <xf numFmtId="0" fontId="44" fillId="39" borderId="89" applyNumberFormat="0" applyFont="0" applyAlignment="0" applyProtection="0">
      <alignment vertical="center"/>
    </xf>
    <xf numFmtId="0" fontId="55" fillId="0" borderId="83" applyNumberFormat="0" applyFill="0" applyAlignment="0" applyProtection="0">
      <alignment vertical="center"/>
    </xf>
    <xf numFmtId="0" fontId="63" fillId="13" borderId="88" applyNumberFormat="0" applyAlignment="0" applyProtection="0">
      <alignment vertical="center"/>
    </xf>
    <xf numFmtId="0" fontId="9" fillId="37" borderId="89" applyNumberFormat="0" applyFont="0" applyAlignment="0" applyProtection="0">
      <alignment vertical="center"/>
    </xf>
    <xf numFmtId="0" fontId="9" fillId="37" borderId="89" applyNumberFormat="0" applyFont="0" applyAlignment="0" applyProtection="0">
      <alignment vertical="center"/>
    </xf>
    <xf numFmtId="0" fontId="40" fillId="7" borderId="88" applyNumberFormat="0" applyAlignment="0" applyProtection="0"/>
    <xf numFmtId="0" fontId="62" fillId="36" borderId="82" applyNumberFormat="0" applyAlignment="0" applyProtection="0">
      <alignment vertical="center"/>
    </xf>
    <xf numFmtId="0" fontId="40" fillId="7" borderId="88" applyNumberFormat="0" applyAlignment="0" applyProtection="0"/>
    <xf numFmtId="0" fontId="62" fillId="36" borderId="82" applyNumberFormat="0" applyAlignment="0" applyProtection="0">
      <alignment vertical="center"/>
    </xf>
    <xf numFmtId="0" fontId="56" fillId="36" borderId="88" applyNumberFormat="0" applyAlignment="0" applyProtection="0">
      <alignment vertical="center"/>
    </xf>
    <xf numFmtId="0" fontId="9" fillId="37" borderId="89" applyNumberFormat="0" applyFont="0" applyAlignment="0" applyProtection="0">
      <alignment vertical="center"/>
    </xf>
    <xf numFmtId="0" fontId="55" fillId="0" borderId="83" applyNumberFormat="0" applyFill="0" applyAlignment="0" applyProtection="0">
      <alignment vertical="center"/>
    </xf>
    <xf numFmtId="0" fontId="44" fillId="39" borderId="89" applyNumberFormat="0" applyFont="0" applyAlignment="0" applyProtection="0">
      <alignment vertical="center"/>
    </xf>
    <xf numFmtId="0" fontId="44" fillId="39" borderId="89" applyNumberFormat="0" applyFont="0" applyAlignment="0" applyProtection="0">
      <alignment vertical="center"/>
    </xf>
    <xf numFmtId="0" fontId="62" fillId="36" borderId="82" applyNumberFormat="0" applyAlignment="0" applyProtection="0">
      <alignment vertical="center"/>
    </xf>
    <xf numFmtId="0" fontId="63" fillId="7" borderId="88" applyNumberFormat="0" applyAlignment="0" applyProtection="0">
      <alignment vertical="center"/>
    </xf>
    <xf numFmtId="0" fontId="45" fillId="34" borderId="82" applyNumberFormat="0" applyAlignment="0" applyProtection="0"/>
    <xf numFmtId="0" fontId="31" fillId="34" borderId="88" applyNumberFormat="0" applyAlignment="0" applyProtection="0"/>
    <xf numFmtId="0" fontId="55" fillId="0" borderId="83" applyNumberFormat="0" applyFill="0" applyAlignment="0" applyProtection="0">
      <alignment vertical="center"/>
    </xf>
    <xf numFmtId="0" fontId="40" fillId="7" borderId="88" applyNumberFormat="0" applyAlignment="0" applyProtection="0"/>
    <xf numFmtId="0" fontId="56" fillId="36" borderId="88" applyNumberFormat="0" applyAlignment="0" applyProtection="0">
      <alignment vertical="center"/>
    </xf>
    <xf numFmtId="0" fontId="55" fillId="0" borderId="83" applyNumberFormat="0" applyFill="0" applyAlignment="0" applyProtection="0">
      <alignment vertical="center"/>
    </xf>
    <xf numFmtId="0" fontId="62" fillId="36" borderId="82" applyNumberFormat="0" applyAlignment="0" applyProtection="0">
      <alignment vertical="center"/>
    </xf>
    <xf numFmtId="0" fontId="9" fillId="37" borderId="89" applyNumberFormat="0" applyFont="0" applyAlignment="0" applyProtection="0">
      <alignment vertical="center"/>
    </xf>
    <xf numFmtId="0" fontId="44" fillId="39" borderId="89" applyNumberFormat="0" applyFont="0" applyAlignment="0" applyProtection="0"/>
    <xf numFmtId="0" fontId="40" fillId="7" borderId="88" applyNumberFormat="0" applyAlignment="0" applyProtection="0"/>
    <xf numFmtId="0" fontId="55" fillId="0" borderId="83" applyNumberFormat="0" applyFill="0" applyAlignment="0" applyProtection="0">
      <alignment vertical="center"/>
    </xf>
    <xf numFmtId="0" fontId="44" fillId="39" borderId="89" applyNumberFormat="0" applyFont="0" applyAlignment="0" applyProtection="0"/>
    <xf numFmtId="0" fontId="55" fillId="0" borderId="83" applyNumberFormat="0" applyFill="0" applyAlignment="0" applyProtection="0">
      <alignment vertical="center"/>
    </xf>
    <xf numFmtId="0" fontId="62" fillId="34" borderId="82" applyNumberFormat="0" applyAlignment="0" applyProtection="0">
      <alignment vertical="center"/>
    </xf>
    <xf numFmtId="0" fontId="44" fillId="39" borderId="89" applyNumberFormat="0" applyFont="0" applyAlignment="0" applyProtection="0"/>
    <xf numFmtId="0" fontId="62" fillId="34" borderId="82" applyNumberFormat="0" applyAlignment="0" applyProtection="0">
      <alignment vertical="center"/>
    </xf>
    <xf numFmtId="0" fontId="47" fillId="0" borderId="83" applyNumberFormat="0" applyFill="0" applyAlignment="0" applyProtection="0"/>
    <xf numFmtId="0" fontId="62" fillId="36" borderId="82" applyNumberFormat="0" applyAlignment="0" applyProtection="0">
      <alignment vertical="center"/>
    </xf>
    <xf numFmtId="0" fontId="40" fillId="7" borderId="88" applyNumberFormat="0" applyAlignment="0" applyProtection="0"/>
    <xf numFmtId="0" fontId="62" fillId="36" borderId="82" applyNumberFormat="0" applyAlignment="0" applyProtection="0">
      <alignment vertical="center"/>
    </xf>
    <xf numFmtId="9" fontId="5" fillId="0" borderId="0" applyFont="0" applyFill="0" applyBorder="0" applyAlignment="0" applyProtection="0"/>
    <xf numFmtId="0" fontId="40" fillId="7" borderId="88" applyNumberFormat="0" applyAlignment="0" applyProtection="0"/>
    <xf numFmtId="0" fontId="31" fillId="34" borderId="88" applyNumberFormat="0" applyAlignment="0" applyProtection="0"/>
    <xf numFmtId="0" fontId="40" fillId="7" borderId="88" applyNumberFormat="0" applyAlignment="0" applyProtection="0"/>
    <xf numFmtId="0" fontId="87" fillId="0" borderId="0">
      <alignment vertical="center"/>
    </xf>
    <xf numFmtId="9" fontId="87" fillId="0" borderId="0" applyFont="0" applyFill="0" applyBorder="0" applyAlignment="0" applyProtection="0">
      <alignment vertical="center"/>
    </xf>
    <xf numFmtId="0" fontId="88" fillId="0" borderId="0"/>
    <xf numFmtId="9" fontId="88" fillId="0" borderId="0" applyFont="0" applyFill="0" applyBorder="0" applyAlignment="0" applyProtection="0"/>
    <xf numFmtId="164" fontId="88" fillId="0" borderId="0" applyFont="0" applyFill="0" applyBorder="0" applyAlignment="0" applyProtection="0">
      <alignment vertical="center"/>
    </xf>
    <xf numFmtId="0" fontId="88" fillId="0" borderId="0"/>
    <xf numFmtId="164" fontId="88" fillId="0" borderId="0" applyFont="0" applyFill="0" applyBorder="0" applyAlignment="0" applyProtection="0">
      <alignment vertical="center"/>
    </xf>
    <xf numFmtId="43" fontId="88" fillId="0" borderId="0" applyFont="0" applyFill="0" applyBorder="0" applyAlignment="0" applyProtection="0"/>
    <xf numFmtId="0" fontId="89" fillId="0" borderId="0" applyNumberFormat="0" applyFill="0" applyBorder="0" applyAlignment="0" applyProtection="0"/>
    <xf numFmtId="0" fontId="88" fillId="0" borderId="0"/>
    <xf numFmtId="9" fontId="88" fillId="0" borderId="0" applyFont="0" applyFill="0" applyBorder="0" applyAlignment="0" applyProtection="0"/>
    <xf numFmtId="164" fontId="88" fillId="0" borderId="0" applyFont="0" applyFill="0" applyBorder="0" applyAlignment="0" applyProtection="0">
      <alignment vertical="center"/>
    </xf>
    <xf numFmtId="0" fontId="88" fillId="0" borderId="0"/>
    <xf numFmtId="164" fontId="88" fillId="0" borderId="0" applyFont="0" applyFill="0" applyBorder="0" applyAlignment="0" applyProtection="0">
      <alignment vertical="center"/>
    </xf>
    <xf numFmtId="43" fontId="88" fillId="0" borderId="0" applyFont="0" applyFill="0" applyBorder="0" applyAlignment="0" applyProtection="0"/>
    <xf numFmtId="43" fontId="88" fillId="0" borderId="0" applyFont="0" applyFill="0" applyBorder="0" applyAlignment="0" applyProtection="0"/>
    <xf numFmtId="0" fontId="88" fillId="0" borderId="0"/>
    <xf numFmtId="164" fontId="88" fillId="0" borderId="0" applyFont="0" applyFill="0" applyBorder="0" applyAlignment="0" applyProtection="0">
      <alignment vertical="center"/>
    </xf>
    <xf numFmtId="0" fontId="88" fillId="0" borderId="0"/>
    <xf numFmtId="0" fontId="88" fillId="0" borderId="0"/>
    <xf numFmtId="0" fontId="88" fillId="0" borderId="0"/>
    <xf numFmtId="9" fontId="88" fillId="0" borderId="0" applyFont="0" applyFill="0" applyBorder="0" applyAlignment="0" applyProtection="0"/>
    <xf numFmtId="0" fontId="88" fillId="0" borderId="0"/>
    <xf numFmtId="164" fontId="88" fillId="0" borderId="0" applyFont="0" applyFill="0" applyBorder="0" applyAlignment="0" applyProtection="0">
      <alignment vertical="center"/>
    </xf>
    <xf numFmtId="0" fontId="88" fillId="0" borderId="0"/>
    <xf numFmtId="0" fontId="88" fillId="0" borderId="0"/>
    <xf numFmtId="164" fontId="88" fillId="0" borderId="0" applyFont="0" applyFill="0" applyBorder="0" applyAlignment="0" applyProtection="0">
      <alignment vertical="center"/>
    </xf>
    <xf numFmtId="0" fontId="88" fillId="0" borderId="0"/>
    <xf numFmtId="0" fontId="88" fillId="0" borderId="0"/>
    <xf numFmtId="0" fontId="88" fillId="0" borderId="0"/>
    <xf numFmtId="0" fontId="88" fillId="0" borderId="0"/>
    <xf numFmtId="9" fontId="88" fillId="0" borderId="0" applyFont="0" applyFill="0" applyBorder="0" applyAlignment="0" applyProtection="0"/>
    <xf numFmtId="164" fontId="88" fillId="0" borderId="0" applyFont="0" applyFill="0" applyBorder="0" applyAlignment="0" applyProtection="0">
      <alignment vertical="center"/>
    </xf>
    <xf numFmtId="0" fontId="88" fillId="0" borderId="0"/>
    <xf numFmtId="0" fontId="88" fillId="0" borderId="0"/>
    <xf numFmtId="0" fontId="88" fillId="0" borderId="0"/>
    <xf numFmtId="0" fontId="88" fillId="0" borderId="0"/>
    <xf numFmtId="0" fontId="88" fillId="0" borderId="0"/>
    <xf numFmtId="0" fontId="88" fillId="0" borderId="0"/>
    <xf numFmtId="9" fontId="88" fillId="0" borderId="0" applyFont="0" applyFill="0" applyBorder="0" applyAlignment="0" applyProtection="0"/>
    <xf numFmtId="164" fontId="88" fillId="0" borderId="0" applyFont="0" applyFill="0" applyBorder="0" applyAlignment="0" applyProtection="0">
      <alignment vertical="center"/>
    </xf>
    <xf numFmtId="0" fontId="88" fillId="0" borderId="0"/>
    <xf numFmtId="0" fontId="88" fillId="0" borderId="0"/>
    <xf numFmtId="0" fontId="88" fillId="0" borderId="0"/>
    <xf numFmtId="0" fontId="88" fillId="0" borderId="0"/>
    <xf numFmtId="0" fontId="88" fillId="0" borderId="0"/>
    <xf numFmtId="9" fontId="88" fillId="0" borderId="0" applyFont="0" applyFill="0" applyBorder="0" applyAlignment="0" applyProtection="0"/>
    <xf numFmtId="164" fontId="88" fillId="0" borderId="0" applyFont="0" applyFill="0" applyBorder="0" applyAlignment="0" applyProtection="0">
      <alignment vertical="center"/>
    </xf>
    <xf numFmtId="0" fontId="88" fillId="0" borderId="0"/>
    <xf numFmtId="0" fontId="88" fillId="0" borderId="0"/>
    <xf numFmtId="0" fontId="88" fillId="0" borderId="0"/>
    <xf numFmtId="0" fontId="88" fillId="0" borderId="0"/>
    <xf numFmtId="0" fontId="88" fillId="0" borderId="0"/>
    <xf numFmtId="0" fontId="88" fillId="0" borderId="0"/>
    <xf numFmtId="43" fontId="88" fillId="0" borderId="0" applyFont="0" applyFill="0" applyBorder="0" applyAlignment="0" applyProtection="0"/>
    <xf numFmtId="0" fontId="88" fillId="0" borderId="0"/>
    <xf numFmtId="164" fontId="88" fillId="0" borderId="0" applyFont="0" applyFill="0" applyBorder="0" applyAlignment="0" applyProtection="0">
      <alignment vertical="center"/>
    </xf>
    <xf numFmtId="0" fontId="88" fillId="0" borderId="0"/>
    <xf numFmtId="0" fontId="88" fillId="0" borderId="0"/>
    <xf numFmtId="0" fontId="88" fillId="0" borderId="0"/>
    <xf numFmtId="9" fontId="88" fillId="0" borderId="0" applyFont="0" applyFill="0" applyBorder="0" applyAlignment="0" applyProtection="0"/>
    <xf numFmtId="0" fontId="88" fillId="0" borderId="0"/>
    <xf numFmtId="164" fontId="88" fillId="0" borderId="0" applyFont="0" applyFill="0" applyBorder="0" applyAlignment="0" applyProtection="0">
      <alignment vertical="center"/>
    </xf>
    <xf numFmtId="0" fontId="88" fillId="0" borderId="0"/>
    <xf numFmtId="0" fontId="88" fillId="0" borderId="0"/>
    <xf numFmtId="164" fontId="88" fillId="0" borderId="0" applyFont="0" applyFill="0" applyBorder="0" applyAlignment="0" applyProtection="0">
      <alignment vertical="center"/>
    </xf>
    <xf numFmtId="0" fontId="88" fillId="0" borderId="0"/>
    <xf numFmtId="0" fontId="88" fillId="0" borderId="0"/>
    <xf numFmtId="0" fontId="88" fillId="0" borderId="0"/>
    <xf numFmtId="0" fontId="88" fillId="0" borderId="0"/>
    <xf numFmtId="9" fontId="88" fillId="0" borderId="0" applyFont="0" applyFill="0" applyBorder="0" applyAlignment="0" applyProtection="0"/>
    <xf numFmtId="164" fontId="88" fillId="0" borderId="0" applyFont="0" applyFill="0" applyBorder="0" applyAlignment="0" applyProtection="0">
      <alignment vertical="center"/>
    </xf>
    <xf numFmtId="0" fontId="88" fillId="0" borderId="0"/>
    <xf numFmtId="0" fontId="88" fillId="0" borderId="0"/>
    <xf numFmtId="0" fontId="88" fillId="0" borderId="0"/>
    <xf numFmtId="0" fontId="88" fillId="0" borderId="0"/>
    <xf numFmtId="0" fontId="88" fillId="0" borderId="0"/>
    <xf numFmtId="0" fontId="88" fillId="0" borderId="0"/>
    <xf numFmtId="9" fontId="88" fillId="0" borderId="0" applyFont="0" applyFill="0" applyBorder="0" applyAlignment="0" applyProtection="0"/>
    <xf numFmtId="164" fontId="88" fillId="0" borderId="0" applyFont="0" applyFill="0" applyBorder="0" applyAlignment="0" applyProtection="0">
      <alignment vertical="center"/>
    </xf>
    <xf numFmtId="0" fontId="88" fillId="0" borderId="0"/>
    <xf numFmtId="0" fontId="88" fillId="0" borderId="0"/>
    <xf numFmtId="0" fontId="88" fillId="0" borderId="0"/>
    <xf numFmtId="0" fontId="88" fillId="0" borderId="0"/>
    <xf numFmtId="0" fontId="88" fillId="0" borderId="0"/>
    <xf numFmtId="9" fontId="88" fillId="0" borderId="0" applyFont="0" applyFill="0" applyBorder="0" applyAlignment="0" applyProtection="0"/>
    <xf numFmtId="164" fontId="88" fillId="0" borderId="0" applyFont="0" applyFill="0" applyBorder="0" applyAlignment="0" applyProtection="0">
      <alignment vertical="center"/>
    </xf>
    <xf numFmtId="0" fontId="88" fillId="0" borderId="0"/>
    <xf numFmtId="0" fontId="88" fillId="0" borderId="0"/>
    <xf numFmtId="0" fontId="88" fillId="0" borderId="0"/>
    <xf numFmtId="0" fontId="88" fillId="0" borderId="0"/>
    <xf numFmtId="0" fontId="88" fillId="0" borderId="0"/>
    <xf numFmtId="164" fontId="88" fillId="0" borderId="0" applyFont="0" applyFill="0" applyBorder="0" applyAlignment="0" applyProtection="0">
      <alignment vertical="center"/>
    </xf>
    <xf numFmtId="0" fontId="88" fillId="0" borderId="0"/>
    <xf numFmtId="0" fontId="88" fillId="0" borderId="0"/>
    <xf numFmtId="9" fontId="88" fillId="0" borderId="0" applyFont="0" applyFill="0" applyBorder="0" applyAlignment="0" applyProtection="0"/>
    <xf numFmtId="0" fontId="88" fillId="0" borderId="0"/>
    <xf numFmtId="0" fontId="88" fillId="0" borderId="0"/>
    <xf numFmtId="9" fontId="88" fillId="0" borderId="0" applyFont="0" applyFill="0" applyBorder="0" applyAlignment="0" applyProtection="0"/>
    <xf numFmtId="164" fontId="88" fillId="0" borderId="0" applyFont="0" applyFill="0" applyBorder="0" applyAlignment="0" applyProtection="0">
      <alignment vertical="center"/>
    </xf>
    <xf numFmtId="0" fontId="88" fillId="0" borderId="0"/>
    <xf numFmtId="164" fontId="88" fillId="0" borderId="0" applyFont="0" applyFill="0" applyBorder="0" applyAlignment="0" applyProtection="0">
      <alignment vertical="center"/>
    </xf>
    <xf numFmtId="43" fontId="88" fillId="0" borderId="0" applyFont="0" applyFill="0" applyBorder="0" applyAlignment="0" applyProtection="0"/>
    <xf numFmtId="0" fontId="89" fillId="0" borderId="0" applyNumberFormat="0" applyFill="0" applyBorder="0" applyAlignment="0" applyProtection="0"/>
    <xf numFmtId="0" fontId="88" fillId="0" borderId="0"/>
    <xf numFmtId="9" fontId="88" fillId="0" borderId="0" applyFont="0" applyFill="0" applyBorder="0" applyAlignment="0" applyProtection="0"/>
    <xf numFmtId="164" fontId="88" fillId="0" borderId="0" applyFont="0" applyFill="0" applyBorder="0" applyAlignment="0" applyProtection="0">
      <alignment vertical="center"/>
    </xf>
    <xf numFmtId="0" fontId="88" fillId="0" borderId="0"/>
    <xf numFmtId="164" fontId="88" fillId="0" borderId="0" applyFont="0" applyFill="0" applyBorder="0" applyAlignment="0" applyProtection="0">
      <alignment vertical="center"/>
    </xf>
    <xf numFmtId="43" fontId="88" fillId="0" borderId="0" applyFont="0" applyFill="0" applyBorder="0" applyAlignment="0" applyProtection="0"/>
    <xf numFmtId="0" fontId="55" fillId="0" borderId="83" applyNumberFormat="0" applyFill="0" applyAlignment="0" applyProtection="0">
      <alignment vertical="center"/>
    </xf>
    <xf numFmtId="0" fontId="47" fillId="0" borderId="83" applyNumberFormat="0" applyFill="0" applyAlignment="0" applyProtection="0"/>
    <xf numFmtId="0" fontId="40" fillId="7" borderId="88" applyNumberFormat="0" applyAlignment="0" applyProtection="0"/>
    <xf numFmtId="0" fontId="56" fillId="34" borderId="88" applyNumberFormat="0" applyAlignment="0" applyProtection="0">
      <alignment vertical="center"/>
    </xf>
    <xf numFmtId="0" fontId="44" fillId="39" borderId="89" applyNumberFormat="0" applyFont="0" applyAlignment="0" applyProtection="0">
      <alignment vertical="center"/>
    </xf>
    <xf numFmtId="0" fontId="88" fillId="0" borderId="0"/>
    <xf numFmtId="0" fontId="88" fillId="0" borderId="0"/>
    <xf numFmtId="0" fontId="88" fillId="0" borderId="0"/>
    <xf numFmtId="0" fontId="88" fillId="0" borderId="0"/>
    <xf numFmtId="0" fontId="88" fillId="0" borderId="0"/>
    <xf numFmtId="9" fontId="88" fillId="0" borderId="0" applyFont="0" applyFill="0" applyBorder="0" applyAlignment="0" applyProtection="0"/>
    <xf numFmtId="164" fontId="88" fillId="0" borderId="0" applyFont="0" applyFill="0" applyBorder="0" applyAlignment="0" applyProtection="0">
      <alignment vertical="center"/>
    </xf>
    <xf numFmtId="0" fontId="88" fillId="0" borderId="0"/>
    <xf numFmtId="0" fontId="88" fillId="0" borderId="0"/>
    <xf numFmtId="0" fontId="88" fillId="0" borderId="0"/>
    <xf numFmtId="0" fontId="88" fillId="0" borderId="0"/>
    <xf numFmtId="164" fontId="88" fillId="0" borderId="0" applyFont="0" applyFill="0" applyBorder="0" applyAlignment="0" applyProtection="0">
      <alignment vertical="center"/>
    </xf>
    <xf numFmtId="0" fontId="88" fillId="0" borderId="0"/>
    <xf numFmtId="0" fontId="88" fillId="0" borderId="0"/>
    <xf numFmtId="0" fontId="88" fillId="0" borderId="0"/>
    <xf numFmtId="0" fontId="88" fillId="0" borderId="0"/>
    <xf numFmtId="0" fontId="88" fillId="0" borderId="0"/>
    <xf numFmtId="9" fontId="88" fillId="0" borderId="0" applyFont="0" applyFill="0" applyBorder="0" applyAlignment="0" applyProtection="0"/>
    <xf numFmtId="164" fontId="88" fillId="0" borderId="0" applyFont="0" applyFill="0" applyBorder="0" applyAlignment="0" applyProtection="0">
      <alignment vertical="center"/>
    </xf>
    <xf numFmtId="0" fontId="88" fillId="0" borderId="0"/>
    <xf numFmtId="0" fontId="88" fillId="0" borderId="0"/>
    <xf numFmtId="0" fontId="88" fillId="0" borderId="0"/>
    <xf numFmtId="0" fontId="88" fillId="0" borderId="0"/>
    <xf numFmtId="0" fontId="88" fillId="0" borderId="0"/>
    <xf numFmtId="0" fontId="88" fillId="0" borderId="0"/>
    <xf numFmtId="43" fontId="88" fillId="0" borderId="0" applyFont="0" applyFill="0" applyBorder="0" applyAlignment="0" applyProtection="0"/>
    <xf numFmtId="0" fontId="88" fillId="0" borderId="0"/>
    <xf numFmtId="164" fontId="88" fillId="0" borderId="0" applyFont="0" applyFill="0" applyBorder="0" applyAlignment="0" applyProtection="0">
      <alignment vertical="center"/>
    </xf>
    <xf numFmtId="0" fontId="88" fillId="0" borderId="0"/>
    <xf numFmtId="0" fontId="88" fillId="0" borderId="0"/>
    <xf numFmtId="0" fontId="88" fillId="0" borderId="0"/>
    <xf numFmtId="9" fontId="88" fillId="0" borderId="0" applyFont="0" applyFill="0" applyBorder="0" applyAlignment="0" applyProtection="0"/>
    <xf numFmtId="164" fontId="88" fillId="0" borderId="0" applyFont="0" applyFill="0" applyBorder="0" applyAlignment="0" applyProtection="0">
      <alignment vertical="center"/>
    </xf>
    <xf numFmtId="0" fontId="88" fillId="0" borderId="0"/>
    <xf numFmtId="0" fontId="88" fillId="0" borderId="0"/>
    <xf numFmtId="164" fontId="88" fillId="0" borderId="0" applyFont="0" applyFill="0" applyBorder="0" applyAlignment="0" applyProtection="0">
      <alignment vertical="center"/>
    </xf>
    <xf numFmtId="0" fontId="88" fillId="0" borderId="0"/>
    <xf numFmtId="0" fontId="88" fillId="0" borderId="0"/>
    <xf numFmtId="0" fontId="88" fillId="0" borderId="0"/>
    <xf numFmtId="0" fontId="88" fillId="0" borderId="0"/>
    <xf numFmtId="9" fontId="88" fillId="0" borderId="0" applyFont="0" applyFill="0" applyBorder="0" applyAlignment="0" applyProtection="0"/>
    <xf numFmtId="164" fontId="88" fillId="0" borderId="0" applyFont="0" applyFill="0" applyBorder="0" applyAlignment="0" applyProtection="0">
      <alignment vertical="center"/>
    </xf>
    <xf numFmtId="0" fontId="88" fillId="0" borderId="0"/>
    <xf numFmtId="0" fontId="88" fillId="0" borderId="0"/>
    <xf numFmtId="0" fontId="88" fillId="0" borderId="0"/>
    <xf numFmtId="0" fontId="88" fillId="0" borderId="0"/>
    <xf numFmtId="0" fontId="88" fillId="0" borderId="0"/>
    <xf numFmtId="0" fontId="88" fillId="0" borderId="0"/>
    <xf numFmtId="9" fontId="88" fillId="0" borderId="0" applyFont="0" applyFill="0" applyBorder="0" applyAlignment="0" applyProtection="0"/>
    <xf numFmtId="164" fontId="88" fillId="0" borderId="0" applyFont="0" applyFill="0" applyBorder="0" applyAlignment="0" applyProtection="0">
      <alignment vertical="center"/>
    </xf>
    <xf numFmtId="0" fontId="88" fillId="0" borderId="0"/>
    <xf numFmtId="0" fontId="88" fillId="0" borderId="0"/>
    <xf numFmtId="0" fontId="88" fillId="0" borderId="0"/>
    <xf numFmtId="0" fontId="88" fillId="0" borderId="0"/>
    <xf numFmtId="0" fontId="88" fillId="0" borderId="0"/>
    <xf numFmtId="9" fontId="88" fillId="0" borderId="0" applyFont="0" applyFill="0" applyBorder="0" applyAlignment="0" applyProtection="0"/>
    <xf numFmtId="164" fontId="88" fillId="0" borderId="0" applyFont="0" applyFill="0" applyBorder="0" applyAlignment="0" applyProtection="0">
      <alignment vertical="center"/>
    </xf>
    <xf numFmtId="0" fontId="88" fillId="0" borderId="0"/>
    <xf numFmtId="0" fontId="88" fillId="0" borderId="0"/>
    <xf numFmtId="0" fontId="88" fillId="0" borderId="0"/>
    <xf numFmtId="0" fontId="88" fillId="0" borderId="0"/>
    <xf numFmtId="0" fontId="88" fillId="0" borderId="0"/>
    <xf numFmtId="164" fontId="88" fillId="0" borderId="0" applyFont="0" applyFill="0" applyBorder="0" applyAlignment="0" applyProtection="0">
      <alignment vertical="center"/>
    </xf>
    <xf numFmtId="0" fontId="88" fillId="0" borderId="0"/>
    <xf numFmtId="0" fontId="88" fillId="0" borderId="0"/>
    <xf numFmtId="9" fontId="88" fillId="0" borderId="0" applyFont="0" applyFill="0" applyBorder="0" applyAlignment="0" applyProtection="0"/>
    <xf numFmtId="0" fontId="88" fillId="0" borderId="0"/>
    <xf numFmtId="0" fontId="45" fillId="34" borderId="82" applyNumberFormat="0" applyAlignment="0" applyProtection="0"/>
    <xf numFmtId="0" fontId="40" fillId="7" borderId="88" applyNumberFormat="0" applyAlignment="0" applyProtection="0"/>
    <xf numFmtId="0" fontId="62" fillId="36" borderId="82" applyNumberFormat="0" applyAlignment="0" applyProtection="0">
      <alignment vertical="center"/>
    </xf>
    <xf numFmtId="0" fontId="62" fillId="36" borderId="82" applyNumberFormat="0" applyAlignment="0" applyProtection="0">
      <alignment vertical="center"/>
    </xf>
    <xf numFmtId="0" fontId="87" fillId="0" borderId="0">
      <alignment vertical="center"/>
    </xf>
    <xf numFmtId="0" fontId="9" fillId="37" borderId="89" applyNumberFormat="0" applyFont="0" applyAlignment="0" applyProtection="0">
      <alignment vertical="center"/>
    </xf>
    <xf numFmtId="0" fontId="63" fillId="13" borderId="88" applyNumberFormat="0" applyAlignment="0" applyProtection="0">
      <alignment vertical="center"/>
    </xf>
    <xf numFmtId="0" fontId="63" fillId="13" borderId="88" applyNumberFormat="0" applyAlignment="0" applyProtection="0">
      <alignment vertical="center"/>
    </xf>
    <xf numFmtId="0" fontId="44" fillId="39" borderId="89" applyNumberFormat="0" applyFont="0" applyAlignment="0" applyProtection="0"/>
    <xf numFmtId="0" fontId="9" fillId="37" borderId="89" applyNumberFormat="0" applyFont="0" applyAlignment="0" applyProtection="0">
      <alignment vertical="center"/>
    </xf>
    <xf numFmtId="0" fontId="9" fillId="37" borderId="89" applyNumberFormat="0" applyFont="0" applyAlignment="0" applyProtection="0">
      <alignment vertical="center"/>
    </xf>
    <xf numFmtId="0" fontId="44" fillId="39" borderId="89" applyNumberFormat="0" applyFont="0" applyAlignment="0" applyProtection="0"/>
    <xf numFmtId="0" fontId="55" fillId="0" borderId="83" applyNumberFormat="0" applyFill="0" applyAlignment="0" applyProtection="0">
      <alignment vertical="center"/>
    </xf>
    <xf numFmtId="0" fontId="31" fillId="34" borderId="88" applyNumberFormat="0" applyAlignment="0" applyProtection="0"/>
    <xf numFmtId="0" fontId="31" fillId="34" borderId="88" applyNumberFormat="0" applyAlignment="0" applyProtection="0"/>
    <xf numFmtId="9" fontId="87" fillId="0" borderId="0" applyFont="0" applyFill="0" applyBorder="0" applyAlignment="0" applyProtection="0">
      <alignment vertical="center"/>
    </xf>
    <xf numFmtId="0" fontId="40" fillId="7" borderId="88" applyNumberFormat="0" applyAlignment="0" applyProtection="0"/>
    <xf numFmtId="0" fontId="62" fillId="36" borderId="82" applyNumberFormat="0" applyAlignment="0" applyProtection="0">
      <alignment vertical="center"/>
    </xf>
    <xf numFmtId="0" fontId="55" fillId="0" borderId="83" applyNumberFormat="0" applyFill="0" applyAlignment="0" applyProtection="0">
      <alignment vertical="center"/>
    </xf>
    <xf numFmtId="0" fontId="63" fillId="13" borderId="88" applyNumberFormat="0" applyAlignment="0" applyProtection="0">
      <alignment vertical="center"/>
    </xf>
    <xf numFmtId="0" fontId="62" fillId="34" borderId="82" applyNumberFormat="0" applyAlignment="0" applyProtection="0">
      <alignment vertical="center"/>
    </xf>
    <xf numFmtId="0" fontId="56" fillId="36" borderId="88" applyNumberFormat="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40" fillId="7" borderId="88" applyNumberFormat="0" applyAlignment="0" applyProtection="0"/>
    <xf numFmtId="0" fontId="31" fillId="34" borderId="88" applyNumberFormat="0" applyAlignment="0" applyProtection="0"/>
    <xf numFmtId="0" fontId="40" fillId="7" borderId="88" applyNumberFormat="0" applyAlignment="0" applyProtection="0"/>
    <xf numFmtId="0" fontId="55" fillId="0" borderId="83" applyNumberFormat="0" applyFill="0" applyAlignment="0" applyProtection="0">
      <alignment vertical="center"/>
    </xf>
    <xf numFmtId="0" fontId="47" fillId="0" borderId="83" applyNumberFormat="0" applyFill="0" applyAlignment="0" applyProtection="0"/>
    <xf numFmtId="0" fontId="63" fillId="13" borderId="88" applyNumberFormat="0" applyAlignment="0" applyProtection="0">
      <alignment vertical="center"/>
    </xf>
    <xf numFmtId="0" fontId="31" fillId="34" borderId="88" applyNumberFormat="0" applyAlignment="0" applyProtection="0"/>
    <xf numFmtId="0" fontId="62" fillId="36" borderId="82" applyNumberFormat="0" applyAlignment="0" applyProtection="0">
      <alignment vertical="center"/>
    </xf>
    <xf numFmtId="0" fontId="40" fillId="7" borderId="88" applyNumberFormat="0" applyAlignment="0" applyProtection="0"/>
    <xf numFmtId="0" fontId="56" fillId="34" borderId="88" applyNumberFormat="0" applyAlignment="0" applyProtection="0">
      <alignment vertical="center"/>
    </xf>
    <xf numFmtId="0" fontId="62" fillId="36" borderId="82" applyNumberFormat="0" applyAlignment="0" applyProtection="0">
      <alignment vertical="center"/>
    </xf>
    <xf numFmtId="0" fontId="56" fillId="36" borderId="88" applyNumberFormat="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62" fillId="36" borderId="82" applyNumberFormat="0" applyAlignment="0" applyProtection="0">
      <alignment vertical="center"/>
    </xf>
    <xf numFmtId="0" fontId="9" fillId="0" borderId="0"/>
    <xf numFmtId="9" fontId="5" fillId="0" borderId="0" applyFont="0" applyFill="0" applyBorder="0" applyAlignment="0" applyProtection="0"/>
    <xf numFmtId="0" fontId="5" fillId="0" borderId="0"/>
    <xf numFmtId="9" fontId="9" fillId="0" borderId="0" applyFont="0" applyFill="0" applyBorder="0" applyAlignment="0" applyProtection="0"/>
    <xf numFmtId="0" fontId="56" fillId="36" borderId="88" applyNumberFormat="0" applyAlignment="0" applyProtection="0">
      <alignment vertical="center"/>
    </xf>
    <xf numFmtId="0" fontId="88" fillId="0" borderId="0"/>
    <xf numFmtId="164" fontId="88" fillId="0" borderId="0" applyFont="0" applyFill="0" applyBorder="0" applyAlignment="0" applyProtection="0">
      <alignment vertical="center"/>
    </xf>
    <xf numFmtId="0" fontId="56" fillId="34" borderId="88" applyNumberFormat="0" applyAlignment="0" applyProtection="0">
      <alignment vertical="center"/>
    </xf>
    <xf numFmtId="0" fontId="31" fillId="34" borderId="88" applyNumberFormat="0" applyAlignment="0" applyProtection="0"/>
    <xf numFmtId="0" fontId="44" fillId="39" borderId="89" applyNumberFormat="0" applyFont="0" applyAlignment="0" applyProtection="0"/>
    <xf numFmtId="0" fontId="45" fillId="34" borderId="82" applyNumberFormat="0" applyAlignment="0" applyProtection="0"/>
    <xf numFmtId="9" fontId="9" fillId="0" borderId="0" applyFont="0" applyFill="0" applyBorder="0" applyAlignment="0" applyProtection="0"/>
    <xf numFmtId="0" fontId="47" fillId="0" borderId="83" applyNumberFormat="0" applyFill="0" applyAlignment="0" applyProtection="0"/>
    <xf numFmtId="0" fontId="55" fillId="0" borderId="83" applyNumberFormat="0" applyFill="0" applyAlignment="0" applyProtection="0">
      <alignment vertical="center"/>
    </xf>
    <xf numFmtId="0" fontId="9" fillId="0" borderId="0"/>
    <xf numFmtId="43" fontId="88" fillId="0" borderId="0" applyFont="0" applyFill="0" applyBorder="0" applyAlignment="0" applyProtection="0"/>
    <xf numFmtId="0" fontId="31" fillId="34" borderId="88" applyNumberFormat="0" applyAlignment="0" applyProtection="0"/>
    <xf numFmtId="0" fontId="62" fillId="36" borderId="82" applyNumberFormat="0" applyAlignment="0" applyProtection="0">
      <alignment vertical="center"/>
    </xf>
    <xf numFmtId="0" fontId="5" fillId="0" borderId="0"/>
    <xf numFmtId="0" fontId="44" fillId="39" borderId="89" applyNumberFormat="0" applyFont="0" applyAlignment="0" applyProtection="0"/>
    <xf numFmtId="0" fontId="62" fillId="34" borderId="82" applyNumberFormat="0" applyAlignment="0" applyProtection="0">
      <alignment vertical="center"/>
    </xf>
    <xf numFmtId="0" fontId="63" fillId="13" borderId="88" applyNumberFormat="0" applyAlignment="0" applyProtection="0">
      <alignment vertical="center"/>
    </xf>
    <xf numFmtId="0" fontId="62" fillId="36" borderId="82" applyNumberFormat="0" applyAlignment="0" applyProtection="0">
      <alignment vertical="center"/>
    </xf>
    <xf numFmtId="0" fontId="55" fillId="0" borderId="83" applyNumberFormat="0" applyFill="0" applyAlignment="0" applyProtection="0">
      <alignment vertical="center"/>
    </xf>
    <xf numFmtId="0" fontId="47" fillId="0" borderId="83" applyNumberFormat="0" applyFill="0" applyAlignment="0" applyProtection="0"/>
    <xf numFmtId="0" fontId="88" fillId="0" borderId="0"/>
    <xf numFmtId="164" fontId="88" fillId="0" borderId="0" applyFont="0" applyFill="0" applyBorder="0" applyAlignment="0" applyProtection="0">
      <alignment vertical="center"/>
    </xf>
    <xf numFmtId="0" fontId="88" fillId="0" borderId="0"/>
    <xf numFmtId="0" fontId="88" fillId="0" borderId="0"/>
    <xf numFmtId="0" fontId="88" fillId="0" borderId="0"/>
    <xf numFmtId="9" fontId="88" fillId="0" borderId="0" applyFont="0" applyFill="0" applyBorder="0" applyAlignment="0" applyProtection="0"/>
    <xf numFmtId="0" fontId="9" fillId="37" borderId="89" applyNumberFormat="0" applyFont="0" applyAlignment="0" applyProtection="0">
      <alignment vertical="center"/>
    </xf>
    <xf numFmtId="0" fontId="56" fillId="36" borderId="88" applyNumberFormat="0" applyAlignment="0" applyProtection="0">
      <alignment vertical="center"/>
    </xf>
    <xf numFmtId="0" fontId="62" fillId="36" borderId="82" applyNumberFormat="0" applyAlignment="0" applyProtection="0">
      <alignment vertical="center"/>
    </xf>
    <xf numFmtId="0" fontId="45" fillId="34" borderId="82" applyNumberFormat="0" applyAlignment="0" applyProtection="0"/>
    <xf numFmtId="0" fontId="40" fillId="7" borderId="88" applyNumberFormat="0" applyAlignment="0" applyProtection="0"/>
    <xf numFmtId="0" fontId="44" fillId="39" borderId="89" applyNumberFormat="0" applyFont="0" applyAlignment="0" applyProtection="0">
      <alignment vertical="center"/>
    </xf>
    <xf numFmtId="0" fontId="56" fillId="34" borderId="88" applyNumberFormat="0" applyAlignment="0" applyProtection="0">
      <alignment vertical="center"/>
    </xf>
    <xf numFmtId="0" fontId="88" fillId="0" borderId="0"/>
    <xf numFmtId="164" fontId="88" fillId="0" borderId="0" applyFont="0" applyFill="0" applyBorder="0" applyAlignment="0" applyProtection="0">
      <alignment vertical="center"/>
    </xf>
    <xf numFmtId="0" fontId="88" fillId="0" borderId="0"/>
    <xf numFmtId="0" fontId="88" fillId="0" borderId="0"/>
    <xf numFmtId="164" fontId="88" fillId="0" borderId="0" applyFont="0" applyFill="0" applyBorder="0" applyAlignment="0" applyProtection="0">
      <alignment vertical="center"/>
    </xf>
    <xf numFmtId="0" fontId="88" fillId="0" borderId="0"/>
    <xf numFmtId="0" fontId="88" fillId="0" borderId="0"/>
    <xf numFmtId="0" fontId="62" fillId="36" borderId="82" applyNumberFormat="0" applyAlignment="0" applyProtection="0">
      <alignment vertical="center"/>
    </xf>
    <xf numFmtId="0" fontId="88" fillId="0" borderId="0"/>
    <xf numFmtId="0" fontId="88" fillId="0" borderId="0"/>
    <xf numFmtId="9" fontId="88" fillId="0" borderId="0" applyFont="0" applyFill="0" applyBorder="0" applyAlignment="0" applyProtection="0"/>
    <xf numFmtId="164" fontId="88" fillId="0" borderId="0" applyFont="0" applyFill="0" applyBorder="0" applyAlignment="0" applyProtection="0">
      <alignment vertical="center"/>
    </xf>
    <xf numFmtId="0" fontId="88" fillId="0" borderId="0"/>
    <xf numFmtId="0" fontId="88" fillId="0" borderId="0"/>
    <xf numFmtId="0" fontId="9" fillId="37" borderId="89" applyNumberFormat="0" applyFont="0" applyAlignment="0" applyProtection="0">
      <alignment vertical="center"/>
    </xf>
    <xf numFmtId="0" fontId="88" fillId="0" borderId="0"/>
    <xf numFmtId="0" fontId="62" fillId="36" borderId="82" applyNumberFormat="0" applyAlignment="0" applyProtection="0">
      <alignment vertical="center"/>
    </xf>
    <xf numFmtId="0" fontId="55" fillId="0" borderId="83" applyNumberFormat="0" applyFill="0" applyAlignment="0" applyProtection="0">
      <alignment vertical="center"/>
    </xf>
    <xf numFmtId="0" fontId="63" fillId="13" borderId="88" applyNumberFormat="0" applyAlignment="0" applyProtection="0">
      <alignment vertical="center"/>
    </xf>
    <xf numFmtId="0" fontId="56" fillId="36" borderId="88" applyNumberFormat="0" applyAlignment="0" applyProtection="0">
      <alignment vertical="center"/>
    </xf>
    <xf numFmtId="0" fontId="88" fillId="0" borderId="0"/>
    <xf numFmtId="0" fontId="88" fillId="0" borderId="0"/>
    <xf numFmtId="0" fontId="88" fillId="0" borderId="0"/>
    <xf numFmtId="9" fontId="88" fillId="0" borderId="0" applyFont="0" applyFill="0" applyBorder="0" applyAlignment="0" applyProtection="0"/>
    <xf numFmtId="0" fontId="55" fillId="0" borderId="83" applyNumberFormat="0" applyFill="0" applyAlignment="0" applyProtection="0">
      <alignment vertical="center"/>
    </xf>
    <xf numFmtId="0" fontId="55" fillId="0" borderId="83" applyNumberFormat="0" applyFill="0" applyAlignment="0" applyProtection="0">
      <alignment vertical="center"/>
    </xf>
    <xf numFmtId="164" fontId="88" fillId="0" borderId="0" applyFont="0" applyFill="0" applyBorder="0" applyAlignment="0" applyProtection="0">
      <alignment vertical="center"/>
    </xf>
    <xf numFmtId="0" fontId="88" fillId="0" borderId="0"/>
    <xf numFmtId="0" fontId="88" fillId="0" borderId="0"/>
    <xf numFmtId="0" fontId="56" fillId="36" borderId="88" applyNumberFormat="0" applyAlignment="0" applyProtection="0">
      <alignment vertical="center"/>
    </xf>
    <xf numFmtId="0" fontId="88" fillId="0" borderId="0"/>
    <xf numFmtId="0" fontId="88" fillId="0" borderId="0"/>
    <xf numFmtId="0" fontId="88" fillId="0" borderId="0"/>
    <xf numFmtId="9" fontId="88" fillId="0" borderId="0" applyFont="0" applyFill="0" applyBorder="0" applyAlignment="0" applyProtection="0"/>
    <xf numFmtId="164" fontId="88" fillId="0" borderId="0" applyFont="0" applyFill="0" applyBorder="0" applyAlignment="0" applyProtection="0">
      <alignment vertical="center"/>
    </xf>
    <xf numFmtId="0" fontId="88" fillId="0" borderId="0"/>
    <xf numFmtId="0" fontId="88" fillId="0" borderId="0"/>
    <xf numFmtId="0" fontId="88" fillId="0" borderId="0"/>
    <xf numFmtId="0" fontId="88" fillId="0" borderId="0"/>
    <xf numFmtId="0" fontId="88" fillId="0" borderId="0"/>
    <xf numFmtId="0" fontId="62" fillId="36" borderId="82" applyNumberFormat="0" applyAlignment="0" applyProtection="0">
      <alignment vertical="center"/>
    </xf>
    <xf numFmtId="0" fontId="88" fillId="0" borderId="0"/>
    <xf numFmtId="9" fontId="5" fillId="0" borderId="0" applyFont="0" applyFill="0" applyBorder="0" applyAlignment="0" applyProtection="0"/>
    <xf numFmtId="0" fontId="40" fillId="7" borderId="88" applyNumberFormat="0" applyAlignment="0" applyProtection="0"/>
    <xf numFmtId="0" fontId="44" fillId="39" borderId="89" applyNumberFormat="0" applyFont="0" applyAlignment="0" applyProtection="0">
      <alignment vertical="center"/>
    </xf>
    <xf numFmtId="0" fontId="56" fillId="36" borderId="88" applyNumberFormat="0" applyAlignment="0" applyProtection="0">
      <alignment vertical="center"/>
    </xf>
    <xf numFmtId="0" fontId="63" fillId="7" borderId="88" applyNumberFormat="0" applyAlignment="0" applyProtection="0">
      <alignment vertical="center"/>
    </xf>
    <xf numFmtId="0" fontId="44" fillId="39" borderId="89" applyNumberFormat="0" applyFont="0" applyAlignment="0" applyProtection="0">
      <alignment vertical="center"/>
    </xf>
    <xf numFmtId="0" fontId="44" fillId="39" borderId="89" applyNumberFormat="0" applyFont="0" applyAlignment="0" applyProtection="0"/>
    <xf numFmtId="0" fontId="47" fillId="0" borderId="83" applyNumberFormat="0" applyFill="0" applyAlignment="0" applyProtection="0"/>
    <xf numFmtId="0" fontId="40" fillId="7" borderId="88" applyNumberFormat="0" applyAlignment="0" applyProtection="0"/>
    <xf numFmtId="0" fontId="63" fillId="7" borderId="88" applyNumberFormat="0" applyAlignment="0" applyProtection="0">
      <alignment vertical="center"/>
    </xf>
    <xf numFmtId="0" fontId="55" fillId="0" borderId="83" applyNumberFormat="0" applyFill="0" applyAlignment="0" applyProtection="0">
      <alignment vertical="center"/>
    </xf>
    <xf numFmtId="0" fontId="45" fillId="34" borderId="82" applyNumberFormat="0" applyAlignment="0" applyProtection="0"/>
    <xf numFmtId="43" fontId="88" fillId="0" borderId="0" applyFont="0" applyFill="0" applyBorder="0" applyAlignment="0" applyProtection="0"/>
    <xf numFmtId="0" fontId="9" fillId="37" borderId="89" applyNumberFormat="0" applyFont="0" applyAlignment="0" applyProtection="0">
      <alignment vertical="center"/>
    </xf>
    <xf numFmtId="0" fontId="88" fillId="0" borderId="0"/>
    <xf numFmtId="164" fontId="88" fillId="0" borderId="0" applyFont="0" applyFill="0" applyBorder="0" applyAlignment="0" applyProtection="0">
      <alignment vertical="center"/>
    </xf>
    <xf numFmtId="0" fontId="88" fillId="0" borderId="0"/>
    <xf numFmtId="0" fontId="88" fillId="0" borderId="0"/>
    <xf numFmtId="0" fontId="88" fillId="0" borderId="0"/>
    <xf numFmtId="9" fontId="88" fillId="0" borderId="0" applyFont="0" applyFill="0" applyBorder="0" applyAlignment="0" applyProtection="0"/>
    <xf numFmtId="0" fontId="63" fillId="13" borderId="88" applyNumberFormat="0" applyAlignment="0" applyProtection="0">
      <alignment vertical="center"/>
    </xf>
    <xf numFmtId="0" fontId="55" fillId="0" borderId="83" applyNumberFormat="0" applyFill="0" applyAlignment="0" applyProtection="0">
      <alignment vertical="center"/>
    </xf>
    <xf numFmtId="0" fontId="9" fillId="37" borderId="89" applyNumberFormat="0" applyFont="0" applyAlignment="0" applyProtection="0">
      <alignment vertical="center"/>
    </xf>
    <xf numFmtId="0" fontId="56" fillId="36" borderId="88" applyNumberFormat="0" applyAlignment="0" applyProtection="0">
      <alignment vertical="center"/>
    </xf>
    <xf numFmtId="0" fontId="47" fillId="0" borderId="83" applyNumberFormat="0" applyFill="0" applyAlignment="0" applyProtection="0"/>
    <xf numFmtId="0" fontId="44" fillId="39" borderId="89" applyNumberFormat="0" applyFont="0" applyAlignment="0" applyProtection="0"/>
    <xf numFmtId="0" fontId="88" fillId="0" borderId="0"/>
    <xf numFmtId="164" fontId="88" fillId="0" borderId="0" applyFont="0" applyFill="0" applyBorder="0" applyAlignment="0" applyProtection="0">
      <alignment vertical="center"/>
    </xf>
    <xf numFmtId="0" fontId="88" fillId="0" borderId="0"/>
    <xf numFmtId="0" fontId="55" fillId="0" borderId="83" applyNumberFormat="0" applyFill="0" applyAlignment="0" applyProtection="0">
      <alignment vertical="center"/>
    </xf>
    <xf numFmtId="0" fontId="88" fillId="0" borderId="0"/>
    <xf numFmtId="164" fontId="88" fillId="0" borderId="0" applyFont="0" applyFill="0" applyBorder="0" applyAlignment="0" applyProtection="0">
      <alignment vertical="center"/>
    </xf>
    <xf numFmtId="0" fontId="88" fillId="0" borderId="0"/>
    <xf numFmtId="0" fontId="88" fillId="0" borderId="0"/>
    <xf numFmtId="0" fontId="88" fillId="0" borderId="0"/>
    <xf numFmtId="0" fontId="88" fillId="0" borderId="0"/>
    <xf numFmtId="9" fontId="88" fillId="0" borderId="0" applyFont="0" applyFill="0" applyBorder="0" applyAlignment="0" applyProtection="0"/>
    <xf numFmtId="164" fontId="88" fillId="0" borderId="0" applyFont="0" applyFill="0" applyBorder="0" applyAlignment="0" applyProtection="0">
      <alignment vertical="center"/>
    </xf>
    <xf numFmtId="0" fontId="88" fillId="0" borderId="0"/>
    <xf numFmtId="0" fontId="88" fillId="0" borderId="0"/>
    <xf numFmtId="0" fontId="63" fillId="13" borderId="88" applyNumberFormat="0" applyAlignment="0" applyProtection="0">
      <alignment vertical="center"/>
    </xf>
    <xf numFmtId="0" fontId="88" fillId="0" borderId="0"/>
    <xf numFmtId="0" fontId="56" fillId="36" borderId="88" applyNumberFormat="0" applyAlignment="0" applyProtection="0">
      <alignment vertical="center"/>
    </xf>
    <xf numFmtId="0" fontId="45" fillId="34" borderId="82" applyNumberFormat="0" applyAlignment="0" applyProtection="0"/>
    <xf numFmtId="0" fontId="9" fillId="37" borderId="89" applyNumberFormat="0" applyFont="0" applyAlignment="0" applyProtection="0">
      <alignment vertical="center"/>
    </xf>
    <xf numFmtId="0" fontId="63" fillId="13" borderId="88" applyNumberFormat="0" applyAlignment="0" applyProtection="0">
      <alignment vertical="center"/>
    </xf>
    <xf numFmtId="0" fontId="56" fillId="36" borderId="88" applyNumberFormat="0" applyAlignment="0" applyProtection="0">
      <alignment vertical="center"/>
    </xf>
    <xf numFmtId="0" fontId="40" fillId="7" borderId="88" applyNumberFormat="0" applyAlignment="0" applyProtection="0"/>
    <xf numFmtId="0" fontId="31" fillId="34" borderId="88" applyNumberFormat="0" applyAlignment="0" applyProtection="0"/>
    <xf numFmtId="0" fontId="88" fillId="0" borderId="0"/>
    <xf numFmtId="0" fontId="88" fillId="0" borderId="0"/>
    <xf numFmtId="0" fontId="88" fillId="0" borderId="0"/>
    <xf numFmtId="9" fontId="88" fillId="0" borderId="0" applyFont="0" applyFill="0" applyBorder="0" applyAlignment="0" applyProtection="0"/>
    <xf numFmtId="0" fontId="40" fillId="7" borderId="88" applyNumberFormat="0" applyAlignment="0" applyProtection="0"/>
    <xf numFmtId="0" fontId="55" fillId="0" borderId="83" applyNumberFormat="0" applyFill="0" applyAlignment="0" applyProtection="0">
      <alignment vertical="center"/>
    </xf>
    <xf numFmtId="0" fontId="56" fillId="34" borderId="88" applyNumberFormat="0" applyAlignment="0" applyProtection="0">
      <alignment vertical="center"/>
    </xf>
    <xf numFmtId="0" fontId="44" fillId="39" borderId="89" applyNumberFormat="0" applyFont="0" applyAlignment="0" applyProtection="0">
      <alignment vertical="center"/>
    </xf>
    <xf numFmtId="164" fontId="88" fillId="0" borderId="0" applyFont="0" applyFill="0" applyBorder="0" applyAlignment="0" applyProtection="0">
      <alignment vertical="center"/>
    </xf>
    <xf numFmtId="0" fontId="88" fillId="0" borderId="0"/>
    <xf numFmtId="0" fontId="88" fillId="0" borderId="0"/>
    <xf numFmtId="0" fontId="55" fillId="0" borderId="83" applyNumberFormat="0" applyFill="0" applyAlignment="0" applyProtection="0">
      <alignment vertical="center"/>
    </xf>
    <xf numFmtId="0" fontId="88" fillId="0" borderId="0"/>
    <xf numFmtId="0" fontId="88" fillId="0" borderId="0"/>
    <xf numFmtId="0" fontId="56" fillId="36" borderId="88" applyNumberFormat="0" applyAlignment="0" applyProtection="0">
      <alignment vertical="center"/>
    </xf>
    <xf numFmtId="0" fontId="88" fillId="0" borderId="0"/>
    <xf numFmtId="9" fontId="88" fillId="0" borderId="0" applyFont="0" applyFill="0" applyBorder="0" applyAlignment="0" applyProtection="0"/>
    <xf numFmtId="164" fontId="88" fillId="0" borderId="0" applyFont="0" applyFill="0" applyBorder="0" applyAlignment="0" applyProtection="0">
      <alignment vertical="center"/>
    </xf>
    <xf numFmtId="0" fontId="88" fillId="0" borderId="0"/>
    <xf numFmtId="0" fontId="88" fillId="0" borderId="0"/>
    <xf numFmtId="0" fontId="88" fillId="0" borderId="0"/>
    <xf numFmtId="0" fontId="88" fillId="0" borderId="0"/>
    <xf numFmtId="0" fontId="40" fillId="7" borderId="88" applyNumberFormat="0" applyAlignment="0" applyProtection="0"/>
    <xf numFmtId="0" fontId="9" fillId="37" borderId="89" applyNumberFormat="0" applyFont="0" applyAlignment="0" applyProtection="0">
      <alignment vertical="center"/>
    </xf>
    <xf numFmtId="164" fontId="88" fillId="0" borderId="0" applyFont="0" applyFill="0" applyBorder="0" applyAlignment="0" applyProtection="0">
      <alignment vertical="center"/>
    </xf>
    <xf numFmtId="0" fontId="44" fillId="39" borderId="89" applyNumberFormat="0" applyFont="0" applyAlignment="0" applyProtection="0">
      <alignment vertical="center"/>
    </xf>
    <xf numFmtId="0" fontId="62" fillId="34" borderId="82" applyNumberFormat="0" applyAlignment="0" applyProtection="0">
      <alignment vertical="center"/>
    </xf>
    <xf numFmtId="0" fontId="9" fillId="37" borderId="89" applyNumberFormat="0" applyFont="0" applyAlignment="0" applyProtection="0">
      <alignment vertical="center"/>
    </xf>
    <xf numFmtId="0" fontId="88" fillId="0" borderId="0"/>
    <xf numFmtId="0" fontId="88" fillId="0" borderId="0"/>
    <xf numFmtId="9" fontId="88" fillId="0" borderId="0" applyFont="0" applyFill="0" applyBorder="0" applyAlignment="0" applyProtection="0"/>
    <xf numFmtId="0" fontId="88" fillId="0" borderId="0"/>
    <xf numFmtId="0" fontId="56" fillId="36" borderId="88" applyNumberFormat="0" applyAlignment="0" applyProtection="0">
      <alignment vertical="center"/>
    </xf>
    <xf numFmtId="0" fontId="88" fillId="0" borderId="0"/>
    <xf numFmtId="9" fontId="88" fillId="0" borderId="0" applyFont="0" applyFill="0" applyBorder="0" applyAlignment="0" applyProtection="0"/>
    <xf numFmtId="164" fontId="88" fillId="0" borderId="0" applyFont="0" applyFill="0" applyBorder="0" applyAlignment="0" applyProtection="0">
      <alignment vertical="center"/>
    </xf>
    <xf numFmtId="0" fontId="88" fillId="0" borderId="0"/>
    <xf numFmtId="164" fontId="88" fillId="0" borderId="0" applyFont="0" applyFill="0" applyBorder="0" applyAlignment="0" applyProtection="0">
      <alignment vertical="center"/>
    </xf>
    <xf numFmtId="0" fontId="55" fillId="0" borderId="83" applyNumberFormat="0" applyFill="0" applyAlignment="0" applyProtection="0">
      <alignment vertical="center"/>
    </xf>
    <xf numFmtId="0" fontId="63" fillId="13" borderId="88" applyNumberFormat="0" applyAlignment="0" applyProtection="0">
      <alignment vertical="center"/>
    </xf>
    <xf numFmtId="0" fontId="47" fillId="0" borderId="83" applyNumberFormat="0" applyFill="0" applyAlignment="0" applyProtection="0"/>
    <xf numFmtId="43" fontId="88" fillId="0" borderId="0" applyFont="0" applyFill="0" applyBorder="0" applyAlignment="0" applyProtection="0"/>
    <xf numFmtId="0" fontId="62" fillId="36" borderId="82" applyNumberFormat="0" applyAlignment="0" applyProtection="0">
      <alignment vertical="center"/>
    </xf>
    <xf numFmtId="0" fontId="56" fillId="36" borderId="88" applyNumberFormat="0" applyAlignment="0" applyProtection="0">
      <alignment vertical="center"/>
    </xf>
    <xf numFmtId="0" fontId="9" fillId="37" borderId="89" applyNumberFormat="0" applyFont="0" applyAlignment="0" applyProtection="0">
      <alignment vertical="center"/>
    </xf>
    <xf numFmtId="0" fontId="62" fillId="36" borderId="82" applyNumberFormat="0" applyAlignment="0" applyProtection="0">
      <alignment vertical="center"/>
    </xf>
    <xf numFmtId="0" fontId="55" fillId="0" borderId="83" applyNumberFormat="0" applyFill="0" applyAlignment="0" applyProtection="0">
      <alignment vertical="center"/>
    </xf>
    <xf numFmtId="0" fontId="5" fillId="0" borderId="0"/>
    <xf numFmtId="0" fontId="88" fillId="0" borderId="0"/>
    <xf numFmtId="9" fontId="88" fillId="0" borderId="0" applyFont="0" applyFill="0" applyBorder="0" applyAlignment="0" applyProtection="0"/>
    <xf numFmtId="164" fontId="88" fillId="0" borderId="0" applyFont="0" applyFill="0" applyBorder="0" applyAlignment="0" applyProtection="0">
      <alignment vertical="center"/>
    </xf>
    <xf numFmtId="0" fontId="88" fillId="0" borderId="0"/>
    <xf numFmtId="164" fontId="88" fillId="0" borderId="0" applyFont="0" applyFill="0" applyBorder="0" applyAlignment="0" applyProtection="0">
      <alignment vertical="center"/>
    </xf>
    <xf numFmtId="43" fontId="88" fillId="0" borderId="0" applyFont="0" applyFill="0" applyBorder="0" applyAlignment="0" applyProtection="0"/>
    <xf numFmtId="0" fontId="9" fillId="0" borderId="0"/>
    <xf numFmtId="0" fontId="63" fillId="13" borderId="88" applyNumberFormat="0" applyAlignment="0" applyProtection="0">
      <alignment vertical="center"/>
    </xf>
    <xf numFmtId="0" fontId="62" fillId="36" borderId="82" applyNumberFormat="0" applyAlignment="0" applyProtection="0">
      <alignment vertical="center"/>
    </xf>
    <xf numFmtId="0" fontId="56" fillId="36" borderId="88" applyNumberFormat="0" applyAlignment="0" applyProtection="0">
      <alignment vertical="center"/>
    </xf>
    <xf numFmtId="0" fontId="55" fillId="0" borderId="83" applyNumberFormat="0" applyFill="0" applyAlignment="0" applyProtection="0">
      <alignment vertical="center"/>
    </xf>
    <xf numFmtId="0" fontId="40" fillId="7" borderId="88" applyNumberFormat="0" applyAlignment="0" applyProtection="0"/>
    <xf numFmtId="0" fontId="62" fillId="34" borderId="82" applyNumberFormat="0" applyAlignment="0" applyProtection="0">
      <alignment vertical="center"/>
    </xf>
    <xf numFmtId="0" fontId="40" fillId="7" borderId="88" applyNumberFormat="0" applyAlignment="0" applyProtection="0"/>
    <xf numFmtId="0" fontId="40" fillId="7" borderId="88" applyNumberFormat="0" applyAlignment="0" applyProtection="0"/>
    <xf numFmtId="0" fontId="45" fillId="34" borderId="82" applyNumberFormat="0" applyAlignment="0" applyProtection="0"/>
    <xf numFmtId="0" fontId="31" fillId="34" borderId="88" applyNumberFormat="0" applyAlignment="0" applyProtection="0"/>
    <xf numFmtId="0" fontId="44" fillId="39" borderId="89" applyNumberFormat="0" applyFont="0" applyAlignment="0" applyProtection="0">
      <alignment vertical="center"/>
    </xf>
    <xf numFmtId="0" fontId="45" fillId="34" borderId="82" applyNumberFormat="0" applyAlignment="0" applyProtection="0"/>
    <xf numFmtId="0" fontId="63" fillId="7" borderId="88" applyNumberFormat="0" applyAlignment="0" applyProtection="0">
      <alignment vertical="center"/>
    </xf>
    <xf numFmtId="0" fontId="62" fillId="36" borderId="82" applyNumberFormat="0" applyAlignment="0" applyProtection="0">
      <alignment vertical="center"/>
    </xf>
    <xf numFmtId="0" fontId="9" fillId="37" borderId="89" applyNumberFormat="0" applyFont="0" applyAlignment="0" applyProtection="0">
      <alignment vertical="center"/>
    </xf>
    <xf numFmtId="0" fontId="62" fillId="34" borderId="82" applyNumberFormat="0" applyAlignment="0" applyProtection="0">
      <alignment vertical="center"/>
    </xf>
    <xf numFmtId="0" fontId="63" fillId="13" borderId="88" applyNumberFormat="0" applyAlignment="0" applyProtection="0">
      <alignment vertical="center"/>
    </xf>
    <xf numFmtId="0" fontId="45" fillId="34" borderId="82" applyNumberFormat="0" applyAlignment="0" applyProtection="0"/>
    <xf numFmtId="0" fontId="45" fillId="34" borderId="82" applyNumberFormat="0" applyAlignment="0" applyProtection="0"/>
    <xf numFmtId="0" fontId="31" fillId="34" borderId="88" applyNumberFormat="0" applyAlignment="0" applyProtection="0"/>
    <xf numFmtId="0" fontId="56" fillId="34" borderId="88" applyNumberFormat="0" applyAlignment="0" applyProtection="0">
      <alignment vertical="center"/>
    </xf>
    <xf numFmtId="0" fontId="31" fillId="34" borderId="88" applyNumberFormat="0" applyAlignment="0" applyProtection="0"/>
    <xf numFmtId="43" fontId="88" fillId="0" borderId="0" applyFont="0" applyFill="0" applyBorder="0" applyAlignment="0" applyProtection="0"/>
    <xf numFmtId="0" fontId="88" fillId="0" borderId="0"/>
    <xf numFmtId="164" fontId="88" fillId="0" borderId="0" applyFont="0" applyFill="0" applyBorder="0" applyAlignment="0" applyProtection="0">
      <alignment vertical="center"/>
    </xf>
    <xf numFmtId="0" fontId="88" fillId="0" borderId="0"/>
    <xf numFmtId="0" fontId="88" fillId="0" borderId="0"/>
    <xf numFmtId="0" fontId="88" fillId="0" borderId="0"/>
    <xf numFmtId="9" fontId="88" fillId="0" borderId="0" applyFont="0" applyFill="0" applyBorder="0" applyAlignment="0" applyProtection="0"/>
    <xf numFmtId="0" fontId="62" fillId="36" borderId="82" applyNumberFormat="0" applyAlignment="0" applyProtection="0">
      <alignment vertical="center"/>
    </xf>
    <xf numFmtId="0" fontId="63" fillId="13" borderId="88" applyNumberFormat="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63" fillId="7" borderId="88" applyNumberFormat="0" applyAlignment="0" applyProtection="0">
      <alignment vertical="center"/>
    </xf>
    <xf numFmtId="0" fontId="31" fillId="34" borderId="88" applyNumberFormat="0" applyAlignment="0" applyProtection="0"/>
    <xf numFmtId="0" fontId="88" fillId="0" borderId="0"/>
    <xf numFmtId="164" fontId="88" fillId="0" borderId="0" applyFont="0" applyFill="0" applyBorder="0" applyAlignment="0" applyProtection="0">
      <alignment vertical="center"/>
    </xf>
    <xf numFmtId="0" fontId="88" fillId="0" borderId="0"/>
    <xf numFmtId="0" fontId="88" fillId="0" borderId="0"/>
    <xf numFmtId="164" fontId="88" fillId="0" borderId="0" applyFont="0" applyFill="0" applyBorder="0" applyAlignment="0" applyProtection="0">
      <alignment vertical="center"/>
    </xf>
    <xf numFmtId="0" fontId="88" fillId="0" borderId="0"/>
    <xf numFmtId="0" fontId="88" fillId="0" borderId="0"/>
    <xf numFmtId="0" fontId="9" fillId="37" borderId="89" applyNumberFormat="0" applyFont="0" applyAlignment="0" applyProtection="0">
      <alignment vertical="center"/>
    </xf>
    <xf numFmtId="0" fontId="47" fillId="0" borderId="83" applyNumberFormat="0" applyFill="0" applyAlignment="0" applyProtection="0"/>
    <xf numFmtId="0" fontId="88" fillId="0" borderId="0"/>
    <xf numFmtId="0" fontId="88" fillId="0" borderId="0"/>
    <xf numFmtId="9" fontId="88" fillId="0" borderId="0" applyFont="0" applyFill="0" applyBorder="0" applyAlignment="0" applyProtection="0"/>
    <xf numFmtId="164" fontId="88" fillId="0" borderId="0" applyFont="0" applyFill="0" applyBorder="0" applyAlignment="0" applyProtection="0">
      <alignment vertical="center"/>
    </xf>
    <xf numFmtId="0" fontId="88" fillId="0" borderId="0"/>
    <xf numFmtId="0" fontId="88" fillId="0" borderId="0"/>
    <xf numFmtId="0" fontId="88" fillId="0" borderId="0"/>
    <xf numFmtId="0" fontId="63" fillId="13" borderId="88" applyNumberFormat="0" applyAlignment="0" applyProtection="0">
      <alignment vertical="center"/>
    </xf>
    <xf numFmtId="0" fontId="9" fillId="37" borderId="89" applyNumberFormat="0" applyFont="0" applyAlignment="0" applyProtection="0">
      <alignment vertical="center"/>
    </xf>
    <xf numFmtId="0" fontId="62" fillId="36" borderId="82" applyNumberFormat="0" applyAlignment="0" applyProtection="0">
      <alignment vertical="center"/>
    </xf>
    <xf numFmtId="0" fontId="55" fillId="0" borderId="83" applyNumberFormat="0" applyFill="0" applyAlignment="0" applyProtection="0">
      <alignment vertical="center"/>
    </xf>
    <xf numFmtId="0" fontId="88" fillId="0" borderId="0"/>
    <xf numFmtId="0" fontId="88" fillId="0" borderId="0"/>
    <xf numFmtId="0" fontId="88" fillId="0" borderId="0"/>
    <xf numFmtId="9" fontId="88" fillId="0" borderId="0" applyFont="0" applyFill="0" applyBorder="0" applyAlignment="0" applyProtection="0"/>
    <xf numFmtId="164" fontId="88" fillId="0" borderId="0" applyFont="0" applyFill="0" applyBorder="0" applyAlignment="0" applyProtection="0">
      <alignment vertical="center"/>
    </xf>
    <xf numFmtId="0" fontId="88" fillId="0" borderId="0"/>
    <xf numFmtId="0" fontId="88" fillId="0" borderId="0"/>
    <xf numFmtId="0" fontId="88" fillId="0" borderId="0"/>
    <xf numFmtId="0" fontId="88" fillId="0" borderId="0"/>
    <xf numFmtId="0" fontId="88" fillId="0" borderId="0"/>
    <xf numFmtId="9" fontId="88" fillId="0" borderId="0" applyFont="0" applyFill="0" applyBorder="0" applyAlignment="0" applyProtection="0"/>
    <xf numFmtId="164" fontId="88" fillId="0" borderId="0" applyFont="0" applyFill="0" applyBorder="0" applyAlignment="0" applyProtection="0">
      <alignment vertical="center"/>
    </xf>
    <xf numFmtId="0" fontId="88" fillId="0" borderId="0"/>
    <xf numFmtId="0" fontId="88" fillId="0" borderId="0"/>
    <xf numFmtId="0" fontId="88" fillId="0" borderId="0"/>
    <xf numFmtId="0" fontId="88" fillId="0" borderId="0"/>
    <xf numFmtId="0" fontId="88" fillId="0" borderId="0"/>
    <xf numFmtId="0" fontId="88" fillId="0" borderId="0"/>
    <xf numFmtId="0" fontId="55" fillId="0" borderId="83" applyNumberFormat="0" applyFill="0" applyAlignment="0" applyProtection="0">
      <alignment vertical="center"/>
    </xf>
    <xf numFmtId="43" fontId="88" fillId="0" borderId="0" applyFont="0" applyFill="0" applyBorder="0" applyAlignment="0" applyProtection="0"/>
    <xf numFmtId="0" fontId="88" fillId="0" borderId="0"/>
    <xf numFmtId="164" fontId="88" fillId="0" borderId="0" applyFont="0" applyFill="0" applyBorder="0" applyAlignment="0" applyProtection="0">
      <alignment vertical="center"/>
    </xf>
    <xf numFmtId="0" fontId="88" fillId="0" borderId="0"/>
    <xf numFmtId="0" fontId="88" fillId="0" borderId="0"/>
    <xf numFmtId="0" fontId="88" fillId="0" borderId="0"/>
    <xf numFmtId="9" fontId="88" fillId="0" borderId="0" applyFont="0" applyFill="0" applyBorder="0" applyAlignment="0" applyProtection="0"/>
    <xf numFmtId="0" fontId="88" fillId="0" borderId="0"/>
    <xf numFmtId="164" fontId="88" fillId="0" borderId="0" applyFont="0" applyFill="0" applyBorder="0" applyAlignment="0" applyProtection="0">
      <alignment vertical="center"/>
    </xf>
    <xf numFmtId="0" fontId="88" fillId="0" borderId="0"/>
    <xf numFmtId="0" fontId="88" fillId="0" borderId="0"/>
    <xf numFmtId="164" fontId="88" fillId="0" borderId="0" applyFont="0" applyFill="0" applyBorder="0" applyAlignment="0" applyProtection="0">
      <alignment vertical="center"/>
    </xf>
    <xf numFmtId="0" fontId="88" fillId="0" borderId="0"/>
    <xf numFmtId="0" fontId="88" fillId="0" borderId="0"/>
    <xf numFmtId="0" fontId="88" fillId="0" borderId="0"/>
    <xf numFmtId="0" fontId="88" fillId="0" borderId="0"/>
    <xf numFmtId="9" fontId="88" fillId="0" borderId="0" applyFont="0" applyFill="0" applyBorder="0" applyAlignment="0" applyProtection="0"/>
    <xf numFmtId="164" fontId="88" fillId="0" borderId="0" applyFont="0" applyFill="0" applyBorder="0" applyAlignment="0" applyProtection="0">
      <alignment vertical="center"/>
    </xf>
    <xf numFmtId="0" fontId="88" fillId="0" borderId="0"/>
    <xf numFmtId="0" fontId="88" fillId="0" borderId="0"/>
    <xf numFmtId="0" fontId="88" fillId="0" borderId="0"/>
    <xf numFmtId="0" fontId="44" fillId="39" borderId="89" applyNumberFormat="0" applyFont="0" applyAlignment="0" applyProtection="0"/>
    <xf numFmtId="0" fontId="88" fillId="0" borderId="0"/>
    <xf numFmtId="0" fontId="88" fillId="0" borderId="0"/>
    <xf numFmtId="0" fontId="88" fillId="0" borderId="0"/>
    <xf numFmtId="9" fontId="88" fillId="0" borderId="0" applyFont="0" applyFill="0" applyBorder="0" applyAlignment="0" applyProtection="0"/>
    <xf numFmtId="164" fontId="88" fillId="0" borderId="0" applyFont="0" applyFill="0" applyBorder="0" applyAlignment="0" applyProtection="0">
      <alignment vertical="center"/>
    </xf>
    <xf numFmtId="0" fontId="88" fillId="0" borderId="0"/>
    <xf numFmtId="0" fontId="88" fillId="0" borderId="0"/>
    <xf numFmtId="0" fontId="88" fillId="0" borderId="0"/>
    <xf numFmtId="0" fontId="88" fillId="0" borderId="0"/>
    <xf numFmtId="0" fontId="88" fillId="0" borderId="0"/>
    <xf numFmtId="9" fontId="88" fillId="0" borderId="0" applyFont="0" applyFill="0" applyBorder="0" applyAlignment="0" applyProtection="0"/>
    <xf numFmtId="164" fontId="88" fillId="0" borderId="0" applyFont="0" applyFill="0" applyBorder="0" applyAlignment="0" applyProtection="0">
      <alignment vertical="center"/>
    </xf>
    <xf numFmtId="0" fontId="88" fillId="0" borderId="0"/>
    <xf numFmtId="0" fontId="88" fillId="0" borderId="0"/>
    <xf numFmtId="0" fontId="88" fillId="0" borderId="0"/>
    <xf numFmtId="0" fontId="88" fillId="0" borderId="0"/>
    <xf numFmtId="0" fontId="88" fillId="0" borderId="0"/>
    <xf numFmtId="164" fontId="88" fillId="0" borderId="0" applyFont="0" applyFill="0" applyBorder="0" applyAlignment="0" applyProtection="0">
      <alignment vertical="center"/>
    </xf>
    <xf numFmtId="0" fontId="88" fillId="0" borderId="0"/>
    <xf numFmtId="0" fontId="88" fillId="0" borderId="0"/>
    <xf numFmtId="9" fontId="88" fillId="0" borderId="0" applyFont="0" applyFill="0" applyBorder="0" applyAlignment="0" applyProtection="0"/>
    <xf numFmtId="0" fontId="88" fillId="0" borderId="0"/>
    <xf numFmtId="0" fontId="56" fillId="34" borderId="88" applyNumberFormat="0" applyAlignment="0" applyProtection="0">
      <alignment vertical="center"/>
    </xf>
    <xf numFmtId="0" fontId="55" fillId="0" borderId="83" applyNumberFormat="0" applyFill="0" applyAlignment="0" applyProtection="0">
      <alignment vertical="center"/>
    </xf>
    <xf numFmtId="0" fontId="47" fillId="0" borderId="83" applyNumberFormat="0" applyFill="0" applyAlignment="0" applyProtection="0"/>
    <xf numFmtId="0" fontId="62" fillId="34" borderId="82" applyNumberFormat="0" applyAlignment="0" applyProtection="0">
      <alignment vertical="center"/>
    </xf>
    <xf numFmtId="0" fontId="63" fillId="7" borderId="88" applyNumberFormat="0" applyAlignment="0" applyProtection="0">
      <alignment vertical="center"/>
    </xf>
    <xf numFmtId="0" fontId="40" fillId="7" borderId="88" applyNumberFormat="0" applyAlignment="0" applyProtection="0"/>
    <xf numFmtId="0" fontId="56" fillId="34" borderId="88" applyNumberFormat="0" applyAlignment="0" applyProtection="0">
      <alignment vertical="center"/>
    </xf>
    <xf numFmtId="0" fontId="9" fillId="37" borderId="89" applyNumberFormat="0" applyFont="0" applyAlignment="0" applyProtection="0">
      <alignment vertical="center"/>
    </xf>
    <xf numFmtId="0" fontId="88" fillId="0" borderId="0"/>
    <xf numFmtId="9" fontId="88" fillId="0" borderId="0" applyFont="0" applyFill="0" applyBorder="0" applyAlignment="0" applyProtection="0"/>
    <xf numFmtId="164" fontId="88" fillId="0" borderId="0" applyFont="0" applyFill="0" applyBorder="0" applyAlignment="0" applyProtection="0">
      <alignment vertical="center"/>
    </xf>
    <xf numFmtId="0" fontId="88" fillId="0" borderId="0"/>
    <xf numFmtId="164" fontId="88" fillId="0" borderId="0" applyFont="0" applyFill="0" applyBorder="0" applyAlignment="0" applyProtection="0">
      <alignment vertical="center"/>
    </xf>
    <xf numFmtId="43" fontId="88" fillId="0" borderId="0" applyFont="0" applyFill="0" applyBorder="0" applyAlignment="0" applyProtection="0"/>
    <xf numFmtId="9" fontId="5" fillId="0" borderId="0" applyFont="0" applyFill="0" applyBorder="0" applyAlignment="0" applyProtection="0"/>
    <xf numFmtId="0" fontId="88" fillId="0" borderId="0"/>
    <xf numFmtId="9" fontId="88" fillId="0" borderId="0" applyFont="0" applyFill="0" applyBorder="0" applyAlignment="0" applyProtection="0"/>
    <xf numFmtId="164" fontId="88" fillId="0" borderId="0" applyFont="0" applyFill="0" applyBorder="0" applyAlignment="0" applyProtection="0">
      <alignment vertical="center"/>
    </xf>
    <xf numFmtId="0" fontId="88" fillId="0" borderId="0"/>
    <xf numFmtId="164" fontId="88" fillId="0" borderId="0" applyFont="0" applyFill="0" applyBorder="0" applyAlignment="0" applyProtection="0">
      <alignment vertical="center"/>
    </xf>
    <xf numFmtId="43" fontId="88" fillId="0" borderId="0" applyFont="0" applyFill="0" applyBorder="0" applyAlignment="0" applyProtection="0"/>
    <xf numFmtId="43" fontId="88" fillId="0" borderId="0" applyFont="0" applyFill="0" applyBorder="0" applyAlignment="0" applyProtection="0"/>
    <xf numFmtId="0" fontId="88" fillId="0" borderId="0"/>
    <xf numFmtId="164" fontId="88" fillId="0" borderId="0" applyFont="0" applyFill="0" applyBorder="0" applyAlignment="0" applyProtection="0">
      <alignment vertical="center"/>
    </xf>
    <xf numFmtId="0" fontId="88" fillId="0" borderId="0"/>
    <xf numFmtId="0" fontId="88" fillId="0" borderId="0"/>
    <xf numFmtId="0" fontId="88" fillId="0" borderId="0"/>
    <xf numFmtId="9" fontId="88" fillId="0" borderId="0" applyFont="0" applyFill="0" applyBorder="0" applyAlignment="0" applyProtection="0"/>
    <xf numFmtId="0" fontId="88" fillId="0" borderId="0"/>
    <xf numFmtId="164" fontId="88" fillId="0" borderId="0" applyFont="0" applyFill="0" applyBorder="0" applyAlignment="0" applyProtection="0">
      <alignment vertical="center"/>
    </xf>
    <xf numFmtId="0" fontId="88" fillId="0" borderId="0"/>
    <xf numFmtId="0" fontId="88" fillId="0" borderId="0"/>
    <xf numFmtId="164" fontId="88" fillId="0" borderId="0" applyFont="0" applyFill="0" applyBorder="0" applyAlignment="0" applyProtection="0">
      <alignment vertical="center"/>
    </xf>
    <xf numFmtId="0" fontId="88" fillId="0" borderId="0"/>
    <xf numFmtId="0" fontId="88" fillId="0" borderId="0"/>
    <xf numFmtId="0" fontId="88" fillId="0" borderId="0"/>
    <xf numFmtId="0" fontId="88" fillId="0" borderId="0"/>
    <xf numFmtId="9" fontId="88" fillId="0" borderId="0" applyFont="0" applyFill="0" applyBorder="0" applyAlignment="0" applyProtection="0"/>
    <xf numFmtId="164" fontId="88" fillId="0" borderId="0" applyFont="0" applyFill="0" applyBorder="0" applyAlignment="0" applyProtection="0">
      <alignment vertical="center"/>
    </xf>
    <xf numFmtId="0" fontId="88" fillId="0" borderId="0"/>
    <xf numFmtId="0" fontId="88" fillId="0" borderId="0"/>
    <xf numFmtId="0" fontId="88" fillId="0" borderId="0"/>
    <xf numFmtId="0" fontId="88" fillId="0" borderId="0"/>
    <xf numFmtId="0" fontId="88" fillId="0" borderId="0"/>
    <xf numFmtId="0" fontId="88" fillId="0" borderId="0"/>
    <xf numFmtId="9" fontId="88" fillId="0" borderId="0" applyFont="0" applyFill="0" applyBorder="0" applyAlignment="0" applyProtection="0"/>
    <xf numFmtId="164" fontId="88" fillId="0" borderId="0" applyFont="0" applyFill="0" applyBorder="0" applyAlignment="0" applyProtection="0">
      <alignment vertical="center"/>
    </xf>
    <xf numFmtId="0" fontId="88" fillId="0" borderId="0"/>
    <xf numFmtId="0" fontId="88" fillId="0" borderId="0"/>
    <xf numFmtId="0" fontId="88" fillId="0" borderId="0"/>
    <xf numFmtId="0" fontId="88" fillId="0" borderId="0"/>
    <xf numFmtId="0" fontId="88" fillId="0" borderId="0"/>
    <xf numFmtId="9" fontId="88" fillId="0" borderId="0" applyFont="0" applyFill="0" applyBorder="0" applyAlignment="0" applyProtection="0"/>
    <xf numFmtId="164" fontId="88" fillId="0" borderId="0" applyFont="0" applyFill="0" applyBorder="0" applyAlignment="0" applyProtection="0">
      <alignment vertical="center"/>
    </xf>
    <xf numFmtId="0" fontId="88" fillId="0" borderId="0"/>
    <xf numFmtId="0" fontId="88" fillId="0" borderId="0"/>
    <xf numFmtId="0" fontId="88" fillId="0" borderId="0"/>
    <xf numFmtId="0" fontId="88" fillId="0" borderId="0"/>
    <xf numFmtId="0" fontId="88" fillId="0" borderId="0"/>
    <xf numFmtId="0" fontId="88" fillId="0" borderId="0"/>
    <xf numFmtId="43" fontId="88" fillId="0" borderId="0" applyFont="0" applyFill="0" applyBorder="0" applyAlignment="0" applyProtection="0"/>
    <xf numFmtId="0" fontId="88" fillId="0" borderId="0"/>
    <xf numFmtId="164" fontId="88" fillId="0" borderId="0" applyFont="0" applyFill="0" applyBorder="0" applyAlignment="0" applyProtection="0">
      <alignment vertical="center"/>
    </xf>
    <xf numFmtId="0" fontId="88" fillId="0" borderId="0"/>
    <xf numFmtId="0" fontId="88" fillId="0" borderId="0"/>
    <xf numFmtId="0" fontId="88" fillId="0" borderId="0"/>
    <xf numFmtId="9" fontId="88" fillId="0" borderId="0" applyFont="0" applyFill="0" applyBorder="0" applyAlignment="0" applyProtection="0"/>
    <xf numFmtId="0" fontId="88" fillId="0" borderId="0"/>
    <xf numFmtId="164" fontId="88" fillId="0" borderId="0" applyFont="0" applyFill="0" applyBorder="0" applyAlignment="0" applyProtection="0">
      <alignment vertical="center"/>
    </xf>
    <xf numFmtId="0" fontId="88" fillId="0" borderId="0"/>
    <xf numFmtId="0" fontId="88" fillId="0" borderId="0"/>
    <xf numFmtId="164" fontId="88" fillId="0" borderId="0" applyFont="0" applyFill="0" applyBorder="0" applyAlignment="0" applyProtection="0">
      <alignment vertical="center"/>
    </xf>
    <xf numFmtId="0" fontId="88" fillId="0" borderId="0"/>
    <xf numFmtId="0" fontId="88" fillId="0" borderId="0"/>
    <xf numFmtId="0" fontId="88" fillId="0" borderId="0"/>
    <xf numFmtId="0" fontId="88" fillId="0" borderId="0"/>
    <xf numFmtId="9" fontId="88" fillId="0" borderId="0" applyFont="0" applyFill="0" applyBorder="0" applyAlignment="0" applyProtection="0"/>
    <xf numFmtId="164" fontId="88" fillId="0" borderId="0" applyFont="0" applyFill="0" applyBorder="0" applyAlignment="0" applyProtection="0">
      <alignment vertical="center"/>
    </xf>
    <xf numFmtId="0" fontId="88" fillId="0" borderId="0"/>
    <xf numFmtId="0" fontId="88" fillId="0" borderId="0"/>
    <xf numFmtId="0" fontId="88" fillId="0" borderId="0"/>
    <xf numFmtId="0" fontId="63" fillId="13" borderId="88" applyNumberFormat="0" applyAlignment="0" applyProtection="0">
      <alignment vertical="center"/>
    </xf>
    <xf numFmtId="0" fontId="88" fillId="0" borderId="0"/>
    <xf numFmtId="0" fontId="88" fillId="0" borderId="0"/>
    <xf numFmtId="0" fontId="88" fillId="0" borderId="0"/>
    <xf numFmtId="9" fontId="88" fillId="0" borderId="0" applyFont="0" applyFill="0" applyBorder="0" applyAlignment="0" applyProtection="0"/>
    <xf numFmtId="164" fontId="88" fillId="0" borderId="0" applyFont="0" applyFill="0" applyBorder="0" applyAlignment="0" applyProtection="0">
      <alignment vertical="center"/>
    </xf>
    <xf numFmtId="0" fontId="88" fillId="0" borderId="0"/>
    <xf numFmtId="0" fontId="88" fillId="0" borderId="0"/>
    <xf numFmtId="0" fontId="88" fillId="0" borderId="0"/>
    <xf numFmtId="0" fontId="88" fillId="0" borderId="0"/>
    <xf numFmtId="0" fontId="88" fillId="0" borderId="0"/>
    <xf numFmtId="9" fontId="88" fillId="0" borderId="0" applyFont="0" applyFill="0" applyBorder="0" applyAlignment="0" applyProtection="0"/>
    <xf numFmtId="164" fontId="88" fillId="0" borderId="0" applyFont="0" applyFill="0" applyBorder="0" applyAlignment="0" applyProtection="0">
      <alignment vertical="center"/>
    </xf>
    <xf numFmtId="0" fontId="88" fillId="0" borderId="0"/>
    <xf numFmtId="0" fontId="88" fillId="0" borderId="0"/>
    <xf numFmtId="0" fontId="88" fillId="0" borderId="0"/>
    <xf numFmtId="0" fontId="88" fillId="0" borderId="0"/>
    <xf numFmtId="0" fontId="88" fillId="0" borderId="0"/>
    <xf numFmtId="164" fontId="88" fillId="0" borderId="0" applyFont="0" applyFill="0" applyBorder="0" applyAlignment="0" applyProtection="0">
      <alignment vertical="center"/>
    </xf>
    <xf numFmtId="0" fontId="88" fillId="0" borderId="0"/>
    <xf numFmtId="0" fontId="88" fillId="0" borderId="0"/>
    <xf numFmtId="9" fontId="88" fillId="0" borderId="0" applyFont="0" applyFill="0" applyBorder="0" applyAlignment="0" applyProtection="0"/>
    <xf numFmtId="0" fontId="88" fillId="0" borderId="0"/>
    <xf numFmtId="0" fontId="9" fillId="37" borderId="89" applyNumberFormat="0" applyFont="0" applyAlignment="0" applyProtection="0">
      <alignment vertical="center"/>
    </xf>
    <xf numFmtId="0" fontId="62" fillId="34" borderId="82" applyNumberFormat="0" applyAlignment="0" applyProtection="0">
      <alignment vertical="center"/>
    </xf>
    <xf numFmtId="0" fontId="88" fillId="0" borderId="0"/>
    <xf numFmtId="9" fontId="88" fillId="0" borderId="0" applyFont="0" applyFill="0" applyBorder="0" applyAlignment="0" applyProtection="0"/>
    <xf numFmtId="164" fontId="88" fillId="0" borderId="0" applyFont="0" applyFill="0" applyBorder="0" applyAlignment="0" applyProtection="0">
      <alignment vertical="center"/>
    </xf>
    <xf numFmtId="0" fontId="88" fillId="0" borderId="0"/>
    <xf numFmtId="164" fontId="88" fillId="0" borderId="0" applyFont="0" applyFill="0" applyBorder="0" applyAlignment="0" applyProtection="0">
      <alignment vertical="center"/>
    </xf>
    <xf numFmtId="43" fontId="88" fillId="0" borderId="0" applyFont="0" applyFill="0" applyBorder="0" applyAlignment="0" applyProtection="0"/>
    <xf numFmtId="0" fontId="88" fillId="0" borderId="0"/>
    <xf numFmtId="9" fontId="88" fillId="0" borderId="0" applyFont="0" applyFill="0" applyBorder="0" applyAlignment="0" applyProtection="0"/>
    <xf numFmtId="164" fontId="88" fillId="0" borderId="0" applyFont="0" applyFill="0" applyBorder="0" applyAlignment="0" applyProtection="0">
      <alignment vertical="center"/>
    </xf>
    <xf numFmtId="0" fontId="88" fillId="0" borderId="0"/>
    <xf numFmtId="164" fontId="88" fillId="0" borderId="0" applyFont="0" applyFill="0" applyBorder="0" applyAlignment="0" applyProtection="0">
      <alignment vertical="center"/>
    </xf>
    <xf numFmtId="43" fontId="88" fillId="0" borderId="0" applyFont="0" applyFill="0" applyBorder="0" applyAlignment="0" applyProtection="0"/>
    <xf numFmtId="0" fontId="44" fillId="39" borderId="89" applyNumberFormat="0" applyFont="0" applyAlignment="0" applyProtection="0"/>
    <xf numFmtId="0" fontId="44" fillId="39" borderId="89" applyNumberFormat="0" applyFont="0" applyAlignment="0" applyProtection="0"/>
    <xf numFmtId="0" fontId="31" fillId="34" borderId="88" applyNumberFormat="0" applyAlignment="0" applyProtection="0"/>
    <xf numFmtId="0" fontId="47" fillId="0" borderId="83" applyNumberFormat="0" applyFill="0" applyAlignment="0" applyProtection="0"/>
    <xf numFmtId="0" fontId="88" fillId="0" borderId="0"/>
    <xf numFmtId="0" fontId="88" fillId="0" borderId="0"/>
    <xf numFmtId="0" fontId="88" fillId="0" borderId="0"/>
    <xf numFmtId="0" fontId="88" fillId="0" borderId="0"/>
    <xf numFmtId="0" fontId="88" fillId="0" borderId="0"/>
    <xf numFmtId="9" fontId="88" fillId="0" borderId="0" applyFont="0" applyFill="0" applyBorder="0" applyAlignment="0" applyProtection="0"/>
    <xf numFmtId="164" fontId="88" fillId="0" borderId="0" applyFont="0" applyFill="0" applyBorder="0" applyAlignment="0" applyProtection="0">
      <alignment vertical="center"/>
    </xf>
    <xf numFmtId="0" fontId="88" fillId="0" borderId="0"/>
    <xf numFmtId="0" fontId="88" fillId="0" borderId="0"/>
    <xf numFmtId="0" fontId="88" fillId="0" borderId="0"/>
    <xf numFmtId="0" fontId="88" fillId="0" borderId="0"/>
    <xf numFmtId="164" fontId="88" fillId="0" borderId="0" applyFont="0" applyFill="0" applyBorder="0" applyAlignment="0" applyProtection="0">
      <alignment vertical="center"/>
    </xf>
    <xf numFmtId="0" fontId="88" fillId="0" borderId="0"/>
    <xf numFmtId="0" fontId="88" fillId="0" borderId="0"/>
    <xf numFmtId="0" fontId="88" fillId="0" borderId="0"/>
    <xf numFmtId="0" fontId="88" fillId="0" borderId="0"/>
    <xf numFmtId="0" fontId="88" fillId="0" borderId="0"/>
    <xf numFmtId="9" fontId="88" fillId="0" borderId="0" applyFont="0" applyFill="0" applyBorder="0" applyAlignment="0" applyProtection="0"/>
    <xf numFmtId="164" fontId="88" fillId="0" borderId="0" applyFont="0" applyFill="0" applyBorder="0" applyAlignment="0" applyProtection="0">
      <alignment vertical="center"/>
    </xf>
    <xf numFmtId="0" fontId="88" fillId="0" borderId="0"/>
    <xf numFmtId="0" fontId="88" fillId="0" borderId="0"/>
    <xf numFmtId="0" fontId="88" fillId="0" borderId="0"/>
    <xf numFmtId="0" fontId="88" fillId="0" borderId="0"/>
    <xf numFmtId="0" fontId="88" fillId="0" borderId="0"/>
    <xf numFmtId="0" fontId="88" fillId="0" borderId="0"/>
    <xf numFmtId="43" fontId="88" fillId="0" borderId="0" applyFont="0" applyFill="0" applyBorder="0" applyAlignment="0" applyProtection="0"/>
    <xf numFmtId="0" fontId="88" fillId="0" borderId="0"/>
    <xf numFmtId="164" fontId="88" fillId="0" borderId="0" applyFont="0" applyFill="0" applyBorder="0" applyAlignment="0" applyProtection="0">
      <alignment vertical="center"/>
    </xf>
    <xf numFmtId="0" fontId="88" fillId="0" borderId="0"/>
    <xf numFmtId="0" fontId="88" fillId="0" borderId="0"/>
    <xf numFmtId="0" fontId="88" fillId="0" borderId="0"/>
    <xf numFmtId="9" fontId="88" fillId="0" borderId="0" applyFont="0" applyFill="0" applyBorder="0" applyAlignment="0" applyProtection="0"/>
    <xf numFmtId="164" fontId="88" fillId="0" borderId="0" applyFont="0" applyFill="0" applyBorder="0" applyAlignment="0" applyProtection="0">
      <alignment vertical="center"/>
    </xf>
    <xf numFmtId="0" fontId="88" fillId="0" borderId="0"/>
    <xf numFmtId="0" fontId="88" fillId="0" borderId="0"/>
    <xf numFmtId="164" fontId="88" fillId="0" borderId="0" applyFont="0" applyFill="0" applyBorder="0" applyAlignment="0" applyProtection="0">
      <alignment vertical="center"/>
    </xf>
    <xf numFmtId="0" fontId="88" fillId="0" borderId="0"/>
    <xf numFmtId="0" fontId="88" fillId="0" borderId="0"/>
    <xf numFmtId="0" fontId="88" fillId="0" borderId="0"/>
    <xf numFmtId="0" fontId="88" fillId="0" borderId="0"/>
    <xf numFmtId="9" fontId="88" fillId="0" borderId="0" applyFont="0" applyFill="0" applyBorder="0" applyAlignment="0" applyProtection="0"/>
    <xf numFmtId="164" fontId="88" fillId="0" borderId="0" applyFont="0" applyFill="0" applyBorder="0" applyAlignment="0" applyProtection="0">
      <alignment vertical="center"/>
    </xf>
    <xf numFmtId="0" fontId="88" fillId="0" borderId="0"/>
    <xf numFmtId="0" fontId="88" fillId="0" borderId="0"/>
    <xf numFmtId="0" fontId="88" fillId="0" borderId="0"/>
    <xf numFmtId="0" fontId="88" fillId="0" borderId="0"/>
    <xf numFmtId="0" fontId="88" fillId="0" borderId="0"/>
    <xf numFmtId="0" fontId="88" fillId="0" borderId="0"/>
    <xf numFmtId="9" fontId="88" fillId="0" borderId="0" applyFont="0" applyFill="0" applyBorder="0" applyAlignment="0" applyProtection="0"/>
    <xf numFmtId="164" fontId="88" fillId="0" borderId="0" applyFont="0" applyFill="0" applyBorder="0" applyAlignment="0" applyProtection="0">
      <alignment vertical="center"/>
    </xf>
    <xf numFmtId="0" fontId="88" fillId="0" borderId="0"/>
    <xf numFmtId="0" fontId="88" fillId="0" borderId="0"/>
    <xf numFmtId="0" fontId="88" fillId="0" borderId="0"/>
    <xf numFmtId="0" fontId="88" fillId="0" borderId="0"/>
    <xf numFmtId="0" fontId="88" fillId="0" borderId="0"/>
    <xf numFmtId="9" fontId="88" fillId="0" borderId="0" applyFont="0" applyFill="0" applyBorder="0" applyAlignment="0" applyProtection="0"/>
    <xf numFmtId="164" fontId="88" fillId="0" borderId="0" applyFont="0" applyFill="0" applyBorder="0" applyAlignment="0" applyProtection="0">
      <alignment vertical="center"/>
    </xf>
    <xf numFmtId="0" fontId="88" fillId="0" borderId="0"/>
    <xf numFmtId="0" fontId="88" fillId="0" borderId="0"/>
    <xf numFmtId="0" fontId="88" fillId="0" borderId="0"/>
    <xf numFmtId="0" fontId="88" fillId="0" borderId="0"/>
    <xf numFmtId="0" fontId="88" fillId="0" borderId="0"/>
    <xf numFmtId="164" fontId="88" fillId="0" borderId="0" applyFont="0" applyFill="0" applyBorder="0" applyAlignment="0" applyProtection="0">
      <alignment vertical="center"/>
    </xf>
    <xf numFmtId="0" fontId="88" fillId="0" borderId="0"/>
    <xf numFmtId="0" fontId="88" fillId="0" borderId="0"/>
    <xf numFmtId="9" fontId="88" fillId="0" borderId="0" applyFont="0" applyFill="0" applyBorder="0" applyAlignment="0" applyProtection="0"/>
    <xf numFmtId="0" fontId="88" fillId="0" borderId="0"/>
    <xf numFmtId="0" fontId="40" fillId="7" borderId="88" applyNumberFormat="0" applyAlignment="0" applyProtection="0"/>
    <xf numFmtId="0" fontId="63" fillId="7" borderId="88" applyNumberFormat="0" applyAlignment="0" applyProtection="0">
      <alignment vertical="center"/>
    </xf>
    <xf numFmtId="0" fontId="63" fillId="13" borderId="88" applyNumberFormat="0" applyAlignment="0" applyProtection="0">
      <alignment vertical="center"/>
    </xf>
    <xf numFmtId="0" fontId="55" fillId="0" borderId="83" applyNumberFormat="0" applyFill="0" applyAlignment="0" applyProtection="0">
      <alignment vertical="center"/>
    </xf>
    <xf numFmtId="0" fontId="56" fillId="36" borderId="88" applyNumberFormat="0" applyAlignment="0" applyProtection="0">
      <alignment vertical="center"/>
    </xf>
    <xf numFmtId="0" fontId="62" fillId="36" borderId="82" applyNumberFormat="0" applyAlignment="0" applyProtection="0">
      <alignment vertical="center"/>
    </xf>
    <xf numFmtId="0" fontId="63" fillId="13" borderId="88" applyNumberFormat="0" applyAlignment="0" applyProtection="0">
      <alignment vertical="center"/>
    </xf>
    <xf numFmtId="0" fontId="9" fillId="37" borderId="89" applyNumberFormat="0" applyFont="0" applyAlignment="0" applyProtection="0">
      <alignment vertical="center"/>
    </xf>
    <xf numFmtId="0" fontId="40" fillId="7" borderId="88" applyNumberFormat="0" applyAlignment="0" applyProtection="0"/>
    <xf numFmtId="0" fontId="47" fillId="0" borderId="83" applyNumberFormat="0" applyFill="0" applyAlignment="0" applyProtection="0"/>
    <xf numFmtId="0" fontId="56" fillId="36" borderId="88" applyNumberFormat="0" applyAlignment="0" applyProtection="0">
      <alignment vertical="center"/>
    </xf>
    <xf numFmtId="0" fontId="63" fillId="13" borderId="88" applyNumberFormat="0" applyAlignment="0" applyProtection="0">
      <alignment vertical="center"/>
    </xf>
    <xf numFmtId="0" fontId="62" fillId="36" borderId="82" applyNumberFormat="0" applyAlignment="0" applyProtection="0">
      <alignment vertical="center"/>
    </xf>
    <xf numFmtId="0" fontId="40" fillId="7" borderId="88" applyNumberFormat="0" applyAlignment="0" applyProtection="0"/>
    <xf numFmtId="0" fontId="56" fillId="36" borderId="88" applyNumberFormat="0" applyAlignment="0" applyProtection="0">
      <alignment vertical="center"/>
    </xf>
    <xf numFmtId="0" fontId="55" fillId="0" borderId="83" applyNumberFormat="0" applyFill="0" applyAlignment="0" applyProtection="0">
      <alignment vertical="center"/>
    </xf>
    <xf numFmtId="0" fontId="40" fillId="7" borderId="88" applyNumberFormat="0" applyAlignment="0" applyProtection="0"/>
    <xf numFmtId="0" fontId="44" fillId="39" borderId="89" applyNumberFormat="0" applyFont="0" applyAlignment="0" applyProtection="0"/>
    <xf numFmtId="0" fontId="56" fillId="36" borderId="88" applyNumberFormat="0" applyAlignment="0" applyProtection="0">
      <alignment vertical="center"/>
    </xf>
    <xf numFmtId="0" fontId="55" fillId="0" borderId="83" applyNumberFormat="0" applyFill="0" applyAlignment="0" applyProtection="0">
      <alignment vertical="center"/>
    </xf>
    <xf numFmtId="0" fontId="56" fillId="36" borderId="88" applyNumberFormat="0" applyAlignment="0" applyProtection="0">
      <alignment vertical="center"/>
    </xf>
    <xf numFmtId="0" fontId="62" fillId="36" borderId="82" applyNumberFormat="0" applyAlignment="0" applyProtection="0">
      <alignment vertical="center"/>
    </xf>
    <xf numFmtId="0" fontId="40" fillId="7" borderId="88" applyNumberFormat="0" applyAlignment="0" applyProtection="0"/>
    <xf numFmtId="0" fontId="45" fillId="34" borderId="82" applyNumberFormat="0" applyAlignment="0" applyProtection="0"/>
    <xf numFmtId="0" fontId="40" fillId="7" borderId="88" applyNumberFormat="0" applyAlignment="0" applyProtection="0"/>
    <xf numFmtId="0" fontId="62" fillId="36" borderId="82" applyNumberFormat="0" applyAlignment="0" applyProtection="0">
      <alignment vertical="center"/>
    </xf>
    <xf numFmtId="0" fontId="62" fillId="36" borderId="82" applyNumberFormat="0" applyAlignment="0" applyProtection="0">
      <alignment vertical="center"/>
    </xf>
    <xf numFmtId="0" fontId="55" fillId="0" borderId="83" applyNumberFormat="0" applyFill="0" applyAlignment="0" applyProtection="0">
      <alignment vertical="center"/>
    </xf>
    <xf numFmtId="0" fontId="62" fillId="36" borderId="82" applyNumberFormat="0" applyAlignment="0" applyProtection="0">
      <alignment vertical="center"/>
    </xf>
    <xf numFmtId="0" fontId="55" fillId="0" borderId="83" applyNumberFormat="0" applyFill="0" applyAlignment="0" applyProtection="0">
      <alignment vertical="center"/>
    </xf>
    <xf numFmtId="0" fontId="62" fillId="36" borderId="82" applyNumberFormat="0" applyAlignment="0" applyProtection="0">
      <alignment vertical="center"/>
    </xf>
    <xf numFmtId="0" fontId="63" fillId="13" borderId="88" applyNumberFormat="0" applyAlignment="0" applyProtection="0">
      <alignment vertical="center"/>
    </xf>
    <xf numFmtId="0" fontId="9" fillId="37" borderId="89" applyNumberFormat="0" applyFont="0" applyAlignment="0" applyProtection="0">
      <alignment vertical="center"/>
    </xf>
    <xf numFmtId="0" fontId="9" fillId="37" borderId="89" applyNumberFormat="0" applyFont="0" applyAlignment="0" applyProtection="0">
      <alignment vertical="center"/>
    </xf>
    <xf numFmtId="0" fontId="9" fillId="37" borderId="89" applyNumberFormat="0" applyFont="0" applyAlignment="0" applyProtection="0">
      <alignment vertical="center"/>
    </xf>
    <xf numFmtId="0" fontId="40" fillId="7" borderId="88" applyNumberFormat="0" applyAlignment="0" applyProtection="0"/>
    <xf numFmtId="0" fontId="55" fillId="0" borderId="83" applyNumberFormat="0" applyFill="0" applyAlignment="0" applyProtection="0">
      <alignment vertical="center"/>
    </xf>
    <xf numFmtId="0" fontId="62" fillId="36" borderId="82" applyNumberFormat="0" applyAlignment="0" applyProtection="0">
      <alignment vertical="center"/>
    </xf>
    <xf numFmtId="0" fontId="63" fillId="13" borderId="88" applyNumberFormat="0" applyAlignment="0" applyProtection="0">
      <alignment vertical="center"/>
    </xf>
    <xf numFmtId="0" fontId="63" fillId="13" borderId="88" applyNumberFormat="0" applyAlignment="0" applyProtection="0">
      <alignment vertical="center"/>
    </xf>
    <xf numFmtId="0" fontId="40" fillId="7" borderId="88" applyNumberFormat="0" applyAlignment="0" applyProtection="0"/>
    <xf numFmtId="0" fontId="9" fillId="37" borderId="89" applyNumberFormat="0" applyFont="0" applyAlignment="0" applyProtection="0">
      <alignment vertical="center"/>
    </xf>
    <xf numFmtId="0" fontId="56" fillId="36" borderId="88" applyNumberFormat="0" applyAlignment="0" applyProtection="0">
      <alignment vertical="center"/>
    </xf>
    <xf numFmtId="0" fontId="63" fillId="13" borderId="88" applyNumberFormat="0" applyAlignment="0" applyProtection="0">
      <alignment vertical="center"/>
    </xf>
    <xf numFmtId="0" fontId="62" fillId="36" borderId="82" applyNumberFormat="0" applyAlignment="0" applyProtection="0">
      <alignment vertical="center"/>
    </xf>
    <xf numFmtId="0" fontId="55" fillId="0" borderId="83" applyNumberFormat="0" applyFill="0" applyAlignment="0" applyProtection="0">
      <alignment vertical="center"/>
    </xf>
    <xf numFmtId="0" fontId="31" fillId="34" borderId="88" applyNumberFormat="0" applyAlignment="0" applyProtection="0"/>
    <xf numFmtId="0" fontId="62" fillId="36" borderId="82" applyNumberFormat="0" applyAlignment="0" applyProtection="0">
      <alignment vertical="center"/>
    </xf>
    <xf numFmtId="0" fontId="9" fillId="37" borderId="89" applyNumberFormat="0" applyFont="0" applyAlignment="0" applyProtection="0">
      <alignment vertical="center"/>
    </xf>
    <xf numFmtId="0" fontId="56" fillId="36" borderId="88" applyNumberFormat="0" applyAlignment="0" applyProtection="0">
      <alignment vertical="center"/>
    </xf>
    <xf numFmtId="0" fontId="63" fillId="13" borderId="88" applyNumberFormat="0" applyAlignment="0" applyProtection="0">
      <alignment vertical="center"/>
    </xf>
    <xf numFmtId="0" fontId="40" fillId="7" borderId="88" applyNumberFormat="0" applyAlignment="0" applyProtection="0"/>
    <xf numFmtId="0" fontId="40" fillId="7" borderId="88" applyNumberFormat="0" applyAlignment="0" applyProtection="0"/>
    <xf numFmtId="0" fontId="45" fillId="34" borderId="82" applyNumberFormat="0" applyAlignment="0" applyProtection="0"/>
    <xf numFmtId="0" fontId="40" fillId="7" borderId="88" applyNumberFormat="0" applyAlignment="0" applyProtection="0"/>
    <xf numFmtId="0" fontId="31" fillId="34" borderId="88" applyNumberFormat="0" applyAlignment="0" applyProtection="0"/>
    <xf numFmtId="0" fontId="40" fillId="7" borderId="88" applyNumberFormat="0" applyAlignment="0" applyProtection="0"/>
    <xf numFmtId="0" fontId="31" fillId="34" borderId="88" applyNumberFormat="0" applyAlignment="0" applyProtection="0"/>
    <xf numFmtId="0" fontId="40" fillId="7" borderId="88" applyNumberFormat="0" applyAlignment="0" applyProtection="0"/>
    <xf numFmtId="0" fontId="45" fillId="34" borderId="82" applyNumberFormat="0" applyAlignment="0" applyProtection="0"/>
    <xf numFmtId="0" fontId="47" fillId="0" borderId="83" applyNumberFormat="0" applyFill="0" applyAlignment="0" applyProtection="0"/>
    <xf numFmtId="0" fontId="47" fillId="0" borderId="83" applyNumberFormat="0" applyFill="0" applyAlignment="0" applyProtection="0"/>
    <xf numFmtId="0" fontId="45" fillId="34" borderId="82" applyNumberFormat="0" applyAlignment="0" applyProtection="0"/>
    <xf numFmtId="0" fontId="44" fillId="39" borderId="89" applyNumberFormat="0" applyFont="0" applyAlignment="0" applyProtection="0"/>
    <xf numFmtId="0" fontId="47" fillId="0" borderId="83" applyNumberFormat="0" applyFill="0" applyAlignment="0" applyProtection="0"/>
    <xf numFmtId="0" fontId="45" fillId="34" borderId="82" applyNumberFormat="0" applyAlignment="0" applyProtection="0"/>
    <xf numFmtId="0" fontId="44" fillId="39" borderId="89" applyNumberFormat="0" applyFont="0" applyAlignment="0" applyProtection="0"/>
    <xf numFmtId="0" fontId="40" fillId="7" borderId="88" applyNumberFormat="0" applyAlignment="0" applyProtection="0"/>
    <xf numFmtId="0" fontId="31" fillId="34" borderId="88" applyNumberFormat="0" applyAlignment="0" applyProtection="0"/>
    <xf numFmtId="0" fontId="40" fillId="7" borderId="88" applyNumberFormat="0" applyAlignment="0" applyProtection="0"/>
    <xf numFmtId="0" fontId="47" fillId="0" borderId="83" applyNumberFormat="0" applyFill="0" applyAlignment="0" applyProtection="0"/>
    <xf numFmtId="0" fontId="47" fillId="0" borderId="83" applyNumberFormat="0" applyFill="0" applyAlignment="0" applyProtection="0"/>
    <xf numFmtId="0" fontId="31" fillId="34" borderId="88" applyNumberFormat="0" applyAlignment="0" applyProtection="0"/>
    <xf numFmtId="0" fontId="31" fillId="34" borderId="88" applyNumberFormat="0" applyAlignment="0" applyProtection="0"/>
    <xf numFmtId="0" fontId="44" fillId="39" borderId="89" applyNumberFormat="0" applyFont="0" applyAlignment="0" applyProtection="0"/>
    <xf numFmtId="0" fontId="45" fillId="34" borderId="82" applyNumberFormat="0" applyAlignment="0" applyProtection="0"/>
    <xf numFmtId="0" fontId="44" fillId="39" borderId="89" applyNumberFormat="0" applyFont="0" applyAlignment="0" applyProtection="0"/>
    <xf numFmtId="0" fontId="40" fillId="7" borderId="88" applyNumberFormat="0" applyAlignment="0" applyProtection="0"/>
    <xf numFmtId="0" fontId="45" fillId="34" borderId="82" applyNumberFormat="0" applyAlignment="0" applyProtection="0"/>
    <xf numFmtId="0" fontId="45" fillId="34" borderId="82" applyNumberFormat="0" applyAlignment="0" applyProtection="0"/>
    <xf numFmtId="0" fontId="62" fillId="36" borderId="82" applyNumberFormat="0" applyAlignment="0" applyProtection="0">
      <alignment vertical="center"/>
    </xf>
    <xf numFmtId="0" fontId="62" fillId="36" borderId="82" applyNumberFormat="0" applyAlignment="0" applyProtection="0">
      <alignment vertical="center"/>
    </xf>
    <xf numFmtId="0" fontId="62" fillId="36" borderId="82" applyNumberFormat="0" applyAlignment="0" applyProtection="0">
      <alignment vertical="center"/>
    </xf>
    <xf numFmtId="9" fontId="9" fillId="0" borderId="0" applyFont="0" applyFill="0" applyBorder="0" applyAlignment="0" applyProtection="0"/>
    <xf numFmtId="0" fontId="62" fillId="36" borderId="82" applyNumberFormat="0" applyAlignment="0" applyProtection="0">
      <alignment vertical="center"/>
    </xf>
    <xf numFmtId="0" fontId="62" fillId="36" borderId="82" applyNumberFormat="0" applyAlignment="0" applyProtection="0">
      <alignment vertical="center"/>
    </xf>
    <xf numFmtId="0" fontId="9" fillId="37" borderId="89" applyNumberFormat="0" applyFont="0" applyAlignment="0" applyProtection="0">
      <alignment vertical="center"/>
    </xf>
    <xf numFmtId="0" fontId="45" fillId="34" borderId="82" applyNumberFormat="0" applyAlignment="0" applyProtection="0"/>
    <xf numFmtId="0" fontId="62" fillId="36" borderId="82" applyNumberFormat="0" applyAlignment="0" applyProtection="0">
      <alignment vertical="center"/>
    </xf>
    <xf numFmtId="0" fontId="47" fillId="0" borderId="83" applyNumberFormat="0" applyFill="0" applyAlignment="0" applyProtection="0"/>
    <xf numFmtId="0" fontId="56" fillId="36" borderId="88" applyNumberFormat="0" applyAlignment="0" applyProtection="0">
      <alignment vertical="center"/>
    </xf>
    <xf numFmtId="0" fontId="63" fillId="13" borderId="88" applyNumberFormat="0" applyAlignment="0" applyProtection="0">
      <alignment vertical="center"/>
    </xf>
    <xf numFmtId="0" fontId="56" fillId="36" borderId="88" applyNumberFormat="0" applyAlignment="0" applyProtection="0">
      <alignment vertical="center"/>
    </xf>
    <xf numFmtId="0" fontId="55" fillId="0" borderId="83" applyNumberFormat="0" applyFill="0" applyAlignment="0" applyProtection="0">
      <alignment vertical="center"/>
    </xf>
    <xf numFmtId="0" fontId="44" fillId="39" borderId="89" applyNumberFormat="0" applyFont="0" applyAlignment="0" applyProtection="0"/>
    <xf numFmtId="0" fontId="56" fillId="36" borderId="88" applyNumberFormat="0" applyAlignment="0" applyProtection="0">
      <alignment vertical="center"/>
    </xf>
    <xf numFmtId="0" fontId="55" fillId="0" borderId="83" applyNumberFormat="0" applyFill="0" applyAlignment="0" applyProtection="0">
      <alignment vertical="center"/>
    </xf>
    <xf numFmtId="0" fontId="56" fillId="36" borderId="88" applyNumberFormat="0" applyAlignment="0" applyProtection="0">
      <alignment vertical="center"/>
    </xf>
    <xf numFmtId="0" fontId="55" fillId="0" borderId="83" applyNumberFormat="0" applyFill="0" applyAlignment="0" applyProtection="0">
      <alignment vertical="center"/>
    </xf>
    <xf numFmtId="0" fontId="55" fillId="0" borderId="83" applyNumberFormat="0" applyFill="0" applyAlignment="0" applyProtection="0">
      <alignment vertical="center"/>
    </xf>
    <xf numFmtId="0" fontId="63" fillId="13" borderId="88" applyNumberFormat="0" applyAlignment="0" applyProtection="0">
      <alignment vertical="center"/>
    </xf>
    <xf numFmtId="0" fontId="9" fillId="37" borderId="89" applyNumberFormat="0" applyFont="0" applyAlignment="0" applyProtection="0">
      <alignment vertical="center"/>
    </xf>
    <xf numFmtId="0" fontId="9" fillId="37" borderId="89" applyNumberFormat="0" applyFont="0" applyAlignment="0" applyProtection="0">
      <alignment vertical="center"/>
    </xf>
    <xf numFmtId="0" fontId="9" fillId="37" borderId="89" applyNumberFormat="0" applyFont="0" applyAlignment="0" applyProtection="0">
      <alignment vertical="center"/>
    </xf>
    <xf numFmtId="0" fontId="55" fillId="0" borderId="83" applyNumberFormat="0" applyFill="0" applyAlignment="0" applyProtection="0">
      <alignment vertical="center"/>
    </xf>
    <xf numFmtId="0" fontId="63" fillId="13" borderId="88" applyNumberFormat="0" applyAlignment="0" applyProtection="0">
      <alignment vertical="center"/>
    </xf>
    <xf numFmtId="0" fontId="63" fillId="13" borderId="88" applyNumberFormat="0" applyAlignment="0" applyProtection="0">
      <alignment vertical="center"/>
    </xf>
    <xf numFmtId="0" fontId="9" fillId="37" borderId="89" applyNumberFormat="0" applyFont="0" applyAlignment="0" applyProtection="0">
      <alignment vertical="center"/>
    </xf>
    <xf numFmtId="0" fontId="56" fillId="36" borderId="88" applyNumberFormat="0" applyAlignment="0" applyProtection="0">
      <alignment vertical="center"/>
    </xf>
    <xf numFmtId="0" fontId="63" fillId="13" borderId="88" applyNumberFormat="0" applyAlignment="0" applyProtection="0">
      <alignment vertical="center"/>
    </xf>
    <xf numFmtId="0" fontId="55" fillId="0" borderId="83" applyNumberFormat="0" applyFill="0" applyAlignment="0" applyProtection="0">
      <alignment vertical="center"/>
    </xf>
    <xf numFmtId="0" fontId="31" fillId="34" borderId="88" applyNumberFormat="0" applyAlignment="0" applyProtection="0"/>
    <xf numFmtId="0" fontId="9" fillId="37" borderId="89" applyNumberFormat="0" applyFont="0" applyAlignment="0" applyProtection="0">
      <alignment vertical="center"/>
    </xf>
    <xf numFmtId="0" fontId="56" fillId="36" borderId="88" applyNumberFormat="0" applyAlignment="0" applyProtection="0">
      <alignment vertical="center"/>
    </xf>
    <xf numFmtId="0" fontId="63" fillId="13" borderId="88" applyNumberFormat="0" applyAlignment="0" applyProtection="0">
      <alignment vertical="center"/>
    </xf>
    <xf numFmtId="0" fontId="40" fillId="7" borderId="88" applyNumberFormat="0" applyAlignment="0" applyProtection="0"/>
    <xf numFmtId="0" fontId="9" fillId="0" borderId="0"/>
    <xf numFmtId="0" fontId="89" fillId="0" borderId="0" applyNumberFormat="0" applyFill="0" applyBorder="0" applyAlignment="0" applyProtection="0"/>
    <xf numFmtId="0" fontId="27" fillId="0" borderId="0">
      <alignment vertical="center"/>
    </xf>
    <xf numFmtId="182" fontId="98" fillId="0" borderId="0">
      <alignment vertical="center"/>
    </xf>
    <xf numFmtId="0" fontId="44" fillId="0" borderId="0">
      <alignment vertical="center"/>
    </xf>
    <xf numFmtId="0" fontId="88" fillId="0" borderId="0"/>
    <xf numFmtId="43" fontId="4" fillId="0" borderId="0" applyFont="0" applyFill="0" applyBorder="0" applyAlignment="0" applyProtection="0"/>
    <xf numFmtId="44" fontId="100" fillId="0" borderId="0" applyFont="0" applyFill="0" applyBorder="0" applyAlignment="0" applyProtection="0"/>
    <xf numFmtId="0" fontId="12" fillId="0" borderId="0" applyNumberFormat="0" applyFill="0" applyBorder="0" applyAlignment="0" applyProtection="0"/>
    <xf numFmtId="0" fontId="12" fillId="0" borderId="0"/>
    <xf numFmtId="9" fontId="12" fillId="0" borderId="0" applyFont="0" applyFill="0" applyBorder="0" applyAlignment="0" applyProtection="0"/>
    <xf numFmtId="0" fontId="3" fillId="0" borderId="0"/>
    <xf numFmtId="0" fontId="89" fillId="0" borderId="0"/>
    <xf numFmtId="9" fontId="44" fillId="0" borderId="0" applyFont="0" applyFill="0" applyBorder="0" applyAlignment="0" applyProtection="0"/>
    <xf numFmtId="0" fontId="44" fillId="0" borderId="0"/>
    <xf numFmtId="0" fontId="44" fillId="0" borderId="0"/>
    <xf numFmtId="164" fontId="44" fillId="0" borderId="0" applyFont="0" applyFill="0" applyBorder="0" applyAlignment="0" applyProtection="0"/>
    <xf numFmtId="0" fontId="9" fillId="0" borderId="0" applyNumberFormat="0" applyFill="0" applyBorder="0" applyAlignment="0" applyProtection="0"/>
    <xf numFmtId="0" fontId="114" fillId="0" borderId="0" applyNumberFormat="0" applyFill="0" applyBorder="0" applyAlignment="0" applyProtection="0"/>
    <xf numFmtId="0" fontId="115" fillId="0" borderId="101" applyNumberFormat="0" applyFill="0" applyAlignment="0" applyProtection="0"/>
    <xf numFmtId="0" fontId="116" fillId="0" borderId="102" applyNumberFormat="0" applyFill="0" applyAlignment="0" applyProtection="0"/>
    <xf numFmtId="0" fontId="117" fillId="0" borderId="103" applyNumberFormat="0" applyFill="0" applyAlignment="0" applyProtection="0"/>
    <xf numFmtId="0" fontId="117" fillId="0" borderId="0" applyNumberFormat="0" applyFill="0" applyBorder="0" applyAlignment="0" applyProtection="0"/>
    <xf numFmtId="0" fontId="118" fillId="53" borderId="0" applyNumberFormat="0" applyBorder="0" applyAlignment="0" applyProtection="0"/>
    <xf numFmtId="0" fontId="119" fillId="54" borderId="0" applyNumberFormat="0" applyBorder="0" applyAlignment="0" applyProtection="0"/>
    <xf numFmtId="0" fontId="120" fillId="55" borderId="0" applyNumberFormat="0" applyBorder="0" applyAlignment="0" applyProtection="0"/>
    <xf numFmtId="0" fontId="121" fillId="56" borderId="104" applyNumberFormat="0" applyAlignment="0" applyProtection="0"/>
    <xf numFmtId="0" fontId="122" fillId="57" borderId="105" applyNumberFormat="0" applyAlignment="0" applyProtection="0"/>
    <xf numFmtId="0" fontId="123" fillId="57" borderId="104" applyNumberFormat="0" applyAlignment="0" applyProtection="0"/>
    <xf numFmtId="0" fontId="124" fillId="0" borderId="106" applyNumberFormat="0" applyFill="0" applyAlignment="0" applyProtection="0"/>
    <xf numFmtId="0" fontId="125" fillId="58" borderId="107" applyNumberFormat="0" applyAlignment="0" applyProtection="0"/>
    <xf numFmtId="0" fontId="126" fillId="0" borderId="0" applyNumberFormat="0" applyFill="0" applyBorder="0" applyAlignment="0" applyProtection="0"/>
    <xf numFmtId="0" fontId="127" fillId="0" borderId="0" applyNumberFormat="0" applyFill="0" applyBorder="0" applyAlignment="0" applyProtection="0"/>
    <xf numFmtId="0" fontId="128" fillId="0" borderId="109" applyNumberFormat="0" applyFill="0" applyAlignment="0" applyProtection="0"/>
    <xf numFmtId="0" fontId="129" fillId="60" borderId="0" applyNumberFormat="0" applyBorder="0" applyAlignment="0" applyProtection="0"/>
    <xf numFmtId="0" fontId="87" fillId="61" borderId="0" applyNumberFormat="0" applyBorder="0" applyAlignment="0" applyProtection="0"/>
    <xf numFmtId="0" fontId="87" fillId="62" borderId="0" applyNumberFormat="0" applyBorder="0" applyAlignment="0" applyProtection="0"/>
    <xf numFmtId="0" fontId="129" fillId="63" borderId="0" applyNumberFormat="0" applyBorder="0" applyAlignment="0" applyProtection="0"/>
    <xf numFmtId="0" fontId="129" fillId="64" borderId="0" applyNumberFormat="0" applyBorder="0" applyAlignment="0" applyProtection="0"/>
    <xf numFmtId="0" fontId="87" fillId="65" borderId="0" applyNumberFormat="0" applyBorder="0" applyAlignment="0" applyProtection="0"/>
    <xf numFmtId="0" fontId="87" fillId="66" borderId="0" applyNumberFormat="0" applyBorder="0" applyAlignment="0" applyProtection="0"/>
    <xf numFmtId="0" fontId="129" fillId="67" borderId="0" applyNumberFormat="0" applyBorder="0" applyAlignment="0" applyProtection="0"/>
    <xf numFmtId="0" fontId="129" fillId="68" borderId="0" applyNumberFormat="0" applyBorder="0" applyAlignment="0" applyProtection="0"/>
    <xf numFmtId="0" fontId="87" fillId="69" borderId="0" applyNumberFormat="0" applyBorder="0" applyAlignment="0" applyProtection="0"/>
    <xf numFmtId="0" fontId="87" fillId="70" borderId="0" applyNumberFormat="0" applyBorder="0" applyAlignment="0" applyProtection="0"/>
    <xf numFmtId="0" fontId="129" fillId="71" borderId="0" applyNumberFormat="0" applyBorder="0" applyAlignment="0" applyProtection="0"/>
    <xf numFmtId="0" fontId="129" fillId="72" borderId="0" applyNumberFormat="0" applyBorder="0" applyAlignment="0" applyProtection="0"/>
    <xf numFmtId="0" fontId="87" fillId="73" borderId="0" applyNumberFormat="0" applyBorder="0" applyAlignment="0" applyProtection="0"/>
    <xf numFmtId="0" fontId="87" fillId="74" borderId="0" applyNumberFormat="0" applyBorder="0" applyAlignment="0" applyProtection="0"/>
    <xf numFmtId="0" fontId="129" fillId="75" borderId="0" applyNumberFormat="0" applyBorder="0" applyAlignment="0" applyProtection="0"/>
    <xf numFmtId="0" fontId="129" fillId="76" borderId="0" applyNumberFormat="0" applyBorder="0" applyAlignment="0" applyProtection="0"/>
    <xf numFmtId="0" fontId="87" fillId="77" borderId="0" applyNumberFormat="0" applyBorder="0" applyAlignment="0" applyProtection="0"/>
    <xf numFmtId="0" fontId="87" fillId="78" borderId="0" applyNumberFormat="0" applyBorder="0" applyAlignment="0" applyProtection="0"/>
    <xf numFmtId="0" fontId="129" fillId="79" borderId="0" applyNumberFormat="0" applyBorder="0" applyAlignment="0" applyProtection="0"/>
    <xf numFmtId="0" fontId="129" fillId="80" borderId="0" applyNumberFormat="0" applyBorder="0" applyAlignment="0" applyProtection="0"/>
    <xf numFmtId="0" fontId="87" fillId="81" borderId="0" applyNumberFormat="0" applyBorder="0" applyAlignment="0" applyProtection="0"/>
    <xf numFmtId="0" fontId="87" fillId="82" borderId="0" applyNumberFormat="0" applyBorder="0" applyAlignment="0" applyProtection="0"/>
    <xf numFmtId="0" fontId="129" fillId="83" borderId="0" applyNumberFormat="0" applyBorder="0" applyAlignment="0" applyProtection="0"/>
    <xf numFmtId="0" fontId="87" fillId="59" borderId="108" applyNumberFormat="0" applyFont="0" applyAlignment="0" applyProtection="0"/>
    <xf numFmtId="0" fontId="87" fillId="59" borderId="108" applyNumberFormat="0" applyFont="0" applyAlignment="0" applyProtection="0"/>
    <xf numFmtId="0" fontId="87" fillId="59" borderId="108" applyNumberFormat="0" applyFont="0" applyAlignment="0" applyProtection="0"/>
    <xf numFmtId="0" fontId="87" fillId="59" borderId="108" applyNumberFormat="0" applyFont="0" applyAlignment="0" applyProtection="0"/>
    <xf numFmtId="0" fontId="87" fillId="59" borderId="108" applyNumberFormat="0" applyFont="0" applyAlignment="0" applyProtection="0"/>
    <xf numFmtId="0" fontId="87" fillId="59" borderId="108" applyNumberFormat="0" applyFont="0" applyAlignment="0" applyProtection="0"/>
    <xf numFmtId="0" fontId="87" fillId="59" borderId="108" applyNumberFormat="0" applyFont="0" applyAlignment="0" applyProtection="0"/>
    <xf numFmtId="0" fontId="87" fillId="59" borderId="108" applyNumberFormat="0" applyFont="0" applyAlignment="0" applyProtection="0"/>
    <xf numFmtId="0" fontId="87" fillId="59" borderId="108" applyNumberFormat="0" applyFont="0" applyAlignment="0" applyProtection="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cellStyleXfs>
  <cellXfs count="1946">
    <xf numFmtId="0" fontId="0" fillId="0" borderId="0" xfId="0"/>
    <xf numFmtId="166" fontId="10" fillId="0" borderId="0" xfId="1240" applyNumberFormat="1" applyFont="1" applyFill="1" applyAlignment="1">
      <alignment horizontal="left"/>
    </xf>
    <xf numFmtId="166" fontId="11" fillId="0" borderId="0" xfId="1240" applyNumberFormat="1" applyFont="1" applyFill="1" applyAlignment="1">
      <alignment horizontal="left"/>
    </xf>
    <xf numFmtId="166" fontId="9" fillId="0" borderId="0" xfId="1240" applyNumberFormat="1" applyFont="1" applyFill="1" applyAlignment="1">
      <alignment horizontal="right"/>
    </xf>
    <xf numFmtId="166" fontId="9" fillId="0" borderId="0" xfId="1240" applyNumberFormat="1" applyFont="1" applyFill="1" applyAlignment="1">
      <alignment horizontal="left"/>
    </xf>
    <xf numFmtId="0" fontId="11" fillId="0" borderId="0" xfId="1256" applyFont="1" applyFill="1" applyAlignment="1">
      <alignment horizontal="left" vertical="center"/>
    </xf>
    <xf numFmtId="0" fontId="11" fillId="0" borderId="0" xfId="1240" applyFont="1" applyFill="1" applyAlignment="1"/>
    <xf numFmtId="0" fontId="9" fillId="0" borderId="16" xfId="1240" applyFont="1" applyFill="1" applyBorder="1" applyAlignment="1">
      <alignment horizontal="left"/>
    </xf>
    <xf numFmtId="166" fontId="11" fillId="0" borderId="0" xfId="1057" applyNumberFormat="1" applyFont="1" applyFill="1" applyBorder="1" applyAlignment="1">
      <alignment horizontal="center"/>
    </xf>
    <xf numFmtId="168" fontId="9" fillId="0" borderId="0" xfId="1240" applyNumberFormat="1" applyFont="1" applyFill="1" applyBorder="1" applyAlignment="1">
      <alignment horizontal="center" vertical="center" wrapText="1"/>
    </xf>
    <xf numFmtId="168" fontId="72" fillId="0" borderId="0" xfId="1240" applyNumberFormat="1" applyFont="1" applyFill="1" applyBorder="1" applyAlignment="1">
      <alignment horizontal="center" vertical="center" wrapText="1"/>
    </xf>
    <xf numFmtId="0" fontId="9" fillId="0" borderId="0" xfId="357" applyFont="1" applyFill="1" applyBorder="1" applyAlignment="1">
      <alignment horizontal="center"/>
    </xf>
    <xf numFmtId="169" fontId="9" fillId="0" borderId="0" xfId="1240" applyNumberFormat="1" applyFont="1" applyFill="1" applyBorder="1" applyAlignment="1">
      <alignment horizontal="center" vertical="center" wrapText="1"/>
    </xf>
    <xf numFmtId="170" fontId="71" fillId="0" borderId="0" xfId="1057" applyNumberFormat="1" applyFont="1" applyFill="1" applyBorder="1" applyAlignment="1">
      <alignment horizontal="center" wrapText="1"/>
    </xf>
    <xf numFmtId="0" fontId="72" fillId="0" borderId="0" xfId="1057" applyFont="1" applyFill="1" applyBorder="1" applyAlignment="1">
      <alignment horizontal="center" wrapText="1"/>
    </xf>
    <xf numFmtId="0" fontId="72" fillId="0" borderId="0" xfId="1057" applyFont="1" applyFill="1" applyBorder="1" applyAlignment="1">
      <alignment horizontal="center" wrapText="1"/>
    </xf>
    <xf numFmtId="0" fontId="71" fillId="0" borderId="0" xfId="1057" applyFont="1" applyFill="1" applyBorder="1" applyAlignment="1">
      <alignment horizontal="center" wrapText="1"/>
    </xf>
    <xf numFmtId="0" fontId="16" fillId="0" borderId="0" xfId="1057" applyFont="1" applyFill="1" applyBorder="1" applyAlignment="1">
      <alignment horizontal="center" wrapText="1"/>
    </xf>
    <xf numFmtId="0" fontId="73" fillId="0" borderId="0" xfId="1240" applyFont="1" applyFill="1" applyAlignment="1"/>
    <xf numFmtId="0" fontId="13" fillId="0" borderId="0" xfId="1240" applyFont="1" applyFill="1" applyBorder="1" applyAlignment="1"/>
    <xf numFmtId="0" fontId="72" fillId="0" borderId="0" xfId="1240" applyFont="1" applyFill="1" applyAlignment="1">
      <alignment horizontal="left" vertical="center" indent="1"/>
    </xf>
    <xf numFmtId="0" fontId="11" fillId="0" borderId="16" xfId="1240" applyFont="1" applyFill="1" applyBorder="1" applyAlignment="1">
      <alignment horizontal="left"/>
    </xf>
    <xf numFmtId="0" fontId="74" fillId="0" borderId="19" xfId="1240" applyFont="1" applyFill="1" applyBorder="1" applyAlignment="1">
      <alignment vertical="center"/>
    </xf>
    <xf numFmtId="0" fontId="9" fillId="0" borderId="0" xfId="1240" applyFont="1" applyFill="1" applyAlignment="1"/>
    <xf numFmtId="0" fontId="9" fillId="0" borderId="0" xfId="1240" applyFont="1" applyFill="1" applyAlignment="1">
      <alignment horizontal="center"/>
    </xf>
    <xf numFmtId="0" fontId="11" fillId="0" borderId="0" xfId="1261" applyFont="1" applyFill="1" applyAlignment="1">
      <alignment horizontal="left" vertical="center"/>
    </xf>
    <xf numFmtId="0" fontId="72" fillId="0" borderId="0" xfId="1240" applyFont="1" applyFill="1" applyAlignment="1">
      <alignment vertical="center"/>
    </xf>
    <xf numFmtId="0" fontId="72" fillId="0" borderId="0" xfId="1240" applyFont="1" applyFill="1" applyAlignment="1">
      <alignment horizontal="center" vertical="center"/>
    </xf>
    <xf numFmtId="0" fontId="9" fillId="0" borderId="16" xfId="1240" applyFont="1" applyFill="1" applyBorder="1" applyAlignment="1"/>
    <xf numFmtId="0" fontId="9" fillId="0" borderId="0" xfId="1254" applyNumberFormat="1" applyFont="1" applyFill="1"/>
    <xf numFmtId="174" fontId="9" fillId="0" borderId="0" xfId="1211" applyNumberFormat="1" applyFont="1" applyAlignment="1">
      <alignment horizontal="center"/>
    </xf>
    <xf numFmtId="174" fontId="9" fillId="0" borderId="0" xfId="1211" applyNumberFormat="1" applyFont="1" applyFill="1" applyBorder="1" applyAlignment="1">
      <alignment horizontal="center"/>
    </xf>
    <xf numFmtId="168" fontId="9" fillId="0" borderId="0" xfId="1211" applyNumberFormat="1" applyFont="1" applyAlignment="1">
      <alignment horizontal="center"/>
    </xf>
    <xf numFmtId="0" fontId="9" fillId="0" borderId="0" xfId="1254" applyNumberFormat="1" applyFont="1" applyFill="1" applyBorder="1"/>
    <xf numFmtId="0" fontId="11" fillId="0" borderId="0" xfId="1254" applyNumberFormat="1" applyFont="1" applyFill="1"/>
    <xf numFmtId="175" fontId="11" fillId="0" borderId="0" xfId="1211" applyNumberFormat="1" applyFont="1" applyFill="1" applyBorder="1" applyAlignment="1">
      <alignment horizontal="center"/>
    </xf>
    <xf numFmtId="166" fontId="9" fillId="0" borderId="0" xfId="1211" applyNumberFormat="1" applyFont="1" applyFill="1" applyAlignment="1">
      <alignment horizontal="center"/>
    </xf>
    <xf numFmtId="174" fontId="9" fillId="0" borderId="0" xfId="1211" applyNumberFormat="1" applyFont="1" applyFill="1" applyBorder="1" applyAlignment="1">
      <alignment horizontal="left"/>
    </xf>
    <xf numFmtId="174" fontId="69" fillId="0" borderId="0" xfId="1211" applyNumberFormat="1" applyFont="1" applyFill="1" applyBorder="1" applyAlignment="1">
      <alignment horizontal="left"/>
    </xf>
    <xf numFmtId="0" fontId="16" fillId="0" borderId="0" xfId="1254" applyNumberFormat="1" applyFont="1" applyFill="1" applyBorder="1"/>
    <xf numFmtId="0" fontId="9" fillId="0" borderId="0" xfId="1254" applyNumberFormat="1" applyFont="1" applyFill="1" applyBorder="1" applyAlignment="1">
      <alignment horizontal="center"/>
    </xf>
    <xf numFmtId="0" fontId="11" fillId="0" borderId="16" xfId="1254" applyNumberFormat="1" applyFont="1" applyFill="1" applyBorder="1"/>
    <xf numFmtId="1" fontId="11" fillId="0" borderId="13" xfId="1254" applyNumberFormat="1" applyFont="1" applyFill="1" applyBorder="1" applyAlignment="1">
      <alignment horizontal="center"/>
    </xf>
    <xf numFmtId="1" fontId="11" fillId="0" borderId="15" xfId="1254" applyNumberFormat="1" applyFont="1" applyFill="1" applyBorder="1" applyAlignment="1">
      <alignment horizontal="center"/>
    </xf>
    <xf numFmtId="0" fontId="11" fillId="0" borderId="18" xfId="1254" applyNumberFormat="1" applyFont="1" applyFill="1" applyBorder="1"/>
    <xf numFmtId="0" fontId="9" fillId="0" borderId="22" xfId="1254" applyNumberFormat="1" applyFont="1" applyFill="1" applyBorder="1"/>
    <xf numFmtId="0" fontId="11" fillId="0" borderId="0" xfId="1254" applyNumberFormat="1" applyFont="1" applyFill="1" applyBorder="1"/>
    <xf numFmtId="0" fontId="9" fillId="0" borderId="24" xfId="1254" applyNumberFormat="1" applyFont="1" applyFill="1" applyBorder="1"/>
    <xf numFmtId="0" fontId="9" fillId="0" borderId="24" xfId="1254" applyNumberFormat="1" applyFont="1" applyFill="1" applyBorder="1" applyAlignment="1">
      <alignment horizontal="left" vertical="center"/>
    </xf>
    <xf numFmtId="169" fontId="9" fillId="0" borderId="0" xfId="1254" applyNumberFormat="1" applyFont="1" applyFill="1" applyBorder="1"/>
    <xf numFmtId="166" fontId="9" fillId="0" borderId="15" xfId="1211" applyNumberFormat="1" applyFont="1" applyFill="1" applyBorder="1" applyAlignment="1">
      <alignment horizontal="center"/>
    </xf>
    <xf numFmtId="169" fontId="11" fillId="0" borderId="0" xfId="1254" applyNumberFormat="1" applyFont="1" applyFill="1" applyBorder="1"/>
    <xf numFmtId="0" fontId="73" fillId="0" borderId="0" xfId="1254" applyNumberFormat="1" applyFont="1" applyFill="1" applyBorder="1"/>
    <xf numFmtId="10" fontId="9" fillId="0" borderId="0" xfId="1254" applyNumberFormat="1" applyFont="1" applyFill="1" applyBorder="1" applyAlignment="1">
      <alignment horizontal="left" vertical="center"/>
    </xf>
    <xf numFmtId="0" fontId="73" fillId="0" borderId="0" xfId="1254" applyNumberFormat="1" applyFont="1" applyFill="1"/>
    <xf numFmtId="0" fontId="11" fillId="0" borderId="25" xfId="1254" applyNumberFormat="1" applyFont="1" applyFill="1" applyBorder="1"/>
    <xf numFmtId="0" fontId="11" fillId="0" borderId="21" xfId="1254" applyNumberFormat="1" applyFont="1" applyFill="1" applyBorder="1"/>
    <xf numFmtId="178" fontId="9" fillId="0" borderId="0" xfId="1211" applyNumberFormat="1" applyFont="1" applyFill="1" applyBorder="1" applyAlignment="1">
      <alignment horizontal="center"/>
    </xf>
    <xf numFmtId="0" fontId="15" fillId="0" borderId="0" xfId="1254" applyNumberFormat="1" applyFont="1" applyFill="1" applyBorder="1" applyAlignment="1">
      <alignment horizontal="center"/>
    </xf>
    <xf numFmtId="0" fontId="11" fillId="0" borderId="0" xfId="1254" applyNumberFormat="1" applyFont="1" applyFill="1" applyBorder="1" applyAlignment="1">
      <alignment horizontal="center"/>
    </xf>
    <xf numFmtId="174" fontId="9" fillId="0" borderId="0" xfId="1254" applyNumberFormat="1" applyFont="1" applyFill="1" applyBorder="1" applyAlignment="1">
      <alignment horizontal="center" vertical="center"/>
    </xf>
    <xf numFmtId="168" fontId="69" fillId="0" borderId="0" xfId="1211" applyNumberFormat="1" applyFont="1" applyFill="1" applyBorder="1" applyAlignment="1">
      <alignment horizontal="center"/>
    </xf>
    <xf numFmtId="169" fontId="73" fillId="0" borderId="0" xfId="1211" applyNumberFormat="1" applyFont="1" applyFill="1" applyBorder="1" applyAlignment="1">
      <alignment horizontal="center"/>
    </xf>
    <xf numFmtId="174" fontId="69" fillId="0" borderId="0" xfId="1211" applyNumberFormat="1" applyFont="1" applyAlignment="1">
      <alignment horizontal="center"/>
    </xf>
    <xf numFmtId="184" fontId="9" fillId="0" borderId="0" xfId="1254" applyNumberFormat="1" applyFont="1" applyFill="1" applyAlignment="1">
      <alignment horizontal="center" vertical="center"/>
    </xf>
    <xf numFmtId="0" fontId="71" fillId="0" borderId="0" xfId="1240" applyFont="1" applyFill="1" applyAlignment="1">
      <alignment vertical="center"/>
    </xf>
    <xf numFmtId="169" fontId="9" fillId="0" borderId="16" xfId="1254" applyNumberFormat="1" applyFont="1" applyFill="1" applyBorder="1" applyAlignment="1">
      <alignment horizontal="center" vertical="center" wrapText="1"/>
    </xf>
    <xf numFmtId="0" fontId="11" fillId="0" borderId="13" xfId="1256" applyFont="1" applyFill="1" applyBorder="1" applyAlignment="1">
      <alignment horizontal="center"/>
    </xf>
    <xf numFmtId="9" fontId="9" fillId="0" borderId="0" xfId="1211" applyFont="1" applyFill="1" applyBorder="1" applyAlignment="1">
      <alignment horizontal="center"/>
    </xf>
    <xf numFmtId="0" fontId="9" fillId="0" borderId="0" xfId="1258" applyFont="1" applyAlignment="1">
      <alignment horizontal="center"/>
    </xf>
    <xf numFmtId="0" fontId="9" fillId="0" borderId="0" xfId="1258" applyFont="1" applyFill="1" applyAlignment="1">
      <alignment horizontal="center"/>
    </xf>
    <xf numFmtId="0" fontId="9" fillId="0" borderId="0" xfId="1258" applyFont="1"/>
    <xf numFmtId="0" fontId="11" fillId="0" borderId="0" xfId="1258" applyFont="1"/>
    <xf numFmtId="0" fontId="11" fillId="0" borderId="0" xfId="1258" applyFont="1" applyFill="1" applyAlignment="1">
      <alignment horizontal="left"/>
    </xf>
    <xf numFmtId="0" fontId="11" fillId="0" borderId="0" xfId="1258" applyFont="1" applyFill="1"/>
    <xf numFmtId="0" fontId="11" fillId="0" borderId="17" xfId="1258" applyFont="1" applyFill="1" applyBorder="1" applyAlignment="1">
      <alignment vertical="center"/>
    </xf>
    <xf numFmtId="0" fontId="11" fillId="0" borderId="11" xfId="1258" applyFont="1" applyFill="1" applyBorder="1" applyAlignment="1">
      <alignment horizontal="center" vertical="center"/>
    </xf>
    <xf numFmtId="0" fontId="11" fillId="0" borderId="16" xfId="1258" applyFont="1" applyFill="1" applyBorder="1" applyAlignment="1">
      <alignment vertical="center"/>
    </xf>
    <xf numFmtId="0" fontId="9" fillId="0" borderId="13" xfId="1258" applyFont="1" applyFill="1" applyBorder="1" applyAlignment="1">
      <alignment horizontal="center" vertical="center"/>
    </xf>
    <xf numFmtId="0" fontId="9" fillId="0" borderId="13" xfId="1258" applyFont="1" applyFill="1" applyBorder="1" applyAlignment="1">
      <alignment vertical="center"/>
    </xf>
    <xf numFmtId="0" fontId="11" fillId="0" borderId="15" xfId="1258" applyFont="1" applyFill="1" applyBorder="1" applyAlignment="1">
      <alignment horizontal="center"/>
    </xf>
    <xf numFmtId="0" fontId="11" fillId="0" borderId="16" xfId="1258" applyFont="1" applyFill="1" applyBorder="1"/>
    <xf numFmtId="0" fontId="11" fillId="0" borderId="13" xfId="1258" applyFont="1" applyFill="1" applyBorder="1" applyAlignment="1">
      <alignment horizontal="center"/>
    </xf>
    <xf numFmtId="0" fontId="11" fillId="0" borderId="0" xfId="1258" applyFont="1" applyFill="1" applyBorder="1" applyAlignment="1">
      <alignment horizontal="center"/>
    </xf>
    <xf numFmtId="0" fontId="9" fillId="0" borderId="16" xfId="1258" applyFont="1" applyFill="1" applyBorder="1" applyAlignment="1">
      <alignment horizontal="center"/>
    </xf>
    <xf numFmtId="0" fontId="9" fillId="0" borderId="0" xfId="1258" applyFont="1" applyFill="1" applyBorder="1" applyAlignment="1">
      <alignment horizontal="center"/>
    </xf>
    <xf numFmtId="166" fontId="11" fillId="0" borderId="0" xfId="1258" applyNumberFormat="1" applyFont="1" applyFill="1" applyBorder="1" applyAlignment="1">
      <alignment horizontal="center"/>
    </xf>
    <xf numFmtId="166" fontId="11" fillId="0" borderId="16" xfId="1258" applyNumberFormat="1" applyFont="1" applyFill="1" applyBorder="1" applyAlignment="1">
      <alignment horizontal="center"/>
    </xf>
    <xf numFmtId="0" fontId="9" fillId="0" borderId="16" xfId="1258" applyFont="1" applyFill="1" applyBorder="1"/>
    <xf numFmtId="0" fontId="9" fillId="0" borderId="13" xfId="1258" applyFont="1" applyFill="1" applyBorder="1" applyAlignment="1">
      <alignment horizontal="center"/>
    </xf>
    <xf numFmtId="166" fontId="9" fillId="0" borderId="0" xfId="1258" applyNumberFormat="1" applyFont="1" applyFill="1" applyBorder="1" applyAlignment="1">
      <alignment horizontal="center"/>
    </xf>
    <xf numFmtId="166" fontId="9" fillId="0" borderId="16" xfId="1258" applyNumberFormat="1" applyFont="1" applyFill="1" applyBorder="1" applyAlignment="1">
      <alignment horizontal="center"/>
    </xf>
    <xf numFmtId="166" fontId="9" fillId="0" borderId="13" xfId="1258" applyNumberFormat="1" applyFont="1" applyFill="1" applyBorder="1" applyAlignment="1">
      <alignment horizontal="center"/>
    </xf>
    <xf numFmtId="166" fontId="9" fillId="0" borderId="22" xfId="1258" applyNumberFormat="1" applyFont="1" applyFill="1" applyBorder="1" applyAlignment="1">
      <alignment horizontal="center"/>
    </xf>
    <xf numFmtId="166" fontId="9" fillId="0" borderId="18" xfId="1258" applyNumberFormat="1" applyFont="1" applyFill="1" applyBorder="1" applyAlignment="1">
      <alignment horizontal="center"/>
    </xf>
    <xf numFmtId="166" fontId="9" fillId="0" borderId="15" xfId="1258" applyNumberFormat="1" applyFont="1" applyFill="1" applyBorder="1" applyAlignment="1">
      <alignment horizontal="center"/>
    </xf>
    <xf numFmtId="0" fontId="9" fillId="0" borderId="17" xfId="1258" applyFont="1" applyFill="1" applyBorder="1" applyAlignment="1">
      <alignment horizontal="center"/>
    </xf>
    <xf numFmtId="166" fontId="11" fillId="0" borderId="12" xfId="1258" applyNumberFormat="1" applyFont="1" applyFill="1" applyBorder="1" applyAlignment="1">
      <alignment horizontal="center"/>
    </xf>
    <xf numFmtId="166" fontId="11" fillId="0" borderId="18" xfId="1258" applyNumberFormat="1" applyFont="1" applyFill="1" applyBorder="1" applyAlignment="1">
      <alignment horizontal="center"/>
    </xf>
    <xf numFmtId="166" fontId="11" fillId="0" borderId="15" xfId="1258" applyNumberFormat="1" applyFont="1" applyFill="1" applyBorder="1" applyAlignment="1">
      <alignment horizontal="center"/>
    </xf>
    <xf numFmtId="167" fontId="9" fillId="0" borderId="12" xfId="1258" applyNumberFormat="1" applyFont="1" applyFill="1" applyBorder="1" applyAlignment="1">
      <alignment horizontal="center"/>
    </xf>
    <xf numFmtId="167" fontId="9" fillId="0" borderId="13" xfId="1258" applyNumberFormat="1" applyFont="1" applyFill="1" applyBorder="1" applyAlignment="1">
      <alignment horizontal="center"/>
    </xf>
    <xf numFmtId="167" fontId="9" fillId="0" borderId="16" xfId="1258" applyNumberFormat="1" applyFont="1" applyFill="1" applyBorder="1" applyAlignment="1">
      <alignment horizontal="center"/>
    </xf>
    <xf numFmtId="10" fontId="9" fillId="0" borderId="13" xfId="1258" applyNumberFormat="1" applyFont="1" applyFill="1" applyBorder="1" applyAlignment="1">
      <alignment horizontal="center"/>
    </xf>
    <xf numFmtId="0" fontId="9" fillId="0" borderId="0" xfId="1258" applyFont="1" applyAlignment="1">
      <alignment horizontal="left" vertical="center"/>
    </xf>
    <xf numFmtId="0" fontId="9" fillId="0" borderId="16" xfId="1258" applyFont="1" applyFill="1" applyBorder="1" applyAlignment="1">
      <alignment horizontal="left" vertical="center" wrapText="1"/>
    </xf>
    <xf numFmtId="0" fontId="11" fillId="0" borderId="19" xfId="1258" applyFont="1" applyFill="1" applyBorder="1"/>
    <xf numFmtId="0" fontId="11" fillId="0" borderId="6" xfId="1258" applyFont="1" applyFill="1" applyBorder="1" applyAlignment="1">
      <alignment horizontal="center"/>
    </xf>
    <xf numFmtId="167" fontId="11" fillId="0" borderId="26" xfId="1258" applyNumberFormat="1" applyFont="1" applyFill="1" applyBorder="1" applyAlignment="1">
      <alignment horizontal="center"/>
    </xf>
    <xf numFmtId="0" fontId="11" fillId="0" borderId="0" xfId="1259" applyFont="1" applyFill="1" applyAlignment="1">
      <alignment vertical="center"/>
    </xf>
    <xf numFmtId="0" fontId="9" fillId="0" borderId="16" xfId="1259" applyFont="1" applyFill="1" applyBorder="1"/>
    <xf numFmtId="0" fontId="9" fillId="0" borderId="0" xfId="1259" applyFont="1" applyFill="1" applyAlignment="1">
      <alignment vertical="center"/>
    </xf>
    <xf numFmtId="0" fontId="9" fillId="0" borderId="16" xfId="1259" applyFont="1" applyFill="1" applyBorder="1" applyAlignment="1">
      <alignment horizontal="left" indent="1"/>
    </xf>
    <xf numFmtId="0" fontId="11" fillId="0" borderId="16" xfId="1259" applyFont="1" applyFill="1" applyBorder="1" applyAlignment="1">
      <alignment horizontal="left"/>
    </xf>
    <xf numFmtId="0" fontId="9" fillId="0" borderId="16" xfId="1259" applyFont="1" applyFill="1" applyBorder="1" applyAlignment="1">
      <alignment horizontal="left"/>
    </xf>
    <xf numFmtId="170" fontId="9" fillId="0" borderId="13" xfId="1259" applyNumberFormat="1" applyFont="1" applyFill="1" applyBorder="1" applyAlignment="1">
      <alignment horizontal="center" vertical="center"/>
    </xf>
    <xf numFmtId="0" fontId="9" fillId="0" borderId="13" xfId="1259" applyFont="1" applyFill="1" applyBorder="1" applyAlignment="1">
      <alignment horizontal="center" vertical="center"/>
    </xf>
    <xf numFmtId="0" fontId="9" fillId="0" borderId="16" xfId="1259" applyFont="1" applyFill="1" applyBorder="1" applyAlignment="1">
      <alignment horizontal="left" wrapText="1"/>
    </xf>
    <xf numFmtId="168" fontId="65" fillId="0" borderId="13" xfId="1259" quotePrefix="1" applyNumberFormat="1" applyFont="1" applyFill="1" applyBorder="1" applyAlignment="1">
      <alignment horizontal="center"/>
    </xf>
    <xf numFmtId="0" fontId="11" fillId="0" borderId="16" xfId="1259" applyFont="1" applyFill="1" applyBorder="1" applyAlignment="1"/>
    <xf numFmtId="0" fontId="18" fillId="0" borderId="16" xfId="1259" applyFont="1" applyFill="1" applyBorder="1" applyAlignment="1"/>
    <xf numFmtId="0" fontId="11" fillId="0" borderId="15" xfId="1259" applyFont="1" applyFill="1" applyBorder="1" applyAlignment="1">
      <alignment horizontal="center"/>
    </xf>
    <xf numFmtId="0" fontId="9" fillId="0" borderId="0" xfId="1259" applyFont="1" applyFill="1" applyAlignment="1">
      <alignment horizontal="left" vertical="center"/>
    </xf>
    <xf numFmtId="0" fontId="9" fillId="0" borderId="0" xfId="1259" applyFont="1" applyFill="1" applyBorder="1" applyAlignment="1">
      <alignment horizontal="center" vertical="center"/>
    </xf>
    <xf numFmtId="0" fontId="11" fillId="0" borderId="13" xfId="1259" applyFont="1" applyFill="1" applyBorder="1" applyAlignment="1">
      <alignment horizontal="center"/>
    </xf>
    <xf numFmtId="0" fontId="11" fillId="0" borderId="18" xfId="1259" applyFont="1" applyFill="1" applyBorder="1" applyAlignment="1">
      <alignment horizontal="left"/>
    </xf>
    <xf numFmtId="0" fontId="9" fillId="0" borderId="22" xfId="1259" applyFont="1" applyFill="1" applyBorder="1" applyAlignment="1">
      <alignment horizontal="left" vertical="center"/>
    </xf>
    <xf numFmtId="166" fontId="9" fillId="0" borderId="0" xfId="1212" applyNumberFormat="1" applyFont="1" applyFill="1" applyBorder="1" applyAlignment="1">
      <alignment vertical="center"/>
    </xf>
    <xf numFmtId="0" fontId="9" fillId="0" borderId="18" xfId="1259" applyFont="1" applyFill="1" applyBorder="1" applyAlignment="1"/>
    <xf numFmtId="0" fontId="11" fillId="0" borderId="0" xfId="1259" applyFont="1" applyFill="1" applyBorder="1" applyAlignment="1"/>
    <xf numFmtId="0" fontId="11" fillId="0" borderId="20" xfId="1259" applyFont="1" applyFill="1" applyBorder="1" applyAlignment="1">
      <alignment horizontal="center"/>
    </xf>
    <xf numFmtId="15" fontId="11" fillId="0" borderId="0" xfId="1259" applyNumberFormat="1" applyFont="1" applyFill="1" applyAlignment="1">
      <alignment vertical="center"/>
    </xf>
    <xf numFmtId="170" fontId="11" fillId="0" borderId="13" xfId="1259" applyNumberFormat="1" applyFont="1" applyFill="1" applyBorder="1" applyAlignment="1">
      <alignment horizontal="center"/>
    </xf>
    <xf numFmtId="0" fontId="73" fillId="0" borderId="13" xfId="1260" applyFont="1" applyFill="1" applyBorder="1" applyAlignment="1">
      <alignment horizontal="center"/>
    </xf>
    <xf numFmtId="0" fontId="9" fillId="0" borderId="0" xfId="1260" applyFont="1" applyFill="1" applyBorder="1" applyAlignment="1">
      <alignment horizontal="left"/>
    </xf>
    <xf numFmtId="0" fontId="9" fillId="0" borderId="0" xfId="1260" applyFont="1" applyFill="1" applyBorder="1"/>
    <xf numFmtId="0" fontId="9" fillId="0" borderId="13" xfId="1260" applyFont="1" applyFill="1" applyBorder="1"/>
    <xf numFmtId="0" fontId="9" fillId="0" borderId="16" xfId="1260" applyFont="1" applyFill="1" applyBorder="1"/>
    <xf numFmtId="0" fontId="11" fillId="0" borderId="0" xfId="1260" applyFont="1" applyFill="1" applyBorder="1"/>
    <xf numFmtId="0" fontId="9" fillId="0" borderId="18" xfId="1260" applyFont="1" applyFill="1" applyBorder="1"/>
    <xf numFmtId="0" fontId="9" fillId="0" borderId="13" xfId="1259" applyFont="1" applyFill="1" applyBorder="1" applyAlignment="1">
      <alignment horizontal="left" vertical="center"/>
    </xf>
    <xf numFmtId="166" fontId="9" fillId="0" borderId="13" xfId="1212" applyNumberFormat="1" applyFont="1" applyFill="1" applyBorder="1" applyAlignment="1">
      <alignment vertical="center"/>
    </xf>
    <xf numFmtId="0" fontId="11" fillId="0" borderId="0" xfId="1256" applyFont="1" applyFill="1" applyAlignment="1">
      <alignment vertical="center"/>
    </xf>
    <xf numFmtId="0" fontId="66" fillId="0" borderId="0" xfId="1256" applyFont="1" applyFill="1" applyBorder="1" applyAlignment="1">
      <alignment horizontal="left" vertical="center"/>
    </xf>
    <xf numFmtId="0" fontId="9" fillId="0" borderId="16" xfId="1256" applyFont="1" applyFill="1" applyBorder="1" applyAlignment="1">
      <alignment horizontal="left" vertical="center" indent="1"/>
    </xf>
    <xf numFmtId="0" fontId="9" fillId="0" borderId="16" xfId="1256" applyFont="1" applyFill="1" applyBorder="1" applyAlignment="1">
      <alignment horizontal="left" indent="1"/>
    </xf>
    <xf numFmtId="0" fontId="11" fillId="0" borderId="16" xfId="1256" applyFont="1" applyFill="1" applyBorder="1" applyAlignment="1">
      <alignment horizontal="left" vertical="center"/>
    </xf>
    <xf numFmtId="0" fontId="9" fillId="0" borderId="16" xfId="1256" applyFont="1" applyFill="1" applyBorder="1" applyAlignment="1">
      <alignment horizontal="left" wrapText="1" indent="1"/>
    </xf>
    <xf numFmtId="0" fontId="11" fillId="0" borderId="18" xfId="1256" applyFont="1" applyFill="1" applyBorder="1" applyAlignment="1"/>
    <xf numFmtId="0" fontId="9" fillId="0" borderId="0" xfId="1256" applyFont="1" applyFill="1" applyBorder="1"/>
    <xf numFmtId="0" fontId="9" fillId="0" borderId="16" xfId="1256" applyFont="1" applyFill="1" applyBorder="1"/>
    <xf numFmtId="0" fontId="11" fillId="0" borderId="16" xfId="1256" applyFont="1" applyFill="1" applyBorder="1" applyAlignment="1"/>
    <xf numFmtId="0" fontId="9" fillId="0" borderId="0" xfId="1259" applyFont="1" applyFill="1" applyBorder="1" applyAlignment="1">
      <alignment horizontal="left" vertical="center"/>
    </xf>
    <xf numFmtId="174" fontId="9" fillId="0" borderId="6" xfId="1254" applyNumberFormat="1" applyFont="1" applyFill="1" applyBorder="1" applyAlignment="1">
      <alignment horizontal="left" vertical="center"/>
    </xf>
    <xf numFmtId="174" fontId="9" fillId="0" borderId="0" xfId="1254" applyNumberFormat="1" applyFont="1" applyFill="1" applyAlignment="1">
      <alignment horizontal="left" vertical="center"/>
    </xf>
    <xf numFmtId="174" fontId="9" fillId="0" borderId="6" xfId="1254" applyNumberFormat="1" applyFont="1" applyBorder="1" applyAlignment="1">
      <alignment horizontal="left" vertical="center"/>
    </xf>
    <xf numFmtId="0" fontId="9" fillId="0" borderId="23" xfId="1254" applyNumberFormat="1" applyFont="1" applyFill="1" applyBorder="1" applyAlignment="1">
      <alignment horizontal="center"/>
    </xf>
    <xf numFmtId="168" fontId="78" fillId="0" borderId="0" xfId="1254" applyNumberFormat="1" applyFont="1" applyFill="1" applyBorder="1" applyAlignment="1">
      <alignment horizontal="center"/>
    </xf>
    <xf numFmtId="174" fontId="9" fillId="0" borderId="6" xfId="1211" applyNumberFormat="1" applyFont="1" applyFill="1" applyBorder="1" applyAlignment="1">
      <alignment horizontal="left"/>
    </xf>
    <xf numFmtId="0" fontId="9" fillId="0" borderId="22" xfId="1260" applyFont="1" applyFill="1" applyBorder="1"/>
    <xf numFmtId="0" fontId="0" fillId="0" borderId="0" xfId="0"/>
    <xf numFmtId="0" fontId="9" fillId="0" borderId="6" xfId="1256" applyFont="1" applyFill="1" applyBorder="1" applyAlignment="1">
      <alignment horizontal="left"/>
    </xf>
    <xf numFmtId="0" fontId="9" fillId="0" borderId="6" xfId="1256" applyFont="1" applyFill="1" applyBorder="1" applyAlignment="1">
      <alignment horizontal="left" wrapText="1"/>
    </xf>
    <xf numFmtId="0" fontId="11" fillId="0" borderId="13" xfId="0" applyFont="1" applyFill="1" applyBorder="1" applyAlignment="1"/>
    <xf numFmtId="0" fontId="11" fillId="0" borderId="0" xfId="0" applyFont="1" applyFill="1" applyBorder="1" applyAlignment="1"/>
    <xf numFmtId="0" fontId="11" fillId="0" borderId="16" xfId="0" applyFont="1" applyFill="1" applyBorder="1" applyAlignment="1"/>
    <xf numFmtId="167" fontId="9" fillId="0" borderId="6" xfId="1211" applyNumberFormat="1" applyFont="1" applyFill="1" applyBorder="1" applyAlignment="1">
      <alignment horizontal="center"/>
    </xf>
    <xf numFmtId="179" fontId="9" fillId="0" borderId="13" xfId="1211" applyNumberFormat="1" applyFont="1" applyFill="1" applyBorder="1" applyAlignment="1">
      <alignment horizontal="center" vertical="center"/>
    </xf>
    <xf numFmtId="179" fontId="11" fillId="0" borderId="13" xfId="1211" applyNumberFormat="1" applyFont="1" applyFill="1" applyBorder="1" applyAlignment="1">
      <alignment horizontal="center" vertical="center"/>
    </xf>
    <xf numFmtId="166" fontId="9" fillId="0" borderId="13" xfId="1211" applyNumberFormat="1" applyFont="1" applyFill="1" applyBorder="1" applyAlignment="1">
      <alignment horizontal="center" vertical="center"/>
    </xf>
    <xf numFmtId="179" fontId="9" fillId="0" borderId="15" xfId="1211" applyNumberFormat="1" applyFont="1" applyFill="1" applyBorder="1" applyAlignment="1">
      <alignment horizontal="center" vertical="center"/>
    </xf>
    <xf numFmtId="0" fontId="9" fillId="0" borderId="13" xfId="1258" applyFont="1" applyFill="1" applyBorder="1" applyAlignment="1">
      <alignment horizontal="center"/>
    </xf>
    <xf numFmtId="0" fontId="11" fillId="0" borderId="13" xfId="1258" applyFont="1" applyFill="1" applyBorder="1" applyAlignment="1">
      <alignment horizontal="center"/>
    </xf>
    <xf numFmtId="0" fontId="9" fillId="0" borderId="13" xfId="1258" quotePrefix="1" applyFont="1" applyFill="1" applyBorder="1" applyAlignment="1">
      <alignment horizontal="center"/>
    </xf>
    <xf numFmtId="0" fontId="9" fillId="0" borderId="15" xfId="1258" applyFont="1" applyFill="1" applyBorder="1" applyAlignment="1">
      <alignment horizontal="center"/>
    </xf>
    <xf numFmtId="0" fontId="9" fillId="0" borderId="12" xfId="1258" applyFont="1" applyFill="1" applyBorder="1" applyAlignment="1">
      <alignment horizontal="center"/>
    </xf>
    <xf numFmtId="0" fontId="11" fillId="0" borderId="6" xfId="1255" applyFont="1" applyFill="1" applyBorder="1" applyAlignment="1">
      <alignment horizontal="center"/>
    </xf>
    <xf numFmtId="0" fontId="81" fillId="0" borderId="0" xfId="1256" applyFont="1" applyFill="1" applyBorder="1" applyAlignment="1">
      <alignment horizontal="left" vertical="center"/>
    </xf>
    <xf numFmtId="9" fontId="9" fillId="0" borderId="0" xfId="1210" applyFont="1" applyFill="1" applyAlignment="1">
      <alignment horizontal="center"/>
    </xf>
    <xf numFmtId="0" fontId="73" fillId="0" borderId="0" xfId="1240" applyFont="1" applyFill="1" applyBorder="1" applyAlignment="1">
      <alignment vertical="center"/>
    </xf>
    <xf numFmtId="167" fontId="9" fillId="0" borderId="0" xfId="1211" applyNumberFormat="1" applyFont="1" applyFill="1" applyBorder="1" applyAlignment="1">
      <alignment horizontal="center"/>
    </xf>
    <xf numFmtId="166" fontId="9" fillId="0" borderId="22" xfId="1211" applyNumberFormat="1" applyFont="1" applyFill="1" applyBorder="1" applyAlignment="1">
      <alignment horizontal="center"/>
    </xf>
    <xf numFmtId="0" fontId="9" fillId="0" borderId="16" xfId="1254" applyNumberFormat="1" applyFont="1" applyFill="1" applyBorder="1" applyAlignment="1">
      <alignment horizontal="left" vertical="center"/>
    </xf>
    <xf numFmtId="0" fontId="9" fillId="0" borderId="16" xfId="1254" applyNumberFormat="1" applyFont="1" applyFill="1" applyBorder="1"/>
    <xf numFmtId="0" fontId="9" fillId="0" borderId="18" xfId="1254" applyNumberFormat="1" applyFont="1" applyFill="1" applyBorder="1"/>
    <xf numFmtId="0" fontId="11" fillId="0" borderId="24" xfId="1254" applyNumberFormat="1" applyFont="1" applyFill="1" applyBorder="1"/>
    <xf numFmtId="167" fontId="11" fillId="0" borderId="16" xfId="1254" applyNumberFormat="1" applyFont="1" applyFill="1" applyBorder="1" applyAlignment="1">
      <alignment horizontal="center"/>
    </xf>
    <xf numFmtId="0" fontId="11" fillId="0" borderId="11" xfId="1254" applyNumberFormat="1" applyFont="1" applyFill="1" applyBorder="1" applyAlignment="1">
      <alignment horizontal="left"/>
    </xf>
    <xf numFmtId="180" fontId="9" fillId="0" borderId="13" xfId="1211" applyNumberFormat="1" applyFont="1" applyFill="1" applyBorder="1" applyAlignment="1">
      <alignment horizontal="center"/>
    </xf>
    <xf numFmtId="0" fontId="0" fillId="0" borderId="0" xfId="0"/>
    <xf numFmtId="0" fontId="11" fillId="0" borderId="6" xfId="1258" applyFont="1" applyFill="1" applyBorder="1" applyAlignment="1">
      <alignment horizontal="center" vertical="center" wrapText="1"/>
    </xf>
    <xf numFmtId="0" fontId="9" fillId="0" borderId="6" xfId="1258" applyFont="1" applyFill="1" applyBorder="1" applyAlignment="1">
      <alignment horizontal="center" vertical="center"/>
    </xf>
    <xf numFmtId="0" fontId="11" fillId="0" borderId="6" xfId="1258" applyFont="1" applyFill="1" applyBorder="1" applyAlignment="1">
      <alignment horizontal="center"/>
    </xf>
    <xf numFmtId="0" fontId="11" fillId="0" borderId="0" xfId="1258" applyFont="1" applyAlignment="1">
      <alignment vertical="center"/>
    </xf>
    <xf numFmtId="0" fontId="9" fillId="0" borderId="0" xfId="1258" applyFont="1" applyAlignment="1">
      <alignment vertical="center"/>
    </xf>
    <xf numFmtId="166" fontId="9" fillId="0" borderId="0" xfId="1258" applyNumberFormat="1" applyFont="1" applyAlignment="1">
      <alignment horizontal="center" vertical="center"/>
    </xf>
    <xf numFmtId="0" fontId="9" fillId="0" borderId="0" xfId="1258" applyFont="1" applyAlignment="1">
      <alignment horizontal="right" vertical="center"/>
    </xf>
    <xf numFmtId="0" fontId="13" fillId="0" borderId="0" xfId="1258" applyFont="1" applyAlignment="1">
      <alignment horizontal="left" vertical="center"/>
    </xf>
    <xf numFmtId="0" fontId="9" fillId="0" borderId="0" xfId="1258" applyFont="1" applyAlignment="1">
      <alignment horizontal="left" vertical="center"/>
    </xf>
    <xf numFmtId="0" fontId="13" fillId="0" borderId="0" xfId="1258" applyFont="1" applyBorder="1" applyAlignment="1">
      <alignment vertical="center"/>
    </xf>
    <xf numFmtId="166" fontId="9" fillId="0" borderId="0" xfId="1258" applyNumberFormat="1" applyFont="1" applyBorder="1" applyAlignment="1">
      <alignment horizontal="center" vertical="center"/>
    </xf>
    <xf numFmtId="0" fontId="9" fillId="0" borderId="0" xfId="1258" applyFont="1" applyBorder="1" applyAlignment="1">
      <alignment horizontal="right" vertical="center"/>
    </xf>
    <xf numFmtId="0" fontId="9" fillId="0" borderId="0" xfId="1258" applyFont="1" applyBorder="1" applyAlignment="1">
      <alignment vertical="center"/>
    </xf>
    <xf numFmtId="0" fontId="11" fillId="0" borderId="22" xfId="1258" applyFont="1" applyBorder="1" applyAlignment="1">
      <alignment vertical="center"/>
    </xf>
    <xf numFmtId="0" fontId="11" fillId="0" borderId="0" xfId="1258" applyFont="1" applyBorder="1" applyAlignment="1">
      <alignment vertical="center"/>
    </xf>
    <xf numFmtId="0" fontId="11" fillId="0" borderId="16" xfId="1258" applyFont="1" applyBorder="1" applyAlignment="1">
      <alignment horizontal="center"/>
    </xf>
    <xf numFmtId="0" fontId="11" fillId="0" borderId="23" xfId="1258" applyFont="1" applyBorder="1" applyAlignment="1">
      <alignment horizontal="center"/>
    </xf>
    <xf numFmtId="0" fontId="11" fillId="0" borderId="19" xfId="1258" applyFont="1" applyBorder="1" applyAlignment="1">
      <alignment horizontal="center"/>
    </xf>
    <xf numFmtId="0" fontId="11" fillId="0" borderId="17" xfId="1258" applyFont="1" applyBorder="1" applyAlignment="1">
      <alignment horizontal="center"/>
    </xf>
    <xf numFmtId="166" fontId="11" fillId="0" borderId="11" xfId="1258" applyNumberFormat="1" applyFont="1" applyFill="1" applyBorder="1" applyAlignment="1">
      <alignment horizontal="center"/>
    </xf>
    <xf numFmtId="166" fontId="11" fillId="0" borderId="23" xfId="1258" applyNumberFormat="1" applyFont="1" applyFill="1" applyBorder="1" applyAlignment="1">
      <alignment horizontal="center"/>
    </xf>
    <xf numFmtId="0" fontId="11" fillId="0" borderId="16" xfId="1258" applyFont="1" applyBorder="1"/>
    <xf numFmtId="0" fontId="11" fillId="0" borderId="0" xfId="1258" applyFont="1" applyFill="1" applyBorder="1"/>
    <xf numFmtId="0" fontId="9" fillId="0" borderId="0" xfId="1258" applyFont="1" applyBorder="1" applyAlignment="1">
      <alignment horizontal="center"/>
    </xf>
    <xf numFmtId="192" fontId="9" fillId="0" borderId="13" xfId="1258" applyNumberFormat="1" applyFont="1" applyFill="1" applyBorder="1" applyAlignment="1">
      <alignment horizontal="center"/>
    </xf>
    <xf numFmtId="0" fontId="9" fillId="0" borderId="16" xfId="1258" applyFont="1" applyBorder="1" applyAlignment="1">
      <alignment horizontal="center" vertical="center"/>
    </xf>
    <xf numFmtId="0" fontId="9" fillId="0" borderId="0" xfId="1258" applyFont="1" applyFill="1" applyBorder="1" applyAlignment="1">
      <alignment horizontal="left"/>
    </xf>
    <xf numFmtId="3" fontId="9" fillId="0" borderId="0" xfId="1258" applyNumberFormat="1" applyFont="1" applyBorder="1" applyAlignment="1">
      <alignment horizontal="center"/>
    </xf>
    <xf numFmtId="170" fontId="11" fillId="0" borderId="0" xfId="1258" applyNumberFormat="1" applyFont="1" applyFill="1" applyBorder="1" applyAlignment="1">
      <alignment horizontal="center"/>
    </xf>
    <xf numFmtId="170" fontId="11" fillId="0" borderId="13" xfId="1258" applyNumberFormat="1" applyFont="1" applyFill="1" applyBorder="1" applyAlignment="1">
      <alignment horizontal="center"/>
    </xf>
    <xf numFmtId="189" fontId="9" fillId="0" borderId="0" xfId="1258" applyNumberFormat="1" applyFont="1" applyAlignment="1">
      <alignment vertical="center"/>
    </xf>
    <xf numFmtId="0" fontId="9" fillId="0" borderId="0" xfId="1258" applyFont="1" applyAlignment="1">
      <alignment vertical="center"/>
    </xf>
    <xf numFmtId="0" fontId="11" fillId="0" borderId="16" xfId="1258" applyFont="1" applyBorder="1" applyAlignment="1">
      <alignment horizontal="center" vertical="center"/>
    </xf>
    <xf numFmtId="0" fontId="11" fillId="0" borderId="16" xfId="1258" applyFont="1" applyFill="1" applyBorder="1" applyAlignment="1">
      <alignment horizontal="center" vertical="center"/>
    </xf>
    <xf numFmtId="3" fontId="9" fillId="0" borderId="0" xfId="1258" applyNumberFormat="1" applyFont="1" applyFill="1" applyBorder="1" applyAlignment="1">
      <alignment horizontal="center"/>
    </xf>
    <xf numFmtId="0" fontId="9" fillId="0" borderId="0" xfId="1258" applyFont="1" applyFill="1" applyAlignment="1">
      <alignment vertical="center"/>
    </xf>
    <xf numFmtId="0" fontId="11" fillId="0" borderId="18" xfId="1258" applyFont="1" applyBorder="1"/>
    <xf numFmtId="0" fontId="11" fillId="0" borderId="22" xfId="1258" applyFont="1" applyBorder="1"/>
    <xf numFmtId="0" fontId="9" fillId="0" borderId="22" xfId="1258" applyFont="1" applyBorder="1" applyAlignment="1">
      <alignment horizontal="center"/>
    </xf>
    <xf numFmtId="0" fontId="11" fillId="0" borderId="0" xfId="1258" applyFont="1" applyBorder="1"/>
    <xf numFmtId="0" fontId="9" fillId="0" borderId="11" xfId="1258" applyFont="1" applyFill="1" applyBorder="1" applyAlignment="1">
      <alignment horizontal="center" vertical="center"/>
    </xf>
    <xf numFmtId="0" fontId="9" fillId="0" borderId="23" xfId="1258" applyFont="1" applyFill="1" applyBorder="1" applyAlignment="1">
      <alignment horizontal="center" vertical="center"/>
    </xf>
    <xf numFmtId="0" fontId="9" fillId="0" borderId="0" xfId="1258" applyFont="1" applyAlignment="1">
      <alignment horizontal="center"/>
    </xf>
    <xf numFmtId="0" fontId="11" fillId="0" borderId="0" xfId="1258" applyFont="1" applyBorder="1" applyAlignment="1">
      <alignment horizontal="center"/>
    </xf>
    <xf numFmtId="1" fontId="11" fillId="0" borderId="6" xfId="1255" applyNumberFormat="1" applyFont="1" applyFill="1" applyBorder="1" applyAlignment="1" applyProtection="1">
      <alignment horizontal="center"/>
      <protection locked="0"/>
    </xf>
    <xf numFmtId="0" fontId="9" fillId="0" borderId="0" xfId="1259" applyFont="1" applyFill="1" applyAlignment="1" applyProtection="1">
      <alignment vertical="center"/>
      <protection locked="0"/>
    </xf>
    <xf numFmtId="0" fontId="9" fillId="0" borderId="6" xfId="1261" applyFont="1" applyFill="1" applyBorder="1" applyAlignment="1" applyProtection="1">
      <alignment horizontal="center"/>
      <protection locked="0"/>
    </xf>
    <xf numFmtId="0" fontId="9" fillId="0" borderId="6" xfId="1261" applyFont="1" applyFill="1" applyBorder="1" applyAlignment="1" applyProtection="1">
      <alignment horizontal="center" wrapText="1"/>
      <protection locked="0"/>
    </xf>
    <xf numFmtId="0" fontId="9" fillId="0" borderId="6" xfId="1256" applyFont="1" applyFill="1" applyBorder="1" applyAlignment="1" applyProtection="1">
      <alignment horizontal="center"/>
      <protection locked="0"/>
    </xf>
    <xf numFmtId="0" fontId="0" fillId="0" borderId="0" xfId="0" applyAlignment="1">
      <alignment wrapText="1"/>
    </xf>
    <xf numFmtId="0" fontId="78" fillId="0" borderId="13" xfId="1260" applyFont="1" applyFill="1" applyBorder="1" applyAlignment="1">
      <alignment horizontal="center"/>
    </xf>
    <xf numFmtId="0" fontId="9" fillId="0" borderId="22" xfId="1260" applyFont="1" applyFill="1" applyBorder="1" applyAlignment="1">
      <alignment horizontal="center"/>
    </xf>
    <xf numFmtId="0" fontId="74" fillId="0" borderId="0" xfId="1240" applyFont="1" applyFill="1" applyAlignment="1">
      <alignment horizontal="left" vertical="center" indent="1"/>
    </xf>
    <xf numFmtId="174" fontId="9" fillId="0" borderId="0" xfId="1254" applyNumberFormat="1" applyFont="1" applyFill="1" applyBorder="1" applyAlignment="1">
      <alignment horizontal="right" vertical="center"/>
    </xf>
    <xf numFmtId="166" fontId="9" fillId="0" borderId="0" xfId="1254" applyNumberFormat="1" applyFont="1" applyFill="1" applyBorder="1" applyAlignment="1">
      <alignment horizontal="right" vertical="center"/>
    </xf>
    <xf numFmtId="0" fontId="82" fillId="0" borderId="0" xfId="0" applyFont="1"/>
    <xf numFmtId="0" fontId="83" fillId="0" borderId="0" xfId="0" applyFont="1"/>
    <xf numFmtId="44" fontId="73" fillId="0" borderId="0" xfId="288" applyFont="1" applyFill="1" applyBorder="1" applyAlignment="1">
      <alignment horizontal="center"/>
    </xf>
    <xf numFmtId="0" fontId="9" fillId="0" borderId="6" xfId="1240" applyFont="1" applyFill="1" applyBorder="1" applyAlignment="1">
      <alignment horizontal="left"/>
    </xf>
    <xf numFmtId="168" fontId="9" fillId="0" borderId="6" xfId="1254" applyNumberFormat="1" applyFont="1" applyFill="1" applyBorder="1" applyAlignment="1">
      <alignment horizontal="center"/>
    </xf>
    <xf numFmtId="0" fontId="0" fillId="0" borderId="0" xfId="0" applyAlignment="1">
      <alignment horizontal="left"/>
    </xf>
    <xf numFmtId="171" fontId="9" fillId="0" borderId="6" xfId="1210" applyNumberFormat="1" applyFont="1" applyFill="1" applyBorder="1" applyAlignment="1">
      <alignment horizontal="center"/>
    </xf>
    <xf numFmtId="1" fontId="9" fillId="0" borderId="6" xfId="1254" applyNumberFormat="1" applyFont="1" applyFill="1" applyBorder="1" applyAlignment="1">
      <alignment horizontal="center"/>
    </xf>
    <xf numFmtId="171" fontId="72" fillId="0" borderId="13" xfId="1215" applyNumberFormat="1" applyFont="1" applyFill="1" applyBorder="1" applyAlignment="1">
      <alignment horizontal="center"/>
    </xf>
    <xf numFmtId="44" fontId="72" fillId="0" borderId="13" xfId="288" applyFont="1" applyFill="1" applyBorder="1" applyAlignment="1">
      <alignment horizontal="center"/>
    </xf>
    <xf numFmtId="0" fontId="20" fillId="0" borderId="0" xfId="1254" applyNumberFormat="1" applyFont="1" applyFill="1" applyBorder="1" applyAlignment="1">
      <alignment horizontal="center"/>
    </xf>
    <xf numFmtId="171" fontId="9" fillId="0" borderId="0" xfId="1254" applyNumberFormat="1" applyFont="1" applyFill="1" applyBorder="1" applyAlignment="1">
      <alignment horizontal="left" vertical="center"/>
    </xf>
    <xf numFmtId="9" fontId="9" fillId="0" borderId="0" xfId="1210" applyFont="1" applyFill="1" applyBorder="1" applyAlignment="1">
      <alignment horizontal="left"/>
    </xf>
    <xf numFmtId="0" fontId="9" fillId="0" borderId="22" xfId="1254" applyNumberFormat="1" applyFont="1" applyFill="1" applyBorder="1" applyAlignment="1">
      <alignment wrapText="1"/>
    </xf>
    <xf numFmtId="0" fontId="15" fillId="0" borderId="0" xfId="1254" applyNumberFormat="1" applyFont="1" applyFill="1" applyBorder="1"/>
    <xf numFmtId="0" fontId="15" fillId="0" borderId="0" xfId="1254" applyNumberFormat="1" applyFont="1" applyFill="1" applyBorder="1" applyAlignment="1">
      <alignment horizontal="right"/>
    </xf>
    <xf numFmtId="0" fontId="15" fillId="0" borderId="0" xfId="1254" applyNumberFormat="1" applyFont="1" applyFill="1" applyBorder="1" applyAlignment="1">
      <alignment horizontal="left"/>
    </xf>
    <xf numFmtId="0" fontId="74" fillId="0" borderId="0" xfId="1240" applyFont="1" applyFill="1" applyBorder="1" applyAlignment="1">
      <alignment vertical="center"/>
    </xf>
    <xf numFmtId="174" fontId="9" fillId="0" borderId="0" xfId="1211" applyNumberFormat="1" applyFont="1" applyFill="1" applyAlignment="1">
      <alignment horizontal="center"/>
    </xf>
    <xf numFmtId="168" fontId="9" fillId="0" borderId="0" xfId="1211" applyNumberFormat="1" applyFont="1" applyFill="1" applyAlignment="1">
      <alignment horizontal="center"/>
    </xf>
    <xf numFmtId="175" fontId="11" fillId="0" borderId="0" xfId="1211" applyNumberFormat="1" applyFont="1" applyFill="1" applyAlignment="1">
      <alignment horizontal="center"/>
    </xf>
    <xf numFmtId="0" fontId="9" fillId="0" borderId="0" xfId="1254" applyNumberFormat="1" applyFont="1" applyFill="1" applyAlignment="1">
      <alignment horizontal="left"/>
    </xf>
    <xf numFmtId="168" fontId="9" fillId="0" borderId="0" xfId="1254" applyNumberFormat="1" applyFont="1" applyFill="1" applyAlignment="1">
      <alignment horizontal="center" vertical="center"/>
    </xf>
    <xf numFmtId="0" fontId="9" fillId="0" borderId="16" xfId="1258" applyFont="1" applyFill="1" applyBorder="1" applyAlignment="1">
      <alignment wrapText="1"/>
    </xf>
    <xf numFmtId="0" fontId="11" fillId="0" borderId="0" xfId="1258" applyFont="1" applyFill="1" applyBorder="1"/>
    <xf numFmtId="0" fontId="11" fillId="0" borderId="16" xfId="1258" applyFont="1" applyFill="1" applyBorder="1" applyAlignment="1">
      <alignment wrapText="1"/>
    </xf>
    <xf numFmtId="0" fontId="9" fillId="0" borderId="6" xfId="1258" applyFont="1" applyFill="1" applyBorder="1" applyAlignment="1">
      <alignment horizontal="center" wrapText="1"/>
    </xf>
    <xf numFmtId="170" fontId="9" fillId="0" borderId="13" xfId="1258" applyNumberFormat="1" applyFont="1" applyFill="1" applyBorder="1" applyAlignment="1">
      <alignment horizontal="center"/>
    </xf>
    <xf numFmtId="0" fontId="9" fillId="0" borderId="0" xfId="1258" applyFont="1" applyFill="1" applyBorder="1" applyAlignment="1">
      <alignment horizontal="left" wrapText="1"/>
    </xf>
    <xf numFmtId="166" fontId="9" fillId="0" borderId="0" xfId="1259" applyNumberFormat="1" applyFont="1" applyFill="1" applyAlignment="1">
      <alignment horizontal="right" vertical="center"/>
    </xf>
    <xf numFmtId="166" fontId="9" fillId="0" borderId="0" xfId="1259" applyNumberFormat="1" applyFont="1" applyFill="1" applyBorder="1" applyAlignment="1">
      <alignment horizontal="right" vertical="center"/>
    </xf>
    <xf numFmtId="0" fontId="9" fillId="0" borderId="0" xfId="1259" applyFont="1" applyFill="1" applyAlignment="1" applyProtection="1">
      <alignment horizontal="center" vertical="center"/>
      <protection locked="0"/>
    </xf>
    <xf numFmtId="0" fontId="9" fillId="0" borderId="0" xfId="1259" applyFont="1" applyFill="1" applyBorder="1" applyAlignment="1" applyProtection="1">
      <alignment horizontal="center" vertical="center"/>
      <protection locked="0"/>
    </xf>
    <xf numFmtId="0" fontId="11" fillId="0" borderId="0" xfId="1259" applyFont="1" applyFill="1" applyBorder="1" applyAlignment="1">
      <alignment vertical="center"/>
    </xf>
    <xf numFmtId="0" fontId="11" fillId="0" borderId="23" xfId="1259" applyFont="1" applyFill="1" applyBorder="1" applyAlignment="1">
      <alignment vertical="center"/>
    </xf>
    <xf numFmtId="0" fontId="9" fillId="0" borderId="6" xfId="1259" applyFont="1" applyFill="1" applyBorder="1" applyAlignment="1" applyProtection="1">
      <alignment horizontal="center"/>
      <protection locked="0"/>
    </xf>
    <xf numFmtId="0" fontId="18" fillId="0" borderId="22" xfId="1259" applyFont="1" applyFill="1" applyBorder="1" applyAlignment="1">
      <alignment vertical="center"/>
    </xf>
    <xf numFmtId="0" fontId="11" fillId="0" borderId="22" xfId="1259" applyFont="1" applyFill="1" applyBorder="1" applyAlignment="1">
      <alignment vertical="center"/>
    </xf>
    <xf numFmtId="0" fontId="11" fillId="0" borderId="0" xfId="1259" applyFont="1" applyFill="1" applyBorder="1" applyAlignment="1">
      <alignment horizontal="center"/>
    </xf>
    <xf numFmtId="0" fontId="9" fillId="0" borderId="16" xfId="1259" applyFont="1" applyFill="1" applyBorder="1" applyAlignment="1">
      <alignment horizontal="left" vertical="center"/>
    </xf>
    <xf numFmtId="0" fontId="9" fillId="0" borderId="6" xfId="1259" applyFont="1" applyFill="1" applyBorder="1" applyAlignment="1">
      <alignment horizontal="left" vertical="center"/>
    </xf>
    <xf numFmtId="9" fontId="9" fillId="0" borderId="0" xfId="1210" applyFont="1" applyFill="1" applyAlignment="1">
      <alignment horizontal="center" vertical="center"/>
    </xf>
    <xf numFmtId="0" fontId="9" fillId="0" borderId="22" xfId="1259" applyFont="1" applyFill="1" applyBorder="1" applyAlignment="1">
      <alignment horizontal="center"/>
    </xf>
    <xf numFmtId="0" fontId="18" fillId="0" borderId="16" xfId="1259" applyFont="1" applyFill="1" applyBorder="1"/>
    <xf numFmtId="0" fontId="11" fillId="0" borderId="0" xfId="1259" applyFont="1" applyFill="1" applyBorder="1" applyAlignment="1">
      <alignment horizontal="right"/>
    </xf>
    <xf numFmtId="0" fontId="9" fillId="0" borderId="15" xfId="1259" applyFont="1" applyFill="1" applyBorder="1" applyAlignment="1">
      <alignment horizontal="center"/>
    </xf>
    <xf numFmtId="0" fontId="11" fillId="0" borderId="0" xfId="1259" applyFont="1" applyFill="1" applyBorder="1"/>
    <xf numFmtId="0" fontId="9" fillId="0" borderId="17" xfId="1259" applyFont="1" applyFill="1" applyBorder="1"/>
    <xf numFmtId="0" fontId="9" fillId="0" borderId="23" xfId="1259" applyFont="1" applyFill="1" applyBorder="1" applyAlignment="1">
      <alignment horizontal="left" vertical="center"/>
    </xf>
    <xf numFmtId="0" fontId="17" fillId="0" borderId="0" xfId="1259" applyFont="1" applyFill="1" applyAlignment="1">
      <alignment horizontal="left" vertical="center"/>
    </xf>
    <xf numFmtId="0" fontId="17" fillId="0" borderId="13" xfId="1259" applyFont="1" applyFill="1" applyBorder="1" applyAlignment="1">
      <alignment horizontal="left" vertical="center"/>
    </xf>
    <xf numFmtId="0" fontId="11" fillId="0" borderId="12" xfId="1259" applyFont="1" applyFill="1" applyBorder="1" applyAlignment="1">
      <alignment horizontal="center"/>
    </xf>
    <xf numFmtId="0" fontId="9" fillId="0" borderId="18" xfId="1259" applyFont="1" applyFill="1" applyBorder="1" applyAlignment="1">
      <alignment horizontal="left" indent="1"/>
    </xf>
    <xf numFmtId="0" fontId="11" fillId="0" borderId="14" xfId="1259" applyFont="1" applyFill="1" applyBorder="1" applyAlignment="1">
      <alignment horizontal="center"/>
    </xf>
    <xf numFmtId="0" fontId="11" fillId="0" borderId="16" xfId="1260" applyFont="1" applyFill="1" applyBorder="1" applyAlignment="1">
      <alignment horizontal="left"/>
    </xf>
    <xf numFmtId="0" fontId="9" fillId="0" borderId="0" xfId="1260" applyFont="1" applyFill="1" applyBorder="1" applyAlignment="1">
      <alignment horizontal="center"/>
    </xf>
    <xf numFmtId="0" fontId="9" fillId="0" borderId="13" xfId="1260" applyFont="1" applyFill="1" applyBorder="1" applyAlignment="1">
      <alignment horizontal="center"/>
    </xf>
    <xf numFmtId="0" fontId="9" fillId="0" borderId="17" xfId="1260" applyFont="1" applyFill="1" applyBorder="1"/>
    <xf numFmtId="0" fontId="9" fillId="0" borderId="23" xfId="1260" applyFont="1" applyFill="1" applyBorder="1"/>
    <xf numFmtId="0" fontId="9" fillId="0" borderId="21" xfId="1260" applyFont="1" applyFill="1" applyBorder="1"/>
    <xf numFmtId="0" fontId="9" fillId="0" borderId="0" xfId="1259" applyFont="1" applyFill="1" applyBorder="1" applyAlignment="1" applyProtection="1">
      <alignment horizontal="center"/>
      <protection locked="0"/>
    </xf>
    <xf numFmtId="0" fontId="9" fillId="0" borderId="0" xfId="1259" applyFont="1" applyFill="1" applyAlignment="1" applyProtection="1">
      <alignment horizontal="center"/>
      <protection locked="0"/>
    </xf>
    <xf numFmtId="0" fontId="9" fillId="0" borderId="6" xfId="1259" applyFont="1" applyFill="1" applyBorder="1" applyAlignment="1" applyProtection="1">
      <alignment horizontal="center" wrapText="1"/>
      <protection locked="0"/>
    </xf>
    <xf numFmtId="0" fontId="9" fillId="0" borderId="6" xfId="1256" applyFont="1" applyFill="1" applyBorder="1" applyAlignment="1" applyProtection="1">
      <alignment horizontal="center" wrapText="1"/>
      <protection locked="0"/>
    </xf>
    <xf numFmtId="0" fontId="9" fillId="0" borderId="0" xfId="1256" applyFont="1" applyFill="1" applyAlignment="1">
      <alignment vertical="center"/>
    </xf>
    <xf numFmtId="0" fontId="13" fillId="0" borderId="0" xfId="1256" applyFont="1" applyFill="1" applyAlignment="1">
      <alignment horizontal="left" vertical="center"/>
    </xf>
    <xf numFmtId="0" fontId="9" fillId="0" borderId="0" xfId="1256" applyFont="1" applyFill="1" applyBorder="1" applyAlignment="1">
      <alignment vertical="center"/>
    </xf>
    <xf numFmtId="0" fontId="9" fillId="0" borderId="6" xfId="1256" applyFont="1" applyFill="1" applyBorder="1" applyAlignment="1">
      <alignment horizontal="center" vertical="center" wrapText="1"/>
    </xf>
    <xf numFmtId="0" fontId="11" fillId="0" borderId="0" xfId="1256" applyFont="1" applyFill="1" applyBorder="1"/>
    <xf numFmtId="0" fontId="9" fillId="0" borderId="16" xfId="1256" applyFont="1" applyFill="1" applyBorder="1" applyAlignment="1">
      <alignment horizontal="left"/>
    </xf>
    <xf numFmtId="0" fontId="9" fillId="0" borderId="0" xfId="1256" applyFont="1" applyFill="1" applyBorder="1" applyAlignment="1">
      <alignment horizontal="left"/>
    </xf>
    <xf numFmtId="0" fontId="9" fillId="0" borderId="0" xfId="1256" applyFont="1" applyFill="1" applyBorder="1" applyAlignment="1">
      <alignment horizontal="left" indent="1"/>
    </xf>
    <xf numFmtId="0" fontId="9" fillId="0" borderId="18" xfId="1256" applyFont="1" applyFill="1" applyBorder="1" applyAlignment="1">
      <alignment horizontal="left" indent="1"/>
    </xf>
    <xf numFmtId="0" fontId="9" fillId="0" borderId="22" xfId="1256" applyFont="1" applyFill="1" applyBorder="1" applyAlignment="1">
      <alignment horizontal="left" indent="1"/>
    </xf>
    <xf numFmtId="0" fontId="9" fillId="0" borderId="0" xfId="1256" applyFont="1" applyFill="1" applyAlignment="1">
      <alignment horizontal="center"/>
    </xf>
    <xf numFmtId="0" fontId="11" fillId="0" borderId="0" xfId="1256" applyFont="1" applyFill="1" applyBorder="1" applyAlignment="1">
      <alignment horizontal="center"/>
    </xf>
    <xf numFmtId="0" fontId="9" fillId="0" borderId="0" xfId="1240" applyFont="1" applyFill="1" applyAlignment="1" applyProtection="1">
      <alignment horizontal="center"/>
      <protection locked="0"/>
    </xf>
    <xf numFmtId="0" fontId="73" fillId="0" borderId="0" xfId="1240" applyFont="1" applyFill="1" applyAlignment="1">
      <alignment wrapText="1"/>
    </xf>
    <xf numFmtId="0" fontId="9" fillId="0" borderId="0" xfId="1240" applyFont="1" applyFill="1" applyAlignment="1">
      <alignment wrapText="1"/>
    </xf>
    <xf numFmtId="0" fontId="11" fillId="0" borderId="0" xfId="1240" applyFont="1" applyFill="1" applyAlignment="1">
      <alignment wrapText="1"/>
    </xf>
    <xf numFmtId="0" fontId="11" fillId="0" borderId="0" xfId="1256" applyFont="1" applyFill="1" applyAlignment="1">
      <alignment horizontal="left" vertical="center" wrapText="1"/>
    </xf>
    <xf numFmtId="0" fontId="72" fillId="0" borderId="0" xfId="1240" applyFont="1" applyFill="1" applyAlignment="1">
      <alignment vertical="center" wrapText="1"/>
    </xf>
    <xf numFmtId="0" fontId="11" fillId="0" borderId="0" xfId="1256" applyFont="1" applyFill="1" applyAlignment="1">
      <alignment horizontal="center" vertical="center" wrapText="1"/>
    </xf>
    <xf numFmtId="0" fontId="9" fillId="0" borderId="0" xfId="1240" applyFont="1" applyFill="1" applyAlignment="1">
      <alignment horizontal="center" vertical="center" wrapText="1"/>
    </xf>
    <xf numFmtId="0" fontId="11" fillId="0" borderId="0" xfId="1240" applyFont="1" applyFill="1" applyAlignment="1">
      <alignment horizontal="center" vertical="center" wrapText="1"/>
    </xf>
    <xf numFmtId="0" fontId="11" fillId="0" borderId="0" xfId="1240" applyFont="1" applyFill="1" applyAlignment="1" applyProtection="1">
      <alignment horizontal="center" wrapText="1"/>
      <protection locked="0"/>
    </xf>
    <xf numFmtId="0" fontId="73" fillId="0" borderId="17" xfId="1240" applyFont="1" applyFill="1" applyBorder="1" applyAlignment="1">
      <alignment vertical="center"/>
    </xf>
    <xf numFmtId="0" fontId="73" fillId="0" borderId="16" xfId="1240" applyFont="1" applyFill="1" applyBorder="1" applyAlignment="1">
      <alignment vertical="center"/>
    </xf>
    <xf numFmtId="0" fontId="73" fillId="0" borderId="18" xfId="1240" applyFont="1" applyFill="1" applyBorder="1" applyAlignment="1">
      <alignment vertical="center"/>
    </xf>
    <xf numFmtId="0" fontId="9" fillId="0" borderId="0" xfId="1240" applyFont="1" applyFill="1" applyAlignment="1">
      <alignment horizontal="center" vertical="center"/>
    </xf>
    <xf numFmtId="166" fontId="11" fillId="0" borderId="0" xfId="1240" applyNumberFormat="1" applyFont="1" applyFill="1" applyAlignment="1">
      <alignment horizontal="center" vertical="center"/>
    </xf>
    <xf numFmtId="166" fontId="9" fillId="0" borderId="0" xfId="1240" applyNumberFormat="1" applyFont="1" applyFill="1" applyAlignment="1">
      <alignment horizontal="center" vertical="center"/>
    </xf>
    <xf numFmtId="166" fontId="11" fillId="0" borderId="0" xfId="1057" applyNumberFormat="1" applyFont="1" applyFill="1" applyBorder="1" applyAlignment="1">
      <alignment horizontal="center" vertical="center"/>
    </xf>
    <xf numFmtId="178" fontId="9" fillId="0" borderId="0" xfId="1057" applyNumberFormat="1" applyFont="1" applyFill="1" applyBorder="1" applyAlignment="1">
      <alignment horizontal="center" vertical="center"/>
    </xf>
    <xf numFmtId="179" fontId="9" fillId="0" borderId="22" xfId="1057" applyNumberFormat="1" applyFont="1" applyFill="1" applyBorder="1" applyAlignment="1">
      <alignment horizontal="center" vertical="center"/>
    </xf>
    <xf numFmtId="0" fontId="33" fillId="0" borderId="0" xfId="1258" applyFill="1"/>
    <xf numFmtId="0" fontId="9" fillId="0" borderId="0" xfId="1258" applyFont="1" applyFill="1"/>
    <xf numFmtId="1" fontId="16" fillId="0" borderId="0" xfId="1254" applyNumberFormat="1" applyFont="1" applyFill="1" applyBorder="1" applyAlignment="1">
      <alignment horizontal="center"/>
    </xf>
    <xf numFmtId="1" fontId="16" fillId="0" borderId="12" xfId="1254" applyNumberFormat="1" applyFont="1" applyFill="1" applyBorder="1" applyAlignment="1">
      <alignment horizontal="center"/>
    </xf>
    <xf numFmtId="0" fontId="15" fillId="0" borderId="22" xfId="1254" applyNumberFormat="1" applyFont="1" applyFill="1" applyBorder="1" applyAlignment="1">
      <alignment horizontal="right"/>
    </xf>
    <xf numFmtId="0" fontId="15" fillId="0" borderId="22" xfId="1254" applyNumberFormat="1" applyFont="1" applyFill="1" applyBorder="1" applyAlignment="1">
      <alignment horizontal="left"/>
    </xf>
    <xf numFmtId="2" fontId="16" fillId="0" borderId="22" xfId="1254" applyNumberFormat="1" applyFont="1" applyFill="1" applyBorder="1" applyAlignment="1">
      <alignment horizontal="center"/>
    </xf>
    <xf numFmtId="2" fontId="16" fillId="0" borderId="14" xfId="1254" applyNumberFormat="1" applyFont="1" applyFill="1" applyBorder="1" applyAlignment="1">
      <alignment horizontal="center"/>
    </xf>
    <xf numFmtId="3" fontId="73" fillId="0" borderId="0" xfId="1240" applyNumberFormat="1" applyFont="1" applyFill="1" applyBorder="1" applyAlignment="1" applyProtection="1">
      <alignment horizontal="center"/>
      <protection locked="0"/>
    </xf>
    <xf numFmtId="0" fontId="9" fillId="0" borderId="23" xfId="1258" applyFont="1" applyFill="1" applyBorder="1" applyAlignment="1">
      <alignment horizontal="center"/>
    </xf>
    <xf numFmtId="0" fontId="9" fillId="0" borderId="22" xfId="1258" applyFont="1" applyFill="1" applyBorder="1" applyAlignment="1">
      <alignment horizontal="center"/>
    </xf>
    <xf numFmtId="3" fontId="73" fillId="0" borderId="13" xfId="1240" applyNumberFormat="1" applyFont="1" applyFill="1" applyBorder="1" applyAlignment="1" applyProtection="1">
      <alignment horizontal="center"/>
      <protection locked="0"/>
    </xf>
    <xf numFmtId="4" fontId="73" fillId="0" borderId="15" xfId="1240" applyNumberFormat="1" applyFont="1" applyFill="1" applyBorder="1" applyAlignment="1" applyProtection="1">
      <alignment horizontal="center"/>
      <protection locked="0"/>
    </xf>
    <xf numFmtId="0" fontId="11" fillId="0" borderId="0" xfId="1260" applyFont="1" applyFill="1" applyBorder="1" applyAlignment="1">
      <alignment horizontal="right"/>
    </xf>
    <xf numFmtId="170" fontId="11" fillId="0" borderId="0" xfId="1260" applyNumberFormat="1" applyFont="1" applyFill="1" applyBorder="1" applyAlignment="1">
      <alignment horizontal="center"/>
    </xf>
    <xf numFmtId="0" fontId="84" fillId="0" borderId="0" xfId="0" applyFont="1"/>
    <xf numFmtId="0" fontId="9" fillId="0" borderId="0" xfId="1240" applyFont="1" applyFill="1" applyAlignment="1">
      <alignment horizontal="left" vertical="center"/>
    </xf>
    <xf numFmtId="0" fontId="9" fillId="0" borderId="23" xfId="1258" applyFont="1" applyFill="1" applyBorder="1" applyAlignment="1">
      <alignment vertical="center"/>
    </xf>
    <xf numFmtId="0" fontId="9" fillId="0" borderId="23" xfId="1258" applyFont="1" applyBorder="1" applyAlignment="1">
      <alignment horizontal="center"/>
    </xf>
    <xf numFmtId="166" fontId="9" fillId="0" borderId="11" xfId="1258" applyNumberFormat="1" applyFont="1" applyBorder="1" applyAlignment="1">
      <alignment horizontal="center" vertical="center"/>
    </xf>
    <xf numFmtId="166" fontId="9" fillId="0" borderId="23" xfId="1258" applyNumberFormat="1" applyFont="1" applyBorder="1" applyAlignment="1">
      <alignment horizontal="center" vertical="center"/>
    </xf>
    <xf numFmtId="0" fontId="9" fillId="0" borderId="0" xfId="1258" applyFont="1" applyFill="1" applyBorder="1" applyAlignment="1">
      <alignment vertical="center"/>
    </xf>
    <xf numFmtId="178" fontId="9" fillId="0" borderId="13" xfId="1258" applyNumberFormat="1" applyFont="1" applyBorder="1" applyAlignment="1">
      <alignment horizontal="center" vertical="center"/>
    </xf>
    <xf numFmtId="178" fontId="9" fillId="0" borderId="0" xfId="1258" applyNumberFormat="1" applyFont="1" applyBorder="1" applyAlignment="1">
      <alignment horizontal="center" vertical="center"/>
    </xf>
    <xf numFmtId="0" fontId="9" fillId="0" borderId="22" xfId="1258" applyFont="1" applyFill="1" applyBorder="1" applyAlignment="1">
      <alignment vertical="center"/>
    </xf>
    <xf numFmtId="174" fontId="9" fillId="0" borderId="15" xfId="1258" applyNumberFormat="1" applyFont="1" applyBorder="1" applyAlignment="1">
      <alignment horizontal="center" vertical="center"/>
    </xf>
    <xf numFmtId="174" fontId="9" fillId="0" borderId="22" xfId="1258" applyNumberFormat="1" applyFont="1" applyBorder="1" applyAlignment="1">
      <alignment horizontal="center" vertical="center"/>
    </xf>
    <xf numFmtId="0" fontId="11" fillId="0" borderId="18" xfId="1258" applyFont="1" applyFill="1" applyBorder="1"/>
    <xf numFmtId="0" fontId="9" fillId="0" borderId="22" xfId="1258" applyFont="1" applyFill="1" applyBorder="1"/>
    <xf numFmtId="0" fontId="11" fillId="0" borderId="22" xfId="1258" applyFont="1" applyFill="1" applyBorder="1" applyAlignment="1">
      <alignment horizontal="center"/>
    </xf>
    <xf numFmtId="0" fontId="9" fillId="0" borderId="0" xfId="1258" applyFont="1" applyFill="1" applyAlignment="1">
      <alignment horizontal="left" vertical="center"/>
    </xf>
    <xf numFmtId="0" fontId="9" fillId="0" borderId="0" xfId="1258" applyFont="1" applyFill="1" applyBorder="1"/>
    <xf numFmtId="0" fontId="11" fillId="0" borderId="0" xfId="1258" applyFont="1" applyFill="1" applyBorder="1" applyAlignment="1">
      <alignment horizontal="center"/>
    </xf>
    <xf numFmtId="193" fontId="9" fillId="0" borderId="6" xfId="1259" quotePrefix="1" applyNumberFormat="1" applyFont="1" applyFill="1" applyBorder="1" applyAlignment="1">
      <alignment horizontal="center"/>
    </xf>
    <xf numFmtId="193" fontId="9" fillId="0" borderId="0" xfId="1259" applyNumberFormat="1" applyFont="1" applyFill="1" applyAlignment="1" applyProtection="1">
      <alignment horizontal="center"/>
      <protection locked="0"/>
    </xf>
    <xf numFmtId="193" fontId="9" fillId="0" borderId="6" xfId="1259" applyNumberFormat="1" applyFont="1" applyFill="1" applyBorder="1" applyAlignment="1" applyProtection="1">
      <alignment horizontal="center"/>
      <protection locked="0"/>
    </xf>
    <xf numFmtId="0" fontId="9" fillId="0" borderId="0" xfId="1254" applyNumberFormat="1" applyFont="1" applyFill="1" applyAlignment="1">
      <alignment horizontal="center"/>
    </xf>
    <xf numFmtId="0" fontId="9" fillId="0" borderId="0" xfId="1254" applyNumberFormat="1" applyFont="1" applyAlignment="1">
      <alignment horizontal="center"/>
    </xf>
    <xf numFmtId="174" fontId="9" fillId="0" borderId="0" xfId="1254" applyNumberFormat="1" applyFont="1" applyFill="1" applyBorder="1" applyAlignment="1">
      <alignment horizontal="center"/>
    </xf>
    <xf numFmtId="174" fontId="79" fillId="0" borderId="0" xfId="1254" applyNumberFormat="1" applyFont="1" applyFill="1" applyBorder="1" applyAlignment="1">
      <alignment horizontal="center" wrapText="1"/>
    </xf>
    <xf numFmtId="0" fontId="21" fillId="0" borderId="0" xfId="1254" applyNumberFormat="1" applyFont="1" applyFill="1" applyAlignment="1">
      <alignment horizontal="center"/>
    </xf>
    <xf numFmtId="0" fontId="21" fillId="0" borderId="0" xfId="1254" applyNumberFormat="1" applyFont="1" applyFill="1" applyBorder="1" applyAlignment="1">
      <alignment horizontal="center"/>
    </xf>
    <xf numFmtId="0" fontId="21" fillId="0" borderId="0" xfId="1254" applyNumberFormat="1" applyFont="1" applyFill="1" applyBorder="1" applyAlignment="1">
      <alignment horizontal="center" wrapText="1"/>
    </xf>
    <xf numFmtId="0" fontId="24" fillId="0" borderId="0" xfId="1254" applyNumberFormat="1" applyFont="1" applyFill="1" applyBorder="1" applyAlignment="1">
      <alignment horizontal="center"/>
    </xf>
    <xf numFmtId="0" fontId="24" fillId="0" borderId="0" xfId="1254" applyNumberFormat="1" applyFont="1" applyFill="1" applyAlignment="1">
      <alignment horizontal="center"/>
    </xf>
    <xf numFmtId="174" fontId="9" fillId="0" borderId="6" xfId="1254" applyNumberFormat="1" applyFont="1" applyFill="1" applyBorder="1" applyAlignment="1">
      <alignment horizontal="center"/>
    </xf>
    <xf numFmtId="178" fontId="9" fillId="0" borderId="6" xfId="1254" applyNumberFormat="1" applyFont="1" applyFill="1" applyBorder="1" applyAlignment="1">
      <alignment horizontal="center"/>
    </xf>
    <xf numFmtId="174" fontId="9" fillId="0" borderId="19" xfId="1254" applyNumberFormat="1" applyFont="1" applyFill="1" applyBorder="1" applyAlignment="1">
      <alignment horizontal="center"/>
    </xf>
    <xf numFmtId="174" fontId="9" fillId="0" borderId="6" xfId="1254" applyNumberFormat="1" applyFont="1" applyFill="1" applyBorder="1" applyAlignment="1">
      <alignment horizontal="center" wrapText="1"/>
    </xf>
    <xf numFmtId="166" fontId="9" fillId="0" borderId="6" xfId="1254" applyNumberFormat="1" applyFont="1" applyFill="1" applyBorder="1" applyAlignment="1">
      <alignment horizontal="center"/>
    </xf>
    <xf numFmtId="3" fontId="9" fillId="0" borderId="6" xfId="1254" applyNumberFormat="1" applyFont="1" applyFill="1" applyBorder="1" applyAlignment="1">
      <alignment horizontal="center" wrapText="1"/>
    </xf>
    <xf numFmtId="0" fontId="21" fillId="0" borderId="6" xfId="1254" applyNumberFormat="1" applyFont="1" applyFill="1" applyBorder="1" applyAlignment="1">
      <alignment horizontal="center" wrapText="1"/>
    </xf>
    <xf numFmtId="174" fontId="9" fillId="0" borderId="0" xfId="1254" applyNumberFormat="1" applyFont="1" applyBorder="1" applyAlignment="1">
      <alignment horizontal="center"/>
    </xf>
    <xf numFmtId="183" fontId="77" fillId="0" borderId="0" xfId="1254" applyNumberFormat="1" applyFont="1" applyFill="1" applyBorder="1" applyAlignment="1">
      <alignment horizontal="center" wrapText="1" shrinkToFit="1"/>
    </xf>
    <xf numFmtId="182" fontId="21" fillId="0" borderId="0" xfId="1254" applyNumberFormat="1" applyFont="1" applyFill="1" applyBorder="1" applyAlignment="1">
      <alignment horizontal="center" wrapText="1"/>
    </xf>
    <xf numFmtId="3" fontId="21" fillId="0" borderId="0" xfId="1254" applyNumberFormat="1" applyFont="1" applyFill="1" applyBorder="1" applyAlignment="1">
      <alignment horizontal="center" wrapText="1"/>
    </xf>
    <xf numFmtId="168" fontId="9" fillId="0" borderId="6" xfId="1254" applyNumberFormat="1" applyFont="1" applyFill="1" applyBorder="1" applyAlignment="1">
      <alignment horizontal="center" wrapText="1"/>
    </xf>
    <xf numFmtId="0" fontId="21" fillId="0" borderId="0" xfId="1254" applyNumberFormat="1" applyFont="1" applyFill="1" applyAlignment="1">
      <alignment horizontal="center" wrapText="1"/>
    </xf>
    <xf numFmtId="174" fontId="9" fillId="0" borderId="0" xfId="1254" applyNumberFormat="1" applyFont="1" applyAlignment="1">
      <alignment horizontal="center"/>
    </xf>
    <xf numFmtId="178" fontId="9" fillId="0" borderId="0" xfId="1254" applyNumberFormat="1" applyFont="1" applyFill="1" applyBorder="1" applyAlignment="1">
      <alignment horizontal="center"/>
    </xf>
    <xf numFmtId="174" fontId="21" fillId="0" borderId="0" xfId="1254" applyNumberFormat="1" applyFont="1" applyBorder="1" applyAlignment="1">
      <alignment horizontal="center"/>
    </xf>
    <xf numFmtId="0" fontId="9" fillId="0" borderId="0" xfId="1254" applyNumberFormat="1" applyFont="1" applyAlignment="1">
      <alignment horizontal="center"/>
    </xf>
    <xf numFmtId="168" fontId="9" fillId="0" borderId="0" xfId="1254" applyNumberFormat="1" applyFont="1" applyAlignment="1">
      <alignment horizontal="center"/>
    </xf>
    <xf numFmtId="0" fontId="9" fillId="0" borderId="0" xfId="1254" applyNumberFormat="1" applyFont="1" applyFill="1" applyAlignment="1">
      <alignment horizontal="center"/>
    </xf>
    <xf numFmtId="166" fontId="9" fillId="0" borderId="0" xfId="1254" applyNumberFormat="1" applyFont="1" applyAlignment="1">
      <alignment horizontal="center"/>
    </xf>
    <xf numFmtId="174" fontId="80" fillId="0" borderId="0" xfId="1254" applyNumberFormat="1" applyFont="1" applyFill="1" applyBorder="1" applyAlignment="1">
      <alignment horizontal="left"/>
    </xf>
    <xf numFmtId="0" fontId="9" fillId="0" borderId="6" xfId="1254" applyNumberFormat="1" applyFont="1" applyFill="1" applyBorder="1" applyAlignment="1">
      <alignment horizontal="left"/>
    </xf>
    <xf numFmtId="0" fontId="9" fillId="0" borderId="6" xfId="1254" applyNumberFormat="1" applyFont="1" applyFill="1" applyBorder="1" applyAlignment="1">
      <alignment horizontal="left" wrapText="1"/>
    </xf>
    <xf numFmtId="0" fontId="9" fillId="0" borderId="0" xfId="1254" applyNumberFormat="1" applyFont="1" applyFill="1" applyAlignment="1">
      <alignment horizontal="left" wrapText="1"/>
    </xf>
    <xf numFmtId="0" fontId="80" fillId="0" borderId="0" xfId="1254" applyNumberFormat="1" applyFont="1" applyFill="1" applyAlignment="1">
      <alignment horizontal="left"/>
    </xf>
    <xf numFmtId="169" fontId="9" fillId="0" borderId="0" xfId="1254" applyNumberFormat="1" applyFont="1" applyFill="1" applyAlignment="1">
      <alignment horizontal="left"/>
    </xf>
    <xf numFmtId="174" fontId="9" fillId="0" borderId="6" xfId="1254" applyNumberFormat="1" applyFont="1" applyBorder="1" applyAlignment="1">
      <alignment horizontal="left"/>
    </xf>
    <xf numFmtId="0" fontId="9" fillId="0" borderId="0" xfId="1254" applyNumberFormat="1" applyFont="1" applyFill="1" applyBorder="1" applyAlignment="1">
      <alignment horizontal="left"/>
    </xf>
    <xf numFmtId="0" fontId="9" fillId="0" borderId="0" xfId="1254" applyNumberFormat="1" applyFill="1" applyBorder="1" applyAlignment="1">
      <alignment horizontal="left"/>
    </xf>
    <xf numFmtId="38" fontId="9" fillId="0" borderId="15" xfId="1254" applyNumberFormat="1" applyFont="1" applyFill="1" applyBorder="1" applyAlignment="1">
      <alignment horizontal="center" vertical="center"/>
    </xf>
    <xf numFmtId="38" fontId="9" fillId="0" borderId="18" xfId="1254" applyNumberFormat="1" applyFont="1" applyFill="1" applyBorder="1" applyAlignment="1">
      <alignment horizontal="center" vertical="center"/>
    </xf>
    <xf numFmtId="38" fontId="11" fillId="0" borderId="6" xfId="1255" applyNumberFormat="1" applyFont="1" applyFill="1" applyBorder="1" applyAlignment="1">
      <alignment horizontal="center"/>
    </xf>
    <xf numFmtId="0" fontId="9" fillId="0" borderId="6" xfId="1258" applyFont="1" applyFill="1" applyBorder="1" applyAlignment="1">
      <alignment horizontal="center" vertical="center" wrapText="1"/>
    </xf>
    <xf numFmtId="174" fontId="9" fillId="0" borderId="0" xfId="1254" applyNumberFormat="1" applyFont="1" applyFill="1" applyBorder="1" applyAlignment="1">
      <alignment horizontal="left"/>
    </xf>
    <xf numFmtId="0" fontId="9" fillId="0" borderId="0" xfId="1254" applyNumberFormat="1" applyFont="1" applyFill="1" applyBorder="1" applyAlignment="1">
      <alignment horizontal="center"/>
    </xf>
    <xf numFmtId="0" fontId="11" fillId="0" borderId="0" xfId="1254" applyNumberFormat="1" applyFont="1" applyFill="1" applyBorder="1" applyAlignment="1">
      <alignment horizontal="center"/>
    </xf>
    <xf numFmtId="0" fontId="9" fillId="0" borderId="15" xfId="1254" applyNumberFormat="1" applyFont="1" applyFill="1" applyBorder="1" applyAlignment="1">
      <alignment horizontal="center" wrapText="1"/>
    </xf>
    <xf numFmtId="174" fontId="9" fillId="0" borderId="0" xfId="1211" applyNumberFormat="1" applyFont="1" applyFill="1" applyBorder="1" applyAlignment="1">
      <alignment horizontal="center"/>
    </xf>
    <xf numFmtId="0" fontId="9" fillId="0" borderId="6" xfId="1254" applyNumberFormat="1" applyFont="1" applyFill="1" applyBorder="1"/>
    <xf numFmtId="168" fontId="9" fillId="0" borderId="13" xfId="1254" applyNumberFormat="1" applyFont="1" applyFill="1" applyBorder="1" applyAlignment="1">
      <alignment horizontal="center" vertical="center" wrapText="1"/>
    </xf>
    <xf numFmtId="169" fontId="9" fillId="0" borderId="13" xfId="1254" applyNumberFormat="1" applyFont="1" applyFill="1" applyBorder="1" applyAlignment="1">
      <alignment horizontal="center" vertical="center"/>
    </xf>
    <xf numFmtId="0" fontId="9" fillId="0" borderId="13" xfId="1254" applyNumberFormat="1" applyFont="1" applyFill="1" applyBorder="1" applyAlignment="1">
      <alignment horizontal="center" vertical="center" wrapText="1"/>
    </xf>
    <xf numFmtId="169" fontId="9" fillId="0" borderId="13" xfId="1254" applyNumberFormat="1" applyFont="1" applyFill="1" applyBorder="1" applyAlignment="1">
      <alignment horizontal="center" vertical="center" wrapText="1"/>
    </xf>
    <xf numFmtId="166" fontId="11" fillId="0" borderId="13" xfId="1211" applyNumberFormat="1" applyFont="1" applyFill="1" applyBorder="1" applyAlignment="1">
      <alignment horizontal="center"/>
    </xf>
    <xf numFmtId="167" fontId="11" fillId="0" borderId="13" xfId="1254" applyNumberFormat="1" applyFont="1" applyFill="1" applyBorder="1" applyAlignment="1">
      <alignment horizontal="center"/>
    </xf>
    <xf numFmtId="166" fontId="9" fillId="0" borderId="0" xfId="1211" applyNumberFormat="1" applyFont="1" applyFill="1" applyBorder="1" applyAlignment="1">
      <alignment horizontal="center"/>
    </xf>
    <xf numFmtId="166" fontId="11" fillId="0" borderId="0" xfId="1211" applyNumberFormat="1" applyFont="1" applyFill="1" applyBorder="1" applyAlignment="1">
      <alignment horizontal="center"/>
    </xf>
    <xf numFmtId="166" fontId="9" fillId="0" borderId="13" xfId="1211" applyNumberFormat="1" applyFont="1" applyFill="1" applyBorder="1" applyAlignment="1">
      <alignment horizontal="center"/>
    </xf>
    <xf numFmtId="168" fontId="9" fillId="0" borderId="13" xfId="1211" applyNumberFormat="1" applyFont="1" applyFill="1" applyBorder="1" applyAlignment="1">
      <alignment horizontal="center"/>
    </xf>
    <xf numFmtId="166" fontId="9" fillId="0" borderId="0" xfId="1258" applyNumberFormat="1" applyFont="1" applyFill="1" applyAlignment="1">
      <alignment horizontal="center" vertical="center"/>
    </xf>
    <xf numFmtId="166" fontId="9" fillId="0" borderId="0" xfId="1258" applyNumberFormat="1" applyFont="1" applyFill="1" applyBorder="1" applyAlignment="1">
      <alignment horizontal="center" vertical="center"/>
    </xf>
    <xf numFmtId="166" fontId="9" fillId="0" borderId="11" xfId="1258" applyNumberFormat="1" applyFont="1" applyFill="1" applyBorder="1" applyAlignment="1">
      <alignment horizontal="center" vertical="center"/>
    </xf>
    <xf numFmtId="178" fontId="9" fillId="0" borderId="13" xfId="1258" applyNumberFormat="1" applyFont="1" applyFill="1" applyBorder="1" applyAlignment="1">
      <alignment horizontal="center" vertical="center"/>
    </xf>
    <xf numFmtId="174" fontId="9" fillId="0" borderId="15" xfId="1258" applyNumberFormat="1" applyFont="1" applyFill="1" applyBorder="1" applyAlignment="1">
      <alignment horizontal="center" vertical="center"/>
    </xf>
    <xf numFmtId="170" fontId="11" fillId="0" borderId="6" xfId="1260" applyNumberFormat="1" applyFont="1" applyFill="1" applyBorder="1" applyAlignment="1">
      <alignment horizontal="center"/>
    </xf>
    <xf numFmtId="170" fontId="11" fillId="0" borderId="15" xfId="1260" applyNumberFormat="1" applyFont="1" applyFill="1" applyBorder="1" applyAlignment="1">
      <alignment horizontal="center"/>
    </xf>
    <xf numFmtId="0" fontId="11" fillId="0" borderId="0" xfId="1258" applyFont="1" applyFill="1" applyBorder="1" applyAlignment="1">
      <alignment horizontal="center" vertical="center" wrapText="1"/>
    </xf>
    <xf numFmtId="0" fontId="11" fillId="0" borderId="13" xfId="1258" applyFont="1" applyFill="1" applyBorder="1" applyAlignment="1">
      <alignment horizontal="center" vertical="center" wrapText="1"/>
    </xf>
    <xf numFmtId="0" fontId="80" fillId="0" borderId="0" xfId="1240" applyFont="1" applyFill="1" applyAlignment="1" applyProtection="1">
      <alignment horizontal="left" vertical="center"/>
      <protection locked="0"/>
    </xf>
    <xf numFmtId="0" fontId="11" fillId="0" borderId="0" xfId="1261" applyFont="1" applyFill="1" applyAlignment="1" applyProtection="1">
      <alignment horizontal="left" vertical="center"/>
      <protection locked="0"/>
    </xf>
    <xf numFmtId="0" fontId="9" fillId="0" borderId="15" xfId="1259" applyFont="1" applyFill="1" applyBorder="1" applyAlignment="1">
      <alignment horizontal="center" vertical="center"/>
    </xf>
    <xf numFmtId="193" fontId="11" fillId="0" borderId="11" xfId="1260" applyNumberFormat="1" applyFont="1" applyFill="1" applyBorder="1" applyAlignment="1">
      <alignment horizontal="center"/>
    </xf>
    <xf numFmtId="0" fontId="11" fillId="0" borderId="18" xfId="1260" applyFont="1" applyFill="1" applyBorder="1"/>
    <xf numFmtId="170" fontId="11" fillId="0" borderId="87" xfId="1260" applyNumberFormat="1" applyFont="1" applyFill="1" applyBorder="1" applyAlignment="1">
      <alignment horizontal="center"/>
    </xf>
    <xf numFmtId="0" fontId="9" fillId="0" borderId="13" xfId="1260" applyFont="1" applyFill="1" applyBorder="1" applyAlignment="1">
      <alignment horizontal="center" wrapText="1"/>
    </xf>
    <xf numFmtId="0" fontId="11" fillId="0" borderId="19" xfId="1260" applyFont="1" applyFill="1" applyBorder="1"/>
    <xf numFmtId="0" fontId="9" fillId="0" borderId="15" xfId="1254" applyNumberFormat="1" applyFont="1" applyFill="1" applyBorder="1" applyAlignment="1">
      <alignment horizontal="center"/>
    </xf>
    <xf numFmtId="174" fontId="9" fillId="0" borderId="15" xfId="1254" applyNumberFormat="1" applyFont="1" applyFill="1" applyBorder="1" applyAlignment="1">
      <alignment horizontal="center"/>
    </xf>
    <xf numFmtId="182" fontId="21" fillId="0" borderId="15" xfId="1254" applyNumberFormat="1" applyFont="1" applyFill="1" applyBorder="1" applyAlignment="1">
      <alignment horizontal="center" wrapText="1"/>
    </xf>
    <xf numFmtId="3" fontId="9" fillId="0" borderId="15" xfId="1254" applyNumberFormat="1" applyFont="1" applyFill="1" applyBorder="1" applyAlignment="1">
      <alignment horizontal="center" wrapText="1"/>
    </xf>
    <xf numFmtId="0" fontId="21" fillId="0" borderId="15" xfId="1254" applyNumberFormat="1" applyFont="1" applyFill="1" applyBorder="1" applyAlignment="1">
      <alignment horizontal="center" wrapText="1"/>
    </xf>
    <xf numFmtId="0" fontId="21" fillId="0" borderId="15" xfId="1254" applyNumberFormat="1" applyFont="1" applyFill="1" applyBorder="1" applyAlignment="1">
      <alignment horizontal="center"/>
    </xf>
    <xf numFmtId="0" fontId="0" fillId="0" borderId="0" xfId="0" applyAlignment="1">
      <alignment horizontal="center"/>
    </xf>
    <xf numFmtId="0" fontId="0" fillId="0" borderId="0" xfId="0" applyFill="1" applyAlignment="1">
      <alignment horizontal="center"/>
    </xf>
    <xf numFmtId="9" fontId="0" fillId="0" borderId="0" xfId="1210" applyFont="1" applyAlignment="1">
      <alignment horizontal="center"/>
    </xf>
    <xf numFmtId="9" fontId="9" fillId="0" borderId="6" xfId="1210" applyFont="1" applyFill="1" applyBorder="1" applyAlignment="1">
      <alignment horizontal="center" vertical="center"/>
    </xf>
    <xf numFmtId="9" fontId="9" fillId="0" borderId="6" xfId="1210" applyFont="1" applyBorder="1" applyAlignment="1">
      <alignment horizontal="center" vertical="center"/>
    </xf>
    <xf numFmtId="0" fontId="0" fillId="0" borderId="0" xfId="0" applyAlignment="1">
      <alignment horizontal="center"/>
    </xf>
    <xf numFmtId="0" fontId="72" fillId="0" borderId="13" xfId="0" applyFont="1" applyBorder="1" applyAlignment="1" applyProtection="1">
      <alignment horizontal="left"/>
      <protection locked="0"/>
    </xf>
    <xf numFmtId="0" fontId="72" fillId="0" borderId="0" xfId="0" applyFont="1" applyProtection="1">
      <protection locked="0"/>
    </xf>
    <xf numFmtId="0" fontId="92" fillId="0" borderId="0" xfId="0" applyFont="1" applyAlignment="1" applyProtection="1">
      <alignment horizontal="left"/>
      <protection locked="0"/>
    </xf>
    <xf numFmtId="0" fontId="72" fillId="0" borderId="0" xfId="0" applyFont="1" applyAlignment="1" applyProtection="1">
      <alignment horizontal="left"/>
      <protection locked="0"/>
    </xf>
    <xf numFmtId="0" fontId="72" fillId="0" borderId="87" xfId="0" applyFont="1" applyBorder="1" applyProtection="1">
      <protection locked="0"/>
    </xf>
    <xf numFmtId="167" fontId="9" fillId="0" borderId="13" xfId="1211" applyNumberFormat="1" applyFont="1" applyFill="1" applyBorder="1" applyAlignment="1">
      <alignment horizontal="center"/>
    </xf>
    <xf numFmtId="0" fontId="72" fillId="0" borderId="0" xfId="0" applyFont="1"/>
    <xf numFmtId="9" fontId="72" fillId="0" borderId="13" xfId="1216" applyFont="1" applyFill="1" applyBorder="1" applyAlignment="1">
      <alignment horizontal="center"/>
    </xf>
    <xf numFmtId="0" fontId="9" fillId="0" borderId="0" xfId="1240" applyFont="1" applyFill="1" applyAlignment="1" applyProtection="1">
      <alignment horizontal="center" wrapText="1"/>
      <protection locked="0"/>
    </xf>
    <xf numFmtId="0" fontId="21" fillId="0" borderId="6" xfId="1254" applyNumberFormat="1" applyFont="1" applyFill="1" applyBorder="1" applyAlignment="1">
      <alignment horizontal="center"/>
    </xf>
    <xf numFmtId="167" fontId="9" fillId="0" borderId="16" xfId="1102" applyNumberFormat="1" applyFont="1" applyFill="1" applyBorder="1" applyAlignment="1">
      <alignment horizontal="center" vertical="center"/>
    </xf>
    <xf numFmtId="170" fontId="11" fillId="0" borderId="0" xfId="1258" applyNumberFormat="1" applyFont="1" applyFill="1" applyBorder="1" applyAlignment="1">
      <alignment horizontal="left"/>
    </xf>
    <xf numFmtId="0" fontId="76" fillId="0" borderId="0" xfId="0" applyFont="1"/>
    <xf numFmtId="0" fontId="9" fillId="0" borderId="24" xfId="1254" applyNumberFormat="1" applyFont="1" applyFill="1" applyBorder="1" applyAlignment="1">
      <alignment wrapText="1"/>
    </xf>
    <xf numFmtId="0" fontId="9" fillId="0" borderId="0" xfId="1258" applyFont="1" applyAlignment="1">
      <alignment horizontal="center"/>
    </xf>
    <xf numFmtId="195" fontId="9" fillId="0" borderId="6" xfId="1259" applyNumberFormat="1" applyFont="1" applyFill="1" applyBorder="1" applyAlignment="1" applyProtection="1">
      <alignment horizontal="center" vertical="center"/>
      <protection locked="0"/>
    </xf>
    <xf numFmtId="0" fontId="15" fillId="0" borderId="16" xfId="1254" applyNumberFormat="1" applyFont="1" applyFill="1" applyBorder="1"/>
    <xf numFmtId="169" fontId="15" fillId="0" borderId="0" xfId="1254" applyNumberFormat="1" applyFont="1" applyFill="1" applyBorder="1" applyAlignment="1">
      <alignment wrapText="1"/>
    </xf>
    <xf numFmtId="169" fontId="16" fillId="0" borderId="0" xfId="1254" applyNumberFormat="1" applyFont="1" applyFill="1" applyBorder="1" applyAlignment="1">
      <alignment wrapText="1"/>
    </xf>
    <xf numFmtId="180" fontId="16" fillId="0" borderId="0" xfId="1211" applyNumberFormat="1" applyFont="1" applyFill="1" applyBorder="1" applyAlignment="1">
      <alignment horizontal="center"/>
    </xf>
    <xf numFmtId="169" fontId="16" fillId="0" borderId="22" xfId="1254" applyNumberFormat="1" applyFont="1" applyFill="1" applyBorder="1" applyAlignment="1">
      <alignment wrapText="1"/>
    </xf>
    <xf numFmtId="0" fontId="16" fillId="0" borderId="0" xfId="1254" applyNumberFormat="1" applyFont="1" applyFill="1" applyBorder="1" applyAlignment="1">
      <alignment wrapText="1"/>
    </xf>
    <xf numFmtId="0" fontId="16" fillId="0" borderId="0" xfId="1254" applyNumberFormat="1" applyFont="1" applyFill="1" applyBorder="1" applyAlignment="1"/>
    <xf numFmtId="0" fontId="9" fillId="0" borderId="91" xfId="1254" applyNumberFormat="1" applyFont="1" applyFill="1" applyBorder="1"/>
    <xf numFmtId="0" fontId="11" fillId="0" borderId="91" xfId="1254" applyNumberFormat="1" applyFont="1" applyFill="1" applyBorder="1"/>
    <xf numFmtId="0" fontId="15" fillId="0" borderId="91" xfId="1254" applyNumberFormat="1" applyFont="1" applyFill="1" applyBorder="1" applyAlignment="1">
      <alignment horizontal="right"/>
    </xf>
    <xf numFmtId="0" fontId="9" fillId="0" borderId="16" xfId="1254" applyNumberFormat="1" applyFont="1" applyFill="1" applyBorder="1" applyAlignment="1">
      <alignment wrapText="1"/>
    </xf>
    <xf numFmtId="0" fontId="9" fillId="0" borderId="16" xfId="1254" applyNumberFormat="1" applyFont="1" applyFill="1" applyBorder="1" applyAlignment="1">
      <alignment horizontal="left" wrapText="1"/>
    </xf>
    <xf numFmtId="169" fontId="9" fillId="0" borderId="16" xfId="1254" applyNumberFormat="1" applyFont="1" applyFill="1" applyBorder="1" applyAlignment="1">
      <alignment horizontal="left" wrapText="1"/>
    </xf>
    <xf numFmtId="169" fontId="9" fillId="0" borderId="16" xfId="1254" applyNumberFormat="1" applyFont="1" applyFill="1" applyBorder="1"/>
    <xf numFmtId="181" fontId="9" fillId="0" borderId="16" xfId="1254" applyNumberFormat="1" applyFont="1" applyFill="1" applyBorder="1" applyAlignment="1">
      <alignment horizontal="left"/>
    </xf>
    <xf numFmtId="181" fontId="9" fillId="0" borderId="18" xfId="1254" applyNumberFormat="1" applyFont="1" applyFill="1" applyBorder="1" applyAlignment="1">
      <alignment horizontal="left"/>
    </xf>
    <xf numFmtId="181" fontId="9" fillId="0" borderId="12" xfId="1254" applyNumberFormat="1" applyFont="1" applyFill="1" applyBorder="1" applyAlignment="1">
      <alignment horizontal="left"/>
    </xf>
    <xf numFmtId="181" fontId="9" fillId="0" borderId="14" xfId="1254" applyNumberFormat="1" applyFont="1" applyFill="1" applyBorder="1" applyAlignment="1">
      <alignment horizontal="left"/>
    </xf>
    <xf numFmtId="181" fontId="9" fillId="0" borderId="0" xfId="1254" applyNumberFormat="1" applyFont="1" applyFill="1" applyBorder="1" applyAlignment="1">
      <alignment horizontal="left"/>
    </xf>
    <xf numFmtId="181" fontId="9" fillId="0" borderId="22" xfId="1254" applyNumberFormat="1" applyFont="1" applyFill="1" applyBorder="1" applyAlignment="1">
      <alignment horizontal="left"/>
    </xf>
    <xf numFmtId="174" fontId="20" fillId="0" borderId="0" xfId="1211" applyNumberFormat="1" applyFont="1" applyFill="1" applyBorder="1" applyAlignment="1">
      <alignment horizontal="center"/>
    </xf>
    <xf numFmtId="178" fontId="9" fillId="0" borderId="13" xfId="1254" applyNumberFormat="1" applyFont="1" applyFill="1" applyBorder="1" applyAlignment="1">
      <alignment horizontal="center" vertical="center"/>
    </xf>
    <xf numFmtId="169" fontId="9" fillId="0" borderId="6" xfId="1254" applyNumberFormat="1" applyFont="1" applyFill="1" applyBorder="1" applyAlignment="1">
      <alignment horizontal="center" vertical="center"/>
    </xf>
    <xf numFmtId="0" fontId="9" fillId="0" borderId="6" xfId="1254" applyNumberFormat="1" applyFont="1" applyFill="1" applyBorder="1" applyAlignment="1">
      <alignment horizontal="center" vertical="center" wrapText="1"/>
    </xf>
    <xf numFmtId="0" fontId="11" fillId="0" borderId="13" xfId="1258" applyFont="1" applyFill="1" applyBorder="1" applyAlignment="1">
      <alignment horizontal="center" vertical="center"/>
    </xf>
    <xf numFmtId="0" fontId="9" fillId="0" borderId="18" xfId="1258" applyFont="1" applyFill="1" applyBorder="1"/>
    <xf numFmtId="0" fontId="9" fillId="0" borderId="14" xfId="1258" applyFont="1" applyFill="1" applyBorder="1" applyAlignment="1">
      <alignment horizontal="center"/>
    </xf>
    <xf numFmtId="0" fontId="9" fillId="0" borderId="18" xfId="1258" applyFont="1" applyFill="1" applyBorder="1" applyAlignment="1">
      <alignment horizontal="center"/>
    </xf>
    <xf numFmtId="166" fontId="9" fillId="0" borderId="13" xfId="1258" applyNumberFormat="1" applyFont="1" applyFill="1" applyBorder="1" applyAlignment="1">
      <alignment horizontal="center" wrapText="1"/>
    </xf>
    <xf numFmtId="0" fontId="17" fillId="0" borderId="13" xfId="34426" applyFont="1" applyFill="1" applyBorder="1" applyAlignment="1">
      <alignment horizontal="center" vertical="center"/>
    </xf>
    <xf numFmtId="0" fontId="9" fillId="0" borderId="18" xfId="1258" applyFont="1" applyFill="1" applyBorder="1" applyAlignment="1">
      <alignment wrapText="1"/>
    </xf>
    <xf numFmtId="166" fontId="9" fillId="0" borderId="15" xfId="1258" applyNumberFormat="1" applyFont="1" applyFill="1" applyBorder="1" applyAlignment="1">
      <alignment horizontal="center" wrapText="1"/>
    </xf>
    <xf numFmtId="177" fontId="9" fillId="0" borderId="0" xfId="1258" applyNumberFormat="1" applyFont="1" applyFill="1" applyAlignment="1">
      <alignment horizontal="left"/>
    </xf>
    <xf numFmtId="0" fontId="9" fillId="0" borderId="0" xfId="1240" applyFont="1" applyFill="1" applyAlignment="1">
      <alignment horizontal="left"/>
    </xf>
    <xf numFmtId="0" fontId="11" fillId="0" borderId="0" xfId="1240" applyFont="1" applyFill="1" applyAlignment="1">
      <alignment horizontal="left"/>
    </xf>
    <xf numFmtId="0" fontId="13" fillId="0" borderId="0" xfId="1240" applyFont="1" applyFill="1" applyBorder="1" applyAlignment="1">
      <alignment horizontal="left"/>
    </xf>
    <xf numFmtId="177" fontId="11" fillId="0" borderId="17" xfId="1258" applyNumberFormat="1" applyFont="1" applyFill="1" applyBorder="1" applyAlignment="1">
      <alignment horizontal="left" vertical="center"/>
    </xf>
    <xf numFmtId="177" fontId="11" fillId="0" borderId="16" xfId="1258" applyNumberFormat="1" applyFont="1" applyFill="1" applyBorder="1" applyAlignment="1">
      <alignment horizontal="left" vertical="center"/>
    </xf>
    <xf numFmtId="0" fontId="11" fillId="0" borderId="16" xfId="1258" applyFont="1" applyFill="1" applyBorder="1" applyAlignment="1">
      <alignment horizontal="left" vertical="center"/>
    </xf>
    <xf numFmtId="177" fontId="11" fillId="0" borderId="18" xfId="1258" applyNumberFormat="1" applyFont="1" applyFill="1" applyBorder="1" applyAlignment="1">
      <alignment horizontal="left"/>
    </xf>
    <xf numFmtId="177" fontId="11" fillId="0" borderId="0" xfId="1258" applyNumberFormat="1" applyFont="1" applyFill="1" applyBorder="1" applyAlignment="1">
      <alignment horizontal="left"/>
    </xf>
    <xf numFmtId="177" fontId="9" fillId="0" borderId="0" xfId="1258" applyNumberFormat="1" applyFont="1" applyFill="1" applyBorder="1" applyAlignment="1">
      <alignment horizontal="left"/>
    </xf>
    <xf numFmtId="177" fontId="9" fillId="0" borderId="23" xfId="1258" applyNumberFormat="1" applyFont="1" applyFill="1" applyBorder="1" applyAlignment="1">
      <alignment horizontal="left"/>
    </xf>
    <xf numFmtId="177" fontId="9" fillId="0" borderId="22" xfId="1258" applyNumberFormat="1" applyFont="1" applyFill="1" applyBorder="1" applyAlignment="1">
      <alignment horizontal="left"/>
    </xf>
    <xf numFmtId="0" fontId="9" fillId="0" borderId="15" xfId="1258" applyFont="1" applyFill="1" applyBorder="1" applyAlignment="1">
      <alignment horizontal="center" vertical="center" wrapText="1"/>
    </xf>
    <xf numFmtId="0" fontId="9" fillId="0" borderId="15" xfId="1258" applyFont="1" applyFill="1" applyBorder="1" applyAlignment="1">
      <alignment horizontal="center" vertical="center"/>
    </xf>
    <xf numFmtId="0" fontId="17" fillId="0" borderId="12" xfId="34426" applyFont="1" applyFill="1" applyBorder="1" applyAlignment="1">
      <alignment horizontal="center" vertical="center"/>
    </xf>
    <xf numFmtId="166" fontId="9" fillId="0" borderId="14" xfId="1258" applyNumberFormat="1" applyFont="1" applyFill="1" applyBorder="1" applyAlignment="1">
      <alignment horizontal="center" wrapText="1"/>
    </xf>
    <xf numFmtId="0" fontId="9" fillId="0" borderId="91" xfId="1258" applyFont="1" applyFill="1" applyBorder="1" applyAlignment="1">
      <alignment horizontal="center"/>
    </xf>
    <xf numFmtId="0" fontId="9" fillId="0" borderId="0" xfId="1258" applyFont="1" applyAlignment="1"/>
    <xf numFmtId="169" fontId="72" fillId="0" borderId="0" xfId="0" applyNumberFormat="1" applyFont="1" applyFill="1" applyBorder="1" applyAlignment="1">
      <alignment horizontal="center" vertical="center" wrapText="1"/>
    </xf>
    <xf numFmtId="44" fontId="9" fillId="0" borderId="0" xfId="288" applyFont="1" applyFill="1" applyAlignment="1">
      <alignment horizontal="center"/>
    </xf>
    <xf numFmtId="0" fontId="74" fillId="0" borderId="21" xfId="1240" applyFont="1" applyFill="1" applyBorder="1" applyAlignment="1">
      <alignment horizontal="center" vertical="center"/>
    </xf>
    <xf numFmtId="0" fontId="74" fillId="0" borderId="0" xfId="1240" applyFont="1" applyFill="1" applyBorder="1" applyAlignment="1">
      <alignment horizontal="center" vertical="center"/>
    </xf>
    <xf numFmtId="0" fontId="73" fillId="0" borderId="23" xfId="1240" applyFont="1" applyFill="1" applyBorder="1" applyAlignment="1">
      <alignment horizontal="center" vertical="center"/>
    </xf>
    <xf numFmtId="0" fontId="73" fillId="0" borderId="0" xfId="1240" applyFont="1" applyFill="1" applyBorder="1" applyAlignment="1">
      <alignment horizontal="center" vertical="center"/>
    </xf>
    <xf numFmtId="0" fontId="73" fillId="0" borderId="22" xfId="1240" applyFont="1" applyFill="1" applyBorder="1" applyAlignment="1">
      <alignment horizontal="center" vertical="center"/>
    </xf>
    <xf numFmtId="0" fontId="13" fillId="0" borderId="0" xfId="1240" applyFont="1" applyFill="1" applyBorder="1" applyAlignment="1">
      <alignment wrapText="1"/>
    </xf>
    <xf numFmtId="0" fontId="72" fillId="0" borderId="0" xfId="1240" applyFont="1" applyFill="1" applyAlignment="1">
      <alignment horizontal="left" vertical="center" wrapText="1"/>
    </xf>
    <xf numFmtId="0" fontId="9" fillId="0" borderId="13" xfId="1240" applyFont="1" applyFill="1" applyBorder="1" applyAlignment="1">
      <alignment horizontal="left" wrapText="1"/>
    </xf>
    <xf numFmtId="0" fontId="9" fillId="0" borderId="13" xfId="1240" applyFont="1" applyFill="1" applyBorder="1" applyAlignment="1">
      <alignment horizontal="center" wrapText="1"/>
    </xf>
    <xf numFmtId="0" fontId="74" fillId="0" borderId="0" xfId="1240" applyFont="1" applyFill="1" applyBorder="1" applyAlignment="1">
      <alignment vertical="center" wrapText="1"/>
    </xf>
    <xf numFmtId="0" fontId="73" fillId="0" borderId="23" xfId="1240" applyFont="1" applyFill="1" applyBorder="1" applyAlignment="1">
      <alignment vertical="center" wrapText="1"/>
    </xf>
    <xf numFmtId="0" fontId="73" fillId="0" borderId="0" xfId="1240" applyFont="1" applyFill="1" applyBorder="1" applyAlignment="1">
      <alignment vertical="center" wrapText="1"/>
    </xf>
    <xf numFmtId="0" fontId="73" fillId="0" borderId="22" xfId="1240" applyFont="1" applyFill="1" applyBorder="1" applyAlignment="1">
      <alignment vertical="center" wrapText="1"/>
    </xf>
    <xf numFmtId="0" fontId="9" fillId="0" borderId="18" xfId="1240" applyFont="1" applyFill="1" applyBorder="1" applyAlignment="1">
      <alignment horizontal="left"/>
    </xf>
    <xf numFmtId="0" fontId="9" fillId="0" borderId="15" xfId="1240" applyFont="1" applyFill="1" applyBorder="1" applyAlignment="1">
      <alignment horizontal="left" wrapText="1"/>
    </xf>
    <xf numFmtId="166" fontId="9" fillId="0" borderId="91" xfId="1057" applyNumberFormat="1" applyFont="1" applyFill="1" applyBorder="1" applyAlignment="1">
      <alignment horizontal="center" vertical="center"/>
    </xf>
    <xf numFmtId="0" fontId="9" fillId="0" borderId="18" xfId="1259" applyFont="1" applyFill="1" applyBorder="1" applyAlignment="1">
      <alignment horizontal="left" wrapText="1"/>
    </xf>
    <xf numFmtId="0" fontId="9" fillId="0" borderId="15" xfId="1259" applyFont="1" applyFill="1" applyBorder="1" applyAlignment="1">
      <alignment horizontal="left" vertical="center"/>
    </xf>
    <xf numFmtId="0" fontId="73" fillId="0" borderId="15" xfId="1260" applyFont="1" applyFill="1" applyBorder="1" applyAlignment="1">
      <alignment horizontal="center"/>
    </xf>
    <xf numFmtId="0" fontId="9" fillId="0" borderId="22" xfId="1259" applyFont="1" applyFill="1" applyBorder="1" applyAlignment="1">
      <alignment vertical="center"/>
    </xf>
    <xf numFmtId="0" fontId="9" fillId="0" borderId="16" xfId="1260" applyFont="1" applyFill="1" applyBorder="1" applyAlignment="1">
      <alignment horizontal="left" wrapText="1"/>
    </xf>
    <xf numFmtId="0" fontId="9" fillId="0" borderId="0" xfId="1260" applyFont="1" applyFill="1" applyBorder="1" applyAlignment="1">
      <alignment horizontal="left" wrapText="1"/>
    </xf>
    <xf numFmtId="0" fontId="9" fillId="0" borderId="18" xfId="1260" applyFont="1" applyFill="1" applyBorder="1" applyAlignment="1">
      <alignment horizontal="left" wrapText="1"/>
    </xf>
    <xf numFmtId="0" fontId="9" fillId="0" borderId="22" xfId="1260" applyFont="1" applyFill="1" applyBorder="1" applyAlignment="1">
      <alignment horizontal="left" wrapText="1"/>
    </xf>
    <xf numFmtId="193" fontId="9" fillId="0" borderId="0" xfId="1256" applyNumberFormat="1" applyFont="1" applyFill="1"/>
    <xf numFmtId="0" fontId="9" fillId="0" borderId="0" xfId="1256" applyFont="1" applyFill="1" applyAlignment="1">
      <alignment wrapText="1"/>
    </xf>
    <xf numFmtId="0" fontId="11" fillId="0" borderId="93" xfId="1256" applyFont="1" applyFill="1" applyBorder="1" applyAlignment="1"/>
    <xf numFmtId="0" fontId="9" fillId="0" borderId="93" xfId="1256" applyFont="1" applyFill="1" applyBorder="1"/>
    <xf numFmtId="0" fontId="73" fillId="0" borderId="93" xfId="1240" applyFont="1" applyFill="1" applyBorder="1" applyAlignment="1">
      <alignment vertical="center"/>
    </xf>
    <xf numFmtId="0" fontId="9" fillId="0" borderId="16" xfId="1261" applyFont="1" applyFill="1" applyBorder="1" applyAlignment="1"/>
    <xf numFmtId="0" fontId="9" fillId="0" borderId="16" xfId="1261" applyFont="1" applyFill="1" applyBorder="1" applyAlignment="1">
      <alignment horizontal="left"/>
    </xf>
    <xf numFmtId="0" fontId="9" fillId="0" borderId="16" xfId="1261" applyFont="1" applyFill="1" applyBorder="1" applyAlignment="1">
      <alignment wrapText="1"/>
    </xf>
    <xf numFmtId="0" fontId="11" fillId="0" borderId="0" xfId="1256" applyFont="1" applyFill="1" applyBorder="1" applyAlignment="1">
      <alignment vertical="center"/>
    </xf>
    <xf numFmtId="0" fontId="11" fillId="0" borderId="0" xfId="1256" applyFont="1" applyFill="1" applyBorder="1" applyAlignment="1">
      <alignment horizontal="left" vertical="center"/>
    </xf>
    <xf numFmtId="0" fontId="71" fillId="0" borderId="0" xfId="1240" applyFont="1" applyFill="1" applyBorder="1" applyAlignment="1">
      <alignment vertical="center"/>
    </xf>
    <xf numFmtId="193" fontId="11" fillId="0" borderId="21" xfId="1256" applyNumberFormat="1" applyFont="1" applyFill="1" applyBorder="1" applyAlignment="1">
      <alignment horizontal="left"/>
    </xf>
    <xf numFmtId="0" fontId="11" fillId="0" borderId="0" xfId="1256" applyFont="1" applyFill="1" applyBorder="1" applyAlignment="1">
      <alignment horizontal="left"/>
    </xf>
    <xf numFmtId="0" fontId="9" fillId="0" borderId="0" xfId="1256" applyFont="1" applyFill="1" applyBorder="1" applyAlignment="1">
      <alignment horizontal="left" vertical="center" indent="1"/>
    </xf>
    <xf numFmtId="0" fontId="9" fillId="0" borderId="0" xfId="1256" applyFont="1" applyFill="1" applyBorder="1" applyAlignment="1">
      <alignment horizontal="left" wrapText="1" indent="1"/>
    </xf>
    <xf numFmtId="0" fontId="9" fillId="0" borderId="0" xfId="1256" applyFont="1" applyFill="1" applyBorder="1" applyAlignment="1">
      <alignment horizontal="left" vertical="center"/>
    </xf>
    <xf numFmtId="0" fontId="9" fillId="0" borderId="0" xfId="1256" applyFont="1" applyFill="1" applyBorder="1" applyAlignment="1"/>
    <xf numFmtId="0" fontId="11" fillId="0" borderId="22" xfId="1256" applyFont="1" applyFill="1" applyBorder="1" applyAlignment="1"/>
    <xf numFmtId="0" fontId="11" fillId="0" borderId="91" xfId="1256" applyFont="1" applyFill="1" applyBorder="1" applyAlignment="1"/>
    <xf numFmtId="0" fontId="11" fillId="0" borderId="21" xfId="1256" applyFont="1" applyFill="1" applyBorder="1" applyAlignment="1"/>
    <xf numFmtId="0" fontId="9" fillId="0" borderId="91" xfId="1256" applyFont="1" applyFill="1" applyBorder="1"/>
    <xf numFmtId="0" fontId="9" fillId="0" borderId="12" xfId="1261" applyFont="1" applyFill="1" applyBorder="1" applyAlignment="1"/>
    <xf numFmtId="0" fontId="11" fillId="0" borderId="12" xfId="1261" applyFont="1" applyFill="1" applyBorder="1" applyAlignment="1">
      <alignment horizontal="left"/>
    </xf>
    <xf numFmtId="0" fontId="9" fillId="0" borderId="12" xfId="1261" applyFont="1" applyFill="1" applyBorder="1" applyAlignment="1">
      <alignment horizontal="left"/>
    </xf>
    <xf numFmtId="0" fontId="9" fillId="0" borderId="14" xfId="1261" applyFont="1" applyFill="1" applyBorder="1" applyAlignment="1">
      <alignment wrapText="1"/>
    </xf>
    <xf numFmtId="0" fontId="9" fillId="0" borderId="18" xfId="1261" applyFont="1" applyFill="1" applyBorder="1" applyAlignment="1"/>
    <xf numFmtId="0" fontId="9" fillId="0" borderId="14" xfId="1261" applyFont="1" applyFill="1" applyBorder="1" applyAlignment="1"/>
    <xf numFmtId="0" fontId="66" fillId="0" borderId="0" xfId="1256" applyFont="1" applyFill="1" applyBorder="1" applyAlignment="1">
      <alignment horizontal="left"/>
    </xf>
    <xf numFmtId="0" fontId="81" fillId="0" borderId="0" xfId="1256" applyFont="1" applyFill="1" applyBorder="1" applyAlignment="1">
      <alignment horizontal="left"/>
    </xf>
    <xf numFmtId="0" fontId="16" fillId="0" borderId="91" xfId="1254" applyNumberFormat="1" applyFont="1" applyFill="1" applyBorder="1" applyAlignment="1">
      <alignment horizontal="center"/>
    </xf>
    <xf numFmtId="168" fontId="9" fillId="0" borderId="16" xfId="1254" applyNumberFormat="1" applyFont="1" applyFill="1" applyBorder="1" applyAlignment="1">
      <alignment horizontal="center" vertical="center" wrapText="1"/>
    </xf>
    <xf numFmtId="169" fontId="9" fillId="0" borderId="16" xfId="1254" applyNumberFormat="1" applyFont="1" applyFill="1" applyBorder="1" applyAlignment="1">
      <alignment horizontal="center" vertical="center"/>
    </xf>
    <xf numFmtId="178" fontId="9" fillId="0" borderId="16" xfId="1254" applyNumberFormat="1" applyFont="1" applyFill="1" applyBorder="1" applyAlignment="1">
      <alignment horizontal="center" vertical="center"/>
    </xf>
    <xf numFmtId="166" fontId="95" fillId="0" borderId="16" xfId="1258" applyNumberFormat="1" applyFont="1" applyFill="1" applyBorder="1" applyAlignment="1">
      <alignment horizontal="center"/>
    </xf>
    <xf numFmtId="167" fontId="9" fillId="0" borderId="16" xfId="1102" applyNumberFormat="1" applyFont="1" applyFill="1" applyBorder="1" applyAlignment="1">
      <alignment horizontal="center"/>
    </xf>
    <xf numFmtId="0" fontId="73" fillId="0" borderId="87" xfId="1240" applyFont="1" applyFill="1" applyBorder="1" applyAlignment="1" applyProtection="1">
      <alignment horizontal="center"/>
      <protection locked="0"/>
    </xf>
    <xf numFmtId="0" fontId="73" fillId="0" borderId="0" xfId="0" applyFont="1" applyFill="1" applyBorder="1" applyAlignment="1"/>
    <xf numFmtId="0" fontId="73" fillId="0" borderId="0" xfId="0" applyFont="1" applyFill="1" applyBorder="1" applyAlignment="1">
      <alignment wrapText="1"/>
    </xf>
    <xf numFmtId="0" fontId="73" fillId="0" borderId="16" xfId="0" applyFont="1" applyFill="1" applyBorder="1" applyAlignment="1"/>
    <xf numFmtId="168" fontId="9" fillId="0" borderId="93" xfId="1254" applyNumberFormat="1" applyFont="1" applyFill="1" applyBorder="1" applyAlignment="1">
      <alignment horizontal="center" vertical="center"/>
    </xf>
    <xf numFmtId="0" fontId="72" fillId="0" borderId="6" xfId="0" applyFont="1" applyBorder="1" applyAlignment="1">
      <alignment horizontal="center"/>
    </xf>
    <xf numFmtId="0" fontId="72" fillId="0" borderId="6" xfId="0" applyFont="1" applyBorder="1" applyAlignment="1" applyProtection="1">
      <alignment horizontal="center"/>
      <protection locked="0"/>
    </xf>
    <xf numFmtId="9" fontId="72" fillId="0" borderId="6" xfId="1210" applyFont="1" applyFill="1" applyBorder="1" applyAlignment="1">
      <alignment horizontal="center"/>
    </xf>
    <xf numFmtId="0" fontId="11" fillId="0" borderId="0" xfId="1256" applyFont="1" applyFill="1"/>
    <xf numFmtId="0" fontId="9" fillId="0" borderId="0" xfId="1256" applyFont="1" applyFill="1"/>
    <xf numFmtId="0" fontId="9" fillId="46" borderId="6" xfId="1254" applyNumberFormat="1" applyFont="1" applyFill="1" applyBorder="1" applyAlignment="1">
      <alignment horizontal="center" vertical="center"/>
    </xf>
    <xf numFmtId="0" fontId="72" fillId="0" borderId="0" xfId="0" applyFont="1" applyAlignment="1">
      <alignment horizontal="center"/>
    </xf>
    <xf numFmtId="0" fontId="72" fillId="0" borderId="0" xfId="0" applyFont="1" applyFill="1" applyBorder="1" applyAlignment="1"/>
    <xf numFmtId="0" fontId="72" fillId="0" borderId="0" xfId="0" applyFont="1" applyFill="1" applyAlignment="1">
      <alignment horizontal="center"/>
    </xf>
    <xf numFmtId="0" fontId="9" fillId="0" borderId="0" xfId="1254" applyNumberFormat="1" applyFont="1" applyFill="1" applyBorder="1" applyAlignment="1">
      <alignment horizontal="center"/>
    </xf>
    <xf numFmtId="0" fontId="72" fillId="0" borderId="0" xfId="1240" applyFont="1" applyFill="1" applyAlignment="1">
      <alignment vertical="center"/>
    </xf>
    <xf numFmtId="0" fontId="73" fillId="0" borderId="0" xfId="0" applyFont="1"/>
    <xf numFmtId="174" fontId="73" fillId="0" borderId="6" xfId="1211" applyNumberFormat="1" applyFont="1" applyFill="1" applyBorder="1" applyAlignment="1">
      <alignment horizontal="left"/>
    </xf>
    <xf numFmtId="0" fontId="73" fillId="0" borderId="6" xfId="0" applyFont="1" applyBorder="1" applyAlignment="1">
      <alignment horizontal="center"/>
    </xf>
    <xf numFmtId="0" fontId="9" fillId="0" borderId="0" xfId="1258" applyFont="1" applyAlignment="1">
      <alignment horizontal="center"/>
    </xf>
    <xf numFmtId="166" fontId="11" fillId="0" borderId="6" xfId="1258" applyNumberFormat="1" applyFont="1" applyFill="1" applyBorder="1" applyAlignment="1">
      <alignment horizontal="center" vertical="center"/>
    </xf>
    <xf numFmtId="0" fontId="9" fillId="0" borderId="87" xfId="1258" applyFont="1" applyFill="1" applyBorder="1" applyAlignment="1">
      <alignment horizontal="center" vertical="center"/>
    </xf>
    <xf numFmtId="166" fontId="11" fillId="0" borderId="87" xfId="1258" applyNumberFormat="1" applyFont="1" applyFill="1" applyBorder="1" applyAlignment="1">
      <alignment horizontal="center"/>
    </xf>
    <xf numFmtId="0" fontId="97" fillId="0" borderId="0" xfId="1254" applyNumberFormat="1" applyFont="1" applyFill="1" applyBorder="1" applyAlignment="1">
      <alignment horizontal="center" wrapText="1"/>
    </xf>
    <xf numFmtId="0" fontId="11" fillId="0" borderId="21" xfId="1258" applyFont="1" applyFill="1" applyBorder="1"/>
    <xf numFmtId="0" fontId="11" fillId="0" borderId="21" xfId="1258" applyFont="1" applyFill="1" applyBorder="1" applyAlignment="1">
      <alignment horizontal="center"/>
    </xf>
    <xf numFmtId="0" fontId="21" fillId="0" borderId="16" xfId="1254" applyNumberFormat="1" applyFont="1" applyFill="1" applyBorder="1" applyAlignment="1">
      <alignment horizontal="left"/>
    </xf>
    <xf numFmtId="0" fontId="21" fillId="0" borderId="16" xfId="1254" applyNumberFormat="1" applyFont="1" applyFill="1" applyBorder="1" applyAlignment="1">
      <alignment horizontal="center"/>
    </xf>
    <xf numFmtId="0" fontId="9" fillId="0" borderId="17" xfId="1258" applyFont="1" applyFill="1" applyBorder="1" applyAlignment="1">
      <alignment horizontal="center"/>
    </xf>
    <xf numFmtId="180" fontId="11" fillId="0" borderId="13" xfId="1259" applyNumberFormat="1" applyFont="1" applyFill="1" applyBorder="1" applyAlignment="1">
      <alignment horizontal="center"/>
    </xf>
    <xf numFmtId="180" fontId="11" fillId="0" borderId="13" xfId="860" applyNumberFormat="1" applyFont="1" applyFill="1" applyBorder="1" applyAlignment="1">
      <alignment horizontal="left" wrapText="1"/>
    </xf>
    <xf numFmtId="180" fontId="11" fillId="0" borderId="13" xfId="860" applyNumberFormat="1" applyFont="1" applyFill="1" applyBorder="1" applyAlignment="1">
      <alignment horizontal="center"/>
    </xf>
    <xf numFmtId="180" fontId="9" fillId="0" borderId="13" xfId="1259" applyNumberFormat="1" applyFont="1" applyFill="1" applyBorder="1" applyAlignment="1">
      <alignment horizontal="center"/>
    </xf>
    <xf numFmtId="180" fontId="11" fillId="0" borderId="15" xfId="1210" applyNumberFormat="1" applyFont="1" applyFill="1" applyBorder="1" applyAlignment="1">
      <alignment horizontal="center"/>
    </xf>
    <xf numFmtId="180" fontId="9" fillId="0" borderId="13" xfId="1259" applyNumberFormat="1" applyFont="1" applyFill="1" applyBorder="1" applyAlignment="1">
      <alignment horizontal="left" vertical="center"/>
    </xf>
    <xf numFmtId="180" fontId="9" fillId="0" borderId="13" xfId="1259" applyNumberFormat="1" applyFont="1" applyFill="1" applyBorder="1" applyAlignment="1">
      <alignment horizontal="center" vertical="center"/>
    </xf>
    <xf numFmtId="180" fontId="11" fillId="0" borderId="13" xfId="1260" applyNumberFormat="1" applyFont="1" applyFill="1" applyBorder="1" applyAlignment="1">
      <alignment horizontal="center"/>
    </xf>
    <xf numFmtId="180" fontId="11" fillId="0" borderId="11" xfId="1260" applyNumberFormat="1" applyFont="1" applyFill="1" applyBorder="1" applyAlignment="1">
      <alignment horizontal="center"/>
    </xf>
    <xf numFmtId="180" fontId="11" fillId="0" borderId="15" xfId="1260" applyNumberFormat="1" applyFont="1" applyFill="1" applyBorder="1" applyAlignment="1">
      <alignment horizontal="center"/>
    </xf>
    <xf numFmtId="180" fontId="11" fillId="0" borderId="15" xfId="1256" applyNumberFormat="1" applyFont="1" applyFill="1" applyBorder="1" applyAlignment="1">
      <alignment horizontal="center"/>
    </xf>
    <xf numFmtId="180" fontId="9" fillId="0" borderId="15" xfId="1256" applyNumberFormat="1" applyFont="1" applyFill="1" applyBorder="1"/>
    <xf numFmtId="180" fontId="9" fillId="0" borderId="0" xfId="1256" applyNumberFormat="1" applyFont="1" applyFill="1"/>
    <xf numFmtId="180" fontId="11" fillId="0" borderId="13" xfId="1256" applyNumberFormat="1" applyFont="1" applyFill="1" applyBorder="1" applyAlignment="1">
      <alignment horizontal="center"/>
    </xf>
    <xf numFmtId="180" fontId="9" fillId="0" borderId="13" xfId="1256" applyNumberFormat="1" applyFont="1" applyFill="1" applyBorder="1"/>
    <xf numFmtId="180" fontId="9" fillId="0" borderId="12" xfId="1256" applyNumberFormat="1" applyFont="1" applyFill="1" applyBorder="1"/>
    <xf numFmtId="180" fontId="9" fillId="0" borderId="13" xfId="1256" applyNumberFormat="1" applyFont="1" applyFill="1" applyBorder="1" applyAlignment="1">
      <alignment horizontal="center"/>
    </xf>
    <xf numFmtId="180" fontId="94" fillId="0" borderId="13" xfId="1256" applyNumberFormat="1" applyFont="1" applyFill="1" applyBorder="1"/>
    <xf numFmtId="180" fontId="11" fillId="0" borderId="13" xfId="1256" applyNumberFormat="1" applyFont="1" applyFill="1" applyBorder="1" applyAlignment="1">
      <alignment wrapText="1"/>
    </xf>
    <xf numFmtId="180" fontId="11" fillId="0" borderId="13" xfId="1256" applyNumberFormat="1" applyFont="1" applyFill="1" applyBorder="1" applyAlignment="1"/>
    <xf numFmtId="180" fontId="11" fillId="0" borderId="15" xfId="1256" applyNumberFormat="1" applyFont="1" applyFill="1" applyBorder="1" applyAlignment="1"/>
    <xf numFmtId="180" fontId="9" fillId="0" borderId="13" xfId="1256" applyNumberFormat="1" applyFont="1" applyFill="1" applyBorder="1" applyAlignment="1">
      <alignment horizontal="left" indent="2"/>
    </xf>
    <xf numFmtId="180" fontId="11" fillId="0" borderId="13" xfId="1256" applyNumberFormat="1" applyFont="1" applyFill="1" applyBorder="1"/>
    <xf numFmtId="180" fontId="11" fillId="0" borderId="0" xfId="1256" applyNumberFormat="1" applyFont="1" applyFill="1" applyBorder="1"/>
    <xf numFmtId="180" fontId="9" fillId="0" borderId="15" xfId="1256" applyNumberFormat="1" applyFont="1" applyFill="1" applyBorder="1" applyAlignment="1">
      <alignment horizontal="center"/>
    </xf>
    <xf numFmtId="180" fontId="9" fillId="0" borderId="0" xfId="1256" applyNumberFormat="1" applyFont="1" applyFill="1" applyBorder="1"/>
    <xf numFmtId="180" fontId="9" fillId="0" borderId="13" xfId="1256" applyNumberFormat="1" applyFont="1" applyFill="1" applyBorder="1" applyAlignment="1">
      <alignment horizontal="left"/>
    </xf>
    <xf numFmtId="180" fontId="9" fillId="0" borderId="0" xfId="1256" applyNumberFormat="1" applyFont="1" applyFill="1" applyBorder="1" applyAlignment="1">
      <alignment horizontal="left"/>
    </xf>
    <xf numFmtId="180" fontId="11" fillId="0" borderId="0" xfId="1256" applyNumberFormat="1" applyFont="1" applyFill="1"/>
    <xf numFmtId="180" fontId="11" fillId="0" borderId="12" xfId="1256" applyNumberFormat="1" applyFont="1" applyFill="1" applyBorder="1"/>
    <xf numFmtId="180" fontId="9" fillId="0" borderId="13" xfId="1256" applyNumberFormat="1" applyFont="1" applyFill="1" applyBorder="1" applyAlignment="1">
      <alignment horizontal="left" indent="1"/>
    </xf>
    <xf numFmtId="180" fontId="9" fillId="0" borderId="0" xfId="1256" applyNumberFormat="1" applyFont="1" applyFill="1" applyBorder="1" applyAlignment="1">
      <alignment horizontal="left" indent="1"/>
    </xf>
    <xf numFmtId="180" fontId="9" fillId="0" borderId="15" xfId="1256" applyNumberFormat="1" applyFont="1" applyFill="1" applyBorder="1" applyAlignment="1">
      <alignment horizontal="left" indent="1"/>
    </xf>
    <xf numFmtId="180" fontId="9" fillId="0" borderId="13" xfId="1261" applyNumberFormat="1" applyFont="1" applyFill="1" applyBorder="1" applyAlignment="1">
      <alignment horizontal="center"/>
    </xf>
    <xf numFmtId="180" fontId="9" fillId="0" borderId="12" xfId="1261" applyNumberFormat="1" applyFont="1" applyFill="1" applyBorder="1" applyAlignment="1">
      <alignment horizontal="center"/>
    </xf>
    <xf numFmtId="180" fontId="9" fillId="0" borderId="14" xfId="1261" applyNumberFormat="1" applyFont="1" applyFill="1" applyBorder="1" applyAlignment="1">
      <alignment horizontal="center"/>
    </xf>
    <xf numFmtId="180" fontId="9" fillId="0" borderId="13" xfId="1256" applyNumberFormat="1" applyFont="1" applyFill="1" applyBorder="1" applyAlignment="1">
      <alignment wrapText="1"/>
    </xf>
    <xf numFmtId="180" fontId="9" fillId="0" borderId="0" xfId="1256" applyNumberFormat="1" applyFont="1" applyFill="1" applyAlignment="1">
      <alignment wrapText="1"/>
    </xf>
    <xf numFmtId="180" fontId="9" fillId="0" borderId="13" xfId="1256" applyNumberFormat="1" applyFont="1" applyFill="1" applyBorder="1" applyAlignment="1">
      <alignment horizontal="center" wrapText="1"/>
    </xf>
    <xf numFmtId="180" fontId="9" fillId="0" borderId="12" xfId="1261" applyNumberFormat="1" applyFont="1" applyFill="1" applyBorder="1" applyAlignment="1">
      <alignment horizontal="center" wrapText="1"/>
    </xf>
    <xf numFmtId="180" fontId="11" fillId="0" borderId="12" xfId="1261" applyNumberFormat="1" applyFont="1" applyFill="1" applyBorder="1" applyAlignment="1">
      <alignment horizontal="center" wrapText="1"/>
    </xf>
    <xf numFmtId="180" fontId="9" fillId="0" borderId="15" xfId="1256" applyNumberFormat="1" applyFont="1" applyFill="1" applyBorder="1" applyAlignment="1">
      <alignment wrapText="1"/>
    </xf>
    <xf numFmtId="180" fontId="9" fillId="0" borderId="15" xfId="1256" applyNumberFormat="1" applyFont="1" applyFill="1" applyBorder="1" applyAlignment="1">
      <alignment horizontal="center" wrapText="1"/>
    </xf>
    <xf numFmtId="180" fontId="9" fillId="0" borderId="14" xfId="1261" applyNumberFormat="1" applyFont="1" applyFill="1" applyBorder="1" applyAlignment="1">
      <alignment horizontal="center" wrapText="1"/>
    </xf>
    <xf numFmtId="38" fontId="9" fillId="0" borderId="13" xfId="1256" applyNumberFormat="1" applyFont="1" applyFill="1" applyBorder="1" applyAlignment="1">
      <alignment horizontal="center"/>
    </xf>
    <xf numFmtId="180" fontId="9" fillId="0" borderId="16" xfId="1211" applyNumberFormat="1" applyFont="1" applyFill="1" applyBorder="1" applyAlignment="1">
      <alignment horizontal="center"/>
    </xf>
    <xf numFmtId="180" fontId="9" fillId="0" borderId="13" xfId="1254" applyNumberFormat="1" applyFont="1" applyFill="1" applyBorder="1" applyAlignment="1">
      <alignment horizontal="center"/>
    </xf>
    <xf numFmtId="180" fontId="9" fillId="0" borderId="15" xfId="1211" applyNumberFormat="1" applyFont="1" applyFill="1" applyBorder="1" applyAlignment="1">
      <alignment horizontal="center"/>
    </xf>
    <xf numFmtId="180" fontId="9" fillId="0" borderId="18" xfId="1211" applyNumberFormat="1" applyFont="1" applyFill="1" applyBorder="1" applyAlignment="1">
      <alignment horizontal="center"/>
    </xf>
    <xf numFmtId="180" fontId="11" fillId="0" borderId="13" xfId="1211" applyNumberFormat="1" applyFont="1" applyFill="1" applyBorder="1" applyAlignment="1">
      <alignment horizontal="center"/>
    </xf>
    <xf numFmtId="180" fontId="11" fillId="0" borderId="16" xfId="1211" applyNumberFormat="1" applyFont="1" applyFill="1" applyBorder="1" applyAlignment="1">
      <alignment horizontal="center"/>
    </xf>
    <xf numFmtId="180" fontId="9" fillId="0" borderId="12" xfId="1254" applyNumberFormat="1" applyFont="1" applyFill="1" applyBorder="1" applyAlignment="1">
      <alignment horizontal="center" vertical="center"/>
    </xf>
    <xf numFmtId="180" fontId="9" fillId="0" borderId="13" xfId="1254" applyNumberFormat="1" applyFont="1" applyFill="1" applyBorder="1" applyAlignment="1">
      <alignment horizontal="center" vertical="center"/>
    </xf>
    <xf numFmtId="180" fontId="11" fillId="0" borderId="6" xfId="1254" applyNumberFormat="1" applyFont="1" applyFill="1" applyBorder="1" applyAlignment="1">
      <alignment horizontal="center"/>
    </xf>
    <xf numFmtId="180" fontId="11" fillId="0" borderId="87" xfId="1254" applyNumberFormat="1" applyFont="1" applyFill="1" applyBorder="1" applyAlignment="1">
      <alignment horizontal="center"/>
    </xf>
    <xf numFmtId="180" fontId="9" fillId="0" borderId="16" xfId="1254" applyNumberFormat="1" applyFont="1" applyFill="1" applyBorder="1" applyAlignment="1">
      <alignment horizontal="center"/>
    </xf>
    <xf numFmtId="170" fontId="9" fillId="0" borderId="6" xfId="1254" applyNumberFormat="1" applyFont="1" applyFill="1" applyBorder="1" applyAlignment="1">
      <alignment horizontal="center"/>
    </xf>
    <xf numFmtId="0" fontId="9" fillId="0" borderId="0" xfId="1240" applyFont="1" applyFill="1" applyAlignment="1">
      <alignment horizontal="left" vertical="center" wrapText="1"/>
    </xf>
    <xf numFmtId="0" fontId="11" fillId="0" borderId="0" xfId="1240" applyFont="1" applyFill="1" applyAlignment="1">
      <alignment horizontal="left" vertical="center" wrapText="1"/>
    </xf>
    <xf numFmtId="170" fontId="9" fillId="0" borderId="16" xfId="1258" applyNumberFormat="1" applyFont="1" applyFill="1" applyBorder="1" applyAlignment="1">
      <alignment horizontal="center"/>
    </xf>
    <xf numFmtId="0" fontId="73" fillId="0" borderId="0" xfId="1240" applyFont="1" applyFill="1" applyAlignment="1">
      <alignment horizontal="center" vertical="center"/>
    </xf>
    <xf numFmtId="0" fontId="9" fillId="0" borderId="6" xfId="1240" applyFont="1" applyFill="1" applyBorder="1" applyAlignment="1">
      <alignment horizontal="center" vertical="center" wrapText="1"/>
    </xf>
    <xf numFmtId="0" fontId="73" fillId="0" borderId="6" xfId="1240" applyFont="1" applyFill="1" applyBorder="1" applyAlignment="1">
      <alignment horizontal="center" vertical="center" wrapText="1"/>
    </xf>
    <xf numFmtId="193" fontId="9" fillId="0" borderId="6" xfId="357" applyNumberFormat="1" applyFont="1" applyFill="1" applyBorder="1" applyAlignment="1">
      <alignment horizontal="center" vertical="center"/>
    </xf>
    <xf numFmtId="0" fontId="73" fillId="0" borderId="6" xfId="1240" applyFont="1" applyFill="1" applyBorder="1" applyAlignment="1">
      <alignment horizontal="center" vertical="center"/>
    </xf>
    <xf numFmtId="0" fontId="73" fillId="0" borderId="6" xfId="0" applyFont="1" applyFill="1" applyBorder="1" applyAlignment="1">
      <alignment horizontal="center" vertical="center" wrapText="1"/>
    </xf>
    <xf numFmtId="180" fontId="9" fillId="0" borderId="13" xfId="36159" applyNumberFormat="1" applyFont="1" applyFill="1" applyBorder="1" applyAlignment="1">
      <alignment horizontal="center" wrapText="1"/>
    </xf>
    <xf numFmtId="180" fontId="9" fillId="0" borderId="13" xfId="36159" applyNumberFormat="1" applyFont="1" applyFill="1" applyBorder="1" applyAlignment="1">
      <alignment horizontal="center" vertical="center" wrapText="1"/>
    </xf>
    <xf numFmtId="180" fontId="73" fillId="0" borderId="13" xfId="1057" applyNumberFormat="1" applyFont="1" applyFill="1" applyBorder="1" applyAlignment="1">
      <alignment horizontal="center" vertical="center" wrapText="1"/>
    </xf>
    <xf numFmtId="180" fontId="9" fillId="0" borderId="15" xfId="36159" applyNumberFormat="1" applyFont="1" applyFill="1" applyBorder="1" applyAlignment="1">
      <alignment horizontal="center" wrapText="1"/>
    </xf>
    <xf numFmtId="180" fontId="74" fillId="0" borderId="13" xfId="1057" applyNumberFormat="1" applyFont="1" applyFill="1" applyBorder="1" applyAlignment="1">
      <alignment horizontal="center" vertical="center" wrapText="1"/>
    </xf>
    <xf numFmtId="180" fontId="73" fillId="0" borderId="15" xfId="1057" applyNumberFormat="1" applyFont="1" applyFill="1" applyBorder="1" applyAlignment="1">
      <alignment horizontal="center" vertical="center" wrapText="1"/>
    </xf>
    <xf numFmtId="180" fontId="9" fillId="0" borderId="13" xfId="1057" applyNumberFormat="1" applyFont="1" applyFill="1" applyBorder="1" applyAlignment="1">
      <alignment horizontal="center" vertical="center" wrapText="1"/>
    </xf>
    <xf numFmtId="180" fontId="9" fillId="0" borderId="15" xfId="1057" applyNumberFormat="1" applyFont="1" applyFill="1" applyBorder="1" applyAlignment="1">
      <alignment horizontal="center" vertical="center" wrapText="1"/>
    </xf>
    <xf numFmtId="166" fontId="11" fillId="0" borderId="6" xfId="1057" applyNumberFormat="1" applyFont="1" applyFill="1" applyBorder="1" applyAlignment="1">
      <alignment horizontal="center" vertical="center"/>
    </xf>
    <xf numFmtId="166" fontId="9" fillId="0" borderId="20" xfId="1057" applyNumberFormat="1" applyFont="1" applyFill="1" applyBorder="1" applyAlignment="1">
      <alignment horizontal="center" vertical="center"/>
    </xf>
    <xf numFmtId="178" fontId="9" fillId="0" borderId="12" xfId="1057" applyNumberFormat="1" applyFont="1" applyFill="1" applyBorder="1" applyAlignment="1">
      <alignment horizontal="center" vertical="center"/>
    </xf>
    <xf numFmtId="179" fontId="9" fillId="0" borderId="14" xfId="1057" applyNumberFormat="1" applyFont="1" applyFill="1" applyBorder="1" applyAlignment="1">
      <alignment horizontal="center" vertical="center"/>
    </xf>
    <xf numFmtId="166" fontId="11" fillId="0" borderId="87" xfId="1211" applyNumberFormat="1" applyFont="1" applyFill="1" applyBorder="1" applyAlignment="1">
      <alignment horizontal="center"/>
    </xf>
    <xf numFmtId="168" fontId="9" fillId="0" borderId="0" xfId="1211" applyNumberFormat="1" applyFont="1" applyFill="1" applyBorder="1" applyAlignment="1">
      <alignment horizontal="center"/>
    </xf>
    <xf numFmtId="180" fontId="9" fillId="0" borderId="90" xfId="1256" applyNumberFormat="1" applyFont="1" applyFill="1" applyBorder="1"/>
    <xf numFmtId="180" fontId="9" fillId="0" borderId="87" xfId="1256" applyNumberFormat="1" applyFont="1" applyFill="1" applyBorder="1"/>
    <xf numFmtId="0" fontId="72" fillId="0" borderId="0" xfId="0" applyFont="1" applyFill="1" applyProtection="1">
      <protection locked="0"/>
    </xf>
    <xf numFmtId="1" fontId="72" fillId="0" borderId="13" xfId="1522" applyNumberFormat="1" applyFont="1" applyFill="1" applyBorder="1" applyAlignment="1">
      <alignment horizontal="center"/>
    </xf>
    <xf numFmtId="10" fontId="72" fillId="0" borderId="13" xfId="1210" applyNumberFormat="1" applyFont="1" applyFill="1" applyBorder="1" applyAlignment="1" applyProtection="1">
      <alignment horizontal="center"/>
      <protection locked="0"/>
    </xf>
    <xf numFmtId="0" fontId="9" fillId="46" borderId="6" xfId="1254" applyNumberFormat="1" applyFont="1" applyFill="1" applyBorder="1" applyAlignment="1">
      <alignment horizontal="center" vertical="center"/>
    </xf>
    <xf numFmtId="0" fontId="0" fillId="0" borderId="6" xfId="0" applyBorder="1" applyAlignment="1">
      <alignment horizontal="center"/>
    </xf>
    <xf numFmtId="0" fontId="0" fillId="0" borderId="6" xfId="0" applyBorder="1"/>
    <xf numFmtId="174" fontId="9" fillId="0" borderId="15" xfId="1211" applyNumberFormat="1" applyFont="1" applyFill="1" applyBorder="1" applyAlignment="1">
      <alignment horizontal="left"/>
    </xf>
    <xf numFmtId="199" fontId="0" fillId="0" borderId="15" xfId="0" applyNumberFormat="1" applyBorder="1" applyAlignment="1">
      <alignment horizontal="center"/>
    </xf>
    <xf numFmtId="0" fontId="9" fillId="0" borderId="0" xfId="1254" applyNumberFormat="1" applyFont="1" applyFill="1" applyAlignment="1">
      <alignment horizontal="center" wrapText="1"/>
    </xf>
    <xf numFmtId="198" fontId="9" fillId="0" borderId="12" xfId="1254" applyNumberFormat="1" applyFont="1" applyFill="1" applyBorder="1" applyAlignment="1">
      <alignment horizontal="center" wrapText="1"/>
    </xf>
    <xf numFmtId="198" fontId="9" fillId="0" borderId="12" xfId="1254" applyNumberFormat="1" applyFont="1" applyFill="1" applyBorder="1" applyAlignment="1">
      <alignment horizontal="center"/>
    </xf>
    <xf numFmtId="198" fontId="96" fillId="0" borderId="13" xfId="1258" applyNumberFormat="1" applyFont="1" applyFill="1" applyBorder="1" applyAlignment="1">
      <alignment horizontal="center"/>
    </xf>
    <xf numFmtId="0" fontId="9" fillId="0" borderId="15" xfId="1258" applyFont="1" applyBorder="1" applyAlignment="1">
      <alignment horizontal="center"/>
    </xf>
    <xf numFmtId="167" fontId="9" fillId="0" borderId="18" xfId="1102" applyNumberFormat="1" applyFont="1" applyFill="1" applyBorder="1" applyAlignment="1">
      <alignment horizontal="center" vertical="center"/>
    </xf>
    <xf numFmtId="198" fontId="73" fillId="0" borderId="0" xfId="1240" applyNumberFormat="1" applyFont="1" applyFill="1" applyAlignment="1">
      <alignment horizontal="center" vertical="center"/>
    </xf>
    <xf numFmtId="174" fontId="9" fillId="0" borderId="0" xfId="1254" applyNumberFormat="1" applyFont="1" applyFill="1" applyAlignment="1">
      <alignment horizontal="center"/>
    </xf>
    <xf numFmtId="0" fontId="72" fillId="0" borderId="13" xfId="0" applyFont="1" applyFill="1" applyBorder="1" applyAlignment="1" applyProtection="1">
      <alignment horizontal="left"/>
      <protection locked="0"/>
    </xf>
    <xf numFmtId="1" fontId="72" fillId="0" borderId="13" xfId="36165" applyNumberFormat="1" applyFont="1" applyFill="1" applyBorder="1" applyAlignment="1">
      <alignment horizontal="center"/>
    </xf>
    <xf numFmtId="0" fontId="21" fillId="0" borderId="0" xfId="1254" applyNumberFormat="1" applyFont="1" applyFill="1" applyBorder="1" applyAlignment="1">
      <alignment horizontal="left"/>
    </xf>
    <xf numFmtId="0" fontId="11" fillId="0" borderId="93" xfId="1254" applyNumberFormat="1" applyFont="1" applyFill="1" applyBorder="1"/>
    <xf numFmtId="1" fontId="11" fillId="0" borderId="87" xfId="1254" applyNumberFormat="1" applyFont="1" applyFill="1" applyBorder="1" applyAlignment="1">
      <alignment horizontal="center"/>
    </xf>
    <xf numFmtId="168" fontId="9" fillId="0" borderId="87" xfId="1254" applyNumberFormat="1" applyFont="1" applyFill="1" applyBorder="1" applyAlignment="1">
      <alignment horizontal="center" vertical="center"/>
    </xf>
    <xf numFmtId="166" fontId="11" fillId="0" borderId="91" xfId="1211" applyNumberFormat="1" applyFont="1" applyFill="1" applyBorder="1" applyAlignment="1">
      <alignment horizontal="center"/>
    </xf>
    <xf numFmtId="178" fontId="9" fillId="0" borderId="22" xfId="1211" applyNumberFormat="1" applyFont="1" applyFill="1" applyBorder="1" applyAlignment="1">
      <alignment horizontal="center"/>
    </xf>
    <xf numFmtId="178" fontId="9" fillId="0" borderId="22" xfId="1254" applyNumberFormat="1" applyFont="1" applyFill="1" applyBorder="1" applyAlignment="1">
      <alignment horizontal="center"/>
    </xf>
    <xf numFmtId="180" fontId="9" fillId="0" borderId="18" xfId="1254" applyNumberFormat="1" applyFont="1" applyFill="1" applyBorder="1" applyAlignment="1">
      <alignment horizontal="center"/>
    </xf>
    <xf numFmtId="180" fontId="9" fillId="0" borderId="15" xfId="1254" applyNumberFormat="1" applyFont="1" applyFill="1" applyBorder="1" applyAlignment="1">
      <alignment horizontal="center"/>
    </xf>
    <xf numFmtId="0" fontId="15" fillId="0" borderId="91" xfId="1254" applyNumberFormat="1" applyFont="1" applyFill="1" applyBorder="1" applyAlignment="1">
      <alignment horizontal="left"/>
    </xf>
    <xf numFmtId="0" fontId="16" fillId="0" borderId="90" xfId="1254" applyNumberFormat="1" applyFont="1" applyFill="1" applyBorder="1" applyAlignment="1">
      <alignment horizontal="center"/>
    </xf>
    <xf numFmtId="0" fontId="101" fillId="0" borderId="0" xfId="353" applyFont="1" applyFill="1"/>
    <xf numFmtId="0" fontId="101" fillId="0" borderId="0" xfId="353" applyFont="1" applyFill="1" applyAlignment="1">
      <alignment horizontal="center"/>
    </xf>
    <xf numFmtId="3" fontId="101" fillId="0" borderId="0" xfId="353" applyNumberFormat="1" applyFont="1" applyFill="1" applyAlignment="1">
      <alignment horizontal="center"/>
    </xf>
    <xf numFmtId="3" fontId="101" fillId="0" borderId="0" xfId="353" applyNumberFormat="1" applyFont="1" applyFill="1"/>
    <xf numFmtId="0" fontId="101" fillId="0" borderId="0" xfId="353" applyFont="1" applyFill="1" applyBorder="1"/>
    <xf numFmtId="0" fontId="101" fillId="0" borderId="0" xfId="353" applyFont="1" applyFill="1" applyBorder="1" applyAlignment="1">
      <alignment horizontal="center"/>
    </xf>
    <xf numFmtId="0" fontId="101" fillId="0" borderId="0" xfId="353" applyFont="1" applyFill="1" applyBorder="1"/>
    <xf numFmtId="3" fontId="101" fillId="0" borderId="0" xfId="36166" applyNumberFormat="1" applyFont="1" applyFill="1" applyAlignment="1">
      <alignment horizontal="center"/>
    </xf>
    <xf numFmtId="3" fontId="101" fillId="0" borderId="0" xfId="36166" applyNumberFormat="1" applyFont="1" applyFill="1"/>
    <xf numFmtId="3" fontId="102" fillId="0" borderId="0" xfId="36166" applyNumberFormat="1" applyFont="1" applyFill="1" applyAlignment="1">
      <alignment horizontal="center"/>
    </xf>
    <xf numFmtId="3" fontId="102" fillId="0" borderId="6" xfId="353" applyNumberFormat="1" applyFont="1" applyFill="1" applyBorder="1" applyAlignment="1">
      <alignment horizontal="center" vertical="center" wrapText="1"/>
    </xf>
    <xf numFmtId="200" fontId="102" fillId="0" borderId="6" xfId="353" applyNumberFormat="1" applyFont="1" applyFill="1" applyBorder="1" applyAlignment="1">
      <alignment horizontal="center" vertical="center" wrapText="1"/>
    </xf>
    <xf numFmtId="0" fontId="101" fillId="0" borderId="0" xfId="353" applyFont="1" applyFill="1" applyAlignment="1">
      <alignment vertical="center" wrapText="1"/>
    </xf>
    <xf numFmtId="0" fontId="101" fillId="0" borderId="6" xfId="353" applyFont="1" applyFill="1" applyBorder="1" applyAlignment="1">
      <alignment horizontal="left" indent="1"/>
    </xf>
    <xf numFmtId="0" fontId="101" fillId="0" borderId="6" xfId="353" applyFont="1" applyFill="1" applyBorder="1" applyAlignment="1">
      <alignment horizontal="left"/>
    </xf>
    <xf numFmtId="0" fontId="101" fillId="0" borderId="6" xfId="353" applyFont="1" applyFill="1" applyBorder="1" applyAlignment="1">
      <alignment horizontal="center"/>
    </xf>
    <xf numFmtId="201" fontId="101" fillId="0" borderId="6" xfId="353" applyNumberFormat="1" applyFont="1" applyFill="1" applyBorder="1" applyAlignment="1">
      <alignment horizontal="center"/>
    </xf>
    <xf numFmtId="3" fontId="101" fillId="0" borderId="6" xfId="189" applyNumberFormat="1" applyFont="1" applyFill="1" applyBorder="1" applyAlignment="1">
      <alignment horizontal="center"/>
    </xf>
    <xf numFmtId="3" fontId="101" fillId="0" borderId="6" xfId="189" applyNumberFormat="1" applyFont="1" applyFill="1" applyBorder="1"/>
    <xf numFmtId="200" fontId="101" fillId="0" borderId="6" xfId="189" applyNumberFormat="1" applyFont="1" applyFill="1" applyBorder="1"/>
    <xf numFmtId="183" fontId="101" fillId="0" borderId="6" xfId="189" applyNumberFormat="1" applyFont="1" applyFill="1" applyBorder="1"/>
    <xf numFmtId="202" fontId="101" fillId="0" borderId="6" xfId="189" applyNumberFormat="1" applyFont="1" applyFill="1" applyBorder="1" applyAlignment="1">
      <alignment horizontal="center"/>
    </xf>
    <xf numFmtId="200" fontId="101" fillId="50" borderId="6" xfId="189" applyNumberFormat="1" applyFont="1" applyFill="1" applyBorder="1"/>
    <xf numFmtId="0" fontId="101" fillId="50" borderId="6" xfId="353" applyFont="1" applyFill="1" applyBorder="1" applyAlignment="1">
      <alignment horizontal="center"/>
    </xf>
    <xf numFmtId="3" fontId="101" fillId="50" borderId="6" xfId="189" applyNumberFormat="1" applyFont="1" applyFill="1" applyBorder="1" applyAlignment="1">
      <alignment horizontal="center"/>
    </xf>
    <xf numFmtId="0" fontId="101" fillId="0" borderId="0" xfId="353" applyFont="1" applyFill="1" applyBorder="1" applyAlignment="1">
      <alignment horizontal="left" indent="1"/>
    </xf>
    <xf numFmtId="201" fontId="101" fillId="0" borderId="12" xfId="353" applyNumberFormat="1" applyFont="1" applyFill="1" applyBorder="1"/>
    <xf numFmtId="3" fontId="101" fillId="0" borderId="0" xfId="189" applyNumberFormat="1" applyFont="1" applyFill="1" applyBorder="1" applyAlignment="1">
      <alignment horizontal="center"/>
    </xf>
    <xf numFmtId="3" fontId="101" fillId="0" borderId="0" xfId="189" applyNumberFormat="1" applyFont="1" applyFill="1" applyBorder="1"/>
    <xf numFmtId="183" fontId="101" fillId="0" borderId="0" xfId="189" applyNumberFormat="1" applyFont="1" applyFill="1" applyBorder="1"/>
    <xf numFmtId="201" fontId="101" fillId="0" borderId="0" xfId="353" applyNumberFormat="1" applyFont="1" applyFill="1" applyBorder="1"/>
    <xf numFmtId="3" fontId="101" fillId="0" borderId="0" xfId="189" applyNumberFormat="1" applyFont="1" applyFill="1" applyBorder="1" applyAlignment="1">
      <alignment horizontal="right"/>
    </xf>
    <xf numFmtId="0" fontId="101" fillId="0" borderId="0" xfId="353" applyFont="1" applyFill="1" applyBorder="1" applyAlignment="1">
      <alignment horizontal="center"/>
    </xf>
    <xf numFmtId="3" fontId="101" fillId="0" borderId="0" xfId="353" applyNumberFormat="1" applyFont="1" applyFill="1" applyBorder="1" applyAlignment="1">
      <alignment horizontal="center"/>
    </xf>
    <xf numFmtId="3" fontId="101" fillId="0" borderId="0" xfId="353" applyNumberFormat="1" applyFont="1" applyFill="1" applyBorder="1"/>
    <xf numFmtId="0" fontId="4" fillId="0" borderId="0" xfId="500" applyFont="1"/>
    <xf numFmtId="182" fontId="4" fillId="0" borderId="0" xfId="500" applyNumberFormat="1" applyFont="1"/>
    <xf numFmtId="3" fontId="85" fillId="0" borderId="0" xfId="500" applyNumberFormat="1" applyFont="1" applyBorder="1" applyAlignment="1">
      <alignment horizontal="center"/>
    </xf>
    <xf numFmtId="0" fontId="104" fillId="0" borderId="0" xfId="500" applyFont="1"/>
    <xf numFmtId="0" fontId="85" fillId="0" borderId="0" xfId="500" applyFont="1"/>
    <xf numFmtId="0" fontId="85" fillId="0" borderId="6" xfId="500" applyFont="1" applyFill="1" applyBorder="1" applyAlignment="1">
      <alignment horizontal="center"/>
    </xf>
    <xf numFmtId="3" fontId="85" fillId="0" borderId="6" xfId="500" applyNumberFormat="1" applyFont="1" applyFill="1" applyBorder="1" applyAlignment="1">
      <alignment horizontal="center"/>
    </xf>
    <xf numFmtId="3" fontId="85" fillId="0" borderId="6" xfId="500" applyNumberFormat="1" applyFont="1" applyBorder="1" applyAlignment="1">
      <alignment horizontal="center"/>
    </xf>
    <xf numFmtId="0" fontId="4" fillId="0" borderId="6" xfId="500" applyFont="1" applyFill="1" applyBorder="1"/>
    <xf numFmtId="3" fontId="4" fillId="0" borderId="6" xfId="500" applyNumberFormat="1" applyFont="1" applyFill="1" applyBorder="1"/>
    <xf numFmtId="9" fontId="4" fillId="0" borderId="6" xfId="500" applyNumberFormat="1" applyFont="1" applyBorder="1"/>
    <xf numFmtId="9" fontId="4" fillId="0" borderId="0" xfId="500" applyNumberFormat="1" applyFont="1" applyBorder="1"/>
    <xf numFmtId="0" fontId="4" fillId="0" borderId="6" xfId="500" applyFont="1" applyFill="1" applyBorder="1" applyAlignment="1">
      <alignment horizontal="center"/>
    </xf>
    <xf numFmtId="183" fontId="4" fillId="0" borderId="6" xfId="500" applyNumberFormat="1" applyFont="1" applyFill="1" applyBorder="1"/>
    <xf numFmtId="9" fontId="4" fillId="0" borderId="6" xfId="500" applyNumberFormat="1" applyFont="1" applyBorder="1" applyAlignment="1">
      <alignment horizontal="center"/>
    </xf>
    <xf numFmtId="3" fontId="105" fillId="0" borderId="6" xfId="500" applyNumberFormat="1" applyFont="1" applyFill="1" applyBorder="1"/>
    <xf numFmtId="0" fontId="4" fillId="0" borderId="87" xfId="500" applyFont="1" applyFill="1" applyBorder="1"/>
    <xf numFmtId="0" fontId="4" fillId="0" borderId="87" xfId="500" applyFont="1" applyFill="1" applyBorder="1" applyAlignment="1">
      <alignment horizontal="center"/>
    </xf>
    <xf numFmtId="3" fontId="4" fillId="0" borderId="87" xfId="500" applyNumberFormat="1" applyFont="1" applyFill="1" applyBorder="1"/>
    <xf numFmtId="0" fontId="4" fillId="0" borderId="94" xfId="500" applyFont="1" applyBorder="1"/>
    <xf numFmtId="3" fontId="4" fillId="0" borderId="94" xfId="500" applyNumberFormat="1" applyFont="1" applyBorder="1"/>
    <xf numFmtId="3" fontId="4" fillId="0" borderId="0" xfId="500" applyNumberFormat="1" applyFont="1" applyBorder="1"/>
    <xf numFmtId="0" fontId="4" fillId="0" borderId="94" xfId="500" applyFont="1" applyFill="1" applyBorder="1"/>
    <xf numFmtId="3" fontId="4" fillId="0" borderId="94" xfId="500" applyNumberFormat="1" applyFont="1" applyFill="1" applyBorder="1"/>
    <xf numFmtId="183" fontId="4" fillId="0" borderId="94" xfId="500" applyNumberFormat="1" applyFont="1" applyFill="1" applyBorder="1"/>
    <xf numFmtId="0" fontId="4" fillId="0" borderId="0" xfId="500" applyFont="1" applyBorder="1"/>
    <xf numFmtId="0" fontId="4" fillId="0" borderId="0" xfId="500" applyFont="1" applyFill="1" applyBorder="1"/>
    <xf numFmtId="3" fontId="4" fillId="0" borderId="0" xfId="500" applyNumberFormat="1" applyFont="1" applyFill="1" applyBorder="1"/>
    <xf numFmtId="183" fontId="4" fillId="0" borderId="0" xfId="500" applyNumberFormat="1" applyFont="1" applyFill="1" applyBorder="1"/>
    <xf numFmtId="0" fontId="4" fillId="0" borderId="22" xfId="500" applyFont="1" applyBorder="1"/>
    <xf numFmtId="0" fontId="103" fillId="0" borderId="0" xfId="500" applyFont="1"/>
    <xf numFmtId="183" fontId="4" fillId="0" borderId="6" xfId="500" applyNumberFormat="1" applyFont="1" applyBorder="1"/>
    <xf numFmtId="0" fontId="4" fillId="0" borderId="94" xfId="500" applyFont="1" applyFill="1" applyBorder="1" applyAlignment="1">
      <alignment horizontal="center"/>
    </xf>
    <xf numFmtId="0" fontId="4" fillId="0" borderId="0" xfId="500" applyFont="1" applyFill="1" applyBorder="1" applyAlignment="1">
      <alignment horizontal="center"/>
    </xf>
    <xf numFmtId="183" fontId="4" fillId="0" borderId="0" xfId="500" applyNumberFormat="1" applyFont="1" applyBorder="1"/>
    <xf numFmtId="0" fontId="4" fillId="0" borderId="0" xfId="500" applyFont="1" applyAlignment="1">
      <alignment horizontal="center"/>
    </xf>
    <xf numFmtId="0" fontId="85" fillId="0" borderId="6" xfId="500" applyFont="1" applyBorder="1" applyAlignment="1">
      <alignment horizontal="center"/>
    </xf>
    <xf numFmtId="0" fontId="103" fillId="0" borderId="0" xfId="500" applyFont="1" applyAlignment="1">
      <alignment horizontal="center"/>
    </xf>
    <xf numFmtId="0" fontId="4" fillId="0" borderId="6" xfId="500" applyFont="1" applyBorder="1"/>
    <xf numFmtId="3" fontId="4" fillId="0" borderId="6" xfId="500" applyNumberFormat="1" applyFont="1" applyBorder="1"/>
    <xf numFmtId="3" fontId="4" fillId="0" borderId="0" xfId="500" applyNumberFormat="1" applyFont="1"/>
    <xf numFmtId="3" fontId="4" fillId="0" borderId="15" xfId="500" applyNumberFormat="1" applyFont="1" applyBorder="1"/>
    <xf numFmtId="0" fontId="85" fillId="0" borderId="87" xfId="500" applyFont="1" applyFill="1" applyBorder="1" applyAlignment="1">
      <alignment horizontal="center"/>
    </xf>
    <xf numFmtId="183" fontId="4" fillId="0" borderId="94" xfId="500" applyNumberFormat="1" applyFont="1" applyBorder="1"/>
    <xf numFmtId="166" fontId="9" fillId="0" borderId="13" xfId="2314" applyNumberFormat="1" applyFont="1" applyFill="1" applyBorder="1" applyAlignment="1">
      <alignment horizontal="center"/>
    </xf>
    <xf numFmtId="166" fontId="9" fillId="0" borderId="16" xfId="2314" applyNumberFormat="1" applyFont="1" applyFill="1" applyBorder="1" applyAlignment="1">
      <alignment horizontal="center"/>
    </xf>
    <xf numFmtId="0" fontId="11" fillId="0" borderId="0" xfId="1258" applyFont="1" applyAlignment="1"/>
    <xf numFmtId="180" fontId="9" fillId="0" borderId="13" xfId="1260" applyNumberFormat="1" applyFont="1" applyFill="1" applyBorder="1" applyAlignment="1">
      <alignment horizontal="center"/>
    </xf>
    <xf numFmtId="180" fontId="9" fillId="0" borderId="15" xfId="1260" applyNumberFormat="1" applyFont="1" applyFill="1" applyBorder="1" applyAlignment="1">
      <alignment horizontal="center"/>
    </xf>
    <xf numFmtId="0" fontId="9" fillId="0" borderId="0" xfId="1259" applyFont="1" applyFill="1" applyBorder="1" applyAlignment="1">
      <alignment vertical="center"/>
    </xf>
    <xf numFmtId="199" fontId="9" fillId="46" borderId="6" xfId="1254" applyNumberFormat="1" applyFont="1" applyFill="1" applyBorder="1" applyAlignment="1">
      <alignment horizontal="center" vertical="center"/>
    </xf>
    <xf numFmtId="199" fontId="0" fillId="49" borderId="15" xfId="0" applyNumberFormat="1" applyFill="1" applyBorder="1" applyAlignment="1">
      <alignment horizontal="center"/>
    </xf>
    <xf numFmtId="199" fontId="0" fillId="49" borderId="6" xfId="0" applyNumberFormat="1" applyFill="1" applyBorder="1" applyAlignment="1">
      <alignment horizontal="center"/>
    </xf>
    <xf numFmtId="10" fontId="73" fillId="0" borderId="6" xfId="1210" applyNumberFormat="1" applyFont="1" applyBorder="1" applyAlignment="1">
      <alignment horizontal="center"/>
    </xf>
    <xf numFmtId="10" fontId="72" fillId="0" borderId="12" xfId="1210" applyNumberFormat="1" applyFont="1" applyBorder="1" applyAlignment="1" applyProtection="1">
      <alignment horizontal="center"/>
      <protection locked="0"/>
    </xf>
    <xf numFmtId="0" fontId="72" fillId="0" borderId="16" xfId="0" applyFont="1" applyBorder="1" applyAlignment="1" applyProtection="1">
      <alignment horizontal="center"/>
      <protection locked="0"/>
    </xf>
    <xf numFmtId="0" fontId="72" fillId="0" borderId="12" xfId="0" applyFont="1" applyBorder="1" applyAlignment="1" applyProtection="1">
      <alignment horizontal="center"/>
      <protection locked="0"/>
    </xf>
    <xf numFmtId="1" fontId="72" fillId="0" borderId="13" xfId="1522" applyNumberFormat="1" applyFont="1" applyFill="1" applyBorder="1" applyAlignment="1">
      <alignment horizontal="left"/>
    </xf>
    <xf numFmtId="199" fontId="9" fillId="0" borderId="6" xfId="1211" applyNumberFormat="1" applyFont="1" applyFill="1" applyBorder="1" applyAlignment="1">
      <alignment horizontal="center"/>
    </xf>
    <xf numFmtId="172" fontId="72" fillId="46" borderId="6" xfId="0" applyNumberFormat="1" applyFont="1" applyFill="1" applyBorder="1" applyAlignment="1">
      <alignment horizontal="center"/>
    </xf>
    <xf numFmtId="184" fontId="9" fillId="46" borderId="6" xfId="1254" applyNumberFormat="1" applyFont="1" applyFill="1" applyBorder="1" applyAlignment="1">
      <alignment horizontal="center" vertical="center"/>
    </xf>
    <xf numFmtId="0" fontId="72" fillId="0" borderId="16" xfId="0" applyFont="1" applyFill="1" applyBorder="1" applyAlignment="1" applyProtection="1">
      <alignment horizontal="center"/>
      <protection locked="0"/>
    </xf>
    <xf numFmtId="0" fontId="9" fillId="0" borderId="0" xfId="1259" applyFont="1" applyFill="1" applyAlignment="1">
      <alignment horizontal="center" vertical="center"/>
    </xf>
    <xf numFmtId="0" fontId="11" fillId="0" borderId="0" xfId="1258" applyFont="1" applyFill="1" applyAlignment="1">
      <alignment vertical="center"/>
    </xf>
    <xf numFmtId="0" fontId="11" fillId="0" borderId="0" xfId="2314" applyFont="1" applyFill="1" applyAlignment="1">
      <alignment vertical="center"/>
    </xf>
    <xf numFmtId="0" fontId="11" fillId="0" borderId="6" xfId="1254" applyNumberFormat="1" applyFont="1" applyFill="1" applyBorder="1"/>
    <xf numFmtId="0" fontId="11" fillId="0" borderId="6" xfId="1254" applyNumberFormat="1" applyFont="1" applyFill="1" applyBorder="1" applyAlignment="1">
      <alignment horizontal="center"/>
    </xf>
    <xf numFmtId="0" fontId="76" fillId="0" borderId="0" xfId="0" applyFont="1" applyFill="1"/>
    <xf numFmtId="178" fontId="9" fillId="0" borderId="91" xfId="1211" applyNumberFormat="1" applyFont="1" applyFill="1" applyBorder="1" applyAlignment="1">
      <alignment horizontal="center"/>
    </xf>
    <xf numFmtId="178" fontId="9" fillId="0" borderId="21" xfId="1211" applyNumberFormat="1" applyFont="1" applyFill="1" applyBorder="1" applyAlignment="1">
      <alignment horizontal="center"/>
    </xf>
    <xf numFmtId="0" fontId="11" fillId="0" borderId="16" xfId="1260" applyFont="1" applyFill="1" applyBorder="1" applyAlignment="1">
      <alignment horizontal="left" wrapText="1"/>
    </xf>
    <xf numFmtId="204" fontId="9" fillId="0" borderId="13" xfId="654" applyNumberFormat="1" applyFont="1" applyFill="1" applyBorder="1" applyAlignment="1">
      <alignment horizontal="center" vertical="center"/>
    </xf>
    <xf numFmtId="178" fontId="9" fillId="0" borderId="0" xfId="1254" applyNumberFormat="1" applyFont="1" applyFill="1" applyBorder="1" applyAlignment="1">
      <alignment horizontal="center" vertical="center"/>
    </xf>
    <xf numFmtId="0" fontId="73" fillId="0" borderId="0" xfId="0" applyFont="1" applyFill="1"/>
    <xf numFmtId="0" fontId="9" fillId="0" borderId="87" xfId="0" applyFont="1" applyFill="1" applyBorder="1" applyAlignment="1" applyProtection="1">
      <alignment horizontal="center" vertical="center" wrapText="1"/>
      <protection locked="0"/>
    </xf>
    <xf numFmtId="0" fontId="9" fillId="0" borderId="87" xfId="0" applyFont="1" applyFill="1" applyBorder="1" applyAlignment="1" applyProtection="1">
      <alignment horizontal="center" vertical="center"/>
      <protection locked="0"/>
    </xf>
    <xf numFmtId="0" fontId="20" fillId="0" borderId="0" xfId="1520" applyFont="1" applyFill="1" applyBorder="1" applyAlignment="1">
      <alignment wrapText="1"/>
    </xf>
    <xf numFmtId="0" fontId="73" fillId="0" borderId="0" xfId="0" applyFont="1" applyFill="1" applyAlignment="1">
      <alignment horizontal="center"/>
    </xf>
    <xf numFmtId="0" fontId="9" fillId="0" borderId="0" xfId="0" applyFont="1" applyFill="1" applyAlignment="1" applyProtection="1">
      <alignment horizontal="center" wrapText="1"/>
      <protection locked="0"/>
    </xf>
    <xf numFmtId="0" fontId="9" fillId="0" borderId="0" xfId="0" applyFont="1" applyFill="1" applyAlignment="1" applyProtection="1">
      <alignment horizontal="center"/>
      <protection locked="0"/>
    </xf>
    <xf numFmtId="0" fontId="9" fillId="0" borderId="91" xfId="0" applyFont="1" applyFill="1" applyBorder="1" applyAlignment="1" applyProtection="1">
      <alignment horizontal="center" wrapText="1"/>
      <protection locked="0"/>
    </xf>
    <xf numFmtId="0" fontId="9" fillId="0" borderId="0" xfId="0" applyFont="1" applyFill="1" applyBorder="1" applyAlignment="1" applyProtection="1">
      <alignment horizontal="center" wrapText="1"/>
      <protection locked="0"/>
    </xf>
    <xf numFmtId="0" fontId="9" fillId="0" borderId="0" xfId="0" applyFont="1" applyFill="1" applyBorder="1" applyAlignment="1" applyProtection="1">
      <alignment horizontal="center"/>
      <protection locked="0"/>
    </xf>
    <xf numFmtId="0" fontId="9" fillId="0" borderId="22" xfId="0" applyFont="1" applyFill="1" applyBorder="1" applyAlignment="1" applyProtection="1">
      <alignment horizontal="center" wrapText="1"/>
      <protection locked="0"/>
    </xf>
    <xf numFmtId="0" fontId="80" fillId="0" borderId="0" xfId="1240" applyFont="1" applyFill="1" applyBorder="1" applyAlignment="1"/>
    <xf numFmtId="180" fontId="11" fillId="0" borderId="0" xfId="1256" applyNumberFormat="1" applyFont="1" applyFill="1" applyBorder="1" applyAlignment="1">
      <alignment horizontal="center"/>
    </xf>
    <xf numFmtId="180" fontId="11" fillId="0" borderId="87" xfId="1256" applyNumberFormat="1" applyFont="1" applyFill="1" applyBorder="1" applyAlignment="1">
      <alignment horizontal="center"/>
    </xf>
    <xf numFmtId="38" fontId="9" fillId="0" borderId="0" xfId="1256" applyNumberFormat="1" applyFont="1" applyFill="1" applyBorder="1"/>
    <xf numFmtId="0" fontId="73" fillId="0" borderId="0" xfId="1240" applyFont="1" applyFill="1" applyBorder="1" applyAlignment="1">
      <alignment horizontal="center"/>
    </xf>
    <xf numFmtId="0" fontId="16" fillId="0" borderId="0" xfId="1256" applyFont="1" applyFill="1" applyBorder="1" applyAlignment="1">
      <alignment vertical="center"/>
    </xf>
    <xf numFmtId="193" fontId="9" fillId="0" borderId="0" xfId="1256" applyNumberFormat="1" applyFont="1" applyFill="1" applyBorder="1" applyAlignment="1">
      <alignment horizontal="left" vertical="center"/>
    </xf>
    <xf numFmtId="180" fontId="9" fillId="0" borderId="0" xfId="1256" applyNumberFormat="1" applyFont="1" applyFill="1" applyBorder="1" applyAlignment="1">
      <alignment horizontal="left" vertical="center" indent="1"/>
    </xf>
    <xf numFmtId="180" fontId="11" fillId="0" borderId="0" xfId="1256" applyNumberFormat="1" applyFont="1" applyFill="1" applyBorder="1" applyAlignment="1">
      <alignment horizontal="left" vertical="center"/>
    </xf>
    <xf numFmtId="180" fontId="9" fillId="0" borderId="0" xfId="1256" applyNumberFormat="1" applyFont="1" applyFill="1" applyBorder="1" applyAlignment="1">
      <alignment horizontal="left" wrapText="1" indent="1"/>
    </xf>
    <xf numFmtId="180" fontId="11" fillId="0" borderId="0" xfId="1256" applyNumberFormat="1" applyFont="1" applyFill="1" applyBorder="1" applyAlignment="1"/>
    <xf numFmtId="180" fontId="11" fillId="0" borderId="0" xfId="1256" applyNumberFormat="1" applyFont="1" applyFill="1" applyBorder="1" applyAlignment="1">
      <alignment wrapText="1"/>
    </xf>
    <xf numFmtId="180" fontId="9" fillId="0" borderId="0" xfId="1256" applyNumberFormat="1" applyFont="1" applyFill="1" applyBorder="1" applyAlignment="1">
      <alignment horizontal="left" indent="2"/>
    </xf>
    <xf numFmtId="180" fontId="9" fillId="0" borderId="0" xfId="1256" applyNumberFormat="1" applyFont="1" applyFill="1" applyBorder="1" applyAlignment="1">
      <alignment horizontal="left" wrapText="1" indent="2"/>
    </xf>
    <xf numFmtId="180" fontId="9" fillId="0" borderId="0" xfId="1256" applyNumberFormat="1" applyFont="1" applyFill="1" applyBorder="1" applyAlignment="1">
      <alignment wrapText="1"/>
    </xf>
    <xf numFmtId="193" fontId="9" fillId="0" borderId="0" xfId="1256" applyNumberFormat="1" applyFont="1" applyFill="1" applyBorder="1" applyAlignment="1">
      <alignment vertical="center"/>
    </xf>
    <xf numFmtId="0" fontId="11" fillId="0" borderId="16" xfId="1256" applyFont="1" applyFill="1" applyBorder="1"/>
    <xf numFmtId="178" fontId="9" fillId="0" borderId="16" xfId="1261" applyNumberFormat="1" applyFont="1" applyFill="1" applyBorder="1" applyAlignment="1">
      <alignment horizontal="center"/>
    </xf>
    <xf numFmtId="166" fontId="9" fillId="0" borderId="16" xfId="1261" applyNumberFormat="1" applyFont="1" applyFill="1" applyBorder="1" applyAlignment="1">
      <alignment horizontal="center"/>
    </xf>
    <xf numFmtId="13" fontId="9" fillId="0" borderId="16" xfId="1261" applyNumberFormat="1" applyFont="1" applyFill="1" applyBorder="1" applyAlignment="1">
      <alignment horizontal="center"/>
    </xf>
    <xf numFmtId="13" fontId="9" fillId="0" borderId="18" xfId="1261" applyNumberFormat="1" applyFont="1" applyFill="1" applyBorder="1" applyAlignment="1">
      <alignment horizontal="center"/>
    </xf>
    <xf numFmtId="171" fontId="9" fillId="0" borderId="16" xfId="1214" applyNumberFormat="1" applyFont="1" applyFill="1" applyBorder="1" applyAlignment="1">
      <alignment horizontal="center"/>
    </xf>
    <xf numFmtId="0" fontId="11" fillId="0" borderId="13" xfId="1256" applyFont="1" applyFill="1" applyBorder="1" applyAlignment="1">
      <alignment horizontal="left"/>
    </xf>
    <xf numFmtId="180" fontId="11" fillId="0" borderId="87" xfId="1256" applyNumberFormat="1" applyFont="1" applyFill="1" applyBorder="1" applyAlignment="1">
      <alignment wrapText="1"/>
    </xf>
    <xf numFmtId="9" fontId="11" fillId="0" borderId="13" xfId="1210" applyFont="1" applyFill="1" applyBorder="1" applyAlignment="1">
      <alignment horizontal="center"/>
    </xf>
    <xf numFmtId="180" fontId="11" fillId="0" borderId="87" xfId="1256" applyNumberFormat="1" applyFont="1" applyFill="1" applyBorder="1" applyAlignment="1"/>
    <xf numFmtId="38" fontId="9" fillId="0" borderId="87" xfId="1256" applyNumberFormat="1" applyFont="1" applyFill="1" applyBorder="1" applyAlignment="1">
      <alignment horizontal="center"/>
    </xf>
    <xf numFmtId="0" fontId="9" fillId="0" borderId="0" xfId="1256" applyFont="1" applyFill="1" applyBorder="1" applyAlignment="1">
      <alignment vertical="center" wrapText="1"/>
    </xf>
    <xf numFmtId="4" fontId="73" fillId="0" borderId="0" xfId="1240" applyNumberFormat="1" applyFont="1" applyFill="1" applyBorder="1" applyAlignment="1" applyProtection="1">
      <alignment horizontal="center"/>
      <protection locked="0"/>
    </xf>
    <xf numFmtId="0" fontId="9" fillId="0" borderId="90" xfId="1256" applyFont="1" applyFill="1" applyBorder="1"/>
    <xf numFmtId="0" fontId="9" fillId="0" borderId="6" xfId="1258" applyFont="1" applyFill="1" applyBorder="1"/>
    <xf numFmtId="166" fontId="11" fillId="0" borderId="6" xfId="1258" applyNumberFormat="1" applyFont="1" applyFill="1" applyBorder="1" applyAlignment="1">
      <alignment horizontal="center"/>
    </xf>
    <xf numFmtId="0" fontId="11" fillId="0" borderId="71" xfId="1258" applyFont="1" applyFill="1" applyBorder="1" applyAlignment="1">
      <alignment horizontal="center"/>
    </xf>
    <xf numFmtId="170" fontId="11" fillId="0" borderId="6" xfId="1258" applyNumberFormat="1" applyFont="1" applyFill="1" applyBorder="1" applyAlignment="1">
      <alignment horizontal="center"/>
    </xf>
    <xf numFmtId="166" fontId="11" fillId="0" borderId="91" xfId="1258" applyNumberFormat="1" applyFont="1" applyFill="1" applyBorder="1" applyAlignment="1">
      <alignment horizontal="center"/>
    </xf>
    <xf numFmtId="0" fontId="11" fillId="0" borderId="91" xfId="1258" applyFont="1" applyFill="1" applyBorder="1"/>
    <xf numFmtId="0" fontId="11" fillId="0" borderId="6" xfId="1258" applyFont="1" applyFill="1" applyBorder="1"/>
    <xf numFmtId="0" fontId="11" fillId="0" borderId="22" xfId="1258" applyFont="1" applyFill="1" applyBorder="1"/>
    <xf numFmtId="166" fontId="11" fillId="0" borderId="93" xfId="1258" applyNumberFormat="1" applyFont="1" applyFill="1" applyBorder="1" applyAlignment="1">
      <alignment horizontal="center"/>
    </xf>
    <xf numFmtId="166" fontId="9" fillId="0" borderId="0" xfId="1057" applyNumberFormat="1" applyFont="1" applyFill="1" applyBorder="1" applyAlignment="1">
      <alignment horizontal="center" vertical="center"/>
    </xf>
    <xf numFmtId="0" fontId="74" fillId="0" borderId="6" xfId="1240" applyFont="1" applyFill="1" applyBorder="1" applyAlignment="1">
      <alignment vertical="center"/>
    </xf>
    <xf numFmtId="0" fontId="74" fillId="0" borderId="6" xfId="1240" applyFont="1" applyFill="1" applyBorder="1" applyAlignment="1">
      <alignment vertical="center" wrapText="1"/>
    </xf>
    <xf numFmtId="0" fontId="74" fillId="0" borderId="6" xfId="1240" applyFont="1" applyFill="1" applyBorder="1" applyAlignment="1">
      <alignment horizontal="center" vertical="center"/>
    </xf>
    <xf numFmtId="0" fontId="74" fillId="0" borderId="71" xfId="1240" applyFont="1" applyFill="1" applyBorder="1" applyAlignment="1">
      <alignment horizontal="center" vertical="center"/>
    </xf>
    <xf numFmtId="0" fontId="73" fillId="0" borderId="0" xfId="1240" applyFont="1" applyFill="1" applyAlignment="1">
      <alignment vertical="center"/>
    </xf>
    <xf numFmtId="0" fontId="72" fillId="46" borderId="0" xfId="0" applyFont="1" applyFill="1" applyProtection="1">
      <protection locked="0"/>
    </xf>
    <xf numFmtId="0" fontId="71" fillId="46" borderId="93" xfId="0" applyFont="1" applyFill="1" applyBorder="1" applyAlignment="1" applyProtection="1">
      <alignment horizontal="center"/>
      <protection locked="0"/>
    </xf>
    <xf numFmtId="1" fontId="72" fillId="46" borderId="87" xfId="0" applyNumberFormat="1" applyFont="1" applyFill="1" applyBorder="1" applyAlignment="1" applyProtection="1">
      <alignment horizontal="center"/>
      <protection locked="0"/>
    </xf>
    <xf numFmtId="0" fontId="72" fillId="46" borderId="87" xfId="0" applyFont="1" applyFill="1" applyBorder="1" applyAlignment="1" applyProtection="1">
      <alignment horizontal="center"/>
      <protection locked="0"/>
    </xf>
    <xf numFmtId="1" fontId="72" fillId="46" borderId="13" xfId="0" applyNumberFormat="1" applyFont="1" applyFill="1" applyBorder="1" applyAlignment="1" applyProtection="1">
      <alignment horizontal="center"/>
      <protection locked="0"/>
    </xf>
    <xf numFmtId="0" fontId="72" fillId="46" borderId="13" xfId="0" applyFont="1" applyFill="1" applyBorder="1" applyAlignment="1" applyProtection="1">
      <alignment horizontal="center"/>
      <protection locked="0"/>
    </xf>
    <xf numFmtId="1" fontId="72" fillId="46" borderId="13" xfId="1522" applyNumberFormat="1" applyFont="1" applyFill="1" applyBorder="1" applyAlignment="1">
      <alignment horizontal="center"/>
    </xf>
    <xf numFmtId="10" fontId="72" fillId="46" borderId="13" xfId="1210" applyNumberFormat="1" applyFont="1" applyFill="1" applyBorder="1" applyAlignment="1" applyProtection="1">
      <alignment horizontal="center"/>
      <protection locked="0"/>
    </xf>
    <xf numFmtId="1" fontId="16" fillId="46" borderId="13" xfId="1522" applyNumberFormat="1" applyFont="1" applyFill="1" applyBorder="1" applyAlignment="1">
      <alignment horizontal="center"/>
    </xf>
    <xf numFmtId="1" fontId="16" fillId="46" borderId="15" xfId="1374" applyNumberFormat="1" applyFont="1" applyFill="1" applyBorder="1" applyAlignment="1">
      <alignment horizontal="center"/>
    </xf>
    <xf numFmtId="10" fontId="72" fillId="46" borderId="15" xfId="1210" applyNumberFormat="1" applyFont="1" applyFill="1" applyBorder="1" applyAlignment="1" applyProtection="1">
      <alignment horizontal="center"/>
      <protection locked="0"/>
    </xf>
    <xf numFmtId="0" fontId="9" fillId="0" borderId="0" xfId="1256" applyFont="1" applyFill="1" applyBorder="1" applyAlignment="1">
      <alignment horizontal="center" vertical="center"/>
    </xf>
    <xf numFmtId="0" fontId="9" fillId="0" borderId="0" xfId="1256" applyFont="1" applyFill="1" applyBorder="1" applyAlignment="1">
      <alignment horizontal="center"/>
    </xf>
    <xf numFmtId="0" fontId="11" fillId="0" borderId="90" xfId="1256" applyFont="1" applyFill="1" applyBorder="1" applyAlignment="1">
      <alignment horizontal="left"/>
    </xf>
    <xf numFmtId="0" fontId="9" fillId="0" borderId="12" xfId="1256" applyFont="1" applyFill="1" applyBorder="1" applyAlignment="1">
      <alignment horizontal="left" vertical="center" indent="1"/>
    </xf>
    <xf numFmtId="0" fontId="9" fillId="0" borderId="14" xfId="1256" applyFont="1" applyFill="1" applyBorder="1" applyAlignment="1">
      <alignment horizontal="left" indent="1"/>
    </xf>
    <xf numFmtId="166" fontId="80" fillId="0" borderId="0" xfId="1240" applyNumberFormat="1" applyFont="1" applyFill="1" applyAlignment="1">
      <alignment horizontal="left" vertical="center"/>
    </xf>
    <xf numFmtId="0" fontId="106" fillId="0" borderId="0" xfId="0" applyFont="1" applyFill="1" applyAlignment="1">
      <alignment horizontal="center"/>
    </xf>
    <xf numFmtId="0" fontId="11" fillId="0" borderId="87" xfId="1258" applyFont="1" applyBorder="1" applyAlignment="1">
      <alignment horizontal="center"/>
    </xf>
    <xf numFmtId="0" fontId="9" fillId="0" borderId="13" xfId="1258" applyFont="1" applyBorder="1" applyAlignment="1">
      <alignment horizontal="center"/>
    </xf>
    <xf numFmtId="3" fontId="9" fillId="0" borderId="13" xfId="1258" applyNumberFormat="1" applyFont="1" applyFill="1" applyBorder="1" applyAlignment="1">
      <alignment horizontal="center"/>
    </xf>
    <xf numFmtId="166" fontId="9" fillId="0" borderId="6" xfId="1211" applyNumberFormat="1" applyFont="1" applyFill="1" applyBorder="1" applyAlignment="1">
      <alignment horizontal="center"/>
    </xf>
    <xf numFmtId="180" fontId="9" fillId="0" borderId="87" xfId="1254" applyNumberFormat="1" applyFont="1" applyFill="1" applyBorder="1" applyAlignment="1">
      <alignment horizontal="center"/>
    </xf>
    <xf numFmtId="180" fontId="9" fillId="0" borderId="13" xfId="0" applyNumberFormat="1" applyFont="1" applyFill="1" applyBorder="1" applyAlignment="1">
      <alignment horizontal="center"/>
    </xf>
    <xf numFmtId="180" fontId="9" fillId="0" borderId="87" xfId="1211" applyNumberFormat="1" applyFont="1" applyFill="1" applyBorder="1" applyAlignment="1">
      <alignment horizontal="center"/>
    </xf>
    <xf numFmtId="0" fontId="16" fillId="0" borderId="87" xfId="1254" applyNumberFormat="1" applyFont="1" applyFill="1" applyBorder="1" applyAlignment="1">
      <alignment horizontal="center"/>
    </xf>
    <xf numFmtId="1" fontId="16" fillId="0" borderId="13" xfId="1254" applyNumberFormat="1" applyFont="1" applyFill="1" applyBorder="1" applyAlignment="1">
      <alignment horizontal="center"/>
    </xf>
    <xf numFmtId="2" fontId="16" fillId="0" borderId="15" xfId="1254" applyNumberFormat="1" applyFont="1" applyFill="1" applyBorder="1" applyAlignment="1">
      <alignment horizontal="center"/>
    </xf>
    <xf numFmtId="0" fontId="72" fillId="0" borderId="0" xfId="0" applyFont="1" applyFill="1" applyBorder="1"/>
    <xf numFmtId="0" fontId="20" fillId="0" borderId="16" xfId="1254" applyNumberFormat="1" applyFont="1" applyFill="1" applyBorder="1" applyAlignment="1">
      <alignment horizontal="center"/>
    </xf>
    <xf numFmtId="178" fontId="9" fillId="0" borderId="16" xfId="1211" applyNumberFormat="1" applyFont="1" applyFill="1" applyBorder="1" applyAlignment="1">
      <alignment horizontal="center"/>
    </xf>
    <xf numFmtId="170" fontId="9" fillId="0" borderId="13" xfId="2315" applyNumberFormat="1" applyFont="1" applyFill="1" applyBorder="1" applyAlignment="1">
      <alignment horizontal="center" vertical="center"/>
    </xf>
    <xf numFmtId="0" fontId="11" fillId="0" borderId="6" xfId="1254" applyNumberFormat="1" applyFont="1" applyFill="1" applyBorder="1" applyAlignment="1">
      <alignment horizontal="center" vertical="center" wrapText="1"/>
    </xf>
    <xf numFmtId="0" fontId="9" fillId="0" borderId="95" xfId="1254" applyNumberFormat="1" applyFont="1" applyFill="1" applyBorder="1" applyAlignment="1">
      <alignment horizontal="left"/>
    </xf>
    <xf numFmtId="0" fontId="9" fillId="0" borderId="95" xfId="1254" applyNumberFormat="1" applyFont="1" applyFill="1" applyBorder="1" applyAlignment="1">
      <alignment horizontal="left" wrapText="1"/>
    </xf>
    <xf numFmtId="0" fontId="9" fillId="0" borderId="95" xfId="1254" applyNumberFormat="1" applyFont="1" applyFill="1" applyBorder="1" applyAlignment="1">
      <alignment horizontal="center"/>
    </xf>
    <xf numFmtId="0" fontId="11" fillId="51" borderId="6" xfId="1254" applyNumberFormat="1" applyFont="1" applyFill="1" applyBorder="1" applyAlignment="1">
      <alignment horizontal="center" vertical="center" wrapText="1"/>
    </xf>
    <xf numFmtId="0" fontId="11" fillId="51" borderId="95" xfId="1254" applyNumberFormat="1" applyFont="1" applyFill="1" applyBorder="1" applyAlignment="1">
      <alignment horizontal="center" vertical="center" wrapText="1"/>
    </xf>
    <xf numFmtId="174" fontId="80" fillId="0" borderId="0" xfId="1254" applyNumberFormat="1" applyFont="1" applyFill="1" applyBorder="1" applyAlignment="1">
      <alignment horizontal="center"/>
    </xf>
    <xf numFmtId="0" fontId="80" fillId="0" borderId="0" xfId="1254" applyNumberFormat="1" applyFont="1" applyFill="1" applyAlignment="1">
      <alignment horizontal="center"/>
    </xf>
    <xf numFmtId="0" fontId="9" fillId="0" borderId="95" xfId="1254" applyNumberFormat="1" applyFont="1" applyFill="1" applyBorder="1" applyAlignment="1">
      <alignment horizontal="center" wrapText="1"/>
    </xf>
    <xf numFmtId="169" fontId="9" fillId="0" borderId="0" xfId="1254" applyNumberFormat="1" applyFont="1" applyFill="1" applyAlignment="1">
      <alignment horizontal="center"/>
    </xf>
    <xf numFmtId="200" fontId="102" fillId="0" borderId="95" xfId="353" applyNumberFormat="1" applyFont="1" applyFill="1" applyBorder="1" applyAlignment="1">
      <alignment horizontal="center" vertical="center" wrapText="1"/>
    </xf>
    <xf numFmtId="3" fontId="101" fillId="0" borderId="95" xfId="189" applyNumberFormat="1" applyFont="1" applyFill="1" applyBorder="1" applyAlignment="1">
      <alignment horizontal="center"/>
    </xf>
    <xf numFmtId="0" fontId="101" fillId="0" borderId="87" xfId="353" applyFont="1" applyFill="1" applyBorder="1" applyAlignment="1">
      <alignment horizontal="left" indent="1"/>
    </xf>
    <xf numFmtId="0" fontId="101" fillId="0" borderId="87" xfId="353" applyFont="1" applyFill="1" applyBorder="1" applyAlignment="1">
      <alignment horizontal="left"/>
    </xf>
    <xf numFmtId="0" fontId="101" fillId="0" borderId="87" xfId="353" applyFont="1" applyFill="1" applyBorder="1" applyAlignment="1">
      <alignment horizontal="center"/>
    </xf>
    <xf numFmtId="201" fontId="101" fillId="0" borderId="87" xfId="353" applyNumberFormat="1" applyFont="1" applyFill="1" applyBorder="1" applyAlignment="1">
      <alignment horizontal="center"/>
    </xf>
    <xf numFmtId="3" fontId="101" fillId="0" borderId="87" xfId="189" applyNumberFormat="1" applyFont="1" applyFill="1" applyBorder="1" applyAlignment="1">
      <alignment horizontal="center"/>
    </xf>
    <xf numFmtId="3" fontId="101" fillId="50" borderId="87" xfId="189" applyNumberFormat="1" applyFont="1" applyFill="1" applyBorder="1" applyAlignment="1">
      <alignment horizontal="center"/>
    </xf>
    <xf numFmtId="3" fontId="101" fillId="0" borderId="87" xfId="189" applyNumberFormat="1" applyFont="1" applyFill="1" applyBorder="1"/>
    <xf numFmtId="200" fontId="101" fillId="0" borderId="87" xfId="189" applyNumberFormat="1" applyFont="1" applyFill="1" applyBorder="1"/>
    <xf numFmtId="183" fontId="101" fillId="0" borderId="87" xfId="189" applyNumberFormat="1" applyFont="1" applyFill="1" applyBorder="1"/>
    <xf numFmtId="202" fontId="101" fillId="0" borderId="87" xfId="189" applyNumberFormat="1" applyFont="1" applyFill="1" applyBorder="1" applyAlignment="1">
      <alignment horizontal="center"/>
    </xf>
    <xf numFmtId="0" fontId="101" fillId="0" borderId="94" xfId="353" applyFont="1" applyFill="1" applyBorder="1" applyAlignment="1">
      <alignment horizontal="left" indent="1"/>
    </xf>
    <xf numFmtId="0" fontId="101" fillId="0" borderId="94" xfId="353" applyFont="1" applyFill="1" applyBorder="1" applyAlignment="1">
      <alignment horizontal="center"/>
    </xf>
    <xf numFmtId="3" fontId="101" fillId="0" borderId="98" xfId="189" applyNumberFormat="1" applyFont="1" applyFill="1" applyBorder="1" applyAlignment="1">
      <alignment horizontal="center"/>
    </xf>
    <xf numFmtId="3" fontId="101" fillId="0" borderId="98" xfId="189" applyNumberFormat="1" applyFont="1" applyFill="1" applyBorder="1"/>
    <xf numFmtId="183" fontId="101" fillId="0" borderId="98" xfId="189" applyNumberFormat="1" applyFont="1" applyFill="1" applyBorder="1"/>
    <xf numFmtId="0" fontId="101" fillId="0" borderId="98" xfId="353" applyFont="1" applyFill="1" applyBorder="1"/>
    <xf numFmtId="3" fontId="101" fillId="51" borderId="0" xfId="36166" applyNumberFormat="1" applyFont="1" applyFill="1" applyAlignment="1">
      <alignment horizontal="center"/>
    </xf>
    <xf numFmtId="200" fontId="102" fillId="51" borderId="6" xfId="353" applyNumberFormat="1" applyFont="1" applyFill="1" applyBorder="1" applyAlignment="1">
      <alignment horizontal="center" vertical="center" wrapText="1"/>
    </xf>
    <xf numFmtId="200" fontId="102" fillId="51" borderId="95" xfId="353" applyNumberFormat="1" applyFont="1" applyFill="1" applyBorder="1" applyAlignment="1">
      <alignment horizontal="center" vertical="center" wrapText="1"/>
    </xf>
    <xf numFmtId="3" fontId="101" fillId="51" borderId="6" xfId="189" applyNumberFormat="1" applyFont="1" applyFill="1" applyBorder="1" applyAlignment="1">
      <alignment horizontal="center"/>
    </xf>
    <xf numFmtId="3" fontId="101" fillId="51" borderId="95" xfId="189" applyNumberFormat="1" applyFont="1" applyFill="1" applyBorder="1" applyAlignment="1">
      <alignment horizontal="center"/>
    </xf>
    <xf numFmtId="3" fontId="101" fillId="51" borderId="87" xfId="189" applyNumberFormat="1" applyFont="1" applyFill="1" applyBorder="1" applyAlignment="1">
      <alignment horizontal="center"/>
    </xf>
    <xf numFmtId="0" fontId="101" fillId="51" borderId="98" xfId="353" applyFont="1" applyFill="1" applyBorder="1"/>
    <xf numFmtId="3" fontId="101" fillId="51" borderId="98" xfId="353" applyNumberFormat="1" applyFont="1" applyFill="1" applyBorder="1" applyAlignment="1">
      <alignment horizontal="center"/>
    </xf>
    <xf numFmtId="3" fontId="101" fillId="51" borderId="98" xfId="189" applyNumberFormat="1" applyFont="1" applyFill="1" applyBorder="1" applyAlignment="1">
      <alignment horizontal="center"/>
    </xf>
    <xf numFmtId="183" fontId="101" fillId="51" borderId="99" xfId="189" applyNumberFormat="1" applyFont="1" applyFill="1" applyBorder="1"/>
    <xf numFmtId="0" fontId="9" fillId="46" borderId="95" xfId="1254" applyNumberFormat="1" applyFont="1" applyFill="1" applyBorder="1" applyAlignment="1">
      <alignment horizontal="center" vertical="center"/>
    </xf>
    <xf numFmtId="199" fontId="9" fillId="46" borderId="95" xfId="1254" applyNumberFormat="1" applyFont="1" applyFill="1" applyBorder="1" applyAlignment="1">
      <alignment horizontal="center" vertical="center"/>
    </xf>
    <xf numFmtId="0" fontId="71" fillId="0" borderId="95" xfId="0" applyFont="1" applyBorder="1" applyAlignment="1" applyProtection="1">
      <alignment horizontal="center"/>
      <protection locked="0"/>
    </xf>
    <xf numFmtId="0" fontId="72" fillId="46" borderId="0" xfId="0" applyFont="1" applyFill="1" applyAlignment="1" applyProtection="1">
      <alignment horizontal="center"/>
      <protection locked="0"/>
    </xf>
    <xf numFmtId="0" fontId="71" fillId="0" borderId="95" xfId="0" applyFont="1" applyBorder="1" applyAlignment="1" applyProtection="1">
      <alignment horizontal="left" wrapText="1"/>
      <protection locked="0"/>
    </xf>
    <xf numFmtId="0" fontId="71" fillId="46" borderId="95" xfId="0" applyFont="1" applyFill="1" applyBorder="1" applyAlignment="1" applyProtection="1">
      <alignment horizontal="center"/>
      <protection locked="0"/>
    </xf>
    <xf numFmtId="0" fontId="72" fillId="46" borderId="16" xfId="0" applyFont="1" applyFill="1" applyBorder="1" applyAlignment="1" applyProtection="1">
      <alignment horizontal="center"/>
      <protection locked="0"/>
    </xf>
    <xf numFmtId="0" fontId="72" fillId="46" borderId="12" xfId="0" applyFont="1" applyFill="1" applyBorder="1" applyAlignment="1" applyProtection="1">
      <alignment horizontal="center"/>
      <protection locked="0"/>
    </xf>
    <xf numFmtId="10" fontId="72" fillId="46" borderId="12" xfId="1210" applyNumberFormat="1" applyFont="1" applyFill="1" applyBorder="1" applyAlignment="1" applyProtection="1">
      <alignment horizontal="center"/>
      <protection locked="0"/>
    </xf>
    <xf numFmtId="1" fontId="72" fillId="46" borderId="13" xfId="36165" applyNumberFormat="1" applyFont="1" applyFill="1" applyBorder="1" applyAlignment="1">
      <alignment horizontal="center"/>
    </xf>
    <xf numFmtId="1" fontId="16" fillId="46" borderId="13" xfId="1374" applyNumberFormat="1" applyFont="1" applyFill="1" applyBorder="1" applyAlignment="1">
      <alignment horizontal="center"/>
    </xf>
    <xf numFmtId="1" fontId="16" fillId="0" borderId="13" xfId="1522" applyNumberFormat="1" applyFont="1" applyFill="1" applyBorder="1" applyAlignment="1">
      <alignment horizontal="left"/>
    </xf>
    <xf numFmtId="10" fontId="72" fillId="0" borderId="12" xfId="1210" applyNumberFormat="1" applyFont="1" applyFill="1" applyBorder="1" applyAlignment="1" applyProtection="1">
      <alignment horizontal="center"/>
      <protection locked="0"/>
    </xf>
    <xf numFmtId="0" fontId="72" fillId="46" borderId="18" xfId="0" applyFont="1" applyFill="1" applyBorder="1" applyAlignment="1" applyProtection="1">
      <alignment horizontal="center"/>
      <protection locked="0"/>
    </xf>
    <xf numFmtId="0" fontId="72" fillId="46" borderId="14" xfId="0" applyFont="1" applyFill="1" applyBorder="1" applyAlignment="1" applyProtection="1">
      <alignment horizontal="center"/>
      <protection locked="0"/>
    </xf>
    <xf numFmtId="168" fontId="11" fillId="0" borderId="6" xfId="1254" applyNumberFormat="1" applyFont="1" applyFill="1" applyBorder="1" applyAlignment="1">
      <alignment horizontal="center"/>
    </xf>
    <xf numFmtId="184" fontId="11" fillId="0" borderId="6" xfId="1254" applyNumberFormat="1" applyFont="1" applyFill="1" applyBorder="1" applyAlignment="1">
      <alignment horizontal="center" vertical="center"/>
    </xf>
    <xf numFmtId="3" fontId="71" fillId="0" borderId="0" xfId="288" applyNumberFormat="1" applyFont="1" applyFill="1" applyBorder="1" applyAlignment="1">
      <alignment horizontal="center"/>
    </xf>
    <xf numFmtId="3" fontId="15" fillId="0" borderId="0" xfId="288" applyNumberFormat="1" applyFont="1" applyFill="1" applyBorder="1" applyAlignment="1">
      <alignment horizontal="center"/>
    </xf>
    <xf numFmtId="0" fontId="71" fillId="0" borderId="16" xfId="0" applyFont="1" applyFill="1" applyBorder="1" applyAlignment="1" applyProtection="1">
      <alignment horizontal="center"/>
      <protection locked="0"/>
    </xf>
    <xf numFmtId="38" fontId="11" fillId="0" borderId="6" xfId="1258" applyNumberFormat="1" applyFont="1" applyFill="1" applyBorder="1" applyAlignment="1">
      <alignment horizontal="center"/>
    </xf>
    <xf numFmtId="199" fontId="72" fillId="0" borderId="0" xfId="1240" applyNumberFormat="1" applyFont="1" applyFill="1" applyAlignment="1">
      <alignment horizontal="center" vertical="center"/>
    </xf>
    <xf numFmtId="37" fontId="16" fillId="0" borderId="12" xfId="288" applyNumberFormat="1" applyFont="1" applyFill="1" applyBorder="1" applyAlignment="1">
      <alignment horizontal="center"/>
    </xf>
    <xf numFmtId="0" fontId="71" fillId="0" borderId="0" xfId="0" applyFont="1" applyAlignment="1" applyProtection="1">
      <alignment horizontal="left"/>
      <protection locked="0"/>
    </xf>
    <xf numFmtId="0" fontId="11" fillId="49" borderId="6" xfId="1254" applyNumberFormat="1" applyFont="1" applyFill="1" applyBorder="1" applyAlignment="1">
      <alignment horizontal="center" vertical="center"/>
    </xf>
    <xf numFmtId="199" fontId="11" fillId="49" borderId="6" xfId="1254" applyNumberFormat="1" applyFont="1" applyFill="1" applyBorder="1" applyAlignment="1">
      <alignment horizontal="center" vertical="center"/>
    </xf>
    <xf numFmtId="171" fontId="74" fillId="0" borderId="6" xfId="1216" applyNumberFormat="1" applyFont="1" applyFill="1" applyBorder="1" applyAlignment="1">
      <alignment horizontal="center"/>
    </xf>
    <xf numFmtId="171" fontId="74" fillId="0" borderId="6" xfId="1215" applyNumberFormat="1" applyFont="1" applyFill="1" applyBorder="1" applyAlignment="1">
      <alignment horizontal="center"/>
    </xf>
    <xf numFmtId="171" fontId="11" fillId="0" borderId="6" xfId="1210" applyNumberFormat="1" applyFont="1" applyFill="1" applyBorder="1" applyAlignment="1">
      <alignment horizontal="center"/>
    </xf>
    <xf numFmtId="171" fontId="11" fillId="0" borderId="6" xfId="1210" applyNumberFormat="1" applyFont="1" applyFill="1" applyBorder="1" applyAlignment="1">
      <alignment horizontal="center" vertical="center"/>
    </xf>
    <xf numFmtId="44" fontId="72" fillId="0" borderId="87" xfId="288" applyFont="1" applyFill="1" applyBorder="1" applyAlignment="1">
      <alignment horizontal="center"/>
    </xf>
    <xf numFmtId="37" fontId="72" fillId="0" borderId="13" xfId="288" applyNumberFormat="1" applyFont="1" applyFill="1" applyBorder="1" applyAlignment="1">
      <alignment horizontal="center"/>
    </xf>
    <xf numFmtId="37" fontId="16" fillId="0" borderId="13" xfId="288" applyNumberFormat="1" applyFont="1" applyFill="1" applyBorder="1" applyAlignment="1">
      <alignment horizontal="center"/>
    </xf>
    <xf numFmtId="37" fontId="16" fillId="0" borderId="15" xfId="288" applyNumberFormat="1" applyFont="1" applyFill="1" applyBorder="1" applyAlignment="1">
      <alignment horizontal="center"/>
    </xf>
    <xf numFmtId="0" fontId="9" fillId="0" borderId="19" xfId="1254" applyNumberFormat="1" applyFont="1" applyFill="1" applyBorder="1" applyAlignment="1">
      <alignment horizontal="center"/>
    </xf>
    <xf numFmtId="0" fontId="9" fillId="0" borderId="87" xfId="1258" applyFont="1" applyFill="1" applyBorder="1" applyAlignment="1">
      <alignment horizontal="center"/>
    </xf>
    <xf numFmtId="9" fontId="9" fillId="0" borderId="87" xfId="1210" applyFont="1" applyFill="1" applyBorder="1" applyAlignment="1">
      <alignment horizontal="center"/>
    </xf>
    <xf numFmtId="0" fontId="9" fillId="0" borderId="93" xfId="1258" applyFont="1" applyFill="1" applyBorder="1" applyAlignment="1">
      <alignment horizontal="center"/>
    </xf>
    <xf numFmtId="167" fontId="9" fillId="0" borderId="13" xfId="1102" applyNumberFormat="1" applyFont="1" applyFill="1" applyBorder="1" applyAlignment="1">
      <alignment horizontal="center" vertical="center"/>
    </xf>
    <xf numFmtId="0" fontId="9" fillId="0" borderId="6" xfId="2315" applyFont="1" applyFill="1" applyBorder="1" applyAlignment="1" applyProtection="1">
      <alignment horizontal="center" wrapText="1"/>
      <protection locked="0"/>
    </xf>
    <xf numFmtId="193" fontId="9" fillId="0" borderId="6" xfId="2315" applyNumberFormat="1" applyFont="1" applyFill="1" applyBorder="1" applyAlignment="1" applyProtection="1">
      <alignment horizontal="center"/>
      <protection locked="0"/>
    </xf>
    <xf numFmtId="0" fontId="9" fillId="0" borderId="95" xfId="1261" applyFont="1" applyFill="1" applyBorder="1" applyAlignment="1">
      <alignment horizontal="center" vertical="center"/>
    </xf>
    <xf numFmtId="0" fontId="9" fillId="0" borderId="95" xfId="1261" applyFont="1" applyFill="1" applyBorder="1" applyAlignment="1">
      <alignment horizontal="center" vertical="center" wrapText="1"/>
    </xf>
    <xf numFmtId="0" fontId="9" fillId="0" borderId="95" xfId="1261" applyFont="1" applyFill="1" applyBorder="1" applyAlignment="1">
      <alignment horizontal="center"/>
    </xf>
    <xf numFmtId="0" fontId="9" fillId="0" borderId="97" xfId="1261" applyFont="1" applyFill="1" applyBorder="1" applyAlignment="1">
      <alignment horizontal="center" vertical="center" wrapText="1"/>
    </xf>
    <xf numFmtId="0" fontId="9" fillId="0" borderId="97" xfId="1261" applyFont="1" applyFill="1" applyBorder="1" applyAlignment="1">
      <alignment horizontal="center" vertical="center"/>
    </xf>
    <xf numFmtId="193" fontId="9" fillId="0" borderId="95" xfId="1261" applyNumberFormat="1" applyFont="1" applyFill="1" applyBorder="1" applyAlignment="1">
      <alignment horizontal="center" vertical="center"/>
    </xf>
    <xf numFmtId="0" fontId="9" fillId="0" borderId="87" xfId="1256" applyFont="1" applyFill="1" applyBorder="1"/>
    <xf numFmtId="180" fontId="9" fillId="0" borderId="15" xfId="1261" applyNumberFormat="1" applyFont="1" applyFill="1" applyBorder="1" applyAlignment="1">
      <alignment horizontal="center"/>
    </xf>
    <xf numFmtId="180" fontId="11" fillId="0" borderId="13" xfId="1261" applyNumberFormat="1" applyFont="1" applyFill="1" applyBorder="1" applyAlignment="1">
      <alignment horizontal="center" wrapText="1"/>
    </xf>
    <xf numFmtId="180" fontId="9" fillId="0" borderId="13" xfId="1261" applyNumberFormat="1" applyFont="1" applyFill="1" applyBorder="1" applyAlignment="1">
      <alignment horizontal="center" wrapText="1"/>
    </xf>
    <xf numFmtId="180" fontId="9" fillId="0" borderId="15" xfId="1261" applyNumberFormat="1" applyFont="1" applyFill="1" applyBorder="1" applyAlignment="1">
      <alignment horizontal="center" wrapText="1"/>
    </xf>
    <xf numFmtId="0" fontId="9" fillId="0" borderId="96" xfId="1261" applyFont="1" applyFill="1" applyBorder="1" applyAlignment="1">
      <alignment horizontal="center" vertical="center"/>
    </xf>
    <xf numFmtId="0" fontId="9" fillId="0" borderId="96" xfId="1261" applyFont="1" applyFill="1" applyBorder="1" applyAlignment="1">
      <alignment horizontal="center" wrapText="1"/>
    </xf>
    <xf numFmtId="166" fontId="11" fillId="0" borderId="95" xfId="1258" applyNumberFormat="1" applyFont="1" applyFill="1" applyBorder="1" applyAlignment="1">
      <alignment horizontal="center" vertical="center"/>
    </xf>
    <xf numFmtId="0" fontId="9" fillId="0" borderId="96" xfId="1258" applyFont="1" applyFill="1" applyBorder="1" applyAlignment="1">
      <alignment horizontal="center" wrapText="1"/>
    </xf>
    <xf numFmtId="0" fontId="9" fillId="0" borderId="96" xfId="1258" applyFont="1" applyFill="1" applyBorder="1" applyAlignment="1">
      <alignment horizontal="center" vertical="center" wrapText="1"/>
    </xf>
    <xf numFmtId="0" fontId="9" fillId="0" borderId="96" xfId="1258" applyFont="1" applyFill="1" applyBorder="1" applyAlignment="1">
      <alignment horizontal="center" vertical="center"/>
    </xf>
    <xf numFmtId="0" fontId="9" fillId="0" borderId="18" xfId="1258" applyFont="1" applyFill="1" applyBorder="1" applyAlignment="1">
      <alignment horizontal="center" vertical="center" wrapText="1"/>
    </xf>
    <xf numFmtId="38" fontId="9" fillId="0" borderId="96" xfId="1258" applyNumberFormat="1" applyFont="1" applyFill="1" applyBorder="1" applyAlignment="1">
      <alignment horizontal="center"/>
    </xf>
    <xf numFmtId="167" fontId="9" fillId="0" borderId="0" xfId="1258" applyNumberFormat="1" applyFont="1" applyFill="1" applyBorder="1" applyAlignment="1">
      <alignment horizontal="center"/>
    </xf>
    <xf numFmtId="167" fontId="11" fillId="0" borderId="21" xfId="1258" applyNumberFormat="1" applyFont="1" applyFill="1" applyBorder="1" applyAlignment="1">
      <alignment horizontal="center"/>
    </xf>
    <xf numFmtId="0" fontId="9" fillId="0" borderId="95" xfId="1258" applyFont="1" applyFill="1" applyBorder="1" applyAlignment="1">
      <alignment horizontal="center" wrapText="1"/>
    </xf>
    <xf numFmtId="0" fontId="9" fillId="0" borderId="95" xfId="1258" applyFont="1" applyFill="1" applyBorder="1" applyAlignment="1">
      <alignment horizontal="center" vertical="center" wrapText="1"/>
    </xf>
    <xf numFmtId="0" fontId="9" fillId="0" borderId="95" xfId="1258" applyFont="1" applyFill="1" applyBorder="1" applyAlignment="1">
      <alignment horizontal="center" vertical="center"/>
    </xf>
    <xf numFmtId="38" fontId="9" fillId="0" borderId="95" xfId="1258" applyNumberFormat="1" applyFont="1" applyFill="1" applyBorder="1" applyAlignment="1">
      <alignment horizontal="center"/>
    </xf>
    <xf numFmtId="166" fontId="11" fillId="0" borderId="13" xfId="1258" applyNumberFormat="1" applyFont="1" applyFill="1" applyBorder="1" applyAlignment="1">
      <alignment horizontal="center"/>
    </xf>
    <xf numFmtId="166" fontId="95" fillId="0" borderId="13" xfId="1258" applyNumberFormat="1" applyFont="1" applyFill="1" applyBorder="1" applyAlignment="1">
      <alignment horizontal="center"/>
    </xf>
    <xf numFmtId="167" fontId="11" fillId="0" borderId="95" xfId="1258" applyNumberFormat="1" applyFont="1" applyFill="1" applyBorder="1" applyAlignment="1">
      <alignment horizontal="center"/>
    </xf>
    <xf numFmtId="167" fontId="9" fillId="0" borderId="13" xfId="1102" applyNumberFormat="1" applyFont="1" applyFill="1" applyBorder="1" applyAlignment="1">
      <alignment horizontal="center"/>
    </xf>
    <xf numFmtId="167" fontId="9" fillId="0" borderId="15" xfId="1102" applyNumberFormat="1" applyFont="1" applyFill="1" applyBorder="1" applyAlignment="1">
      <alignment horizontal="center" vertical="center"/>
    </xf>
    <xf numFmtId="166" fontId="11" fillId="0" borderId="95" xfId="1258" applyNumberFormat="1" applyFont="1" applyFill="1" applyBorder="1" applyAlignment="1">
      <alignment horizontal="center"/>
    </xf>
    <xf numFmtId="0" fontId="9" fillId="0" borderId="96" xfId="1254" applyNumberFormat="1" applyFont="1" applyFill="1" applyBorder="1"/>
    <xf numFmtId="169" fontId="9" fillId="0" borderId="96" xfId="1254" applyNumberFormat="1" applyFont="1" applyFill="1" applyBorder="1" applyAlignment="1">
      <alignment horizontal="center" vertical="center"/>
    </xf>
    <xf numFmtId="166" fontId="9" fillId="0" borderId="16" xfId="1211" applyNumberFormat="1" applyFont="1" applyFill="1" applyBorder="1" applyAlignment="1">
      <alignment horizontal="center"/>
    </xf>
    <xf numFmtId="180" fontId="9" fillId="0" borderId="93" xfId="1254" applyNumberFormat="1" applyFont="1" applyFill="1" applyBorder="1" applyAlignment="1">
      <alignment horizontal="center"/>
    </xf>
    <xf numFmtId="168" fontId="9" fillId="0" borderId="15" xfId="1254" applyNumberFormat="1" applyFont="1" applyFill="1" applyBorder="1" applyAlignment="1">
      <alignment horizontal="center"/>
    </xf>
    <xf numFmtId="178" fontId="9" fillId="0" borderId="15" xfId="1254" applyNumberFormat="1" applyFont="1" applyFill="1" applyBorder="1" applyAlignment="1">
      <alignment horizontal="center"/>
    </xf>
    <xf numFmtId="167" fontId="9" fillId="0" borderId="15" xfId="1211" applyNumberFormat="1" applyFont="1" applyFill="1" applyBorder="1" applyAlignment="1">
      <alignment horizontal="center"/>
    </xf>
    <xf numFmtId="174" fontId="9" fillId="0" borderId="95" xfId="1254" applyNumberFormat="1" applyFont="1" applyFill="1" applyBorder="1" applyAlignment="1">
      <alignment horizontal="center"/>
    </xf>
    <xf numFmtId="183" fontId="21" fillId="0" borderId="95" xfId="1254" applyNumberFormat="1" applyFont="1" applyFill="1" applyBorder="1" applyAlignment="1">
      <alignment horizontal="center" wrapText="1" shrinkToFit="1"/>
    </xf>
    <xf numFmtId="0" fontId="9" fillId="0" borderId="95" xfId="36161" applyFont="1" applyFill="1" applyBorder="1" applyAlignment="1">
      <alignment horizontal="center" vertical="center"/>
    </xf>
    <xf numFmtId="0" fontId="9" fillId="0" borderId="95" xfId="36161" applyFont="1" applyFill="1" applyBorder="1" applyAlignment="1">
      <alignment horizontal="left" vertical="center"/>
    </xf>
    <xf numFmtId="0" fontId="9" fillId="0" borderId="95" xfId="0" applyFont="1" applyFill="1" applyBorder="1" applyAlignment="1" applyProtection="1">
      <alignment horizontal="center" wrapText="1"/>
      <protection locked="0"/>
    </xf>
    <xf numFmtId="0" fontId="9" fillId="0" borderId="95" xfId="0" applyFont="1" applyFill="1" applyBorder="1" applyAlignment="1" applyProtection="1">
      <alignment horizontal="center"/>
      <protection locked="0"/>
    </xf>
    <xf numFmtId="170" fontId="9" fillId="0" borderId="96" xfId="0" applyNumberFormat="1" applyFont="1" applyFill="1" applyBorder="1" applyAlignment="1" applyProtection="1">
      <alignment horizontal="center" vertical="center"/>
      <protection locked="0"/>
    </xf>
    <xf numFmtId="0" fontId="9" fillId="0" borderId="95" xfId="0" applyFont="1" applyFill="1" applyBorder="1" applyAlignment="1" applyProtection="1">
      <alignment horizontal="left" vertical="center" wrapText="1"/>
      <protection locked="0"/>
    </xf>
    <xf numFmtId="0" fontId="9" fillId="0" borderId="95" xfId="0" applyFont="1" applyFill="1" applyBorder="1" applyAlignment="1" applyProtection="1">
      <alignment horizontal="center" vertical="center"/>
      <protection locked="0"/>
    </xf>
    <xf numFmtId="0" fontId="73" fillId="0" borderId="95" xfId="0" applyFont="1" applyFill="1" applyBorder="1"/>
    <xf numFmtId="0" fontId="9" fillId="0" borderId="95" xfId="36161" applyFont="1" applyFill="1" applyBorder="1" applyAlignment="1">
      <alignment vertical="center" wrapText="1"/>
    </xf>
    <xf numFmtId="0" fontId="9" fillId="0" borderId="95" xfId="0" applyFont="1" applyFill="1" applyBorder="1" applyAlignment="1" applyProtection="1">
      <alignment horizontal="center" vertical="center" wrapText="1"/>
      <protection locked="0"/>
    </xf>
    <xf numFmtId="170" fontId="9" fillId="0" borderId="95" xfId="0" applyNumberFormat="1" applyFont="1" applyFill="1" applyBorder="1" applyAlignment="1" applyProtection="1">
      <alignment horizontal="center" vertical="center"/>
      <protection locked="0"/>
    </xf>
    <xf numFmtId="0" fontId="9" fillId="0" borderId="90" xfId="0" applyFont="1" applyFill="1" applyBorder="1" applyAlignment="1" applyProtection="1">
      <alignment horizontal="center"/>
      <protection locked="0"/>
    </xf>
    <xf numFmtId="0" fontId="9" fillId="0" borderId="12" xfId="0" applyFont="1" applyFill="1" applyBorder="1" applyAlignment="1" applyProtection="1">
      <alignment horizontal="center"/>
      <protection locked="0"/>
    </xf>
    <xf numFmtId="0" fontId="9" fillId="0" borderId="14" xfId="0" applyFont="1" applyFill="1" applyBorder="1" applyAlignment="1" applyProtection="1">
      <alignment horizontal="center"/>
      <protection locked="0"/>
    </xf>
    <xf numFmtId="170" fontId="11" fillId="0" borderId="95" xfId="0" applyNumberFormat="1" applyFont="1" applyFill="1" applyBorder="1" applyAlignment="1" applyProtection="1">
      <alignment horizontal="center" vertical="center"/>
      <protection locked="0"/>
    </xf>
    <xf numFmtId="166" fontId="9" fillId="0" borderId="95" xfId="1258" applyNumberFormat="1" applyFont="1" applyFill="1" applyBorder="1" applyAlignment="1">
      <alignment horizontal="center"/>
    </xf>
    <xf numFmtId="178" fontId="9" fillId="0" borderId="95" xfId="1258" applyNumberFormat="1" applyFont="1" applyFill="1" applyBorder="1" applyAlignment="1">
      <alignment horizontal="center"/>
    </xf>
    <xf numFmtId="174" fontId="9" fillId="0" borderId="95" xfId="1258" applyNumberFormat="1" applyFont="1" applyFill="1" applyBorder="1" applyAlignment="1">
      <alignment horizontal="center"/>
    </xf>
    <xf numFmtId="0" fontId="15" fillId="0" borderId="92" xfId="1254" applyNumberFormat="1" applyFont="1" applyFill="1" applyBorder="1"/>
    <xf numFmtId="180" fontId="15" fillId="0" borderId="15" xfId="1254" applyNumberFormat="1" applyFont="1" applyFill="1" applyBorder="1" applyAlignment="1">
      <alignment horizontal="center"/>
    </xf>
    <xf numFmtId="180" fontId="9" fillId="0" borderId="0" xfId="1254" applyNumberFormat="1" applyFont="1" applyFill="1" applyBorder="1" applyAlignment="1">
      <alignment horizontal="center"/>
    </xf>
    <xf numFmtId="178" fontId="9" fillId="0" borderId="21" xfId="1254" applyNumberFormat="1" applyFont="1" applyFill="1" applyBorder="1" applyAlignment="1">
      <alignment horizontal="left"/>
    </xf>
    <xf numFmtId="178" fontId="9" fillId="0" borderId="91" xfId="1254" applyNumberFormat="1" applyFont="1" applyFill="1" applyBorder="1" applyAlignment="1">
      <alignment horizontal="left"/>
    </xf>
    <xf numFmtId="0" fontId="9" fillId="0" borderId="95" xfId="1254" applyNumberFormat="1" applyFont="1" applyFill="1" applyBorder="1"/>
    <xf numFmtId="180" fontId="9" fillId="0" borderId="91" xfId="1254" applyNumberFormat="1" applyFont="1" applyFill="1" applyBorder="1" applyAlignment="1">
      <alignment horizontal="center"/>
    </xf>
    <xf numFmtId="180" fontId="9" fillId="0" borderId="0" xfId="1211" applyNumberFormat="1" applyFont="1" applyFill="1" applyBorder="1" applyAlignment="1">
      <alignment horizontal="center"/>
    </xf>
    <xf numFmtId="180" fontId="9" fillId="0" borderId="91" xfId="1211" applyNumberFormat="1" applyFont="1" applyFill="1" applyBorder="1" applyAlignment="1">
      <alignment horizontal="center"/>
    </xf>
    <xf numFmtId="0" fontId="11" fillId="0" borderId="95" xfId="1254" applyNumberFormat="1" applyFont="1" applyFill="1" applyBorder="1" applyAlignment="1">
      <alignment horizontal="left"/>
    </xf>
    <xf numFmtId="178" fontId="9" fillId="0" borderId="95" xfId="1211" applyNumberFormat="1" applyFont="1" applyFill="1" applyBorder="1" applyAlignment="1">
      <alignment horizontal="left"/>
    </xf>
    <xf numFmtId="0" fontId="16" fillId="0" borderId="93" xfId="1254" applyNumberFormat="1" applyFont="1" applyFill="1" applyBorder="1" applyAlignment="1">
      <alignment horizontal="center"/>
    </xf>
    <xf numFmtId="1" fontId="16" fillId="0" borderId="16" xfId="1254" applyNumberFormat="1" applyFont="1" applyFill="1" applyBorder="1" applyAlignment="1">
      <alignment horizontal="center"/>
    </xf>
    <xf numFmtId="2" fontId="16" fillId="0" borderId="18" xfId="1254" applyNumberFormat="1" applyFont="1" applyFill="1" applyBorder="1" applyAlignment="1">
      <alignment horizontal="center"/>
    </xf>
    <xf numFmtId="0" fontId="9" fillId="0" borderId="16" xfId="0" applyFont="1" applyFill="1" applyBorder="1" applyAlignment="1">
      <alignment vertical="center" wrapText="1"/>
    </xf>
    <xf numFmtId="171" fontId="9" fillId="0" borderId="13" xfId="1210" applyNumberFormat="1" applyFont="1" applyFill="1" applyBorder="1" applyAlignment="1">
      <alignment horizontal="center" vertical="center"/>
    </xf>
    <xf numFmtId="178" fontId="9" fillId="0" borderId="96" xfId="1211" applyNumberFormat="1" applyFont="1" applyFill="1" applyBorder="1" applyAlignment="1">
      <alignment horizontal="left"/>
    </xf>
    <xf numFmtId="0" fontId="9" fillId="0" borderId="18" xfId="1254" applyNumberFormat="1" applyFont="1" applyFill="1" applyBorder="1" applyAlignment="1">
      <alignment horizontal="center"/>
    </xf>
    <xf numFmtId="3" fontId="101" fillId="0" borderId="95" xfId="1254" applyNumberFormat="1" applyFont="1" applyFill="1" applyBorder="1" applyAlignment="1">
      <alignment horizontal="center"/>
    </xf>
    <xf numFmtId="0" fontId="9" fillId="0" borderId="6" xfId="2315" applyFont="1" applyFill="1" applyBorder="1" applyAlignment="1" applyProtection="1">
      <alignment horizontal="center"/>
      <protection locked="0"/>
    </xf>
    <xf numFmtId="169" fontId="9" fillId="0" borderId="95" xfId="1254" applyNumberFormat="1" applyFont="1" applyFill="1" applyBorder="1" applyAlignment="1">
      <alignment horizontal="center" vertical="center" wrapText="1"/>
    </xf>
    <xf numFmtId="0" fontId="9" fillId="0" borderId="87" xfId="1256" applyFont="1" applyFill="1" applyBorder="1" applyAlignment="1">
      <alignment horizontal="center"/>
    </xf>
    <xf numFmtId="0" fontId="9" fillId="0" borderId="13" xfId="1256" applyFont="1" applyFill="1" applyBorder="1" applyAlignment="1">
      <alignment horizontal="center"/>
    </xf>
    <xf numFmtId="180" fontId="9" fillId="0" borderId="87" xfId="1261" applyNumberFormat="1" applyFont="1" applyFill="1" applyBorder="1" applyAlignment="1">
      <alignment horizontal="center" wrapText="1"/>
    </xf>
    <xf numFmtId="180" fontId="11" fillId="0" borderId="95" xfId="1256" applyNumberFormat="1" applyFont="1" applyFill="1" applyBorder="1" applyAlignment="1">
      <alignment horizontal="center"/>
    </xf>
    <xf numFmtId="180" fontId="11" fillId="0" borderId="15" xfId="1256" applyNumberFormat="1" applyFont="1" applyFill="1" applyBorder="1"/>
    <xf numFmtId="13" fontId="9" fillId="0" borderId="22" xfId="1261" applyNumberFormat="1" applyFont="1" applyFill="1" applyBorder="1" applyAlignment="1">
      <alignment horizontal="center" wrapText="1"/>
    </xf>
    <xf numFmtId="0" fontId="9" fillId="0" borderId="12" xfId="1261" applyFont="1" applyFill="1" applyBorder="1" applyAlignment="1">
      <alignment wrapText="1"/>
    </xf>
    <xf numFmtId="13" fontId="9" fillId="0" borderId="0" xfId="1261" applyNumberFormat="1" applyFont="1" applyFill="1" applyBorder="1" applyAlignment="1">
      <alignment horizontal="center" wrapText="1"/>
    </xf>
    <xf numFmtId="13" fontId="9" fillId="0" borderId="0" xfId="1261" quotePrefix="1" applyNumberFormat="1" applyFont="1" applyFill="1" applyBorder="1" applyAlignment="1">
      <alignment horizontal="center" wrapText="1"/>
    </xf>
    <xf numFmtId="0" fontId="11" fillId="0" borderId="93" xfId="1261" applyFont="1" applyFill="1" applyBorder="1" applyAlignment="1">
      <alignment wrapText="1"/>
    </xf>
    <xf numFmtId="0" fontId="11" fillId="0" borderId="90" xfId="1261" applyFont="1" applyFill="1" applyBorder="1" applyAlignment="1">
      <alignment wrapText="1"/>
    </xf>
    <xf numFmtId="0" fontId="13" fillId="0" borderId="0" xfId="1258" applyFont="1" applyFill="1" applyBorder="1" applyAlignment="1">
      <alignment wrapText="1"/>
    </xf>
    <xf numFmtId="0" fontId="64" fillId="0" borderId="0" xfId="1258" applyFont="1" applyFill="1"/>
    <xf numFmtId="180" fontId="15" fillId="0" borderId="0" xfId="1254" applyNumberFormat="1" applyFont="1" applyFill="1" applyBorder="1" applyAlignment="1">
      <alignment horizontal="center"/>
    </xf>
    <xf numFmtId="0" fontId="11" fillId="0" borderId="95" xfId="1254" applyNumberFormat="1" applyFont="1" applyFill="1" applyBorder="1" applyAlignment="1">
      <alignment horizontal="right"/>
    </xf>
    <xf numFmtId="180" fontId="11" fillId="0" borderId="95" xfId="1254" applyNumberFormat="1" applyFont="1" applyFill="1" applyBorder="1" applyAlignment="1">
      <alignment horizontal="center"/>
    </xf>
    <xf numFmtId="198" fontId="11" fillId="0" borderId="95" xfId="1254" applyNumberFormat="1" applyFont="1" applyFill="1" applyBorder="1" applyAlignment="1">
      <alignment horizontal="center"/>
    </xf>
    <xf numFmtId="0" fontId="11" fillId="0" borderId="15" xfId="1254" applyNumberFormat="1" applyFont="1" applyFill="1" applyBorder="1"/>
    <xf numFmtId="0" fontId="11" fillId="0" borderId="15" xfId="1254" applyNumberFormat="1" applyFont="1" applyFill="1" applyBorder="1" applyAlignment="1">
      <alignment horizontal="left"/>
    </xf>
    <xf numFmtId="0" fontId="20" fillId="0" borderId="12" xfId="1254" applyNumberFormat="1" applyFont="1" applyFill="1" applyBorder="1" applyAlignment="1">
      <alignment horizontal="center"/>
    </xf>
    <xf numFmtId="0" fontId="9" fillId="0" borderId="95" xfId="1260" applyFont="1" applyFill="1" applyBorder="1"/>
    <xf numFmtId="170" fontId="11" fillId="0" borderId="95" xfId="1260" applyNumberFormat="1" applyFont="1" applyFill="1" applyBorder="1" applyAlignment="1">
      <alignment horizontal="center"/>
    </xf>
    <xf numFmtId="0" fontId="11" fillId="0" borderId="95" xfId="1256" applyFont="1" applyFill="1" applyBorder="1"/>
    <xf numFmtId="0" fontId="11" fillId="0" borderId="95" xfId="1258" applyFont="1" applyFill="1" applyBorder="1" applyAlignment="1">
      <alignment horizontal="center"/>
    </xf>
    <xf numFmtId="0" fontId="11" fillId="0" borderId="95" xfId="1258" applyFont="1" applyFill="1" applyBorder="1"/>
    <xf numFmtId="0" fontId="0" fillId="0" borderId="95" xfId="0" applyBorder="1"/>
    <xf numFmtId="0" fontId="11" fillId="0" borderId="96" xfId="1258" applyFont="1" applyBorder="1" applyAlignment="1">
      <alignment vertical="center"/>
    </xf>
    <xf numFmtId="0" fontId="11" fillId="0" borderId="21" xfId="1258" applyFont="1" applyBorder="1" applyAlignment="1">
      <alignment vertical="center"/>
    </xf>
    <xf numFmtId="166" fontId="11" fillId="0" borderId="95" xfId="1258" applyNumberFormat="1" applyFont="1" applyBorder="1" applyAlignment="1">
      <alignment horizontal="center" vertical="center"/>
    </xf>
    <xf numFmtId="49" fontId="0" fillId="0" borderId="95" xfId="0" applyNumberFormat="1" applyBorder="1" applyAlignment="1">
      <alignment horizontal="center"/>
    </xf>
    <xf numFmtId="0" fontId="71" fillId="46" borderId="16" xfId="0" applyFont="1" applyFill="1" applyBorder="1" applyAlignment="1" applyProtection="1">
      <alignment horizontal="center"/>
      <protection locked="0"/>
    </xf>
    <xf numFmtId="1" fontId="71" fillId="46" borderId="16" xfId="0" applyNumberFormat="1" applyFont="1" applyFill="1" applyBorder="1" applyAlignment="1" applyProtection="1">
      <alignment horizontal="center"/>
      <protection locked="0"/>
    </xf>
    <xf numFmtId="0" fontId="71" fillId="46" borderId="97" xfId="0" applyFont="1" applyFill="1" applyBorder="1" applyAlignment="1" applyProtection="1">
      <alignment horizontal="center"/>
      <protection locked="0"/>
    </xf>
    <xf numFmtId="0" fontId="72" fillId="46" borderId="90" xfId="0" applyFont="1" applyFill="1" applyBorder="1" applyAlignment="1" applyProtection="1">
      <alignment horizontal="center"/>
      <protection locked="0"/>
    </xf>
    <xf numFmtId="171" fontId="72" fillId="46" borderId="12" xfId="1210" applyNumberFormat="1" applyFont="1" applyFill="1" applyBorder="1" applyAlignment="1" applyProtection="1">
      <alignment horizontal="center"/>
      <protection locked="0"/>
    </xf>
    <xf numFmtId="9" fontId="72" fillId="46" borderId="12" xfId="1210" applyNumberFormat="1" applyFont="1" applyFill="1" applyBorder="1" applyAlignment="1" applyProtection="1">
      <alignment horizontal="center"/>
      <protection locked="0"/>
    </xf>
    <xf numFmtId="0" fontId="72" fillId="46" borderId="13" xfId="0" applyFont="1" applyFill="1" applyBorder="1" applyProtection="1">
      <protection locked="0"/>
    </xf>
    <xf numFmtId="0" fontId="72" fillId="46" borderId="12" xfId="0" applyFont="1" applyFill="1" applyBorder="1" applyProtection="1">
      <protection locked="0"/>
    </xf>
    <xf numFmtId="1" fontId="72" fillId="46" borderId="15" xfId="0" applyNumberFormat="1" applyFont="1" applyFill="1" applyBorder="1" applyAlignment="1" applyProtection="1">
      <alignment horizontal="center"/>
      <protection locked="0"/>
    </xf>
    <xf numFmtId="171" fontId="72" fillId="46" borderId="14" xfId="1210" applyNumberFormat="1" applyFont="1" applyFill="1" applyBorder="1" applyAlignment="1" applyProtection="1">
      <alignment horizontal="center"/>
      <protection locked="0"/>
    </xf>
    <xf numFmtId="0" fontId="9" fillId="0" borderId="0" xfId="1254" applyNumberFormat="1" applyFont="1" applyFill="1" applyBorder="1" applyAlignment="1">
      <alignment horizontal="center" wrapText="1"/>
    </xf>
    <xf numFmtId="166" fontId="11" fillId="0" borderId="93" xfId="1211" applyNumberFormat="1" applyFont="1" applyFill="1" applyBorder="1" applyAlignment="1">
      <alignment horizontal="center"/>
    </xf>
    <xf numFmtId="168" fontId="9" fillId="0" borderId="16" xfId="1211" applyNumberFormat="1" applyFont="1" applyFill="1" applyBorder="1" applyAlignment="1">
      <alignment horizontal="center"/>
    </xf>
    <xf numFmtId="166" fontId="11" fillId="0" borderId="16" xfId="1211" applyNumberFormat="1" applyFont="1" applyFill="1" applyBorder="1" applyAlignment="1">
      <alignment horizontal="center"/>
    </xf>
    <xf numFmtId="180" fontId="9" fillId="0" borderId="0" xfId="0" applyNumberFormat="1" applyFont="1" applyFill="1" applyBorder="1" applyAlignment="1">
      <alignment horizontal="center"/>
    </xf>
    <xf numFmtId="166" fontId="11" fillId="0" borderId="95" xfId="1254" applyNumberFormat="1" applyFont="1" applyFill="1" applyBorder="1" applyAlignment="1">
      <alignment horizontal="center"/>
    </xf>
    <xf numFmtId="172" fontId="71" fillId="0" borderId="95" xfId="0" applyNumberFormat="1" applyFont="1" applyFill="1" applyBorder="1" applyAlignment="1">
      <alignment horizontal="center"/>
    </xf>
    <xf numFmtId="0" fontId="72" fillId="0" borderId="95" xfId="0" applyFont="1" applyBorder="1"/>
    <xf numFmtId="0" fontId="9" fillId="0" borderId="0" xfId="860" applyFont="1" applyFill="1" applyBorder="1" applyAlignment="1"/>
    <xf numFmtId="174" fontId="9" fillId="0" borderId="87" xfId="1254" applyNumberFormat="1" applyFont="1" applyFill="1" applyBorder="1" applyAlignment="1">
      <alignment horizontal="center"/>
    </xf>
    <xf numFmtId="1" fontId="9" fillId="0" borderId="95" xfId="1254" applyNumberFormat="1" applyFont="1" applyFill="1" applyBorder="1" applyAlignment="1">
      <alignment horizontal="center"/>
    </xf>
    <xf numFmtId="172" fontId="9" fillId="0" borderId="95" xfId="1254" applyNumberFormat="1" applyFont="1" applyFill="1" applyBorder="1" applyAlignment="1">
      <alignment horizontal="center"/>
    </xf>
    <xf numFmtId="0" fontId="72" fillId="0" borderId="0" xfId="0" applyFont="1" applyFill="1"/>
    <xf numFmtId="0" fontId="74" fillId="0" borderId="0" xfId="0" applyFont="1" applyFill="1"/>
    <xf numFmtId="9" fontId="73" fillId="0" borderId="95" xfId="0" applyNumberFormat="1" applyFont="1" applyFill="1" applyBorder="1" applyAlignment="1">
      <alignment horizontal="center"/>
    </xf>
    <xf numFmtId="3" fontId="72" fillId="0" borderId="95" xfId="288" applyNumberFormat="1" applyFont="1" applyFill="1" applyBorder="1" applyAlignment="1">
      <alignment horizontal="center"/>
    </xf>
    <xf numFmtId="0" fontId="9" fillId="0" borderId="0" xfId="1258" applyFont="1" applyFill="1" applyAlignment="1">
      <alignment horizontal="center" vertical="center"/>
    </xf>
    <xf numFmtId="0" fontId="9" fillId="0" borderId="0" xfId="1258" applyFont="1" applyAlignment="1">
      <alignment horizontal="center" vertical="center"/>
    </xf>
    <xf numFmtId="170" fontId="11" fillId="0" borderId="6" xfId="1254" applyNumberFormat="1" applyFont="1" applyFill="1" applyBorder="1" applyAlignment="1">
      <alignment horizontal="center"/>
    </xf>
    <xf numFmtId="170" fontId="9" fillId="0" borderId="95" xfId="0" applyNumberFormat="1" applyFont="1" applyFill="1" applyBorder="1" applyAlignment="1">
      <alignment horizontal="center" vertical="center" wrapText="1"/>
    </xf>
    <xf numFmtId="10" fontId="9" fillId="0" borderId="95" xfId="1210" applyNumberFormat="1" applyFont="1" applyFill="1" applyBorder="1" applyAlignment="1">
      <alignment horizontal="left"/>
    </xf>
    <xf numFmtId="9" fontId="9" fillId="0" borderId="95" xfId="1210" applyFont="1" applyFill="1" applyBorder="1" applyAlignment="1">
      <alignment horizontal="left"/>
    </xf>
    <xf numFmtId="0" fontId="11" fillId="0" borderId="95" xfId="1254" applyNumberFormat="1" applyFont="1" applyFill="1" applyBorder="1"/>
    <xf numFmtId="180" fontId="9" fillId="0" borderId="95" xfId="1254" applyNumberFormat="1" applyFont="1" applyFill="1" applyBorder="1" applyAlignment="1">
      <alignment horizontal="center"/>
    </xf>
    <xf numFmtId="170" fontId="9" fillId="0" borderId="95" xfId="1260" applyNumberFormat="1" applyFont="1" applyFill="1" applyBorder="1" applyAlignment="1">
      <alignment horizontal="center"/>
    </xf>
    <xf numFmtId="205" fontId="9" fillId="0" borderId="95" xfId="1211" applyNumberFormat="1" applyFont="1" applyFill="1" applyBorder="1" applyAlignment="1">
      <alignment horizontal="center"/>
    </xf>
    <xf numFmtId="166" fontId="9" fillId="0" borderId="0" xfId="1254" applyNumberFormat="1" applyFont="1" applyFill="1"/>
    <xf numFmtId="0" fontId="70" fillId="0" borderId="0" xfId="0" applyFont="1" applyFill="1" applyAlignment="1">
      <alignment horizontal="center"/>
    </xf>
    <xf numFmtId="0" fontId="101" fillId="0" borderId="95" xfId="353" applyFont="1" applyFill="1" applyBorder="1" applyAlignment="1">
      <alignment horizontal="left" indent="1"/>
    </xf>
    <xf numFmtId="0" fontId="101" fillId="0" borderId="95" xfId="353" applyFont="1" applyFill="1" applyBorder="1" applyAlignment="1">
      <alignment horizontal="left"/>
    </xf>
    <xf numFmtId="0" fontId="101" fillId="0" borderId="95" xfId="353" applyFont="1" applyFill="1" applyBorder="1" applyAlignment="1">
      <alignment horizontal="center"/>
    </xf>
    <xf numFmtId="201" fontId="101" fillId="0" borderId="95" xfId="353" applyNumberFormat="1" applyFont="1" applyFill="1" applyBorder="1" applyAlignment="1">
      <alignment horizontal="center"/>
    </xf>
    <xf numFmtId="3" fontId="101" fillId="0" borderId="95" xfId="189" applyNumberFormat="1" applyFont="1" applyFill="1" applyBorder="1"/>
    <xf numFmtId="200" fontId="101" fillId="0" borderId="95" xfId="189" applyNumberFormat="1" applyFont="1" applyFill="1" applyBorder="1"/>
    <xf numFmtId="183" fontId="101" fillId="0" borderId="95" xfId="189" applyNumberFormat="1" applyFont="1" applyFill="1" applyBorder="1"/>
    <xf numFmtId="202" fontId="101" fillId="0" borderId="95" xfId="189" applyNumberFormat="1" applyFont="1" applyFill="1" applyBorder="1" applyAlignment="1">
      <alignment horizontal="center"/>
    </xf>
    <xf numFmtId="3" fontId="102" fillId="0" borderId="95" xfId="353" applyNumberFormat="1" applyFont="1" applyFill="1" applyBorder="1" applyAlignment="1">
      <alignment horizontal="center" vertical="center" wrapText="1"/>
    </xf>
    <xf numFmtId="0" fontId="72" fillId="0" borderId="0" xfId="1240" applyFont="1" applyFill="1" applyBorder="1" applyAlignment="1">
      <alignment horizontal="left" vertical="center" indent="1"/>
    </xf>
    <xf numFmtId="3" fontId="101" fillId="0" borderId="100" xfId="189" applyNumberFormat="1" applyFont="1" applyFill="1" applyBorder="1"/>
    <xf numFmtId="200" fontId="101" fillId="0" borderId="0" xfId="353" applyNumberFormat="1" applyFont="1" applyFill="1" applyBorder="1" applyAlignment="1">
      <alignment horizontal="center"/>
    </xf>
    <xf numFmtId="0" fontId="101" fillId="51" borderId="100" xfId="353" applyFont="1" applyFill="1" applyBorder="1"/>
    <xf numFmtId="183" fontId="101" fillId="0" borderId="0" xfId="353" applyNumberFormat="1" applyFont="1" applyFill="1" applyAlignment="1">
      <alignment horizontal="center"/>
    </xf>
    <xf numFmtId="183" fontId="21" fillId="0" borderId="0" xfId="1254" applyNumberFormat="1" applyFont="1" applyFill="1" applyBorder="1" applyAlignment="1">
      <alignment horizontal="center"/>
    </xf>
    <xf numFmtId="0" fontId="85" fillId="0" borderId="95" xfId="500" applyFont="1" applyFill="1" applyBorder="1" applyAlignment="1">
      <alignment horizontal="center"/>
    </xf>
    <xf numFmtId="0" fontId="4" fillId="0" borderId="98" xfId="500" applyFont="1" applyBorder="1"/>
    <xf numFmtId="0" fontId="2" fillId="0" borderId="95" xfId="500" applyFont="1" applyFill="1" applyBorder="1" applyAlignment="1">
      <alignment horizontal="center"/>
    </xf>
    <xf numFmtId="3" fontId="4" fillId="0" borderId="6" xfId="500" applyNumberFormat="1" applyFont="1" applyFill="1" applyBorder="1" applyAlignment="1">
      <alignment horizontal="center"/>
    </xf>
    <xf numFmtId="183" fontId="2" fillId="0" borderId="0" xfId="500" applyNumberFormat="1" applyFont="1" applyFill="1" applyBorder="1"/>
    <xf numFmtId="207" fontId="4" fillId="0" borderId="6" xfId="500" applyNumberFormat="1" applyFont="1" applyFill="1" applyBorder="1" applyAlignment="1">
      <alignment horizontal="center"/>
    </xf>
    <xf numFmtId="207" fontId="4" fillId="0" borderId="94" xfId="500" applyNumberFormat="1" applyFont="1" applyFill="1" applyBorder="1" applyAlignment="1">
      <alignment horizontal="center"/>
    </xf>
    <xf numFmtId="208" fontId="4" fillId="0" borderId="6" xfId="500" applyNumberFormat="1" applyFont="1" applyFill="1" applyBorder="1" applyAlignment="1">
      <alignment horizontal="center"/>
    </xf>
    <xf numFmtId="0" fontId="107" fillId="0" borderId="95" xfId="0" applyFont="1" applyBorder="1" applyAlignment="1">
      <alignment horizontal="center" vertical="center"/>
    </xf>
    <xf numFmtId="3" fontId="108" fillId="0" borderId="95" xfId="189" applyNumberFormat="1" applyFont="1" applyFill="1" applyBorder="1" applyAlignment="1">
      <alignment horizontal="center"/>
    </xf>
    <xf numFmtId="3" fontId="101" fillId="50" borderId="95" xfId="189" applyNumberFormat="1" applyFont="1" applyFill="1" applyBorder="1" applyAlignment="1">
      <alignment horizontal="center"/>
    </xf>
    <xf numFmtId="3" fontId="101" fillId="0" borderId="100" xfId="189" applyNumberFormat="1" applyFont="1" applyFill="1" applyBorder="1" applyAlignment="1">
      <alignment horizontal="center"/>
    </xf>
    <xf numFmtId="200" fontId="101" fillId="0" borderId="95" xfId="189" applyNumberFormat="1" applyFont="1" applyFill="1" applyBorder="1" applyAlignment="1">
      <alignment horizontal="center"/>
    </xf>
    <xf numFmtId="183" fontId="101" fillId="0" borderId="95" xfId="189" applyNumberFormat="1" applyFont="1" applyFill="1" applyBorder="1" applyAlignment="1">
      <alignment horizontal="center"/>
    </xf>
    <xf numFmtId="183" fontId="101" fillId="0" borderId="100" xfId="189" applyNumberFormat="1" applyFont="1" applyFill="1" applyBorder="1" applyAlignment="1">
      <alignment horizontal="center"/>
    </xf>
    <xf numFmtId="3" fontId="9" fillId="0" borderId="6" xfId="1258" applyNumberFormat="1" applyFont="1" applyFill="1" applyBorder="1" applyAlignment="1">
      <alignment horizontal="center" wrapText="1"/>
    </xf>
    <xf numFmtId="183" fontId="101" fillId="0" borderId="0" xfId="189" applyNumberFormat="1" applyFont="1" applyFill="1" applyBorder="1" applyAlignment="1">
      <alignment horizontal="center"/>
    </xf>
    <xf numFmtId="3" fontId="108" fillId="0" borderId="6" xfId="189" applyNumberFormat="1" applyFont="1" applyFill="1" applyBorder="1" applyAlignment="1">
      <alignment horizontal="center"/>
    </xf>
    <xf numFmtId="183" fontId="101" fillId="51" borderId="98" xfId="189" applyNumberFormat="1" applyFont="1" applyFill="1" applyBorder="1" applyAlignment="1">
      <alignment horizontal="center"/>
    </xf>
    <xf numFmtId="172" fontId="9" fillId="0" borderId="0" xfId="1254" applyNumberFormat="1" applyFont="1" applyAlignment="1">
      <alignment horizontal="center"/>
    </xf>
    <xf numFmtId="183" fontId="9" fillId="0" borderId="0" xfId="1254" applyNumberFormat="1" applyFont="1" applyAlignment="1">
      <alignment horizontal="center"/>
    </xf>
    <xf numFmtId="3" fontId="102" fillId="0" borderId="0" xfId="36166" applyNumberFormat="1" applyFont="1" applyFill="1"/>
    <xf numFmtId="3" fontId="101" fillId="0" borderId="0" xfId="36166" applyNumberFormat="1" applyFont="1" applyFill="1" applyAlignment="1">
      <alignment horizontal="left"/>
    </xf>
    <xf numFmtId="198" fontId="11" fillId="0" borderId="13" xfId="1258" applyNumberFormat="1" applyFont="1" applyFill="1" applyBorder="1" applyAlignment="1">
      <alignment horizontal="center"/>
    </xf>
    <xf numFmtId="198" fontId="9" fillId="0" borderId="13" xfId="1258" applyNumberFormat="1" applyFont="1" applyFill="1" applyBorder="1" applyAlignment="1">
      <alignment horizontal="center"/>
    </xf>
    <xf numFmtId="193" fontId="9" fillId="0" borderId="95" xfId="0" applyNumberFormat="1" applyFont="1" applyFill="1" applyBorder="1" applyAlignment="1" applyProtection="1">
      <alignment horizontal="center" vertical="center"/>
      <protection locked="0"/>
    </xf>
    <xf numFmtId="198" fontId="9" fillId="0" borderId="95" xfId="0" applyNumberFormat="1" applyFont="1" applyFill="1" applyBorder="1" applyAlignment="1" applyProtection="1">
      <alignment horizontal="center" vertical="center"/>
      <protection locked="0"/>
    </xf>
    <xf numFmtId="0" fontId="8" fillId="0" borderId="95" xfId="0" applyFont="1" applyFill="1" applyBorder="1" applyAlignment="1">
      <alignment horizontal="left"/>
    </xf>
    <xf numFmtId="0" fontId="72" fillId="0" borderId="95" xfId="0" applyFont="1" applyFill="1" applyBorder="1" applyAlignment="1">
      <alignment horizontal="left"/>
    </xf>
    <xf numFmtId="0" fontId="11" fillId="0" borderId="95" xfId="0" applyFont="1" applyFill="1" applyBorder="1" applyAlignment="1"/>
    <xf numFmtId="0" fontId="72" fillId="0" borderId="95" xfId="0" applyFont="1" applyFill="1" applyBorder="1" applyAlignment="1">
      <alignment horizontal="left" vertical="center"/>
    </xf>
    <xf numFmtId="0" fontId="73" fillId="0" borderId="95" xfId="1240" applyFont="1" applyFill="1" applyBorder="1" applyAlignment="1">
      <alignment vertical="center"/>
    </xf>
    <xf numFmtId="206" fontId="73" fillId="0" borderId="95" xfId="1240" applyNumberFormat="1" applyFont="1" applyFill="1" applyBorder="1" applyAlignment="1">
      <alignment horizontal="center" vertical="center" wrapText="1"/>
    </xf>
    <xf numFmtId="166" fontId="9" fillId="0" borderId="95" xfId="1057" applyNumberFormat="1" applyFont="1" applyFill="1" applyBorder="1" applyAlignment="1">
      <alignment horizontal="center" vertical="center"/>
    </xf>
    <xf numFmtId="166" fontId="9" fillId="0" borderId="95" xfId="1211" applyNumberFormat="1" applyFont="1" applyFill="1" applyBorder="1" applyAlignment="1">
      <alignment horizontal="center"/>
    </xf>
    <xf numFmtId="180" fontId="9" fillId="0" borderId="95" xfId="1256" applyNumberFormat="1" applyFont="1" applyFill="1" applyBorder="1" applyAlignment="1">
      <alignment horizontal="center"/>
    </xf>
    <xf numFmtId="38" fontId="9" fillId="0" borderId="95" xfId="1256" applyNumberFormat="1" applyFont="1" applyFill="1" applyBorder="1" applyAlignment="1">
      <alignment horizontal="center"/>
    </xf>
    <xf numFmtId="0" fontId="0" fillId="48" borderId="6" xfId="0" applyFill="1" applyBorder="1" applyAlignment="1">
      <alignment vertical="center"/>
    </xf>
    <xf numFmtId="0" fontId="0" fillId="0" borderId="0" xfId="0" applyAlignment="1">
      <alignment vertical="center"/>
    </xf>
    <xf numFmtId="49" fontId="0" fillId="0" borderId="95" xfId="0" applyNumberFormat="1" applyBorder="1" applyAlignment="1">
      <alignment vertical="center"/>
    </xf>
    <xf numFmtId="0" fontId="0" fillId="0" borderId="95" xfId="0" applyBorder="1" applyAlignment="1">
      <alignment vertical="center"/>
    </xf>
    <xf numFmtId="166" fontId="11" fillId="0" borderId="90" xfId="1258" applyNumberFormat="1" applyFont="1" applyFill="1" applyBorder="1" applyAlignment="1">
      <alignment horizontal="center"/>
    </xf>
    <xf numFmtId="0" fontId="71" fillId="46" borderId="18" xfId="0" applyFont="1" applyFill="1" applyBorder="1" applyAlignment="1" applyProtection="1">
      <alignment horizontal="center"/>
      <protection locked="0"/>
    </xf>
    <xf numFmtId="9" fontId="72" fillId="46" borderId="14" xfId="1210" applyNumberFormat="1" applyFont="1" applyFill="1" applyBorder="1" applyAlignment="1" applyProtection="1">
      <alignment horizontal="center"/>
      <protection locked="0"/>
    </xf>
    <xf numFmtId="10" fontId="9" fillId="0" borderId="95" xfId="0" applyNumberFormat="1" applyFont="1" applyFill="1" applyBorder="1" applyAlignment="1">
      <alignment horizontal="center"/>
    </xf>
    <xf numFmtId="0" fontId="71" fillId="0" borderId="95" xfId="0" applyFont="1" applyFill="1" applyBorder="1" applyAlignment="1">
      <alignment horizontal="left" wrapText="1"/>
    </xf>
    <xf numFmtId="9" fontId="9" fillId="0" borderId="6" xfId="1210" applyFont="1" applyFill="1" applyBorder="1" applyAlignment="1">
      <alignment horizontal="center" vertical="center" wrapText="1"/>
    </xf>
    <xf numFmtId="0" fontId="9" fillId="46" borderId="6" xfId="860" applyFont="1" applyFill="1" applyBorder="1" applyAlignment="1">
      <alignment horizontal="center" vertical="center" wrapText="1"/>
    </xf>
    <xf numFmtId="0" fontId="9" fillId="0" borderId="0" xfId="860" applyFont="1" applyFill="1" applyBorder="1" applyAlignment="1">
      <alignment vertical="center"/>
    </xf>
    <xf numFmtId="0" fontId="0" fillId="0" borderId="0" xfId="0" applyAlignment="1">
      <alignment vertical="center" wrapText="1"/>
    </xf>
    <xf numFmtId="0" fontId="0" fillId="0" borderId="0" xfId="0" applyBorder="1"/>
    <xf numFmtId="0" fontId="113" fillId="0" borderId="0" xfId="36174" applyFont="1" applyFill="1" applyBorder="1" applyAlignment="1">
      <alignment vertical="top" wrapText="1"/>
    </xf>
    <xf numFmtId="0" fontId="11" fillId="0" borderId="95" xfId="1256" applyFont="1" applyFill="1" applyBorder="1" applyAlignment="1">
      <alignment horizontal="center" wrapText="1"/>
    </xf>
    <xf numFmtId="9" fontId="9" fillId="0" borderId="95" xfId="1210" applyFont="1" applyFill="1" applyBorder="1" applyAlignment="1">
      <alignment horizontal="center" wrapText="1"/>
    </xf>
    <xf numFmtId="0" fontId="9" fillId="46" borderId="95" xfId="1256" applyFont="1" applyFill="1" applyBorder="1" applyAlignment="1">
      <alignment horizontal="center" wrapText="1"/>
    </xf>
    <xf numFmtId="0" fontId="11" fillId="0" borderId="95" xfId="1256" applyFont="1" applyFill="1" applyBorder="1" applyAlignment="1">
      <alignment horizontal="center"/>
    </xf>
    <xf numFmtId="9" fontId="9" fillId="0" borderId="95" xfId="1210" applyFont="1" applyFill="1" applyBorder="1" applyAlignment="1">
      <alignment horizontal="center"/>
    </xf>
    <xf numFmtId="0" fontId="9" fillId="46" borderId="95" xfId="1256" applyFont="1" applyFill="1" applyBorder="1" applyAlignment="1">
      <alignment horizontal="center"/>
    </xf>
    <xf numFmtId="0" fontId="111" fillId="0" borderId="0" xfId="0" applyFont="1" applyFill="1" applyBorder="1" applyAlignment="1" applyProtection="1">
      <alignment horizontal="left"/>
    </xf>
    <xf numFmtId="174" fontId="11" fillId="0" borderId="0" xfId="1211" applyNumberFormat="1" applyFont="1" applyFill="1" applyBorder="1" applyAlignment="1">
      <alignment horizontal="center"/>
    </xf>
    <xf numFmtId="0" fontId="111" fillId="0" borderId="0" xfId="0" applyFont="1" applyFill="1" applyBorder="1" applyAlignment="1" applyProtection="1">
      <alignment horizontal="center"/>
    </xf>
    <xf numFmtId="1" fontId="111" fillId="0" borderId="0" xfId="0" applyNumberFormat="1" applyFont="1" applyFill="1" applyBorder="1" applyAlignment="1" applyProtection="1">
      <alignment horizontal="center"/>
    </xf>
    <xf numFmtId="172" fontId="9" fillId="0" borderId="0" xfId="1254" applyNumberFormat="1" applyFont="1" applyFill="1" applyAlignment="1">
      <alignment horizontal="center"/>
    </xf>
    <xf numFmtId="0" fontId="82" fillId="0" borderId="0" xfId="0" applyFont="1" applyFill="1"/>
    <xf numFmtId="0" fontId="71" fillId="46" borderId="0" xfId="0" applyFont="1" applyFill="1" applyBorder="1" applyAlignment="1" applyProtection="1">
      <alignment horizontal="center"/>
      <protection locked="0"/>
    </xf>
    <xf numFmtId="9" fontId="72" fillId="46" borderId="0" xfId="1210" applyNumberFormat="1" applyFont="1" applyFill="1" applyBorder="1" applyAlignment="1" applyProtection="1">
      <alignment horizontal="center"/>
      <protection locked="0"/>
    </xf>
    <xf numFmtId="0" fontId="72" fillId="0" borderId="93" xfId="0" applyFont="1" applyBorder="1" applyAlignment="1" applyProtection="1">
      <alignment horizontal="center"/>
      <protection locked="0"/>
    </xf>
    <xf numFmtId="0" fontId="72" fillId="0" borderId="90" xfId="0" applyFont="1" applyBorder="1" applyAlignment="1" applyProtection="1">
      <alignment horizontal="center"/>
      <protection locked="0"/>
    </xf>
    <xf numFmtId="199" fontId="11" fillId="0" borderId="6" xfId="1211" applyNumberFormat="1" applyFont="1" applyFill="1" applyBorder="1" applyAlignment="1">
      <alignment horizontal="center"/>
    </xf>
    <xf numFmtId="174" fontId="11" fillId="0" borderId="6" xfId="1254" applyNumberFormat="1" applyFont="1" applyFill="1" applyBorder="1" applyAlignment="1">
      <alignment horizontal="center"/>
    </xf>
    <xf numFmtId="168" fontId="11" fillId="84" borderId="6" xfId="1254" applyNumberFormat="1" applyFont="1" applyFill="1" applyBorder="1" applyAlignment="1">
      <alignment horizontal="center"/>
    </xf>
    <xf numFmtId="185" fontId="11" fillId="84" borderId="6" xfId="1254" applyNumberFormat="1" applyFont="1" applyFill="1" applyBorder="1" applyAlignment="1">
      <alignment horizontal="center"/>
    </xf>
    <xf numFmtId="198" fontId="75" fillId="0" borderId="13" xfId="1258" applyNumberFormat="1" applyFont="1" applyFill="1" applyBorder="1" applyAlignment="1">
      <alignment horizontal="center"/>
    </xf>
    <xf numFmtId="0" fontId="9" fillId="0" borderId="91" xfId="1258" applyFont="1" applyFill="1" applyBorder="1" applyAlignment="1">
      <alignment horizontal="center" vertical="center"/>
    </xf>
    <xf numFmtId="0" fontId="11" fillId="0" borderId="95" xfId="1258" applyFont="1" applyFill="1" applyBorder="1" applyAlignment="1">
      <alignment horizontal="center" vertical="center" wrapText="1"/>
    </xf>
    <xf numFmtId="3" fontId="9" fillId="51" borderId="95" xfId="1254" applyNumberFormat="1" applyFont="1" applyFill="1" applyBorder="1" applyAlignment="1">
      <alignment horizontal="center"/>
    </xf>
    <xf numFmtId="183" fontId="9" fillId="51" borderId="95" xfId="1254" applyNumberFormat="1" applyFont="1" applyFill="1" applyBorder="1" applyAlignment="1">
      <alignment horizontal="center"/>
    </xf>
    <xf numFmtId="0" fontId="9" fillId="0" borderId="96" xfId="1254" applyNumberFormat="1" applyFont="1" applyFill="1" applyBorder="1" applyAlignment="1">
      <alignment horizontal="left"/>
    </xf>
    <xf numFmtId="193" fontId="9" fillId="0" borderId="97" xfId="1261" applyNumberFormat="1" applyFont="1" applyFill="1" applyBorder="1" applyAlignment="1">
      <alignment horizontal="center" vertical="center"/>
    </xf>
    <xf numFmtId="0" fontId="9" fillId="0" borderId="96" xfId="1254" applyNumberFormat="1" applyFont="1" applyFill="1" applyBorder="1" applyAlignment="1">
      <alignment horizontal="center"/>
    </xf>
    <xf numFmtId="0" fontId="9" fillId="0" borderId="21" xfId="1254" applyNumberFormat="1" applyFont="1" applyFill="1" applyBorder="1"/>
    <xf numFmtId="171" fontId="11" fillId="0" borderId="0" xfId="1254" applyNumberFormat="1" applyFont="1" applyFill="1" applyBorder="1" applyAlignment="1">
      <alignment horizontal="left" vertical="center"/>
    </xf>
    <xf numFmtId="9" fontId="9" fillId="0" borderId="0" xfId="1254" applyNumberFormat="1" applyFont="1" applyFill="1" applyBorder="1" applyAlignment="1">
      <alignment horizontal="left" vertical="center"/>
    </xf>
    <xf numFmtId="169" fontId="9" fillId="0" borderId="97" xfId="1254" applyNumberFormat="1" applyFont="1" applyFill="1" applyBorder="1" applyAlignment="1">
      <alignment horizontal="center" vertical="center"/>
    </xf>
    <xf numFmtId="178" fontId="9" fillId="0" borderId="12" xfId="1254" applyNumberFormat="1" applyFont="1" applyFill="1" applyBorder="1" applyAlignment="1">
      <alignment horizontal="center" vertical="center"/>
    </xf>
    <xf numFmtId="169" fontId="9" fillId="0" borderId="0" xfId="1254" applyNumberFormat="1" applyFont="1" applyFill="1" applyBorder="1" applyAlignment="1">
      <alignment horizontal="center" vertical="center" wrapText="1"/>
    </xf>
    <xf numFmtId="169" fontId="9" fillId="0" borderId="12" xfId="1254" applyNumberFormat="1" applyFont="1" applyFill="1" applyBorder="1" applyAlignment="1">
      <alignment horizontal="center" vertical="center" wrapText="1"/>
    </xf>
    <xf numFmtId="38" fontId="9" fillId="0" borderId="14" xfId="1254" applyNumberFormat="1" applyFont="1" applyFill="1" applyBorder="1" applyAlignment="1">
      <alignment horizontal="center" vertical="center"/>
    </xf>
    <xf numFmtId="0" fontId="9" fillId="0" borderId="12" xfId="1259" applyFont="1" applyFill="1" applyBorder="1" applyAlignment="1">
      <alignment horizontal="center"/>
    </xf>
    <xf numFmtId="171" fontId="11" fillId="0" borderId="14" xfId="1210" applyNumberFormat="1" applyFont="1" applyFill="1" applyBorder="1" applyAlignment="1">
      <alignment horizontal="center"/>
    </xf>
    <xf numFmtId="169" fontId="9" fillId="0" borderId="95" xfId="1254" applyNumberFormat="1" applyFont="1" applyFill="1" applyBorder="1" applyAlignment="1">
      <alignment horizontal="center" vertical="center"/>
    </xf>
    <xf numFmtId="0" fontId="73" fillId="0" borderId="0" xfId="1254" applyNumberFormat="1" applyFont="1" applyFill="1" applyBorder="1" applyAlignment="1">
      <alignment horizontal="center"/>
    </xf>
    <xf numFmtId="198" fontId="73" fillId="0" borderId="0" xfId="1254" applyNumberFormat="1" applyFont="1" applyFill="1" applyBorder="1" applyAlignment="1">
      <alignment horizontal="center"/>
    </xf>
    <xf numFmtId="199" fontId="21" fillId="0" borderId="0" xfId="1254" applyNumberFormat="1" applyFont="1" applyFill="1" applyBorder="1" applyAlignment="1">
      <alignment horizontal="center"/>
    </xf>
    <xf numFmtId="166" fontId="9" fillId="0" borderId="0" xfId="1254" applyNumberFormat="1" applyFont="1" applyFill="1" applyBorder="1"/>
    <xf numFmtId="180" fontId="9" fillId="0" borderId="0" xfId="1254" applyNumberFormat="1" applyFont="1" applyFill="1" applyBorder="1"/>
    <xf numFmtId="199" fontId="77" fillId="0" borderId="0" xfId="1240" applyNumberFormat="1" applyFont="1" applyFill="1" applyBorder="1" applyAlignment="1">
      <alignment horizontal="center" vertical="center"/>
    </xf>
    <xf numFmtId="0" fontId="9" fillId="0" borderId="0" xfId="2315" applyFont="1" applyFill="1" applyBorder="1" applyAlignment="1">
      <alignment vertical="center"/>
    </xf>
    <xf numFmtId="0" fontId="9" fillId="0" borderId="0" xfId="2315" applyNumberFormat="1" applyFont="1" applyFill="1" applyBorder="1" applyAlignment="1">
      <alignment vertical="center"/>
    </xf>
    <xf numFmtId="190" fontId="0" fillId="0" borderId="95" xfId="0" applyNumberFormat="1" applyBorder="1" applyAlignment="1">
      <alignment horizontal="center"/>
    </xf>
    <xf numFmtId="0" fontId="72" fillId="0" borderId="95" xfId="0" applyFont="1" applyFill="1" applyBorder="1"/>
    <xf numFmtId="1" fontId="72" fillId="46" borderId="0" xfId="1522" applyNumberFormat="1" applyFont="1" applyFill="1" applyBorder="1" applyAlignment="1">
      <alignment horizontal="center"/>
    </xf>
    <xf numFmtId="0" fontId="72" fillId="46" borderId="0" xfId="0" applyFont="1" applyFill="1" applyBorder="1" applyAlignment="1" applyProtection="1">
      <alignment horizontal="center"/>
      <protection locked="0"/>
    </xf>
    <xf numFmtId="0" fontId="72" fillId="46" borderId="0" xfId="0" applyFont="1" applyFill="1" applyBorder="1" applyProtection="1">
      <protection locked="0"/>
    </xf>
    <xf numFmtId="10" fontId="72" fillId="46" borderId="0" xfId="1210" applyNumberFormat="1" applyFont="1" applyFill="1" applyBorder="1" applyAlignment="1" applyProtection="1">
      <alignment horizontal="center"/>
      <protection locked="0"/>
    </xf>
    <xf numFmtId="3" fontId="71" fillId="0" borderId="16" xfId="0" applyNumberFormat="1" applyFont="1" applyFill="1" applyBorder="1" applyAlignment="1" applyProtection="1">
      <alignment horizontal="center"/>
      <protection locked="0"/>
    </xf>
    <xf numFmtId="0" fontId="9" fillId="0" borderId="0" xfId="1254" applyNumberFormat="1" applyFont="1" applyFill="1" applyBorder="1" applyAlignment="1">
      <alignment horizontal="center" wrapText="1"/>
    </xf>
    <xf numFmtId="0" fontId="9" fillId="47" borderId="95" xfId="1261" applyFont="1" applyFill="1" applyBorder="1" applyAlignment="1">
      <alignment horizontal="center" vertical="center"/>
    </xf>
    <xf numFmtId="169" fontId="9" fillId="0" borderId="0" xfId="1254" applyNumberFormat="1" applyFont="1" applyFill="1" applyBorder="1" applyAlignment="1">
      <alignment wrapText="1"/>
    </xf>
    <xf numFmtId="0" fontId="9" fillId="0" borderId="92" xfId="1254" applyNumberFormat="1" applyFont="1" applyFill="1" applyBorder="1" applyAlignment="1">
      <alignment wrapText="1"/>
    </xf>
    <xf numFmtId="169" fontId="9" fillId="0" borderId="22" xfId="1254" applyNumberFormat="1" applyFont="1" applyFill="1" applyBorder="1" applyAlignment="1">
      <alignment wrapText="1"/>
    </xf>
    <xf numFmtId="0" fontId="20" fillId="0" borderId="16" xfId="0" applyFont="1" applyBorder="1" applyAlignment="1">
      <alignment horizontal="left"/>
    </xf>
    <xf numFmtId="0" fontId="132" fillId="0" borderId="0" xfId="0" applyFont="1" applyBorder="1" applyAlignment="1">
      <alignment horizontal="left"/>
    </xf>
    <xf numFmtId="0" fontId="9" fillId="0" borderId="0" xfId="0" applyFont="1" applyBorder="1" applyAlignment="1">
      <alignment horizontal="left"/>
    </xf>
    <xf numFmtId="13" fontId="9" fillId="0" borderId="0" xfId="0" applyNumberFormat="1" applyFont="1" applyBorder="1" applyAlignment="1">
      <alignment horizontal="center"/>
    </xf>
    <xf numFmtId="0" fontId="132" fillId="0" borderId="13" xfId="0" applyFont="1" applyBorder="1" applyAlignment="1">
      <alignment horizontal="center"/>
    </xf>
    <xf numFmtId="0" fontId="20" fillId="0" borderId="0" xfId="0" applyFont="1" applyBorder="1" applyAlignment="1">
      <alignment horizontal="left"/>
    </xf>
    <xf numFmtId="180" fontId="16" fillId="0" borderId="0" xfId="1254" applyNumberFormat="1" applyFont="1" applyFill="1" applyBorder="1"/>
    <xf numFmtId="166" fontId="16" fillId="0" borderId="0" xfId="1254" applyNumberFormat="1" applyFont="1" applyFill="1" applyBorder="1"/>
    <xf numFmtId="179" fontId="9" fillId="0" borderId="13" xfId="1211" applyNumberFormat="1" applyFont="1" applyFill="1" applyBorder="1" applyAlignment="1">
      <alignment horizontal="center" vertical="center" wrapText="1"/>
    </xf>
    <xf numFmtId="199" fontId="9" fillId="0" borderId="13" xfId="0" applyNumberFormat="1" applyFont="1" applyFill="1" applyBorder="1" applyAlignment="1">
      <alignment horizontal="center"/>
    </xf>
    <xf numFmtId="0" fontId="9" fillId="0" borderId="95" xfId="1521" applyFont="1" applyFill="1" applyBorder="1" applyAlignment="1">
      <alignment horizontal="center" vertical="center" wrapText="1"/>
    </xf>
    <xf numFmtId="0" fontId="9" fillId="0" borderId="95" xfId="1521" applyFont="1" applyFill="1" applyBorder="1" applyAlignment="1">
      <alignment horizontal="left" vertical="center" wrapText="1"/>
    </xf>
    <xf numFmtId="0" fontId="9" fillId="0" borderId="95" xfId="1520" applyFont="1" applyFill="1" applyBorder="1" applyAlignment="1">
      <alignment horizontal="center" vertical="center"/>
    </xf>
    <xf numFmtId="0" fontId="9" fillId="0" borderId="95" xfId="1520" applyFont="1" applyFill="1" applyBorder="1" applyAlignment="1">
      <alignment horizontal="left" vertical="center" wrapText="1"/>
    </xf>
    <xf numFmtId="0" fontId="9" fillId="0" borderId="95" xfId="1520" applyFont="1" applyFill="1" applyBorder="1" applyAlignment="1">
      <alignment horizontal="center" vertical="center" wrapText="1"/>
    </xf>
    <xf numFmtId="0" fontId="9" fillId="0" borderId="95" xfId="0" applyFont="1" applyFill="1" applyBorder="1" applyAlignment="1">
      <alignment horizontal="left" vertical="center" wrapText="1"/>
    </xf>
    <xf numFmtId="0" fontId="9" fillId="0" borderId="95" xfId="0" applyFont="1" applyFill="1" applyBorder="1" applyAlignment="1">
      <alignment horizontal="center" vertical="center" wrapText="1"/>
    </xf>
    <xf numFmtId="0" fontId="9" fillId="0" borderId="95" xfId="0" applyFont="1" applyFill="1" applyBorder="1" applyAlignment="1">
      <alignment wrapText="1"/>
    </xf>
    <xf numFmtId="0" fontId="20" fillId="0" borderId="95" xfId="0" applyFont="1" applyFill="1" applyBorder="1" applyAlignment="1">
      <alignment wrapText="1"/>
    </xf>
    <xf numFmtId="0" fontId="9" fillId="0" borderId="95" xfId="0" applyFont="1" applyFill="1" applyBorder="1" applyAlignment="1">
      <alignment vertical="center" wrapText="1"/>
    </xf>
    <xf numFmtId="0" fontId="9" fillId="0" borderId="95" xfId="0" applyFont="1" applyFill="1" applyBorder="1" applyAlignment="1">
      <alignment vertical="center"/>
    </xf>
    <xf numFmtId="0" fontId="9" fillId="0" borderId="95" xfId="0" applyFont="1" applyFill="1" applyBorder="1" applyAlignment="1">
      <alignment horizontal="left" vertical="center"/>
    </xf>
    <xf numFmtId="182" fontId="9" fillId="0" borderId="95" xfId="36162" applyFont="1" applyFill="1" applyBorder="1" applyAlignment="1">
      <alignment vertical="center" wrapText="1" shrinkToFit="1"/>
    </xf>
    <xf numFmtId="182" fontId="9" fillId="0" borderId="95" xfId="36162" applyFont="1" applyFill="1" applyBorder="1" applyAlignment="1">
      <alignment horizontal="left" vertical="center" wrapText="1" shrinkToFit="1"/>
    </xf>
    <xf numFmtId="0" fontId="9" fillId="0" borderId="95" xfId="36161" applyFont="1" applyFill="1" applyBorder="1" applyAlignment="1">
      <alignment horizontal="left" vertical="center" wrapText="1"/>
    </xf>
    <xf numFmtId="182" fontId="9" fillId="0" borderId="95" xfId="36162" applyFont="1" applyFill="1" applyBorder="1" applyAlignment="1">
      <alignment horizontal="left" vertical="center" shrinkToFit="1"/>
    </xf>
    <xf numFmtId="0" fontId="9" fillId="0" borderId="95" xfId="36163" applyFont="1" applyFill="1" applyBorder="1" applyAlignment="1">
      <alignment horizontal="left" vertical="center" wrapText="1"/>
    </xf>
    <xf numFmtId="196" fontId="9" fillId="0" borderId="95" xfId="36161" applyNumberFormat="1" applyFont="1" applyFill="1" applyBorder="1">
      <alignment vertical="center"/>
    </xf>
    <xf numFmtId="171" fontId="9" fillId="0" borderId="95" xfId="1210" applyNumberFormat="1" applyFont="1" applyFill="1" applyBorder="1" applyAlignment="1" applyProtection="1">
      <alignment horizontal="center"/>
      <protection locked="0"/>
    </xf>
    <xf numFmtId="0" fontId="73" fillId="0" borderId="13" xfId="1240" applyFont="1" applyFill="1" applyBorder="1" applyAlignment="1" applyProtection="1">
      <alignment horizontal="center"/>
      <protection locked="0"/>
    </xf>
    <xf numFmtId="0" fontId="73" fillId="0" borderId="15" xfId="1240" applyFont="1" applyFill="1" applyBorder="1" applyAlignment="1" applyProtection="1">
      <alignment horizontal="center"/>
      <protection locked="0"/>
    </xf>
    <xf numFmtId="170" fontId="21" fillId="0" borderId="0" xfId="1254" applyNumberFormat="1" applyFont="1" applyFill="1" applyBorder="1" applyAlignment="1">
      <alignment horizontal="center"/>
    </xf>
    <xf numFmtId="3" fontId="9" fillId="0" borderId="87" xfId="1259" applyNumberFormat="1" applyFont="1" applyFill="1" applyBorder="1" applyAlignment="1">
      <alignment horizontal="center"/>
    </xf>
    <xf numFmtId="3" fontId="9" fillId="0" borderId="13" xfId="1259" applyNumberFormat="1" applyFont="1" applyFill="1" applyBorder="1" applyAlignment="1">
      <alignment horizontal="center"/>
    </xf>
    <xf numFmtId="0" fontId="11" fillId="0" borderId="87" xfId="1259" applyFont="1" applyFill="1" applyBorder="1" applyAlignment="1">
      <alignment horizontal="center" vertical="center"/>
    </xf>
    <xf numFmtId="0" fontId="11" fillId="0" borderId="15" xfId="1259" applyFont="1" applyFill="1" applyBorder="1" applyAlignment="1">
      <alignment horizontal="center" vertical="center"/>
    </xf>
    <xf numFmtId="180" fontId="9" fillId="0" borderId="15" xfId="1259" applyNumberFormat="1" applyFont="1" applyFill="1" applyBorder="1" applyAlignment="1">
      <alignment horizontal="center"/>
    </xf>
    <xf numFmtId="174" fontId="11" fillId="0" borderId="95" xfId="1254" applyNumberFormat="1" applyFont="1" applyFill="1" applyBorder="1" applyAlignment="1">
      <alignment horizontal="center"/>
    </xf>
    <xf numFmtId="0" fontId="9" fillId="0" borderId="15" xfId="1256" applyFont="1" applyFill="1" applyBorder="1"/>
    <xf numFmtId="0" fontId="8" fillId="0" borderId="95" xfId="0" applyFont="1" applyFill="1" applyBorder="1" applyAlignment="1" applyProtection="1">
      <alignment horizontal="left"/>
    </xf>
    <xf numFmtId="0" fontId="8" fillId="0" borderId="95" xfId="0" applyFont="1" applyFill="1" applyBorder="1" applyAlignment="1" applyProtection="1">
      <alignment horizontal="center"/>
    </xf>
    <xf numFmtId="0" fontId="111" fillId="0" borderId="95" xfId="0" applyFont="1" applyFill="1" applyBorder="1" applyAlignment="1" applyProtection="1">
      <alignment horizontal="left"/>
    </xf>
    <xf numFmtId="0" fontId="112" fillId="0" borderId="95" xfId="0" applyNumberFormat="1" applyFont="1" applyFill="1" applyBorder="1" applyAlignment="1">
      <alignment horizontal="center"/>
    </xf>
    <xf numFmtId="0" fontId="11" fillId="0" borderId="95" xfId="1254" applyNumberFormat="1" applyFont="1" applyFill="1" applyBorder="1" applyAlignment="1">
      <alignment horizontal="center"/>
    </xf>
    <xf numFmtId="174" fontId="11" fillId="0" borderId="95" xfId="1211" applyNumberFormat="1" applyFont="1" applyFill="1" applyBorder="1" applyAlignment="1">
      <alignment horizontal="center"/>
    </xf>
    <xf numFmtId="0" fontId="111" fillId="0" borderId="95" xfId="0" applyFont="1" applyFill="1" applyBorder="1" applyAlignment="1" applyProtection="1">
      <alignment horizontal="center"/>
    </xf>
    <xf numFmtId="10" fontId="72" fillId="0" borderId="14" xfId="1210" applyNumberFormat="1" applyFont="1" applyBorder="1" applyAlignment="1" applyProtection="1">
      <alignment horizontal="center"/>
      <protection locked="0"/>
    </xf>
    <xf numFmtId="180" fontId="11" fillId="0" borderId="15" xfId="2315" applyNumberFormat="1" applyFont="1" applyFill="1" applyBorder="1" applyAlignment="1">
      <alignment horizontal="center" vertical="center"/>
    </xf>
    <xf numFmtId="0" fontId="11" fillId="0" borderId="18" xfId="1259" applyFont="1" applyFill="1" applyBorder="1" applyAlignment="1"/>
    <xf numFmtId="0" fontId="9" fillId="0" borderId="22" xfId="1259" applyFont="1" applyFill="1" applyBorder="1" applyAlignment="1" applyProtection="1">
      <alignment horizontal="center"/>
      <protection locked="0"/>
    </xf>
    <xf numFmtId="180" fontId="11" fillId="0" borderId="15" xfId="860" applyNumberFormat="1" applyFont="1" applyFill="1" applyBorder="1" applyAlignment="1">
      <alignment horizontal="center"/>
    </xf>
    <xf numFmtId="0" fontId="9" fillId="0" borderId="0" xfId="1254" applyNumberFormat="1" applyFont="1" applyBorder="1" applyAlignment="1">
      <alignment horizontal="center"/>
    </xf>
    <xf numFmtId="0" fontId="9" fillId="0" borderId="12" xfId="1254" applyNumberFormat="1" applyFont="1" applyFill="1" applyBorder="1" applyAlignment="1">
      <alignment horizontal="center"/>
    </xf>
    <xf numFmtId="0" fontId="9" fillId="0" borderId="14" xfId="1254" applyNumberFormat="1" applyFont="1" applyFill="1" applyBorder="1" applyAlignment="1">
      <alignment horizontal="center"/>
    </xf>
    <xf numFmtId="180" fontId="9" fillId="0" borderId="14" xfId="1256" applyNumberFormat="1" applyFont="1" applyFill="1" applyBorder="1"/>
    <xf numFmtId="0" fontId="9" fillId="0" borderId="13" xfId="1259" applyFont="1" applyFill="1" applyBorder="1" applyAlignment="1" applyProtection="1">
      <alignment horizontal="center" wrapText="1"/>
      <protection locked="0"/>
    </xf>
    <xf numFmtId="44" fontId="9" fillId="0" borderId="97" xfId="288" applyFont="1" applyFill="1" applyBorder="1" applyAlignment="1">
      <alignment horizontal="center"/>
    </xf>
    <xf numFmtId="0" fontId="9" fillId="0" borderId="97" xfId="1240" applyFont="1" applyFill="1" applyBorder="1" applyAlignment="1">
      <alignment horizontal="center"/>
    </xf>
    <xf numFmtId="0" fontId="11" fillId="0" borderId="93" xfId="1240" applyFont="1" applyFill="1" applyBorder="1" applyAlignment="1">
      <alignment vertical="center"/>
    </xf>
    <xf numFmtId="0" fontId="11" fillId="0" borderId="90" xfId="1240" applyFont="1" applyFill="1" applyBorder="1" applyAlignment="1">
      <alignment vertical="center" wrapText="1"/>
    </xf>
    <xf numFmtId="0" fontId="13" fillId="0" borderId="16" xfId="1240" applyFont="1" applyFill="1" applyBorder="1" applyAlignment="1"/>
    <xf numFmtId="0" fontId="9" fillId="0" borderId="12" xfId="1240" applyFont="1" applyFill="1" applyBorder="1" applyAlignment="1">
      <alignment horizontal="center" vertical="center" wrapText="1"/>
    </xf>
    <xf numFmtId="0" fontId="9" fillId="0" borderId="12" xfId="1240" applyFont="1" applyFill="1" applyBorder="1" applyAlignment="1">
      <alignment wrapText="1"/>
    </xf>
    <xf numFmtId="0" fontId="9" fillId="0" borderId="18" xfId="1240" applyFont="1" applyFill="1" applyBorder="1" applyAlignment="1"/>
    <xf numFmtId="0" fontId="9" fillId="0" borderId="14" xfId="1240" applyFont="1" applyFill="1" applyBorder="1" applyAlignment="1">
      <alignment wrapText="1"/>
    </xf>
    <xf numFmtId="0" fontId="9" fillId="0" borderId="0" xfId="0" applyFont="1" applyFill="1"/>
    <xf numFmtId="0" fontId="9" fillId="0" borderId="0" xfId="0" applyFont="1" applyFill="1" applyAlignment="1">
      <alignment horizontal="center"/>
    </xf>
    <xf numFmtId="0" fontId="11" fillId="0" borderId="95" xfId="0" applyFont="1" applyFill="1" applyBorder="1" applyAlignment="1">
      <alignment horizontal="center" vertical="center" wrapText="1"/>
    </xf>
    <xf numFmtId="0" fontId="9" fillId="0" borderId="0" xfId="0" applyFont="1" applyFill="1" applyAlignment="1">
      <alignment wrapText="1"/>
    </xf>
    <xf numFmtId="0" fontId="9" fillId="0" borderId="0" xfId="1240" applyFont="1" applyFill="1" applyAlignment="1">
      <alignment vertical="center" wrapText="1"/>
    </xf>
    <xf numFmtId="0" fontId="9" fillId="0" borderId="0" xfId="0" applyFont="1" applyFill="1" applyAlignment="1">
      <alignment horizontal="center" vertical="center" wrapText="1"/>
    </xf>
    <xf numFmtId="0" fontId="9" fillId="0" borderId="0" xfId="0" applyFont="1" applyFill="1" applyAlignment="1">
      <alignment horizontal="left" vertical="center" wrapText="1"/>
    </xf>
    <xf numFmtId="0" fontId="9" fillId="0" borderId="95" xfId="0" applyNumberFormat="1" applyFont="1" applyFill="1" applyBorder="1" applyAlignment="1">
      <alignment horizontal="center" vertical="center" wrapText="1"/>
    </xf>
    <xf numFmtId="0" fontId="9" fillId="0" borderId="0" xfId="0" applyFont="1" applyFill="1" applyBorder="1"/>
    <xf numFmtId="0" fontId="9" fillId="0" borderId="0" xfId="0" applyFont="1" applyFill="1" applyAlignment="1">
      <alignment vertical="center"/>
    </xf>
    <xf numFmtId="0" fontId="9" fillId="0" borderId="95" xfId="1521" applyFont="1" applyFill="1" applyBorder="1" applyAlignment="1">
      <alignment horizontal="center" vertical="center"/>
    </xf>
    <xf numFmtId="0" fontId="9" fillId="0" borderId="95" xfId="0" applyFont="1" applyFill="1" applyBorder="1" applyAlignment="1">
      <alignment horizontal="center" vertical="center"/>
    </xf>
    <xf numFmtId="0" fontId="11" fillId="0" borderId="95" xfId="0" applyFont="1" applyFill="1" applyBorder="1" applyAlignment="1" applyProtection="1">
      <alignment horizontal="left" vertical="center"/>
      <protection locked="0"/>
    </xf>
    <xf numFmtId="0" fontId="9" fillId="0" borderId="0" xfId="0" applyFont="1" applyFill="1" applyAlignment="1">
      <alignment horizontal="center" vertical="center"/>
    </xf>
    <xf numFmtId="199" fontId="9" fillId="0" borderId="95" xfId="0" applyNumberFormat="1" applyFont="1" applyFill="1" applyBorder="1" applyAlignment="1">
      <alignment horizontal="center" vertical="center" wrapText="1"/>
    </xf>
    <xf numFmtId="0" fontId="9" fillId="0" borderId="95" xfId="36161" applyFont="1" applyFill="1" applyBorder="1" applyAlignment="1">
      <alignment vertical="center"/>
    </xf>
    <xf numFmtId="0" fontId="9" fillId="0" borderId="95" xfId="0" applyFont="1" applyFill="1" applyBorder="1"/>
    <xf numFmtId="0" fontId="9" fillId="0" borderId="0" xfId="0" applyFont="1" applyFill="1" applyAlignment="1"/>
    <xf numFmtId="0" fontId="9" fillId="0" borderId="95" xfId="36161" applyFont="1" applyFill="1" applyBorder="1">
      <alignment vertical="center"/>
    </xf>
    <xf numFmtId="0" fontId="11" fillId="0" borderId="95" xfId="0" applyFont="1" applyFill="1" applyBorder="1" applyAlignment="1">
      <alignment wrapText="1"/>
    </xf>
    <xf numFmtId="0" fontId="9" fillId="0" borderId="0" xfId="0" applyFont="1" applyFill="1" applyBorder="1" applyAlignment="1">
      <alignment wrapText="1"/>
    </xf>
    <xf numFmtId="0" fontId="9" fillId="0" borderId="0" xfId="0" applyFont="1" applyFill="1" applyBorder="1" applyAlignment="1">
      <alignment horizontal="center" vertical="center" wrapText="1"/>
    </xf>
    <xf numFmtId="0" fontId="9" fillId="0" borderId="0" xfId="0" applyFont="1" applyFill="1" applyBorder="1" applyAlignment="1">
      <alignment horizontal="left" vertical="center" wrapText="1"/>
    </xf>
    <xf numFmtId="198" fontId="9" fillId="0" borderId="0" xfId="0" applyNumberFormat="1" applyFont="1" applyFill="1" applyBorder="1" applyAlignment="1">
      <alignment horizontal="center" vertical="center" wrapText="1"/>
    </xf>
    <xf numFmtId="0" fontId="9" fillId="0" borderId="93" xfId="1240" applyFont="1" applyFill="1" applyBorder="1" applyAlignment="1">
      <alignment vertical="center"/>
    </xf>
    <xf numFmtId="0" fontId="9" fillId="0" borderId="91" xfId="0" applyFont="1" applyFill="1" applyBorder="1" applyAlignment="1">
      <alignment horizontal="center" vertical="center" wrapText="1"/>
    </xf>
    <xf numFmtId="0" fontId="9" fillId="0" borderId="91" xfId="0" applyFont="1" applyFill="1" applyBorder="1" applyAlignment="1">
      <alignment horizontal="left" vertical="center" wrapText="1"/>
    </xf>
    <xf numFmtId="0" fontId="9" fillId="0" borderId="16" xfId="1240" applyFont="1" applyFill="1" applyBorder="1" applyAlignment="1">
      <alignment vertical="center"/>
    </xf>
    <xf numFmtId="0" fontId="9" fillId="0" borderId="18" xfId="1240" applyFont="1" applyFill="1" applyBorder="1" applyAlignment="1">
      <alignment vertical="center"/>
    </xf>
    <xf numFmtId="0" fontId="9" fillId="0" borderId="22" xfId="0" applyFont="1" applyFill="1" applyBorder="1" applyAlignment="1">
      <alignment horizontal="center" vertical="center" wrapText="1"/>
    </xf>
    <xf numFmtId="0" fontId="9" fillId="0" borderId="22" xfId="0" applyFont="1" applyFill="1" applyBorder="1" applyAlignment="1">
      <alignment horizontal="left" vertical="center" wrapText="1"/>
    </xf>
    <xf numFmtId="198" fontId="9" fillId="0" borderId="0" xfId="0" applyNumberFormat="1" applyFont="1" applyFill="1" applyAlignment="1">
      <alignment horizontal="center"/>
    </xf>
    <xf numFmtId="170" fontId="9" fillId="0" borderId="0" xfId="0" applyNumberFormat="1" applyFont="1" applyFill="1"/>
    <xf numFmtId="0" fontId="9" fillId="0" borderId="95" xfId="1258" applyFont="1" applyFill="1" applyBorder="1" applyAlignment="1">
      <alignment horizontal="center"/>
    </xf>
    <xf numFmtId="0" fontId="11" fillId="0" borderId="0" xfId="0" applyFont="1" applyFill="1" applyAlignment="1">
      <alignment horizontal="center"/>
    </xf>
    <xf numFmtId="166" fontId="9" fillId="0" borderId="0" xfId="1254" applyNumberFormat="1" applyFont="1" applyFill="1" applyAlignment="1">
      <alignment horizontal="center" vertical="center"/>
    </xf>
    <xf numFmtId="195" fontId="9" fillId="0" borderId="97" xfId="1259" applyNumberFormat="1" applyFont="1" applyFill="1" applyBorder="1" applyAlignment="1" applyProtection="1">
      <alignment horizontal="center" vertical="center"/>
      <protection locked="0"/>
    </xf>
    <xf numFmtId="0" fontId="9" fillId="0" borderId="95" xfId="1259" applyFont="1" applyFill="1" applyBorder="1" applyAlignment="1">
      <alignment horizontal="left" vertical="center"/>
    </xf>
    <xf numFmtId="0" fontId="0" fillId="0" borderId="95" xfId="0" applyBorder="1" applyAlignment="1">
      <alignment wrapText="1"/>
    </xf>
    <xf numFmtId="1" fontId="72" fillId="46" borderId="16" xfId="1210" applyNumberFormat="1" applyFont="1" applyFill="1" applyBorder="1" applyAlignment="1" applyProtection="1">
      <alignment horizontal="center"/>
      <protection locked="0"/>
    </xf>
    <xf numFmtId="1" fontId="72" fillId="46" borderId="18" xfId="0" applyNumberFormat="1" applyFont="1" applyFill="1" applyBorder="1" applyAlignment="1" applyProtection="1">
      <alignment horizontal="center"/>
      <protection locked="0"/>
    </xf>
    <xf numFmtId="0" fontId="72" fillId="46" borderId="93" xfId="0" applyFont="1" applyFill="1" applyBorder="1" applyAlignment="1" applyProtection="1">
      <alignment horizontal="center"/>
      <protection locked="0"/>
    </xf>
    <xf numFmtId="3" fontId="71" fillId="47" borderId="16" xfId="0" applyNumberFormat="1" applyFont="1" applyFill="1" applyBorder="1" applyAlignment="1" applyProtection="1">
      <alignment horizontal="center"/>
      <protection locked="0"/>
    </xf>
    <xf numFmtId="0" fontId="72" fillId="47" borderId="0" xfId="0" applyFont="1" applyFill="1" applyProtection="1">
      <protection locked="0"/>
    </xf>
    <xf numFmtId="3" fontId="71" fillId="47" borderId="18" xfId="0" applyNumberFormat="1" applyFont="1" applyFill="1" applyBorder="1" applyAlignment="1" applyProtection="1">
      <alignment horizontal="center"/>
      <protection locked="0"/>
    </xf>
    <xf numFmtId="0" fontId="72" fillId="0" borderId="13" xfId="0" applyFont="1" applyFill="1" applyBorder="1" applyAlignment="1" applyProtection="1">
      <alignment horizontal="left" wrapText="1"/>
      <protection locked="0"/>
    </xf>
    <xf numFmtId="0" fontId="72" fillId="0" borderId="15" xfId="0" applyFont="1" applyFill="1" applyBorder="1" applyAlignment="1" applyProtection="1">
      <alignment horizontal="left"/>
      <protection locked="0"/>
    </xf>
    <xf numFmtId="0" fontId="9" fillId="0" borderId="6" xfId="1254" applyNumberFormat="1" applyFont="1" applyFill="1" applyBorder="1" applyAlignment="1">
      <alignment horizontal="center"/>
    </xf>
    <xf numFmtId="174" fontId="9" fillId="0" borderId="96" xfId="1254" applyNumberFormat="1" applyFont="1" applyFill="1" applyBorder="1" applyAlignment="1">
      <alignment horizontal="center"/>
    </xf>
    <xf numFmtId="167" fontId="9" fillId="0" borderId="95" xfId="1211" applyNumberFormat="1" applyFont="1" applyFill="1" applyBorder="1" applyAlignment="1">
      <alignment horizontal="center"/>
    </xf>
    <xf numFmtId="168" fontId="9" fillId="0" borderId="95" xfId="1254" applyNumberFormat="1" applyFont="1" applyFill="1" applyBorder="1" applyAlignment="1">
      <alignment horizontal="center"/>
    </xf>
    <xf numFmtId="178" fontId="9" fillId="0" borderId="95" xfId="1254" applyNumberFormat="1" applyFont="1" applyFill="1" applyBorder="1" applyAlignment="1">
      <alignment horizontal="center"/>
    </xf>
    <xf numFmtId="170" fontId="9" fillId="0" borderId="95" xfId="1254" applyNumberFormat="1" applyFont="1" applyFill="1" applyBorder="1" applyAlignment="1">
      <alignment horizontal="center"/>
    </xf>
    <xf numFmtId="174" fontId="11" fillId="0" borderId="15" xfId="1254" applyNumberFormat="1" applyFont="1" applyFill="1" applyBorder="1" applyAlignment="1">
      <alignment horizontal="center"/>
    </xf>
    <xf numFmtId="0" fontId="21" fillId="0" borderId="95" xfId="1254" applyNumberFormat="1" applyFont="1" applyFill="1" applyBorder="1" applyAlignment="1">
      <alignment horizontal="center"/>
    </xf>
    <xf numFmtId="183" fontId="101" fillId="0" borderId="95" xfId="1254" applyNumberFormat="1" applyFont="1" applyFill="1" applyBorder="1" applyAlignment="1">
      <alignment horizontal="center"/>
    </xf>
    <xf numFmtId="3" fontId="102" fillId="0" borderId="95" xfId="1254" applyNumberFormat="1" applyFont="1" applyFill="1" applyBorder="1" applyAlignment="1">
      <alignment horizontal="center"/>
    </xf>
    <xf numFmtId="194" fontId="101" fillId="0" borderId="95" xfId="1254" applyNumberFormat="1" applyFont="1" applyFill="1" applyBorder="1" applyAlignment="1">
      <alignment horizontal="center"/>
    </xf>
    <xf numFmtId="0" fontId="11" fillId="0" borderId="11" xfId="1258" applyFont="1" applyFill="1" applyBorder="1" applyAlignment="1" applyProtection="1">
      <alignment horizontal="center" vertical="center" wrapText="1"/>
      <protection locked="0"/>
    </xf>
    <xf numFmtId="0" fontId="9" fillId="47" borderId="6" xfId="1261" applyFont="1" applyFill="1" applyBorder="1" applyAlignment="1" applyProtection="1">
      <alignment horizontal="center"/>
      <protection locked="0"/>
    </xf>
    <xf numFmtId="0" fontId="9" fillId="47" borderId="6" xfId="1261" applyFont="1" applyFill="1" applyBorder="1" applyAlignment="1" applyProtection="1">
      <alignment horizontal="center" wrapText="1"/>
      <protection locked="0"/>
    </xf>
    <xf numFmtId="0" fontId="9" fillId="47" borderId="6" xfId="1256" applyFont="1" applyFill="1" applyBorder="1" applyAlignment="1" applyProtection="1">
      <alignment horizontal="center" wrapText="1"/>
      <protection locked="0"/>
    </xf>
    <xf numFmtId="0" fontId="9" fillId="47" borderId="6" xfId="1256" applyFont="1" applyFill="1" applyBorder="1" applyAlignment="1" applyProtection="1">
      <alignment horizontal="center"/>
      <protection locked="0"/>
    </xf>
    <xf numFmtId="193" fontId="9" fillId="47" borderId="6" xfId="1259" quotePrefix="1" applyNumberFormat="1" applyFont="1" applyFill="1" applyBorder="1" applyAlignment="1">
      <alignment horizontal="center"/>
    </xf>
    <xf numFmtId="198" fontId="9" fillId="0" borderId="0" xfId="1259" applyNumberFormat="1" applyFont="1" applyFill="1" applyBorder="1" applyAlignment="1" applyProtection="1">
      <alignment horizontal="center"/>
      <protection locked="0"/>
    </xf>
    <xf numFmtId="170" fontId="9" fillId="0" borderId="0" xfId="0" applyNumberFormat="1" applyFont="1" applyFill="1" applyBorder="1" applyAlignment="1">
      <alignment horizontal="center" vertical="center" wrapText="1"/>
    </xf>
    <xf numFmtId="0" fontId="96" fillId="0" borderId="95" xfId="0" applyFont="1" applyFill="1" applyBorder="1" applyAlignment="1">
      <alignment horizontal="left" vertical="center"/>
    </xf>
    <xf numFmtId="172" fontId="72" fillId="46" borderId="95" xfId="0" applyNumberFormat="1" applyFont="1" applyFill="1" applyBorder="1" applyAlignment="1">
      <alignment horizontal="center"/>
    </xf>
    <xf numFmtId="0" fontId="73" fillId="47" borderId="95" xfId="0" applyFont="1" applyFill="1" applyBorder="1" applyAlignment="1">
      <alignment horizontal="center"/>
    </xf>
    <xf numFmtId="0" fontId="73" fillId="0" borderId="0" xfId="0" applyFont="1" applyAlignment="1">
      <alignment horizontal="center"/>
    </xf>
    <xf numFmtId="0" fontId="73" fillId="47" borderId="95" xfId="0" applyFont="1" applyFill="1" applyBorder="1"/>
    <xf numFmtId="0" fontId="11" fillId="0" borderId="0" xfId="0" applyFont="1" applyFill="1" applyBorder="1" applyAlignment="1">
      <alignment wrapText="1"/>
    </xf>
    <xf numFmtId="170" fontId="11" fillId="0" borderId="0" xfId="0" applyNumberFormat="1" applyFont="1" applyFill="1" applyBorder="1" applyAlignment="1" applyProtection="1">
      <alignment horizontal="center" vertical="center"/>
      <protection locked="0"/>
    </xf>
    <xf numFmtId="0" fontId="9" fillId="0" borderId="95" xfId="0" applyFont="1" applyFill="1" applyBorder="1" applyAlignment="1"/>
    <xf numFmtId="180" fontId="9" fillId="0" borderId="87" xfId="1256" applyNumberFormat="1" applyFont="1" applyFill="1" applyBorder="1" applyAlignment="1">
      <alignment horizontal="left" indent="2"/>
    </xf>
    <xf numFmtId="0" fontId="9" fillId="0" borderId="13" xfId="1256" applyFont="1" applyFill="1" applyBorder="1"/>
    <xf numFmtId="0" fontId="9" fillId="0" borderId="16" xfId="1259" applyFont="1" applyFill="1" applyBorder="1" applyAlignment="1">
      <alignment horizontal="left" indent="5"/>
    </xf>
    <xf numFmtId="0" fontId="9" fillId="0" borderId="93" xfId="1259" applyFont="1" applyFill="1" applyBorder="1" applyAlignment="1">
      <alignment horizontal="left"/>
    </xf>
    <xf numFmtId="0" fontId="9" fillId="0" borderId="91" xfId="1259" applyFont="1" applyFill="1" applyBorder="1" applyAlignment="1">
      <alignment horizontal="left" vertical="center"/>
    </xf>
    <xf numFmtId="0" fontId="9" fillId="0" borderId="90" xfId="1259" applyFont="1" applyFill="1" applyBorder="1" applyAlignment="1">
      <alignment horizontal="center"/>
    </xf>
    <xf numFmtId="180" fontId="11" fillId="0" borderId="87" xfId="1259" applyNumberFormat="1" applyFont="1" applyFill="1" applyBorder="1" applyAlignment="1">
      <alignment horizontal="center"/>
    </xf>
    <xf numFmtId="0" fontId="9" fillId="0" borderId="91" xfId="1259" applyFont="1" applyFill="1" applyBorder="1" applyAlignment="1" applyProtection="1">
      <alignment horizontal="center"/>
      <protection locked="0"/>
    </xf>
    <xf numFmtId="0" fontId="9" fillId="0" borderId="18" xfId="1259" applyFont="1" applyFill="1" applyBorder="1" applyAlignment="1">
      <alignment horizontal="left" indent="5"/>
    </xf>
    <xf numFmtId="0" fontId="9" fillId="0" borderId="22" xfId="1259" applyFont="1" applyFill="1" applyBorder="1" applyAlignment="1">
      <alignment horizontal="left"/>
    </xf>
    <xf numFmtId="0" fontId="9" fillId="0" borderId="14" xfId="1259" applyFont="1" applyFill="1" applyBorder="1" applyAlignment="1">
      <alignment horizontal="left"/>
    </xf>
    <xf numFmtId="0" fontId="9" fillId="0" borderId="0" xfId="1256" applyFont="1" applyFill="1" applyBorder="1" applyAlignment="1">
      <alignment horizontal="left" indent="2"/>
    </xf>
    <xf numFmtId="0" fontId="9" fillId="0" borderId="91" xfId="1256" applyFont="1" applyFill="1" applyBorder="1" applyAlignment="1">
      <alignment horizontal="left" indent="2"/>
    </xf>
    <xf numFmtId="0" fontId="9" fillId="0" borderId="18" xfId="1256" applyFont="1" applyFill="1" applyBorder="1" applyAlignment="1">
      <alignment horizontal="left" indent="4"/>
    </xf>
    <xf numFmtId="0" fontId="11" fillId="0" borderId="0" xfId="1256" applyFont="1" applyFill="1" applyBorder="1" applyAlignment="1"/>
    <xf numFmtId="0" fontId="11" fillId="0" borderId="91" xfId="1256" applyFont="1" applyFill="1" applyBorder="1" applyAlignment="1">
      <alignment wrapText="1"/>
    </xf>
    <xf numFmtId="0" fontId="11" fillId="0" borderId="0" xfId="1256" applyFont="1" applyFill="1" applyBorder="1" applyAlignment="1">
      <alignment wrapText="1"/>
    </xf>
    <xf numFmtId="0" fontId="11" fillId="0" borderId="14" xfId="1256" applyFont="1" applyFill="1" applyBorder="1" applyAlignment="1"/>
    <xf numFmtId="0" fontId="9" fillId="0" borderId="93" xfId="1256" applyFont="1" applyFill="1" applyBorder="1" applyAlignment="1">
      <alignment horizontal="left" indent="4"/>
    </xf>
    <xf numFmtId="0" fontId="9" fillId="0" borderId="16" xfId="1256" applyFont="1" applyFill="1" applyBorder="1" applyAlignment="1">
      <alignment horizontal="left" indent="4"/>
    </xf>
    <xf numFmtId="180" fontId="9" fillId="0" borderId="15" xfId="1256" applyNumberFormat="1" applyFont="1" applyFill="1" applyBorder="1" applyAlignment="1">
      <alignment horizontal="left" wrapText="1" indent="2"/>
    </xf>
    <xf numFmtId="0" fontId="9" fillId="0" borderId="22" xfId="1256" applyFont="1" applyFill="1" applyBorder="1" applyAlignment="1">
      <alignment horizontal="left" wrapText="1" indent="2"/>
    </xf>
    <xf numFmtId="0" fontId="11" fillId="0" borderId="87" xfId="1256" applyFont="1" applyFill="1" applyBorder="1" applyAlignment="1">
      <alignment wrapText="1"/>
    </xf>
    <xf numFmtId="0" fontId="11" fillId="0" borderId="13" xfId="1256" applyFont="1" applyFill="1" applyBorder="1" applyAlignment="1">
      <alignment wrapText="1"/>
    </xf>
    <xf numFmtId="0" fontId="11" fillId="0" borderId="13" xfId="1256" applyFont="1" applyFill="1" applyBorder="1" applyAlignment="1"/>
    <xf numFmtId="0" fontId="11" fillId="0" borderId="15" xfId="1256" applyFont="1" applyFill="1" applyBorder="1" applyAlignment="1"/>
    <xf numFmtId="0" fontId="9" fillId="0" borderId="87" xfId="1256" applyFont="1" applyFill="1" applyBorder="1" applyAlignment="1">
      <alignment horizontal="left" indent="2"/>
    </xf>
    <xf numFmtId="0" fontId="9" fillId="0" borderId="13" xfId="1256" applyFont="1" applyFill="1" applyBorder="1" applyAlignment="1">
      <alignment horizontal="left" indent="2"/>
    </xf>
    <xf numFmtId="0" fontId="9" fillId="0" borderId="15" xfId="1256" applyFont="1" applyFill="1" applyBorder="1" applyAlignment="1">
      <alignment horizontal="left" wrapText="1" indent="2"/>
    </xf>
    <xf numFmtId="180" fontId="11" fillId="0" borderId="96" xfId="1256" applyNumberFormat="1" applyFont="1" applyFill="1" applyBorder="1" applyAlignment="1">
      <alignment horizontal="center"/>
    </xf>
    <xf numFmtId="197" fontId="112" fillId="0" borderId="95" xfId="0" applyNumberFormat="1" applyFont="1" applyFill="1" applyBorder="1" applyAlignment="1">
      <alignment horizontal="center"/>
    </xf>
    <xf numFmtId="209" fontId="112" fillId="0" borderId="95" xfId="0" applyNumberFormat="1" applyFont="1" applyFill="1" applyBorder="1" applyAlignment="1">
      <alignment horizontal="center"/>
    </xf>
    <xf numFmtId="172" fontId="9" fillId="0" borderId="0" xfId="1254" applyNumberFormat="1" applyFont="1" applyFill="1" applyAlignment="1">
      <alignment horizontal="left"/>
    </xf>
    <xf numFmtId="199" fontId="9" fillId="0" borderId="0" xfId="1254" applyNumberFormat="1" applyFont="1" applyFill="1" applyBorder="1"/>
    <xf numFmtId="0" fontId="11" fillId="0" borderId="16" xfId="0" applyNumberFormat="1" applyFont="1" applyFill="1" applyBorder="1" applyAlignment="1">
      <alignment horizontal="left" vertical="center" wrapText="1"/>
    </xf>
    <xf numFmtId="0" fontId="11" fillId="0" borderId="16" xfId="0" applyFont="1" applyFill="1" applyBorder="1" applyAlignment="1">
      <alignment horizontal="left" vertical="center"/>
    </xf>
    <xf numFmtId="0" fontId="9" fillId="0" borderId="0" xfId="0" applyFont="1" applyFill="1" applyBorder="1" applyAlignment="1">
      <alignment horizontal="left" vertical="center"/>
    </xf>
    <xf numFmtId="0" fontId="0" fillId="0" borderId="0" xfId="0" applyFill="1"/>
    <xf numFmtId="191" fontId="9" fillId="0" borderId="95" xfId="1210" applyNumberFormat="1" applyFont="1" applyFill="1" applyBorder="1" applyAlignment="1">
      <alignment horizontal="center" vertical="center"/>
    </xf>
    <xf numFmtId="10" fontId="71" fillId="0" borderId="95" xfId="0" applyNumberFormat="1" applyFont="1" applyFill="1" applyBorder="1" applyAlignment="1">
      <alignment horizontal="center"/>
    </xf>
    <xf numFmtId="171" fontId="71" fillId="0" borderId="95" xfId="1210" applyNumberFormat="1" applyFont="1" applyFill="1" applyBorder="1" applyAlignment="1">
      <alignment horizontal="center"/>
    </xf>
    <xf numFmtId="10" fontId="11" fillId="0" borderId="95" xfId="1091" applyNumberFormat="1" applyFont="1" applyFill="1" applyBorder="1" applyAlignment="1">
      <alignment horizontal="center"/>
    </xf>
    <xf numFmtId="0" fontId="73" fillId="0" borderId="95" xfId="0" applyFont="1" applyFill="1" applyBorder="1" applyAlignment="1">
      <alignment wrapText="1"/>
    </xf>
    <xf numFmtId="194" fontId="15" fillId="0" borderId="95" xfId="288" applyNumberFormat="1" applyFont="1" applyFill="1" applyBorder="1" applyAlignment="1">
      <alignment horizontal="center"/>
    </xf>
    <xf numFmtId="3" fontId="9" fillId="0" borderId="12" xfId="288" applyNumberFormat="1" applyFont="1" applyFill="1" applyBorder="1" applyAlignment="1">
      <alignment horizontal="center" vertical="center" wrapText="1"/>
    </xf>
    <xf numFmtId="3" fontId="15" fillId="0" borderId="95" xfId="288" applyNumberFormat="1" applyFont="1" applyFill="1" applyBorder="1" applyAlignment="1">
      <alignment horizontal="center"/>
    </xf>
    <xf numFmtId="1" fontId="15" fillId="0" borderId="95" xfId="288" applyNumberFormat="1" applyFont="1" applyFill="1" applyBorder="1" applyAlignment="1">
      <alignment horizontal="center"/>
    </xf>
    <xf numFmtId="172" fontId="15" fillId="0" borderId="95" xfId="1091" applyNumberFormat="1" applyFont="1" applyFill="1" applyBorder="1" applyAlignment="1">
      <alignment horizontal="center"/>
    </xf>
    <xf numFmtId="180" fontId="9" fillId="0" borderId="13" xfId="1256" applyNumberFormat="1" applyFont="1" applyFill="1" applyBorder="1" applyAlignment="1">
      <alignment horizontal="right"/>
    </xf>
    <xf numFmtId="168" fontId="9" fillId="0" borderId="13" xfId="1259" quotePrefix="1" applyNumberFormat="1" applyFont="1" applyFill="1" applyBorder="1" applyAlignment="1">
      <alignment horizontal="right"/>
    </xf>
    <xf numFmtId="168" fontId="9" fillId="0" borderId="15" xfId="1259" quotePrefix="1" applyNumberFormat="1" applyFont="1" applyFill="1" applyBorder="1" applyAlignment="1">
      <alignment horizontal="right"/>
    </xf>
    <xf numFmtId="167" fontId="9" fillId="0" borderId="13" xfId="1259" applyNumberFormat="1" applyFont="1" applyFill="1" applyBorder="1" applyAlignment="1">
      <alignment horizontal="center" vertical="center"/>
    </xf>
    <xf numFmtId="0" fontId="15" fillId="0" borderId="22" xfId="1254" applyNumberFormat="1" applyFont="1" applyFill="1" applyBorder="1" applyAlignment="1">
      <alignment horizontal="center"/>
    </xf>
    <xf numFmtId="0" fontId="15" fillId="0" borderId="95" xfId="1254" applyNumberFormat="1" applyFont="1" applyFill="1" applyBorder="1" applyAlignment="1">
      <alignment horizontal="center"/>
    </xf>
    <xf numFmtId="0" fontId="15" fillId="0" borderId="95" xfId="1254" applyNumberFormat="1" applyFont="1" applyFill="1" applyBorder="1" applyAlignment="1">
      <alignment horizontal="right"/>
    </xf>
    <xf numFmtId="0" fontId="15" fillId="0" borderId="95" xfId="1254" applyNumberFormat="1" applyFont="1" applyFill="1" applyBorder="1" applyAlignment="1">
      <alignment horizontal="left"/>
    </xf>
    <xf numFmtId="180" fontId="15" fillId="0" borderId="95" xfId="1254" applyNumberFormat="1" applyFont="1" applyFill="1" applyBorder="1" applyAlignment="1">
      <alignment horizontal="center"/>
    </xf>
    <xf numFmtId="0" fontId="9" fillId="0" borderId="0" xfId="1254" applyNumberFormat="1" applyFont="1" applyFill="1" applyBorder="1" applyAlignment="1">
      <alignment wrapText="1"/>
    </xf>
    <xf numFmtId="0" fontId="11" fillId="0" borderId="24" xfId="1254" applyNumberFormat="1" applyFont="1" applyFill="1" applyBorder="1" applyAlignment="1"/>
    <xf numFmtId="0" fontId="9" fillId="0" borderId="0" xfId="1254" applyNumberFormat="1" applyFont="1" applyFill="1" applyBorder="1" applyAlignment="1"/>
    <xf numFmtId="0" fontId="11" fillId="0" borderId="0" xfId="1254" applyNumberFormat="1" applyFont="1" applyFill="1" applyBorder="1" applyAlignment="1">
      <alignment wrapText="1"/>
    </xf>
    <xf numFmtId="10" fontId="9" fillId="47" borderId="95" xfId="0" applyNumberFormat="1" applyFont="1" applyFill="1" applyBorder="1" applyAlignment="1">
      <alignment horizontal="center"/>
    </xf>
    <xf numFmtId="10" fontId="9" fillId="0" borderId="0" xfId="0" applyNumberFormat="1" applyFont="1" applyFill="1" applyBorder="1" applyAlignment="1">
      <alignment horizontal="center" vertical="center" wrapText="1"/>
    </xf>
    <xf numFmtId="0" fontId="72" fillId="0" borderId="6" xfId="0" applyFont="1" applyFill="1" applyBorder="1"/>
    <xf numFmtId="9" fontId="0" fillId="0" borderId="0" xfId="1210" applyFont="1" applyFill="1" applyAlignment="1">
      <alignment horizontal="center"/>
    </xf>
    <xf numFmtId="0" fontId="72" fillId="0" borderId="6" xfId="0" applyFont="1" applyFill="1" applyBorder="1" applyAlignment="1">
      <alignment horizontal="center"/>
    </xf>
    <xf numFmtId="0" fontId="9" fillId="0" borderId="95" xfId="860" applyFont="1" applyFill="1" applyBorder="1" applyAlignment="1">
      <alignment vertical="center" wrapText="1"/>
    </xf>
    <xf numFmtId="0" fontId="11" fillId="0" borderId="6" xfId="860" applyFont="1" applyFill="1" applyBorder="1" applyAlignment="1">
      <alignment horizontal="center" vertical="center" wrapText="1"/>
    </xf>
    <xf numFmtId="0" fontId="9" fillId="0" borderId="6" xfId="1256" applyFont="1" applyFill="1" applyBorder="1" applyAlignment="1">
      <alignment wrapText="1"/>
    </xf>
    <xf numFmtId="1" fontId="111" fillId="0" borderId="95" xfId="0" applyNumberFormat="1" applyFont="1" applyFill="1" applyBorder="1" applyAlignment="1" applyProtection="1">
      <alignment horizontal="center"/>
    </xf>
    <xf numFmtId="0" fontId="73" fillId="0" borderId="95" xfId="0" applyFont="1" applyFill="1" applyBorder="1" applyAlignment="1">
      <alignment horizontal="center"/>
    </xf>
    <xf numFmtId="0" fontId="9" fillId="0" borderId="95" xfId="36164" applyFont="1" applyFill="1" applyBorder="1" applyAlignment="1">
      <alignment horizontal="left" vertical="center" wrapText="1" shrinkToFit="1"/>
    </xf>
    <xf numFmtId="199" fontId="9" fillId="0" borderId="0" xfId="1254" applyNumberFormat="1" applyFont="1" applyFill="1" applyBorder="1" applyAlignment="1">
      <alignment horizontal="center"/>
    </xf>
    <xf numFmtId="0" fontId="9" fillId="0" borderId="16" xfId="0" applyFont="1" applyFill="1" applyBorder="1" applyAlignment="1">
      <alignment horizontal="left"/>
    </xf>
    <xf numFmtId="0" fontId="20" fillId="0" borderId="16" xfId="0" applyFont="1" applyFill="1" applyBorder="1" applyAlignment="1">
      <alignment horizontal="left"/>
    </xf>
    <xf numFmtId="0" fontId="9" fillId="0" borderId="16" xfId="0" applyFont="1" applyFill="1" applyBorder="1" applyAlignment="1">
      <alignment horizontal="left" vertical="center" wrapText="1"/>
    </xf>
    <xf numFmtId="0" fontId="16" fillId="0" borderId="16" xfId="1258" applyFont="1" applyFill="1" applyBorder="1"/>
    <xf numFmtId="0" fontId="13" fillId="0" borderId="0" xfId="1258" applyFont="1" applyFill="1" applyBorder="1" applyAlignment="1">
      <alignment vertical="center"/>
    </xf>
    <xf numFmtId="0" fontId="11" fillId="0" borderId="16" xfId="1256" applyFont="1" applyFill="1" applyBorder="1" applyAlignment="1">
      <alignment wrapText="1"/>
    </xf>
    <xf numFmtId="0" fontId="74" fillId="0" borderId="96" xfId="1240" applyFont="1" applyFill="1" applyBorder="1" applyAlignment="1">
      <alignment vertical="center" wrapText="1"/>
    </xf>
    <xf numFmtId="0" fontId="11" fillId="0" borderId="22" xfId="1260" applyFont="1" applyFill="1" applyBorder="1" applyAlignment="1">
      <alignment horizontal="center"/>
    </xf>
    <xf numFmtId="0" fontId="9" fillId="0" borderId="0" xfId="2315" applyFont="1" applyFill="1" applyBorder="1" applyAlignment="1" applyProtection="1">
      <alignment horizontal="center"/>
      <protection locked="0"/>
    </xf>
    <xf numFmtId="0" fontId="9" fillId="0" borderId="15" xfId="2315" applyFont="1" applyFill="1" applyBorder="1" applyAlignment="1">
      <alignment horizontal="center" vertical="center"/>
    </xf>
    <xf numFmtId="0" fontId="9" fillId="0" borderId="0" xfId="2315" applyFont="1" applyFill="1" applyAlignment="1">
      <alignment vertical="center"/>
    </xf>
    <xf numFmtId="3" fontId="72" fillId="46" borderId="16" xfId="1210" applyNumberFormat="1" applyFont="1" applyFill="1" applyBorder="1" applyAlignment="1" applyProtection="1">
      <alignment horizontal="center"/>
      <protection locked="0"/>
    </xf>
    <xf numFmtId="3" fontId="72" fillId="46" borderId="18" xfId="0" applyNumberFormat="1" applyFont="1" applyFill="1" applyBorder="1" applyAlignment="1" applyProtection="1">
      <alignment horizontal="center"/>
      <protection locked="0"/>
    </xf>
    <xf numFmtId="10" fontId="72" fillId="46" borderId="14" xfId="0" applyNumberFormat="1" applyFont="1" applyFill="1" applyBorder="1" applyAlignment="1" applyProtection="1">
      <alignment horizontal="center"/>
      <protection locked="0"/>
    </xf>
    <xf numFmtId="1" fontId="72" fillId="46" borderId="87" xfId="1522" applyNumberFormat="1" applyFont="1" applyFill="1" applyBorder="1" applyAlignment="1">
      <alignment horizontal="center"/>
    </xf>
    <xf numFmtId="0" fontId="72" fillId="46" borderId="91" xfId="0" applyFont="1" applyFill="1" applyBorder="1" applyProtection="1">
      <protection locked="0"/>
    </xf>
    <xf numFmtId="0" fontId="93" fillId="46" borderId="91" xfId="0" applyFont="1" applyFill="1" applyBorder="1" applyAlignment="1" applyProtection="1">
      <alignment horizontal="center"/>
      <protection locked="0"/>
    </xf>
    <xf numFmtId="0" fontId="71" fillId="46" borderId="91" xfId="0" applyFont="1" applyFill="1" applyBorder="1" applyAlignment="1" applyProtection="1">
      <alignment horizontal="center"/>
      <protection locked="0"/>
    </xf>
    <xf numFmtId="10" fontId="72" fillId="46" borderId="0" xfId="1210" applyNumberFormat="1" applyFont="1" applyFill="1" applyBorder="1" applyProtection="1">
      <protection locked="0"/>
    </xf>
    <xf numFmtId="0" fontId="72" fillId="0" borderId="16" xfId="0" applyFont="1" applyBorder="1" applyAlignment="1" applyProtection="1">
      <alignment horizontal="left"/>
      <protection locked="0"/>
    </xf>
    <xf numFmtId="0" fontId="72" fillId="0" borderId="12" xfId="0" applyFont="1" applyBorder="1" applyProtection="1">
      <protection locked="0"/>
    </xf>
    <xf numFmtId="0" fontId="72" fillId="0" borderId="0" xfId="0" applyFont="1" applyFill="1" applyBorder="1" applyProtection="1">
      <protection locked="0"/>
    </xf>
    <xf numFmtId="10" fontId="72" fillId="0" borderId="0" xfId="1210" applyNumberFormat="1" applyFont="1" applyFill="1" applyBorder="1" applyProtection="1">
      <protection locked="0"/>
    </xf>
    <xf numFmtId="0" fontId="72" fillId="46" borderId="22" xfId="0" applyFont="1" applyFill="1" applyBorder="1" applyProtection="1">
      <protection locked="0"/>
    </xf>
    <xf numFmtId="10" fontId="72" fillId="46" borderId="22" xfId="1210" applyNumberFormat="1" applyFont="1" applyFill="1" applyBorder="1" applyProtection="1">
      <protection locked="0"/>
    </xf>
    <xf numFmtId="0" fontId="72" fillId="46" borderId="22" xfId="0" applyFont="1" applyFill="1" applyBorder="1" applyAlignment="1" applyProtection="1">
      <alignment horizontal="center"/>
      <protection locked="0"/>
    </xf>
    <xf numFmtId="0" fontId="11" fillId="0" borderId="16" xfId="1254" applyNumberFormat="1" applyFont="1" applyFill="1" applyBorder="1" applyAlignment="1">
      <alignment horizontal="left"/>
    </xf>
    <xf numFmtId="0" fontId="11" fillId="0" borderId="0" xfId="1254" applyNumberFormat="1" applyFont="1" applyFill="1" applyBorder="1" applyAlignment="1">
      <alignment horizontal="left"/>
    </xf>
    <xf numFmtId="0" fontId="11" fillId="0" borderId="12" xfId="1254" applyNumberFormat="1" applyFont="1" applyFill="1" applyBorder="1" applyAlignment="1">
      <alignment horizontal="left"/>
    </xf>
    <xf numFmtId="166" fontId="11" fillId="0" borderId="13" xfId="1211" applyNumberFormat="1" applyFont="1" applyFill="1" applyBorder="1" applyAlignment="1">
      <alignment horizontal="center" vertical="center" wrapText="1"/>
    </xf>
    <xf numFmtId="0" fontId="9" fillId="0" borderId="92" xfId="1254" applyNumberFormat="1" applyFont="1" applyFill="1" applyBorder="1"/>
    <xf numFmtId="169" fontId="9" fillId="0" borderId="18" xfId="1254" applyNumberFormat="1" applyFont="1" applyFill="1" applyBorder="1"/>
    <xf numFmtId="0" fontId="9" fillId="0" borderId="22" xfId="1254" applyNumberFormat="1" applyFont="1" applyFill="1" applyBorder="1" applyAlignment="1">
      <alignment horizontal="center"/>
    </xf>
    <xf numFmtId="198" fontId="9" fillId="0" borderId="14" xfId="1254" applyNumberFormat="1" applyFont="1" applyFill="1" applyBorder="1" applyAlignment="1">
      <alignment horizontal="center"/>
    </xf>
    <xf numFmtId="166" fontId="9" fillId="0" borderId="15" xfId="1211" applyNumberFormat="1" applyFont="1" applyFill="1" applyBorder="1" applyAlignment="1">
      <alignment horizontal="center" vertical="center"/>
    </xf>
    <xf numFmtId="166" fontId="9" fillId="0" borderId="14" xfId="1211" applyNumberFormat="1" applyFont="1" applyFill="1" applyBorder="1" applyAlignment="1">
      <alignment horizontal="center"/>
    </xf>
    <xf numFmtId="0" fontId="11" fillId="0" borderId="110" xfId="1254" applyNumberFormat="1" applyFont="1" applyFill="1" applyBorder="1"/>
    <xf numFmtId="169" fontId="9" fillId="0" borderId="93" xfId="1254" applyNumberFormat="1" applyFont="1" applyFill="1" applyBorder="1" applyAlignment="1">
      <alignment horizontal="left" wrapText="1"/>
    </xf>
    <xf numFmtId="0" fontId="9" fillId="0" borderId="91" xfId="1254" applyNumberFormat="1" applyFont="1" applyFill="1" applyBorder="1" applyAlignment="1">
      <alignment horizontal="center" wrapText="1"/>
    </xf>
    <xf numFmtId="198" fontId="9" fillId="0" borderId="90" xfId="1254" applyNumberFormat="1" applyFont="1" applyFill="1" applyBorder="1" applyAlignment="1">
      <alignment horizontal="center" wrapText="1"/>
    </xf>
    <xf numFmtId="179" fontId="11" fillId="0" borderId="87" xfId="1211" applyNumberFormat="1" applyFont="1" applyFill="1" applyBorder="1" applyAlignment="1">
      <alignment horizontal="center" vertical="center"/>
    </xf>
    <xf numFmtId="169" fontId="9" fillId="0" borderId="22" xfId="1254" applyNumberFormat="1" applyFont="1" applyFill="1" applyBorder="1"/>
    <xf numFmtId="166" fontId="11" fillId="0" borderId="22" xfId="1211" applyNumberFormat="1" applyFont="1" applyFill="1" applyBorder="1" applyAlignment="1">
      <alignment horizontal="center"/>
    </xf>
    <xf numFmtId="167" fontId="11" fillId="0" borderId="13" xfId="1254" applyNumberFormat="1" applyFont="1" applyFill="1" applyBorder="1"/>
    <xf numFmtId="180" fontId="9" fillId="0" borderId="13" xfId="1211" applyNumberFormat="1" applyFont="1" applyFill="1" applyBorder="1" applyAlignment="1">
      <alignment horizontal="right"/>
    </xf>
    <xf numFmtId="180" fontId="9" fillId="0" borderId="15" xfId="1211" applyNumberFormat="1" applyFont="1" applyFill="1" applyBorder="1" applyAlignment="1">
      <alignment horizontal="right"/>
    </xf>
    <xf numFmtId="167" fontId="15" fillId="0" borderId="13" xfId="1254" applyNumberFormat="1" applyFont="1" applyFill="1" applyBorder="1" applyAlignment="1">
      <alignment horizontal="center"/>
    </xf>
    <xf numFmtId="180" fontId="16" fillId="0" borderId="13" xfId="1211" applyNumberFormat="1" applyFont="1" applyFill="1" applyBorder="1" applyAlignment="1">
      <alignment horizontal="center"/>
    </xf>
    <xf numFmtId="186" fontId="16" fillId="0" borderId="13" xfId="1211" applyNumberFormat="1" applyFont="1" applyFill="1" applyBorder="1" applyAlignment="1">
      <alignment horizontal="center"/>
    </xf>
    <xf numFmtId="38" fontId="16" fillId="0" borderId="13" xfId="1211" applyNumberFormat="1" applyFont="1" applyFill="1" applyBorder="1" applyAlignment="1">
      <alignment horizontal="center"/>
    </xf>
    <xf numFmtId="38" fontId="16" fillId="0" borderId="15" xfId="1211" applyNumberFormat="1" applyFont="1" applyFill="1" applyBorder="1" applyAlignment="1">
      <alignment horizontal="center"/>
    </xf>
    <xf numFmtId="178" fontId="16" fillId="0" borderId="13" xfId="1211" applyNumberFormat="1" applyFont="1" applyFill="1" applyBorder="1" applyAlignment="1">
      <alignment horizontal="center"/>
    </xf>
    <xf numFmtId="180" fontId="16" fillId="0" borderId="15" xfId="1211" applyNumberFormat="1" applyFont="1" applyFill="1" applyBorder="1" applyAlignment="1">
      <alignment horizontal="center"/>
    </xf>
    <xf numFmtId="174" fontId="16" fillId="0" borderId="13" xfId="1211" applyNumberFormat="1" applyFont="1" applyFill="1" applyBorder="1" applyAlignment="1">
      <alignment horizontal="center"/>
    </xf>
    <xf numFmtId="175" fontId="16" fillId="0" borderId="13" xfId="1211" applyNumberFormat="1" applyFont="1" applyFill="1" applyBorder="1" applyAlignment="1">
      <alignment horizontal="center"/>
    </xf>
    <xf numFmtId="166" fontId="16" fillId="0" borderId="13" xfId="1211" applyNumberFormat="1" applyFont="1" applyFill="1" applyBorder="1" applyAlignment="1">
      <alignment horizontal="center"/>
    </xf>
    <xf numFmtId="174" fontId="16" fillId="0" borderId="15" xfId="1211" applyNumberFormat="1" applyFont="1" applyFill="1" applyBorder="1" applyAlignment="1">
      <alignment horizontal="center"/>
    </xf>
    <xf numFmtId="175" fontId="9" fillId="0" borderId="13" xfId="1211" applyNumberFormat="1" applyFont="1" applyFill="1" applyBorder="1" applyAlignment="1">
      <alignment horizontal="center"/>
    </xf>
    <xf numFmtId="174" fontId="9" fillId="0" borderId="13" xfId="1211" applyNumberFormat="1" applyFont="1" applyFill="1" applyBorder="1" applyAlignment="1">
      <alignment horizontal="left" indent="1"/>
    </xf>
    <xf numFmtId="166" fontId="9" fillId="0" borderId="13" xfId="1211" applyNumberFormat="1" applyFont="1" applyFill="1" applyBorder="1" applyAlignment="1"/>
    <xf numFmtId="167" fontId="9" fillId="0" borderId="13" xfId="1254" applyNumberFormat="1" applyFont="1" applyFill="1" applyBorder="1" applyAlignment="1">
      <alignment vertical="center"/>
    </xf>
    <xf numFmtId="167" fontId="9" fillId="0" borderId="13" xfId="1254" applyNumberFormat="1" applyFont="1" applyFill="1" applyBorder="1"/>
    <xf numFmtId="166" fontId="9" fillId="0" borderId="15" xfId="1211" applyNumberFormat="1" applyFont="1" applyFill="1" applyBorder="1" applyAlignment="1"/>
    <xf numFmtId="167" fontId="11" fillId="0" borderId="95" xfId="1254" applyNumberFormat="1" applyFont="1" applyFill="1" applyBorder="1" applyAlignment="1"/>
    <xf numFmtId="0" fontId="20" fillId="0" borderId="13" xfId="1254" applyNumberFormat="1" applyFont="1" applyFill="1" applyBorder="1" applyAlignment="1">
      <alignment horizontal="center"/>
    </xf>
    <xf numFmtId="178" fontId="9" fillId="0" borderId="13" xfId="1211" applyNumberFormat="1" applyFont="1" applyFill="1" applyBorder="1" applyAlignment="1">
      <alignment horizontal="center"/>
    </xf>
    <xf numFmtId="178" fontId="9" fillId="0" borderId="15" xfId="1211" applyNumberFormat="1" applyFont="1" applyFill="1" applyBorder="1" applyAlignment="1">
      <alignment horizontal="center"/>
    </xf>
    <xf numFmtId="178" fontId="9" fillId="0" borderId="87" xfId="1211" applyNumberFormat="1" applyFont="1" applyFill="1" applyBorder="1" applyAlignment="1">
      <alignment horizontal="center"/>
    </xf>
    <xf numFmtId="205" fontId="9" fillId="0" borderId="87" xfId="1211" applyNumberFormat="1" applyFont="1" applyFill="1" applyBorder="1" applyAlignment="1">
      <alignment horizontal="center"/>
    </xf>
    <xf numFmtId="0" fontId="15" fillId="0" borderId="15" xfId="1254" applyNumberFormat="1" applyFont="1" applyFill="1" applyBorder="1" applyAlignment="1">
      <alignment horizontal="left"/>
    </xf>
    <xf numFmtId="181" fontId="9" fillId="0" borderId="93" xfId="1254" applyNumberFormat="1" applyFont="1" applyFill="1" applyBorder="1" applyAlignment="1">
      <alignment horizontal="left"/>
    </xf>
    <xf numFmtId="181" fontId="9" fillId="0" borderId="91" xfId="1254" applyNumberFormat="1" applyFont="1" applyFill="1" applyBorder="1" applyAlignment="1">
      <alignment horizontal="left"/>
    </xf>
    <xf numFmtId="181" fontId="9" fillId="0" borderId="90" xfId="1254" applyNumberFormat="1" applyFont="1" applyFill="1" applyBorder="1" applyAlignment="1">
      <alignment horizontal="left"/>
    </xf>
    <xf numFmtId="179" fontId="9" fillId="0" borderId="87" xfId="1211" applyNumberFormat="1" applyFont="1" applyFill="1" applyBorder="1" applyAlignment="1">
      <alignment horizontal="center" vertical="center"/>
    </xf>
    <xf numFmtId="168" fontId="9" fillId="0" borderId="90" xfId="1211" applyNumberFormat="1" applyFont="1" applyFill="1" applyBorder="1" applyAlignment="1">
      <alignment horizontal="center"/>
    </xf>
    <xf numFmtId="198" fontId="9" fillId="0" borderId="0" xfId="1254" applyNumberFormat="1" applyFont="1" applyFill="1" applyBorder="1" applyAlignment="1">
      <alignment horizontal="center"/>
    </xf>
    <xf numFmtId="169" fontId="9" fillId="0" borderId="18" xfId="1254" applyNumberFormat="1" applyFont="1" applyFill="1" applyBorder="1" applyAlignment="1">
      <alignment horizontal="left"/>
    </xf>
    <xf numFmtId="178" fontId="9" fillId="0" borderId="15" xfId="1211" applyNumberFormat="1" applyFont="1" applyFill="1" applyBorder="1" applyAlignment="1">
      <alignment horizontal="center" vertical="center"/>
    </xf>
    <xf numFmtId="13" fontId="9" fillId="0" borderId="13" xfId="0" applyNumberFormat="1" applyFont="1" applyBorder="1" applyAlignment="1">
      <alignment horizontal="center"/>
    </xf>
    <xf numFmtId="13" fontId="132" fillId="0" borderId="13" xfId="0" applyNumberFormat="1" applyFont="1" applyBorder="1" applyAlignment="1">
      <alignment horizontal="center"/>
    </xf>
    <xf numFmtId="0" fontId="9" fillId="0" borderId="18" xfId="0" applyFont="1" applyFill="1" applyBorder="1" applyAlignment="1">
      <alignment horizontal="left"/>
    </xf>
    <xf numFmtId="0" fontId="9" fillId="0" borderId="22" xfId="0" applyFont="1" applyBorder="1" applyAlignment="1">
      <alignment horizontal="left"/>
    </xf>
    <xf numFmtId="2" fontId="9" fillId="0" borderId="15" xfId="0" applyNumberFormat="1" applyFont="1" applyBorder="1" applyAlignment="1">
      <alignment horizontal="center"/>
    </xf>
    <xf numFmtId="0" fontId="9" fillId="0" borderId="96" xfId="0" applyFont="1" applyFill="1" applyBorder="1" applyAlignment="1">
      <alignment horizontal="left"/>
    </xf>
    <xf numFmtId="0" fontId="9" fillId="0" borderId="21" xfId="0" applyFont="1" applyBorder="1" applyAlignment="1">
      <alignment horizontal="left"/>
    </xf>
    <xf numFmtId="2" fontId="9" fillId="0" borderId="95" xfId="0" applyNumberFormat="1" applyFont="1" applyBorder="1" applyAlignment="1">
      <alignment horizontal="center"/>
    </xf>
    <xf numFmtId="0" fontId="9" fillId="0" borderId="12" xfId="0" applyFont="1" applyBorder="1" applyAlignment="1">
      <alignment horizontal="left"/>
    </xf>
    <xf numFmtId="0" fontId="9" fillId="0" borderId="16" xfId="1254" applyNumberFormat="1" applyFont="1" applyFill="1" applyBorder="1" applyAlignment="1"/>
    <xf numFmtId="169" fontId="9" fillId="0" borderId="0" xfId="1254" applyNumberFormat="1" applyFont="1" applyFill="1" applyBorder="1" applyAlignment="1"/>
    <xf numFmtId="198" fontId="9" fillId="0" borderId="15" xfId="1258" applyNumberFormat="1" applyFont="1" applyFill="1" applyBorder="1" applyAlignment="1">
      <alignment horizontal="center"/>
    </xf>
    <xf numFmtId="170" fontId="9" fillId="0" borderId="18" xfId="1258" applyNumberFormat="1" applyFont="1" applyFill="1" applyBorder="1" applyAlignment="1">
      <alignment horizontal="center"/>
    </xf>
    <xf numFmtId="170" fontId="9" fillId="0" borderId="15" xfId="1258" applyNumberFormat="1" applyFont="1" applyFill="1" applyBorder="1" applyAlignment="1">
      <alignment horizontal="center"/>
    </xf>
    <xf numFmtId="198" fontId="75" fillId="0" borderId="15" xfId="1258" applyNumberFormat="1" applyFont="1" applyFill="1" applyBorder="1" applyAlignment="1">
      <alignment horizontal="center"/>
    </xf>
    <xf numFmtId="180" fontId="11" fillId="0" borderId="93" xfId="1258" applyNumberFormat="1" applyFont="1" applyFill="1" applyBorder="1" applyAlignment="1">
      <alignment horizontal="center"/>
    </xf>
    <xf numFmtId="180" fontId="11" fillId="0" borderId="91" xfId="1258" applyNumberFormat="1" applyFont="1" applyFill="1" applyBorder="1" applyAlignment="1">
      <alignment horizontal="center"/>
    </xf>
    <xf numFmtId="180" fontId="11" fillId="0" borderId="87" xfId="1258" applyNumberFormat="1" applyFont="1" applyFill="1" applyBorder="1" applyAlignment="1">
      <alignment horizontal="center"/>
    </xf>
    <xf numFmtId="0" fontId="9" fillId="0" borderId="96" xfId="1258" applyFont="1" applyFill="1" applyBorder="1" applyAlignment="1">
      <alignment horizontal="center"/>
    </xf>
    <xf numFmtId="166" fontId="9" fillId="0" borderId="14" xfId="1258" applyNumberFormat="1" applyFont="1" applyFill="1" applyBorder="1" applyAlignment="1">
      <alignment horizontal="center"/>
    </xf>
    <xf numFmtId="0" fontId="9" fillId="0" borderId="13" xfId="34426" applyFont="1" applyFill="1" applyBorder="1" applyAlignment="1">
      <alignment horizontal="center" vertical="center"/>
    </xf>
    <xf numFmtId="174" fontId="9" fillId="0" borderId="14" xfId="1258" applyNumberFormat="1" applyFont="1" applyFill="1" applyBorder="1" applyAlignment="1">
      <alignment horizontal="center" wrapText="1"/>
    </xf>
    <xf numFmtId="174" fontId="9" fillId="0" borderId="12" xfId="1258" applyNumberFormat="1" applyFont="1" applyFill="1" applyBorder="1" applyAlignment="1">
      <alignment horizontal="center" wrapText="1"/>
    </xf>
    <xf numFmtId="0" fontId="9" fillId="0" borderId="13" xfId="1254" applyNumberFormat="1" applyFont="1" applyFill="1" applyBorder="1"/>
    <xf numFmtId="0" fontId="9" fillId="0" borderId="13" xfId="1254" applyNumberFormat="1" applyFont="1" applyFill="1" applyBorder="1" applyAlignment="1">
      <alignment horizontal="left" vertical="center"/>
    </xf>
    <xf numFmtId="0" fontId="11" fillId="0" borderId="16" xfId="2315" applyFont="1" applyFill="1" applyBorder="1" applyAlignment="1">
      <alignment horizontal="left"/>
    </xf>
    <xf numFmtId="0" fontId="15" fillId="0" borderId="93" xfId="1256" applyFont="1" applyFill="1" applyBorder="1" applyAlignment="1">
      <alignment horizontal="left"/>
    </xf>
    <xf numFmtId="0" fontId="11" fillId="0" borderId="0" xfId="2314" applyFont="1" applyAlignment="1">
      <alignment vertical="center"/>
    </xf>
    <xf numFmtId="0" fontId="11" fillId="0" borderId="0" xfId="2314" applyFont="1" applyBorder="1" applyAlignment="1">
      <alignment vertical="center"/>
    </xf>
    <xf numFmtId="0" fontId="9" fillId="0" borderId="0" xfId="2314" applyFont="1" applyFill="1" applyAlignment="1">
      <alignment horizontal="center"/>
    </xf>
    <xf numFmtId="0" fontId="9" fillId="0" borderId="0" xfId="2314" applyFont="1" applyFill="1" applyBorder="1" applyAlignment="1">
      <alignment horizontal="center"/>
    </xf>
    <xf numFmtId="0" fontId="11" fillId="0" borderId="96" xfId="1255" applyFont="1" applyFill="1" applyBorder="1" applyAlignment="1">
      <alignment horizontal="center" vertical="center"/>
    </xf>
    <xf numFmtId="0" fontId="11" fillId="0" borderId="96" xfId="1255" applyFont="1" applyFill="1" applyBorder="1" applyAlignment="1">
      <alignment horizontal="center"/>
    </xf>
    <xf numFmtId="0" fontId="9" fillId="0" borderId="95" xfId="1261" applyFont="1" applyFill="1" applyBorder="1" applyAlignment="1">
      <alignment horizontal="center" wrapText="1"/>
    </xf>
    <xf numFmtId="0" fontId="9" fillId="0" borderId="95" xfId="1256" applyFont="1" applyFill="1" applyBorder="1" applyAlignment="1">
      <alignment horizontal="center" vertical="center" wrapText="1"/>
    </xf>
    <xf numFmtId="0" fontId="9" fillId="0" borderId="95" xfId="1256" applyFont="1" applyFill="1" applyBorder="1" applyAlignment="1">
      <alignment horizontal="center" vertical="center"/>
    </xf>
    <xf numFmtId="0" fontId="9" fillId="0" borderId="95" xfId="2315" applyFont="1" applyFill="1" applyBorder="1" applyAlignment="1">
      <alignment horizontal="center" vertical="center"/>
    </xf>
    <xf numFmtId="193" fontId="11" fillId="0" borderId="96" xfId="1256" applyNumberFormat="1" applyFont="1" applyFill="1" applyBorder="1" applyAlignment="1">
      <alignment horizontal="left"/>
    </xf>
    <xf numFmtId="193" fontId="11" fillId="0" borderId="96" xfId="1255" applyNumberFormat="1" applyFont="1" applyFill="1" applyBorder="1" applyAlignment="1">
      <alignment horizontal="center" vertical="center"/>
    </xf>
    <xf numFmtId="193" fontId="9" fillId="0" borderId="95" xfId="1256" applyNumberFormat="1" applyFont="1" applyFill="1" applyBorder="1" applyAlignment="1">
      <alignment horizontal="center" vertical="center"/>
    </xf>
    <xf numFmtId="193" fontId="9" fillId="0" borderId="95" xfId="2315" applyNumberFormat="1" applyFont="1" applyFill="1" applyBorder="1" applyAlignment="1">
      <alignment horizontal="center" vertical="center"/>
    </xf>
    <xf numFmtId="0" fontId="9" fillId="0" borderId="13" xfId="1995" applyFont="1" applyFill="1" applyBorder="1" applyAlignment="1">
      <alignment horizontal="center"/>
    </xf>
    <xf numFmtId="0" fontId="15" fillId="0" borderId="96" xfId="1256" applyFont="1" applyFill="1" applyBorder="1" applyAlignment="1">
      <alignment horizontal="left" vertical="center"/>
    </xf>
    <xf numFmtId="0" fontId="11" fillId="0" borderId="18" xfId="1256" applyFont="1" applyFill="1" applyBorder="1" applyAlignment="1">
      <alignment horizontal="left" vertical="center"/>
    </xf>
    <xf numFmtId="180" fontId="11" fillId="0" borderId="22" xfId="1256" applyNumberFormat="1" applyFont="1" applyFill="1" applyBorder="1" applyAlignment="1">
      <alignment horizontal="left" vertical="center"/>
    </xf>
    <xf numFmtId="180" fontId="9" fillId="0" borderId="22" xfId="1256" applyNumberFormat="1" applyFont="1" applyFill="1" applyBorder="1"/>
    <xf numFmtId="180" fontId="9" fillId="0" borderId="95" xfId="1256" applyNumberFormat="1" applyFont="1" applyFill="1" applyBorder="1"/>
    <xf numFmtId="180" fontId="9" fillId="0" borderId="97" xfId="1256" applyNumberFormat="1" applyFont="1" applyFill="1" applyBorder="1"/>
    <xf numFmtId="0" fontId="11" fillId="0" borderId="22" xfId="1256" applyFont="1" applyFill="1" applyBorder="1" applyAlignment="1">
      <alignment horizontal="left" vertical="center"/>
    </xf>
    <xf numFmtId="0" fontId="9" fillId="0" borderId="16" xfId="2315" applyFont="1" applyFill="1" applyBorder="1" applyAlignment="1">
      <alignment horizontal="left" vertical="center"/>
    </xf>
    <xf numFmtId="0" fontId="9" fillId="0" borderId="0" xfId="2315" applyFont="1" applyFill="1" applyBorder="1" applyAlignment="1">
      <alignment wrapText="1"/>
    </xf>
    <xf numFmtId="178" fontId="9" fillId="0" borderId="16" xfId="2315" applyNumberFormat="1" applyFont="1" applyFill="1" applyBorder="1" applyAlignment="1">
      <alignment horizontal="center"/>
    </xf>
    <xf numFmtId="180" fontId="11" fillId="0" borderId="0" xfId="2315" applyNumberFormat="1" applyFont="1" applyFill="1" applyBorder="1" applyAlignment="1"/>
    <xf numFmtId="180" fontId="9" fillId="0" borderId="13" xfId="2315" applyNumberFormat="1" applyFont="1" applyFill="1" applyBorder="1" applyAlignment="1">
      <alignment horizontal="center"/>
    </xf>
    <xf numFmtId="13" fontId="9" fillId="0" borderId="16" xfId="2315" applyNumberFormat="1" applyFont="1" applyFill="1" applyBorder="1" applyAlignment="1">
      <alignment horizontal="center"/>
    </xf>
    <xf numFmtId="0" fontId="9" fillId="0" borderId="16" xfId="2315" applyFont="1" applyFill="1" applyBorder="1" applyAlignment="1">
      <alignment horizontal="left" vertical="center" wrapText="1" shrinkToFit="1"/>
    </xf>
    <xf numFmtId="0" fontId="9" fillId="0" borderId="0" xfId="2315" applyFont="1" applyFill="1" applyBorder="1" applyAlignment="1">
      <alignment horizontal="left" vertical="center" wrapText="1" shrinkToFit="1"/>
    </xf>
    <xf numFmtId="180" fontId="9" fillId="0" borderId="0" xfId="2315" applyNumberFormat="1" applyFont="1" applyFill="1" applyBorder="1" applyAlignment="1">
      <alignment horizontal="left" vertical="center"/>
    </xf>
    <xf numFmtId="180" fontId="67" fillId="0" borderId="13" xfId="2315" applyNumberFormat="1" applyFont="1" applyFill="1" applyBorder="1" applyAlignment="1">
      <alignment horizontal="left" vertical="center" wrapText="1" shrinkToFit="1"/>
    </xf>
    <xf numFmtId="0" fontId="9" fillId="0" borderId="18" xfId="2315" applyFont="1" applyFill="1" applyBorder="1" applyAlignment="1"/>
    <xf numFmtId="0" fontId="9" fillId="0" borderId="22" xfId="2315" applyFont="1" applyFill="1" applyBorder="1" applyAlignment="1"/>
    <xf numFmtId="13" fontId="9" fillId="0" borderId="18" xfId="2315" applyNumberFormat="1" applyFont="1" applyFill="1" applyBorder="1" applyAlignment="1">
      <alignment horizontal="center"/>
    </xf>
    <xf numFmtId="180" fontId="11" fillId="0" borderId="22" xfId="2315" applyNumberFormat="1" applyFont="1" applyFill="1" applyBorder="1" applyAlignment="1"/>
    <xf numFmtId="180" fontId="9" fillId="0" borderId="15" xfId="2315" applyNumberFormat="1" applyFont="1" applyFill="1" applyBorder="1" applyAlignment="1">
      <alignment horizontal="center"/>
    </xf>
    <xf numFmtId="0" fontId="15" fillId="0" borderId="16" xfId="1261" applyFont="1" applyFill="1" applyBorder="1" applyAlignment="1"/>
    <xf numFmtId="0" fontId="9" fillId="0" borderId="16" xfId="1995" applyFont="1" applyFill="1" applyBorder="1" applyAlignment="1"/>
    <xf numFmtId="0" fontId="11" fillId="0" borderId="0" xfId="1995" applyFont="1" applyFill="1" applyBorder="1" applyAlignment="1"/>
    <xf numFmtId="180" fontId="11" fillId="0" borderId="0" xfId="1995" applyNumberFormat="1" applyFont="1" applyFill="1" applyBorder="1" applyAlignment="1"/>
    <xf numFmtId="180" fontId="78" fillId="0" borderId="13" xfId="2315" applyNumberFormat="1" applyFont="1" applyFill="1" applyBorder="1" applyAlignment="1">
      <alignment horizontal="center"/>
    </xf>
    <xf numFmtId="0" fontId="9" fillId="0" borderId="18" xfId="1261" applyFont="1" applyFill="1" applyBorder="1"/>
    <xf numFmtId="0" fontId="11" fillId="0" borderId="14" xfId="1261" applyFont="1" applyFill="1" applyBorder="1"/>
    <xf numFmtId="178" fontId="9" fillId="0" borderId="18" xfId="1261" applyNumberFormat="1" applyFont="1" applyFill="1" applyBorder="1" applyAlignment="1">
      <alignment horizontal="center"/>
    </xf>
    <xf numFmtId="38" fontId="11" fillId="0" borderId="15" xfId="1256" applyNumberFormat="1" applyFont="1" applyFill="1" applyBorder="1" applyAlignment="1">
      <alignment horizontal="center"/>
    </xf>
    <xf numFmtId="180" fontId="11" fillId="0" borderId="22" xfId="1256" applyNumberFormat="1" applyFont="1" applyFill="1" applyBorder="1"/>
    <xf numFmtId="180" fontId="11" fillId="0" borderId="15" xfId="1261" applyNumberFormat="1" applyFont="1" applyFill="1" applyBorder="1" applyAlignment="1">
      <alignment horizontal="center"/>
    </xf>
    <xf numFmtId="0" fontId="9" fillId="0" borderId="12" xfId="1995" applyFont="1" applyFill="1" applyBorder="1" applyAlignment="1"/>
    <xf numFmtId="166" fontId="18" fillId="0" borderId="96" xfId="2315" applyNumberFormat="1" applyFont="1" applyFill="1" applyBorder="1" applyAlignment="1">
      <alignment horizontal="left"/>
    </xf>
    <xf numFmtId="166" fontId="18" fillId="0" borderId="97" xfId="2315" applyNumberFormat="1" applyFont="1" applyFill="1" applyBorder="1" applyAlignment="1">
      <alignment horizontal="left"/>
    </xf>
    <xf numFmtId="0" fontId="11" fillId="0" borderId="96" xfId="1256" applyFont="1" applyFill="1" applyBorder="1"/>
    <xf numFmtId="166" fontId="18" fillId="0" borderId="0" xfId="2315" applyNumberFormat="1" applyFont="1" applyFill="1" applyBorder="1" applyAlignment="1">
      <alignment horizontal="left"/>
    </xf>
    <xf numFmtId="180" fontId="9" fillId="0" borderId="91" xfId="1256" applyNumberFormat="1" applyFont="1" applyFill="1" applyBorder="1"/>
    <xf numFmtId="180" fontId="9" fillId="0" borderId="16" xfId="1256" applyNumberFormat="1" applyFont="1" applyFill="1" applyBorder="1"/>
    <xf numFmtId="180" fontId="9" fillId="0" borderId="12" xfId="1256" applyNumberFormat="1" applyFont="1" applyFill="1" applyBorder="1" applyAlignment="1">
      <alignment horizontal="left" indent="7"/>
    </xf>
    <xf numFmtId="180" fontId="9" fillId="0" borderId="13" xfId="1256" applyNumberFormat="1" applyFont="1" applyFill="1" applyBorder="1" applyAlignment="1">
      <alignment horizontal="left" indent="7"/>
    </xf>
    <xf numFmtId="0" fontId="11" fillId="0" borderId="96" xfId="1256" applyFont="1" applyFill="1" applyBorder="1" applyAlignment="1"/>
    <xf numFmtId="180" fontId="11" fillId="0" borderId="95" xfId="1256" applyNumberFormat="1" applyFont="1" applyFill="1" applyBorder="1" applyAlignment="1"/>
    <xf numFmtId="180" fontId="11" fillId="0" borderId="95" xfId="1256" applyNumberFormat="1" applyFont="1" applyFill="1" applyBorder="1" applyAlignment="1">
      <alignment horizontal="center" wrapText="1"/>
    </xf>
    <xf numFmtId="180" fontId="11" fillId="0" borderId="14" xfId="1256" applyNumberFormat="1" applyFont="1" applyFill="1" applyBorder="1"/>
    <xf numFmtId="166" fontId="18" fillId="0" borderId="95" xfId="2315" applyNumberFormat="1" applyFont="1" applyFill="1" applyBorder="1" applyAlignment="1">
      <alignment horizontal="left"/>
    </xf>
    <xf numFmtId="0" fontId="73" fillId="0" borderId="95" xfId="1240" applyFont="1" applyFill="1" applyBorder="1" applyAlignment="1">
      <alignment horizontal="center"/>
    </xf>
    <xf numFmtId="3" fontId="73" fillId="0" borderId="95" xfId="1240" applyNumberFormat="1" applyFont="1" applyFill="1" applyBorder="1" applyAlignment="1" applyProtection="1">
      <alignment horizontal="center"/>
      <protection locked="0"/>
    </xf>
    <xf numFmtId="4" fontId="73" fillId="0" borderId="95" xfId="1240" applyNumberFormat="1" applyFont="1" applyFill="1" applyBorder="1" applyAlignment="1" applyProtection="1">
      <alignment horizontal="center"/>
      <protection locked="0"/>
    </xf>
    <xf numFmtId="0" fontId="11" fillId="0" borderId="97" xfId="1256" applyFont="1" applyFill="1" applyBorder="1" applyAlignment="1">
      <alignment horizontal="left" vertical="center"/>
    </xf>
    <xf numFmtId="170" fontId="11" fillId="0" borderId="13" xfId="2315" applyNumberFormat="1" applyFont="1" applyFill="1" applyBorder="1" applyAlignment="1">
      <alignment horizontal="center"/>
    </xf>
    <xf numFmtId="0" fontId="11" fillId="0" borderId="13" xfId="1259" applyFont="1" applyFill="1" applyBorder="1" applyAlignment="1" applyProtection="1">
      <alignment horizontal="center"/>
      <protection locked="0"/>
    </xf>
    <xf numFmtId="195" fontId="9" fillId="0" borderId="13" xfId="1259" applyNumberFormat="1" applyFont="1" applyFill="1" applyBorder="1" applyAlignment="1" applyProtection="1">
      <alignment horizontal="center" vertical="center"/>
      <protection locked="0"/>
    </xf>
    <xf numFmtId="0" fontId="9" fillId="0" borderId="18" xfId="1259" applyFont="1" applyFill="1" applyBorder="1" applyAlignment="1">
      <alignment horizontal="left" vertical="center"/>
    </xf>
    <xf numFmtId="170" fontId="9" fillId="0" borderId="15" xfId="1259" applyNumberFormat="1" applyFont="1" applyFill="1" applyBorder="1" applyAlignment="1">
      <alignment horizontal="center" vertical="center"/>
    </xf>
    <xf numFmtId="0" fontId="9" fillId="0" borderId="18" xfId="1254" applyNumberFormat="1" applyFont="1" applyFill="1" applyBorder="1" applyAlignment="1">
      <alignment wrapText="1"/>
    </xf>
    <xf numFmtId="178" fontId="9" fillId="0" borderId="22" xfId="1254" applyNumberFormat="1" applyFont="1" applyFill="1" applyBorder="1" applyAlignment="1">
      <alignment horizontal="left" wrapText="1"/>
    </xf>
    <xf numFmtId="0" fontId="15" fillId="0" borderId="93" xfId="1256" applyFont="1" applyFill="1" applyBorder="1" applyAlignment="1">
      <alignment wrapText="1"/>
    </xf>
    <xf numFmtId="3" fontId="11" fillId="0" borderId="0" xfId="1259" applyNumberFormat="1" applyFont="1" applyFill="1" applyBorder="1" applyAlignment="1">
      <alignment horizontal="left"/>
    </xf>
    <xf numFmtId="3" fontId="9" fillId="0" borderId="0" xfId="1259" applyNumberFormat="1" applyFont="1" applyFill="1" applyBorder="1" applyAlignment="1">
      <alignment horizontal="left"/>
    </xf>
    <xf numFmtId="3" fontId="9" fillId="0" borderId="0" xfId="1259" applyNumberFormat="1" applyFont="1" applyFill="1" applyBorder="1" applyAlignment="1">
      <alignment horizontal="left" wrapText="1"/>
    </xf>
    <xf numFmtId="0" fontId="9" fillId="0" borderId="15" xfId="1260" applyFont="1" applyFill="1" applyBorder="1"/>
    <xf numFmtId="0" fontId="9" fillId="0" borderId="13" xfId="1260" applyFont="1" applyFill="1" applyBorder="1" applyAlignment="1" applyProtection="1">
      <alignment horizontal="center" wrapText="1"/>
      <protection locked="0"/>
    </xf>
    <xf numFmtId="177" fontId="9" fillId="0" borderId="15" xfId="1260" applyNumberFormat="1" applyFont="1" applyFill="1" applyBorder="1" applyAlignment="1" applyProtection="1">
      <alignment horizontal="center" wrapText="1"/>
      <protection locked="0"/>
    </xf>
    <xf numFmtId="203" fontId="9" fillId="0" borderId="13" xfId="1260" applyNumberFormat="1" applyFont="1" applyFill="1" applyBorder="1" applyAlignment="1" applyProtection="1">
      <alignment horizontal="center" wrapText="1"/>
      <protection locked="0"/>
    </xf>
    <xf numFmtId="197" fontId="9" fillId="0" borderId="13" xfId="1260" applyNumberFormat="1" applyFont="1" applyFill="1" applyBorder="1" applyAlignment="1" applyProtection="1">
      <alignment horizontal="center" wrapText="1"/>
      <protection locked="0"/>
    </xf>
    <xf numFmtId="177" fontId="9" fillId="0" borderId="13" xfId="1260" applyNumberFormat="1" applyFont="1" applyFill="1" applyBorder="1" applyAlignment="1" applyProtection="1">
      <alignment horizontal="center" wrapText="1"/>
      <protection locked="0"/>
    </xf>
    <xf numFmtId="203" fontId="9" fillId="0" borderId="15" xfId="1260" applyNumberFormat="1" applyFont="1" applyFill="1" applyBorder="1" applyAlignment="1" applyProtection="1">
      <alignment horizontal="center" wrapText="1"/>
      <protection locked="0"/>
    </xf>
    <xf numFmtId="171" fontId="9" fillId="0" borderId="13" xfId="1260" applyNumberFormat="1" applyFont="1" applyFill="1" applyBorder="1" applyAlignment="1">
      <alignment horizontal="center"/>
    </xf>
    <xf numFmtId="9" fontId="9" fillId="0" borderId="13" xfId="1210" applyFont="1" applyFill="1" applyBorder="1" applyAlignment="1">
      <alignment horizontal="center"/>
    </xf>
    <xf numFmtId="9" fontId="9" fillId="0" borderId="13" xfId="1260" applyNumberFormat="1" applyFont="1" applyFill="1" applyBorder="1" applyAlignment="1">
      <alignment horizontal="center"/>
    </xf>
    <xf numFmtId="178" fontId="9" fillId="0" borderId="13" xfId="1260" applyNumberFormat="1" applyFont="1" applyFill="1" applyBorder="1" applyAlignment="1">
      <alignment horizontal="center"/>
    </xf>
    <xf numFmtId="0" fontId="11" fillId="0" borderId="87" xfId="1260" applyFont="1" applyFill="1" applyBorder="1" applyAlignment="1">
      <alignment horizontal="right"/>
    </xf>
    <xf numFmtId="0" fontId="9" fillId="0" borderId="15" xfId="1260" applyFont="1" applyFill="1" applyBorder="1" applyAlignment="1">
      <alignment horizontal="center" wrapText="1"/>
    </xf>
    <xf numFmtId="198" fontId="9" fillId="0" borderId="13" xfId="1259" applyNumberFormat="1" applyFont="1" applyFill="1" applyBorder="1" applyAlignment="1">
      <alignment horizontal="center" vertical="center"/>
    </xf>
    <xf numFmtId="198" fontId="9" fillId="0" borderId="22" xfId="1259" applyNumberFormat="1" applyFont="1" applyFill="1" applyBorder="1" applyAlignment="1" applyProtection="1">
      <alignment horizontal="center"/>
      <protection locked="0"/>
    </xf>
    <xf numFmtId="198" fontId="9" fillId="0" borderId="15" xfId="1259" applyNumberFormat="1" applyFont="1" applyFill="1" applyBorder="1" applyAlignment="1">
      <alignment horizontal="center" vertical="center"/>
    </xf>
    <xf numFmtId="198" fontId="9" fillId="0" borderId="13" xfId="1260" applyNumberFormat="1" applyFont="1" applyFill="1" applyBorder="1" applyAlignment="1">
      <alignment horizontal="center"/>
    </xf>
    <xf numFmtId="198" fontId="9" fillId="0" borderId="15" xfId="1260" applyNumberFormat="1" applyFont="1" applyFill="1" applyBorder="1" applyAlignment="1">
      <alignment horizontal="center"/>
    </xf>
    <xf numFmtId="195" fontId="9" fillId="0" borderId="15" xfId="1259" applyNumberFormat="1" applyFont="1" applyFill="1" applyBorder="1" applyAlignment="1" applyProtection="1">
      <alignment horizontal="center" vertical="center"/>
      <protection locked="0"/>
    </xf>
    <xf numFmtId="0" fontId="9" fillId="0" borderId="13" xfId="1260" applyFont="1" applyFill="1" applyBorder="1" applyAlignment="1" applyProtection="1">
      <alignment horizontal="center"/>
      <protection locked="0"/>
    </xf>
    <xf numFmtId="3" fontId="9" fillId="0" borderId="22" xfId="1259" applyNumberFormat="1" applyFont="1" applyFill="1" applyBorder="1" applyAlignment="1">
      <alignment horizontal="left" wrapText="1"/>
    </xf>
    <xf numFmtId="0" fontId="9" fillId="0" borderId="15" xfId="1259" applyFont="1" applyFill="1" applyBorder="1" applyAlignment="1" applyProtection="1">
      <alignment horizontal="center" wrapText="1"/>
      <protection locked="0"/>
    </xf>
    <xf numFmtId="198" fontId="73" fillId="0" borderId="13" xfId="1260" applyNumberFormat="1" applyFont="1" applyFill="1" applyBorder="1" applyAlignment="1">
      <alignment horizontal="center"/>
    </xf>
    <xf numFmtId="0" fontId="9" fillId="47" borderId="95" xfId="1261" applyFont="1" applyFill="1" applyBorder="1" applyAlignment="1">
      <alignment horizontal="center"/>
    </xf>
    <xf numFmtId="0" fontId="9" fillId="47" borderId="95" xfId="1256" applyFont="1" applyFill="1" applyBorder="1" applyAlignment="1">
      <alignment horizontal="center" vertical="center" wrapText="1"/>
    </xf>
    <xf numFmtId="0" fontId="9" fillId="47" borderId="95" xfId="1256" applyFont="1" applyFill="1" applyBorder="1" applyAlignment="1">
      <alignment horizontal="center" vertical="center"/>
    </xf>
    <xf numFmtId="193" fontId="9" fillId="47" borderId="95" xfId="1256" applyNumberFormat="1" applyFont="1" applyFill="1" applyBorder="1" applyAlignment="1">
      <alignment horizontal="center" vertical="center"/>
    </xf>
    <xf numFmtId="0" fontId="9" fillId="47" borderId="95" xfId="1261" applyFont="1" applyFill="1" applyBorder="1" applyAlignment="1">
      <alignment horizontal="center" vertical="center" wrapText="1"/>
    </xf>
    <xf numFmtId="0" fontId="9" fillId="0" borderId="12" xfId="1254" applyNumberFormat="1" applyFont="1" applyFill="1" applyBorder="1" applyAlignment="1">
      <alignment wrapText="1"/>
    </xf>
    <xf numFmtId="198" fontId="9" fillId="0" borderId="0" xfId="1254" applyNumberFormat="1" applyFont="1" applyFill="1" applyBorder="1" applyAlignment="1">
      <alignment wrapText="1"/>
    </xf>
    <xf numFmtId="198" fontId="97" fillId="0" borderId="0" xfId="1254" applyNumberFormat="1" applyFont="1" applyFill="1" applyBorder="1" applyAlignment="1">
      <alignment horizontal="center" wrapText="1"/>
    </xf>
    <xf numFmtId="198" fontId="9" fillId="0" borderId="22" xfId="1254" applyNumberFormat="1" applyFont="1" applyFill="1" applyBorder="1" applyAlignment="1">
      <alignment horizontal="center"/>
    </xf>
    <xf numFmtId="0" fontId="9" fillId="85" borderId="95" xfId="1254" applyNumberFormat="1" applyFont="1" applyFill="1" applyBorder="1"/>
    <xf numFmtId="168" fontId="9" fillId="85" borderId="87" xfId="1254" applyNumberFormat="1" applyFont="1" applyFill="1" applyBorder="1" applyAlignment="1">
      <alignment horizontal="center" vertical="center"/>
    </xf>
    <xf numFmtId="168" fontId="9" fillId="85" borderId="13" xfId="1254" applyNumberFormat="1" applyFont="1" applyFill="1" applyBorder="1" applyAlignment="1">
      <alignment horizontal="center" vertical="center" wrapText="1"/>
    </xf>
    <xf numFmtId="169" fontId="9" fillId="85" borderId="13" xfId="1254" applyNumberFormat="1" applyFont="1" applyFill="1" applyBorder="1" applyAlignment="1">
      <alignment horizontal="center" vertical="center"/>
    </xf>
    <xf numFmtId="169" fontId="9" fillId="85" borderId="97" xfId="1254" applyNumberFormat="1" applyFont="1" applyFill="1" applyBorder="1" applyAlignment="1">
      <alignment horizontal="center" vertical="center"/>
    </xf>
    <xf numFmtId="178" fontId="9" fillId="85" borderId="12" xfId="1254" applyNumberFormat="1" applyFont="1" applyFill="1" applyBorder="1" applyAlignment="1">
      <alignment horizontal="center" vertical="center"/>
    </xf>
    <xf numFmtId="169" fontId="9" fillId="85" borderId="0" xfId="1254" applyNumberFormat="1" applyFont="1" applyFill="1" applyBorder="1" applyAlignment="1">
      <alignment horizontal="center" vertical="center" wrapText="1"/>
    </xf>
    <xf numFmtId="169" fontId="9" fillId="85" borderId="12" xfId="1254" applyNumberFormat="1" applyFont="1" applyFill="1" applyBorder="1" applyAlignment="1">
      <alignment horizontal="center" vertical="center" wrapText="1"/>
    </xf>
    <xf numFmtId="38" fontId="9" fillId="85" borderId="14" xfId="1254" applyNumberFormat="1" applyFont="1" applyFill="1" applyBorder="1" applyAlignment="1">
      <alignment horizontal="center" vertical="center"/>
    </xf>
    <xf numFmtId="166" fontId="9" fillId="0" borderId="15" xfId="2314" applyNumberFormat="1" applyFont="1" applyFill="1" applyBorder="1" applyAlignment="1">
      <alignment horizontal="center"/>
    </xf>
    <xf numFmtId="170" fontId="9" fillId="0" borderId="13" xfId="2315" applyNumberFormat="1" applyFont="1" applyFill="1" applyBorder="1" applyAlignment="1">
      <alignment horizontal="center" wrapText="1"/>
    </xf>
    <xf numFmtId="166" fontId="9" fillId="0" borderId="22" xfId="1258" applyNumberFormat="1" applyFont="1" applyBorder="1" applyAlignment="1">
      <alignment horizontal="center" vertical="center"/>
    </xf>
    <xf numFmtId="0" fontId="9" fillId="0" borderId="22" xfId="1258" applyFont="1" applyBorder="1" applyAlignment="1">
      <alignment vertical="center"/>
    </xf>
    <xf numFmtId="166" fontId="95" fillId="0" borderId="16" xfId="2314" applyNumberFormat="1" applyFont="1" applyFill="1" applyBorder="1" applyAlignment="1">
      <alignment horizontal="center"/>
    </xf>
    <xf numFmtId="166" fontId="9" fillId="0" borderId="18" xfId="2314" applyNumberFormat="1" applyFont="1" applyFill="1" applyBorder="1" applyAlignment="1">
      <alignment horizontal="center"/>
    </xf>
    <xf numFmtId="0" fontId="11" fillId="0" borderId="12" xfId="1254" applyNumberFormat="1" applyFont="1" applyFill="1" applyBorder="1"/>
    <xf numFmtId="0" fontId="9" fillId="0" borderId="22" xfId="1258" applyFont="1" applyFill="1" applyBorder="1" applyAlignment="1">
      <alignment horizontal="left"/>
    </xf>
    <xf numFmtId="0" fontId="11" fillId="0" borderId="18" xfId="1258" applyFont="1" applyBorder="1" applyAlignment="1">
      <alignment horizontal="center" vertical="center"/>
    </xf>
    <xf numFmtId="170" fontId="9" fillId="0" borderId="15" xfId="2315" applyNumberFormat="1" applyFont="1" applyFill="1" applyBorder="1" applyAlignment="1">
      <alignment horizontal="center" wrapText="1"/>
    </xf>
    <xf numFmtId="170" fontId="9" fillId="0" borderId="15" xfId="2315" applyNumberFormat="1" applyFont="1" applyFill="1" applyBorder="1" applyAlignment="1">
      <alignment horizontal="center" vertical="center"/>
    </xf>
    <xf numFmtId="0" fontId="9" fillId="0" borderId="22" xfId="1259" applyFont="1" applyFill="1" applyBorder="1" applyAlignment="1">
      <alignment horizontal="center" vertical="center"/>
    </xf>
    <xf numFmtId="180" fontId="11" fillId="0" borderId="22" xfId="1260" applyNumberFormat="1" applyFont="1" applyFill="1" applyBorder="1" applyAlignment="1">
      <alignment horizontal="center"/>
    </xf>
    <xf numFmtId="0" fontId="9" fillId="0" borderId="16" xfId="2315" applyFont="1" applyFill="1" applyBorder="1" applyAlignment="1">
      <alignment vertical="center"/>
    </xf>
    <xf numFmtId="13" fontId="9" fillId="0" borderId="16" xfId="0" applyNumberFormat="1" applyFont="1" applyFill="1" applyBorder="1" applyAlignment="1">
      <alignment horizontal="center"/>
    </xf>
    <xf numFmtId="0" fontId="9" fillId="0" borderId="18" xfId="1261" applyFont="1" applyFill="1" applyBorder="1" applyAlignment="1">
      <alignment wrapText="1"/>
    </xf>
    <xf numFmtId="180" fontId="9" fillId="0" borderId="13" xfId="1256" applyNumberFormat="1" applyFont="1" applyFill="1" applyBorder="1" applyAlignment="1">
      <alignment horizontal="center" vertical="center"/>
    </xf>
    <xf numFmtId="180" fontId="11" fillId="0" borderId="87" xfId="1261" applyNumberFormat="1" applyFont="1" applyFill="1" applyBorder="1" applyAlignment="1">
      <alignment horizontal="center" wrapText="1"/>
    </xf>
    <xf numFmtId="0" fontId="9" fillId="0" borderId="16" xfId="1240" applyFont="1" applyFill="1" applyBorder="1" applyAlignment="1">
      <alignment horizontal="center" wrapText="1"/>
    </xf>
    <xf numFmtId="171" fontId="72" fillId="0" borderId="13" xfId="1216" applyNumberFormat="1" applyFont="1" applyFill="1" applyBorder="1" applyAlignment="1">
      <alignment horizontal="center"/>
    </xf>
    <xf numFmtId="0" fontId="15" fillId="0" borderId="13" xfId="1256" applyFont="1" applyFill="1" applyBorder="1" applyAlignment="1">
      <alignment horizontal="left" vertical="center"/>
    </xf>
    <xf numFmtId="9" fontId="72" fillId="0" borderId="12" xfId="1216" applyFont="1" applyFill="1" applyBorder="1" applyAlignment="1">
      <alignment horizontal="center"/>
    </xf>
    <xf numFmtId="9" fontId="72" fillId="0" borderId="15" xfId="1216" applyFont="1" applyFill="1" applyBorder="1" applyAlignment="1">
      <alignment horizontal="center"/>
    </xf>
    <xf numFmtId="171" fontId="16" fillId="0" borderId="13" xfId="1216" applyNumberFormat="1" applyFont="1" applyFill="1" applyBorder="1" applyAlignment="1">
      <alignment horizontal="center"/>
    </xf>
    <xf numFmtId="0" fontId="9" fillId="0" borderId="87" xfId="1261" applyFont="1" applyFill="1" applyBorder="1" applyAlignment="1"/>
    <xf numFmtId="166" fontId="11" fillId="47" borderId="95" xfId="1254" applyNumberFormat="1" applyFont="1" applyFill="1" applyBorder="1" applyAlignment="1">
      <alignment horizontal="center"/>
    </xf>
    <xf numFmtId="166" fontId="9" fillId="0" borderId="0" xfId="1254" applyNumberFormat="1" applyFont="1" applyFill="1" applyBorder="1" applyAlignment="1">
      <alignment horizontal="left"/>
    </xf>
    <xf numFmtId="166" fontId="9" fillId="0" borderId="0" xfId="1254" applyNumberFormat="1" applyFont="1" applyFill="1" applyBorder="1" applyAlignment="1">
      <alignment horizontal="center"/>
    </xf>
    <xf numFmtId="166" fontId="11" fillId="0" borderId="0" xfId="1254" applyNumberFormat="1" applyFont="1" applyFill="1" applyBorder="1" applyAlignment="1">
      <alignment horizontal="center"/>
    </xf>
    <xf numFmtId="0" fontId="11" fillId="0" borderId="22" xfId="1254" applyNumberFormat="1" applyFont="1" applyFill="1" applyBorder="1"/>
    <xf numFmtId="0" fontId="132" fillId="0" borderId="13" xfId="0" applyFont="1" applyFill="1" applyBorder="1" applyAlignment="1">
      <alignment horizontal="center"/>
    </xf>
    <xf numFmtId="199" fontId="9" fillId="0" borderId="15" xfId="0" applyNumberFormat="1" applyFont="1" applyFill="1" applyBorder="1" applyAlignment="1">
      <alignment horizontal="center"/>
    </xf>
    <xf numFmtId="198" fontId="9" fillId="0" borderId="0" xfId="1258" applyNumberFormat="1" applyFont="1" applyAlignment="1">
      <alignment vertical="center"/>
    </xf>
    <xf numFmtId="198" fontId="9" fillId="0" borderId="0" xfId="1258" applyNumberFormat="1" applyFont="1" applyFill="1" applyAlignment="1">
      <alignment vertical="center"/>
    </xf>
    <xf numFmtId="0" fontId="11" fillId="47" borderId="95" xfId="1254" applyNumberFormat="1" applyFont="1" applyFill="1" applyBorder="1" applyAlignment="1">
      <alignment horizontal="center"/>
    </xf>
    <xf numFmtId="0" fontId="112" fillId="47" borderId="95" xfId="0" applyNumberFormat="1" applyFont="1" applyFill="1" applyBorder="1" applyAlignment="1">
      <alignment horizontal="center"/>
    </xf>
    <xf numFmtId="170" fontId="11" fillId="0" borderId="95" xfId="1254" applyNumberFormat="1" applyFont="1" applyFill="1" applyBorder="1" applyAlignment="1">
      <alignment horizontal="center"/>
    </xf>
    <xf numFmtId="170" fontId="9" fillId="0" borderId="15" xfId="1254" applyNumberFormat="1" applyFont="1" applyFill="1" applyBorder="1" applyAlignment="1">
      <alignment horizontal="center"/>
    </xf>
    <xf numFmtId="0" fontId="72" fillId="0" borderId="0" xfId="1240" applyFont="1" applyFill="1" applyAlignment="1">
      <alignment horizontal="center"/>
    </xf>
    <xf numFmtId="0" fontId="73" fillId="0" borderId="0" xfId="1254" applyNumberFormat="1" applyFont="1" applyFill="1" applyAlignment="1">
      <alignment horizontal="center"/>
    </xf>
    <xf numFmtId="0" fontId="16" fillId="0" borderId="0" xfId="1254" applyNumberFormat="1" applyFont="1" applyFill="1" applyBorder="1" applyAlignment="1">
      <alignment horizontal="center"/>
    </xf>
    <xf numFmtId="168" fontId="11" fillId="47" borderId="6" xfId="1254" applyNumberFormat="1" applyFont="1" applyFill="1" applyBorder="1" applyAlignment="1">
      <alignment horizontal="center"/>
    </xf>
    <xf numFmtId="0" fontId="9" fillId="0" borderId="95" xfId="1240" applyFont="1" applyFill="1" applyBorder="1" applyAlignment="1" applyProtection="1">
      <alignment horizontal="center" vertical="center" wrapText="1"/>
      <protection locked="0"/>
    </xf>
    <xf numFmtId="0" fontId="9" fillId="0" borderId="95" xfId="1240" applyFont="1" applyFill="1" applyBorder="1" applyAlignment="1" applyProtection="1">
      <alignment horizontal="center" vertical="center"/>
      <protection locked="0"/>
    </xf>
    <xf numFmtId="0" fontId="11" fillId="0" borderId="95" xfId="0" applyFont="1" applyFill="1" applyBorder="1" applyAlignment="1">
      <alignment horizontal="left" wrapText="1"/>
    </xf>
    <xf numFmtId="0" fontId="11" fillId="0" borderId="95" xfId="0" applyFont="1" applyFill="1" applyBorder="1" applyAlignment="1">
      <alignment vertical="center"/>
    </xf>
    <xf numFmtId="0" fontId="135" fillId="0" borderId="0" xfId="0" applyFont="1"/>
    <xf numFmtId="0" fontId="9" fillId="0" borderId="95" xfId="0" quotePrefix="1" applyFont="1" applyFill="1" applyBorder="1" applyAlignment="1">
      <alignment horizontal="center" vertical="center" wrapText="1"/>
    </xf>
    <xf numFmtId="0" fontId="9" fillId="0" borderId="95" xfId="0" quotePrefix="1" applyFont="1" applyFill="1" applyBorder="1" applyAlignment="1">
      <alignment horizontal="center" vertical="center"/>
    </xf>
    <xf numFmtId="0" fontId="20" fillId="0" borderId="95" xfId="36161" applyFont="1" applyFill="1" applyBorder="1" applyAlignment="1">
      <alignment vertical="center" wrapText="1"/>
    </xf>
    <xf numFmtId="210" fontId="9" fillId="0" borderId="95" xfId="0" applyNumberFormat="1" applyFont="1" applyFill="1" applyBorder="1" applyAlignment="1" applyProtection="1">
      <alignment horizontal="center"/>
      <protection locked="0"/>
    </xf>
    <xf numFmtId="0" fontId="9" fillId="0" borderId="91" xfId="1240" applyFont="1" applyFill="1" applyBorder="1" applyAlignment="1">
      <alignment vertical="center"/>
    </xf>
    <xf numFmtId="0" fontId="9" fillId="0" borderId="0" xfId="1240" applyFont="1" applyFill="1" applyBorder="1" applyAlignment="1">
      <alignment vertical="center"/>
    </xf>
    <xf numFmtId="0" fontId="9" fillId="0" borderId="22" xfId="1240" applyFont="1" applyFill="1" applyBorder="1" applyAlignment="1">
      <alignment vertical="center"/>
    </xf>
    <xf numFmtId="0" fontId="0" fillId="0" borderId="95" xfId="0" applyBorder="1" applyAlignment="1">
      <alignment vertical="center" wrapText="1"/>
    </xf>
    <xf numFmtId="0" fontId="9" fillId="47" borderId="96" xfId="1261" applyFont="1" applyFill="1" applyBorder="1" applyAlignment="1">
      <alignment horizontal="center" vertical="center"/>
    </xf>
    <xf numFmtId="169" fontId="9" fillId="47" borderId="16" xfId="1254" applyNumberFormat="1" applyFont="1" applyFill="1" applyBorder="1" applyAlignment="1">
      <alignment horizontal="center" vertical="center" wrapText="1"/>
    </xf>
    <xf numFmtId="193" fontId="9" fillId="47" borderId="95" xfId="1261" applyNumberFormat="1" applyFont="1" applyFill="1" applyBorder="1" applyAlignment="1">
      <alignment horizontal="center" vertical="center"/>
    </xf>
    <xf numFmtId="0" fontId="9" fillId="47" borderId="95" xfId="1261" applyFont="1" applyFill="1" applyBorder="1" applyAlignment="1">
      <alignment horizontal="center" wrapText="1"/>
    </xf>
    <xf numFmtId="180" fontId="9" fillId="0" borderId="96" xfId="0" applyNumberFormat="1" applyFont="1" applyFill="1" applyBorder="1" applyAlignment="1">
      <alignment horizontal="center" vertical="center"/>
    </xf>
    <xf numFmtId="180" fontId="9" fillId="0" borderId="95" xfId="0" applyNumberFormat="1" applyFont="1" applyFill="1" applyBorder="1" applyAlignment="1">
      <alignment horizontal="center" vertical="center"/>
    </xf>
    <xf numFmtId="198" fontId="9" fillId="0" borderId="0" xfId="1254" applyNumberFormat="1" applyFont="1" applyFill="1" applyBorder="1"/>
    <xf numFmtId="204" fontId="9" fillId="0" borderId="0" xfId="1210" applyNumberFormat="1" applyFont="1" applyFill="1" applyAlignment="1">
      <alignment horizontal="center" vertical="center"/>
    </xf>
    <xf numFmtId="9" fontId="9" fillId="0" borderId="0" xfId="1210" applyFont="1" applyFill="1"/>
    <xf numFmtId="198" fontId="9" fillId="0" borderId="0" xfId="1254" applyNumberFormat="1" applyFont="1" applyFill="1"/>
    <xf numFmtId="0" fontId="9" fillId="47" borderId="0" xfId="2314" applyFont="1" applyFill="1" applyAlignment="1">
      <alignment horizontal="center" wrapText="1"/>
    </xf>
    <xf numFmtId="169" fontId="11" fillId="0" borderId="16" xfId="1254" applyNumberFormat="1" applyFont="1" applyFill="1" applyBorder="1"/>
    <xf numFmtId="169" fontId="15" fillId="0" borderId="16" xfId="1254" applyNumberFormat="1" applyFont="1" applyFill="1" applyBorder="1" applyAlignment="1">
      <alignment wrapText="1"/>
    </xf>
    <xf numFmtId="169" fontId="9" fillId="0" borderId="16" xfId="1254" applyNumberFormat="1" applyFont="1" applyFill="1" applyBorder="1" applyAlignment="1">
      <alignment wrapText="1"/>
    </xf>
    <xf numFmtId="169" fontId="9" fillId="0" borderId="18" xfId="1254" applyNumberFormat="1" applyFont="1" applyFill="1" applyBorder="1" applyAlignment="1">
      <alignment wrapText="1"/>
    </xf>
    <xf numFmtId="169" fontId="9" fillId="0" borderId="96" xfId="1254" applyNumberFormat="1" applyFont="1" applyFill="1" applyBorder="1"/>
    <xf numFmtId="169" fontId="9" fillId="0" borderId="21" xfId="1254" applyNumberFormat="1" applyFont="1" applyFill="1" applyBorder="1"/>
    <xf numFmtId="174" fontId="9" fillId="0" borderId="95" xfId="1211" applyNumberFormat="1" applyFont="1" applyFill="1" applyBorder="1" applyAlignment="1">
      <alignment horizontal="right"/>
    </xf>
    <xf numFmtId="168" fontId="11" fillId="0" borderId="95" xfId="1211" applyNumberFormat="1" applyFont="1" applyFill="1" applyBorder="1" applyAlignment="1">
      <alignment horizontal="center"/>
    </xf>
    <xf numFmtId="168" fontId="11" fillId="0" borderId="96" xfId="1211" applyNumberFormat="1" applyFont="1" applyFill="1" applyBorder="1" applyAlignment="1">
      <alignment horizontal="center"/>
    </xf>
    <xf numFmtId="1" fontId="11" fillId="0" borderId="95" xfId="1254" applyNumberFormat="1" applyFont="1" applyFill="1" applyBorder="1" applyAlignment="1">
      <alignment horizontal="center"/>
    </xf>
    <xf numFmtId="166" fontId="11" fillId="0" borderId="21" xfId="1211" applyNumberFormat="1" applyFont="1" applyFill="1" applyBorder="1" applyAlignment="1">
      <alignment horizontal="center"/>
    </xf>
    <xf numFmtId="166" fontId="11" fillId="0" borderId="96" xfId="1211" applyNumberFormat="1" applyFont="1" applyFill="1" applyBorder="1" applyAlignment="1">
      <alignment horizontal="center"/>
    </xf>
    <xf numFmtId="166" fontId="11" fillId="0" borderId="95" xfId="1211" applyNumberFormat="1" applyFont="1" applyFill="1" applyBorder="1" applyAlignment="1">
      <alignment horizontal="center"/>
    </xf>
    <xf numFmtId="38" fontId="9" fillId="0" borderId="96" xfId="1254" applyNumberFormat="1" applyFont="1" applyFill="1" applyBorder="1" applyAlignment="1">
      <alignment horizontal="center" vertical="center"/>
    </xf>
    <xf numFmtId="0" fontId="11" fillId="0" borderId="96" xfId="1254" applyNumberFormat="1" applyFont="1" applyFill="1" applyBorder="1"/>
    <xf numFmtId="174" fontId="9" fillId="0" borderId="95" xfId="1211" applyNumberFormat="1" applyFont="1" applyFill="1" applyBorder="1" applyAlignment="1">
      <alignment horizontal="left" indent="1"/>
    </xf>
    <xf numFmtId="180" fontId="9" fillId="0" borderId="95" xfId="1211" applyNumberFormat="1" applyFont="1" applyFill="1" applyBorder="1" applyAlignment="1">
      <alignment horizontal="center"/>
    </xf>
    <xf numFmtId="0" fontId="9" fillId="0" borderId="21" xfId="1254" applyNumberFormat="1" applyFont="1" applyFill="1" applyBorder="1" applyAlignment="1">
      <alignment horizontal="center"/>
    </xf>
    <xf numFmtId="198" fontId="9" fillId="0" borderId="21" xfId="1254" applyNumberFormat="1" applyFont="1" applyFill="1" applyBorder="1" applyAlignment="1">
      <alignment horizontal="center"/>
    </xf>
    <xf numFmtId="166" fontId="9" fillId="0" borderId="95" xfId="1211" applyNumberFormat="1" applyFont="1" applyFill="1" applyBorder="1" applyAlignment="1">
      <alignment horizontal="center" vertical="center"/>
    </xf>
    <xf numFmtId="180" fontId="11" fillId="0" borderId="13" xfId="1254" applyNumberFormat="1" applyFont="1" applyFill="1" applyBorder="1" applyAlignment="1">
      <alignment horizontal="center"/>
    </xf>
    <xf numFmtId="0" fontId="15" fillId="0" borderId="91" xfId="1254" applyNumberFormat="1" applyFont="1" applyFill="1" applyBorder="1" applyAlignment="1">
      <alignment wrapText="1"/>
    </xf>
    <xf numFmtId="178" fontId="9" fillId="0" borderId="91" xfId="1254" applyNumberFormat="1" applyFont="1" applyFill="1" applyBorder="1" applyAlignment="1">
      <alignment horizontal="center"/>
    </xf>
    <xf numFmtId="0" fontId="9" fillId="0" borderId="24" xfId="0" applyFont="1" applyFill="1" applyBorder="1" applyAlignment="1">
      <alignment horizontal="left"/>
    </xf>
    <xf numFmtId="0" fontId="11" fillId="0" borderId="96" xfId="1258" applyFont="1" applyFill="1" applyBorder="1"/>
    <xf numFmtId="177" fontId="11" fillId="0" borderId="96" xfId="1258" applyNumberFormat="1" applyFont="1" applyFill="1" applyBorder="1" applyAlignment="1">
      <alignment horizontal="left"/>
    </xf>
    <xf numFmtId="177" fontId="11" fillId="0" borderId="16" xfId="1258" applyNumberFormat="1" applyFont="1" applyFill="1" applyBorder="1" applyAlignment="1">
      <alignment horizontal="left"/>
    </xf>
    <xf numFmtId="2" fontId="9" fillId="0" borderId="16" xfId="1279" applyNumberFormat="1" applyFont="1" applyFill="1" applyBorder="1" applyAlignment="1">
      <alignment horizontal="left" vertical="center"/>
    </xf>
    <xf numFmtId="2" fontId="9" fillId="0" borderId="18" xfId="1279" applyNumberFormat="1" applyFont="1" applyFill="1" applyBorder="1" applyAlignment="1">
      <alignment horizontal="left" vertical="center"/>
    </xf>
    <xf numFmtId="177" fontId="9" fillId="0" borderId="16" xfId="1258" applyNumberFormat="1" applyFont="1" applyFill="1" applyBorder="1" applyAlignment="1">
      <alignment horizontal="left"/>
    </xf>
    <xf numFmtId="170" fontId="9" fillId="0" borderId="16" xfId="1258" applyNumberFormat="1" applyFont="1" applyFill="1" applyBorder="1" applyAlignment="1">
      <alignment horizontal="left"/>
    </xf>
    <xf numFmtId="170" fontId="9" fillId="0" borderId="18" xfId="1258" applyNumberFormat="1" applyFont="1" applyFill="1" applyBorder="1" applyAlignment="1">
      <alignment horizontal="left"/>
    </xf>
    <xf numFmtId="170" fontId="9" fillId="0" borderId="16" xfId="1258" applyNumberFormat="1" applyFont="1" applyFill="1" applyBorder="1" applyAlignment="1">
      <alignment horizontal="left" wrapText="1"/>
    </xf>
    <xf numFmtId="170" fontId="9" fillId="0" borderId="18" xfId="1258" applyNumberFormat="1" applyFont="1" applyFill="1" applyBorder="1" applyAlignment="1">
      <alignment horizontal="left" wrapText="1"/>
    </xf>
    <xf numFmtId="177" fontId="11" fillId="0" borderId="18" xfId="1258" applyNumberFormat="1" applyFont="1" applyFill="1" applyBorder="1" applyAlignment="1">
      <alignment horizontal="right"/>
    </xf>
    <xf numFmtId="177" fontId="9" fillId="0" borderId="93" xfId="1258" applyNumberFormat="1" applyFont="1" applyFill="1" applyBorder="1" applyAlignment="1">
      <alignment horizontal="left"/>
    </xf>
    <xf numFmtId="0" fontId="9" fillId="0" borderId="16" xfId="1254" applyNumberFormat="1" applyFont="1" applyFill="1" applyBorder="1" applyAlignment="1">
      <alignment horizontal="left"/>
    </xf>
    <xf numFmtId="169" fontId="9" fillId="0" borderId="16" xfId="1254" applyNumberFormat="1" applyFont="1" applyFill="1" applyBorder="1" applyAlignment="1">
      <alignment horizontal="left"/>
    </xf>
    <xf numFmtId="9" fontId="9" fillId="0" borderId="16" xfId="1212" applyFont="1" applyFill="1" applyBorder="1" applyAlignment="1">
      <alignment horizontal="left"/>
    </xf>
    <xf numFmtId="10" fontId="9" fillId="0" borderId="16" xfId="1254" applyNumberFormat="1" applyFont="1" applyFill="1" applyBorder="1" applyAlignment="1">
      <alignment horizontal="left" vertical="center"/>
    </xf>
    <xf numFmtId="9" fontId="9" fillId="0" borderId="16" xfId="1216" applyFont="1" applyFill="1" applyBorder="1" applyAlignment="1">
      <alignment horizontal="left"/>
    </xf>
    <xf numFmtId="177" fontId="9" fillId="0" borderId="16" xfId="1258" applyNumberFormat="1" applyFont="1" applyFill="1" applyBorder="1" applyAlignment="1">
      <alignment horizontal="left" vertical="center" wrapText="1"/>
    </xf>
    <xf numFmtId="0" fontId="16" fillId="0" borderId="16" xfId="1258" applyFont="1" applyFill="1" applyBorder="1" applyAlignment="1">
      <alignment horizontal="left"/>
    </xf>
    <xf numFmtId="199" fontId="11" fillId="52" borderId="13" xfId="1258" applyNumberFormat="1" applyFont="1" applyFill="1" applyBorder="1" applyAlignment="1" applyProtection="1">
      <alignment horizontal="center" wrapText="1"/>
      <protection locked="0"/>
    </xf>
    <xf numFmtId="177" fontId="9" fillId="0" borderId="18" xfId="1258" applyNumberFormat="1" applyFont="1" applyFill="1" applyBorder="1" applyAlignment="1">
      <alignment horizontal="left"/>
    </xf>
    <xf numFmtId="0" fontId="15" fillId="0" borderId="22" xfId="1254" applyNumberFormat="1" applyFont="1" applyFill="1" applyBorder="1"/>
    <xf numFmtId="0" fontId="11" fillId="0" borderId="87" xfId="1258" applyFont="1" applyFill="1" applyBorder="1"/>
    <xf numFmtId="0" fontId="11" fillId="0" borderId="13" xfId="1258" applyFont="1" applyFill="1" applyBorder="1"/>
    <xf numFmtId="0" fontId="11" fillId="0" borderId="15" xfId="1258" applyFont="1" applyFill="1" applyBorder="1"/>
    <xf numFmtId="0" fontId="11" fillId="0" borderId="96" xfId="2315" applyFont="1" applyFill="1" applyBorder="1" applyAlignment="1">
      <alignment horizontal="left"/>
    </xf>
    <xf numFmtId="0" fontId="11" fillId="0" borderId="21" xfId="1259" applyFont="1" applyFill="1" applyBorder="1" applyAlignment="1">
      <alignment horizontal="center"/>
    </xf>
    <xf numFmtId="0" fontId="11" fillId="0" borderId="97" xfId="1259" applyFont="1" applyFill="1" applyBorder="1" applyAlignment="1" applyProtection="1">
      <alignment horizontal="center"/>
      <protection locked="0"/>
    </xf>
    <xf numFmtId="167" fontId="11" fillId="0" borderId="95" xfId="1259" applyNumberFormat="1" applyFont="1" applyFill="1" applyBorder="1" applyAlignment="1" applyProtection="1">
      <alignment horizontal="center"/>
      <protection locked="0"/>
    </xf>
    <xf numFmtId="0" fontId="11" fillId="0" borderId="93" xfId="1240" applyFont="1" applyFill="1" applyBorder="1" applyAlignment="1">
      <alignment horizontal="left"/>
    </xf>
    <xf numFmtId="0" fontId="9" fillId="0" borderId="87" xfId="1240" applyFont="1" applyFill="1" applyBorder="1" applyAlignment="1">
      <alignment horizontal="center" wrapText="1"/>
    </xf>
    <xf numFmtId="180" fontId="9" fillId="0" borderId="87" xfId="36159" applyNumberFormat="1" applyFont="1" applyFill="1" applyBorder="1" applyAlignment="1">
      <alignment horizontal="center" wrapText="1"/>
    </xf>
    <xf numFmtId="0" fontId="11" fillId="0" borderId="96" xfId="1240" applyFont="1" applyFill="1" applyBorder="1" applyAlignment="1">
      <alignment horizontal="left"/>
    </xf>
    <xf numFmtId="0" fontId="11" fillId="0" borderId="95" xfId="1240" applyFont="1" applyFill="1" applyBorder="1" applyAlignment="1">
      <alignment horizontal="left" wrapText="1"/>
    </xf>
    <xf numFmtId="44" fontId="72" fillId="0" borderId="95" xfId="288" applyFont="1" applyFill="1" applyBorder="1" applyAlignment="1">
      <alignment horizontal="center"/>
    </xf>
    <xf numFmtId="170" fontId="11" fillId="0" borderId="95" xfId="36159" applyNumberFormat="1" applyFont="1" applyFill="1" applyBorder="1" applyAlignment="1">
      <alignment horizontal="center" wrapText="1"/>
    </xf>
    <xf numFmtId="0" fontId="11" fillId="0" borderId="93" xfId="1240" applyFont="1" applyFill="1" applyBorder="1" applyAlignment="1"/>
    <xf numFmtId="37" fontId="16" fillId="0" borderId="87" xfId="288" applyNumberFormat="1" applyFont="1" applyFill="1" applyBorder="1" applyAlignment="1">
      <alignment horizontal="center"/>
    </xf>
    <xf numFmtId="9" fontId="9" fillId="0" borderId="13" xfId="1254" applyNumberFormat="1" applyFont="1" applyFill="1" applyBorder="1" applyAlignment="1">
      <alignment horizontal="center"/>
    </xf>
    <xf numFmtId="168" fontId="9" fillId="47" borderId="6" xfId="1254" applyNumberFormat="1" applyFont="1" applyFill="1" applyBorder="1" applyAlignment="1">
      <alignment horizontal="center"/>
    </xf>
    <xf numFmtId="166" fontId="9" fillId="0" borderId="87" xfId="1211" applyNumberFormat="1" applyFont="1" applyFill="1" applyBorder="1" applyAlignment="1">
      <alignment horizontal="center"/>
    </xf>
    <xf numFmtId="170" fontId="11" fillId="0" borderId="95" xfId="0" applyNumberFormat="1" applyFont="1" applyFill="1" applyBorder="1" applyAlignment="1">
      <alignment horizontal="center" vertical="center" wrapText="1"/>
    </xf>
    <xf numFmtId="199" fontId="11" fillId="0" borderId="95" xfId="0" applyNumberFormat="1" applyFont="1" applyFill="1" applyBorder="1" applyAlignment="1">
      <alignment horizontal="center" vertical="center" wrapText="1"/>
    </xf>
    <xf numFmtId="1" fontId="9" fillId="0" borderId="95" xfId="0" applyNumberFormat="1" applyFont="1" applyFill="1" applyBorder="1" applyAlignment="1">
      <alignment horizontal="center" vertical="center" wrapText="1"/>
    </xf>
    <xf numFmtId="166" fontId="9" fillId="0" borderId="95" xfId="0" applyNumberFormat="1" applyFont="1" applyFill="1" applyBorder="1" applyAlignment="1">
      <alignment horizontal="center" vertical="center" wrapText="1"/>
    </xf>
    <xf numFmtId="0" fontId="77" fillId="0" borderId="0" xfId="1240" applyNumberFormat="1" applyFont="1" applyFill="1" applyBorder="1" applyAlignment="1">
      <alignment horizontal="left" vertical="center"/>
    </xf>
    <xf numFmtId="199" fontId="73" fillId="0" borderId="0" xfId="1240" applyNumberFormat="1" applyFont="1" applyFill="1" applyBorder="1" applyAlignment="1">
      <alignment horizontal="center"/>
    </xf>
    <xf numFmtId="178" fontId="9" fillId="0" borderId="22" xfId="1211" applyNumberFormat="1" applyFont="1" applyFill="1" applyBorder="1" applyAlignment="1">
      <alignment horizontal="left"/>
    </xf>
    <xf numFmtId="178" fontId="9" fillId="0" borderId="22" xfId="1254" applyNumberFormat="1" applyFont="1" applyFill="1" applyBorder="1" applyAlignment="1">
      <alignment horizontal="left"/>
    </xf>
    <xf numFmtId="206" fontId="9" fillId="0" borderId="18" xfId="1211" applyNumberFormat="1" applyFont="1" applyFill="1" applyBorder="1" applyAlignment="1">
      <alignment horizontal="center"/>
    </xf>
    <xf numFmtId="206" fontId="9" fillId="0" borderId="15" xfId="1211" applyNumberFormat="1" applyFont="1" applyFill="1" applyBorder="1" applyAlignment="1">
      <alignment horizontal="center"/>
    </xf>
    <xf numFmtId="199" fontId="9" fillId="0" borderId="95" xfId="0" applyNumberFormat="1" applyFont="1" applyFill="1" applyBorder="1" applyAlignment="1">
      <alignment horizontal="center"/>
    </xf>
    <xf numFmtId="0" fontId="9" fillId="0" borderId="21" xfId="0" applyFont="1" applyFill="1" applyBorder="1"/>
    <xf numFmtId="177" fontId="9" fillId="0" borderId="95" xfId="1258" applyNumberFormat="1" applyFont="1" applyFill="1" applyBorder="1" applyAlignment="1">
      <alignment horizontal="left"/>
    </xf>
    <xf numFmtId="166" fontId="9" fillId="0" borderId="0" xfId="2314" applyNumberFormat="1" applyFont="1" applyFill="1" applyBorder="1" applyAlignment="1">
      <alignment horizontal="center"/>
    </xf>
    <xf numFmtId="170" fontId="9" fillId="0" borderId="13" xfId="2314" applyNumberFormat="1" applyFont="1" applyFill="1" applyBorder="1" applyAlignment="1">
      <alignment horizontal="center"/>
    </xf>
    <xf numFmtId="3" fontId="9" fillId="0" borderId="15" xfId="1258" applyNumberFormat="1" applyFont="1" applyFill="1" applyBorder="1" applyAlignment="1">
      <alignment horizontal="center"/>
    </xf>
    <xf numFmtId="170" fontId="9" fillId="0" borderId="16" xfId="1257" applyFont="1" applyFill="1" applyBorder="1"/>
    <xf numFmtId="170" fontId="9" fillId="0" borderId="13" xfId="1259" applyNumberFormat="1" applyFont="1" applyFill="1" applyBorder="1" applyAlignment="1">
      <alignment horizontal="center"/>
    </xf>
    <xf numFmtId="180" fontId="9" fillId="0" borderId="13" xfId="654" applyNumberFormat="1" applyFont="1" applyFill="1" applyBorder="1" applyAlignment="1">
      <alignment horizontal="center" vertical="center"/>
    </xf>
    <xf numFmtId="180" fontId="9" fillId="0" borderId="12" xfId="1278" applyNumberFormat="1" applyFont="1" applyFill="1" applyBorder="1" applyAlignment="1">
      <alignment horizontal="center"/>
    </xf>
    <xf numFmtId="180" fontId="9" fillId="0" borderId="13" xfId="1278" applyNumberFormat="1" applyFont="1" applyFill="1" applyBorder="1" applyAlignment="1">
      <alignment horizontal="center"/>
    </xf>
    <xf numFmtId="180" fontId="9" fillId="0" borderId="0" xfId="1256" applyNumberFormat="1" applyFont="1" applyFill="1" applyBorder="1" applyAlignment="1"/>
    <xf numFmtId="180" fontId="73" fillId="0" borderId="13" xfId="2331" applyNumberFormat="1" applyFont="1" applyFill="1" applyBorder="1" applyAlignment="1">
      <alignment horizontal="center"/>
    </xf>
    <xf numFmtId="180" fontId="9" fillId="0" borderId="13" xfId="1256" applyNumberFormat="1" applyFont="1" applyFill="1" applyBorder="1" applyAlignment="1" applyProtection="1">
      <alignment horizontal="center"/>
      <protection locked="0"/>
    </xf>
    <xf numFmtId="180" fontId="11" fillId="0" borderId="0" xfId="1256" applyNumberFormat="1" applyFont="1" applyFill="1" applyBorder="1" applyAlignment="1">
      <alignment horizontal="left"/>
    </xf>
    <xf numFmtId="0" fontId="9" fillId="0" borderId="97" xfId="0" applyFont="1" applyFill="1" applyBorder="1" applyAlignment="1">
      <alignment horizontal="left" vertical="center" wrapText="1"/>
    </xf>
    <xf numFmtId="196" fontId="9" fillId="0" borderId="22" xfId="36161" applyNumberFormat="1" applyFont="1" applyFill="1" applyBorder="1" applyAlignment="1">
      <alignment horizontal="left" vertical="center"/>
    </xf>
    <xf numFmtId="0" fontId="9" fillId="0" borderId="95" xfId="0" applyFont="1" applyFill="1" applyBorder="1" applyAlignment="1" applyProtection="1">
      <alignment horizontal="left"/>
      <protection locked="0"/>
    </xf>
    <xf numFmtId="0" fontId="9" fillId="0" borderId="0" xfId="0" applyFont="1" applyFill="1" applyAlignment="1">
      <alignment horizontal="left"/>
    </xf>
    <xf numFmtId="0" fontId="9" fillId="0" borderId="95" xfId="1520" applyFont="1" applyFill="1" applyBorder="1" applyAlignment="1">
      <alignment horizontal="left" vertical="center"/>
    </xf>
    <xf numFmtId="205" fontId="9" fillId="0" borderId="22" xfId="1211" applyNumberFormat="1" applyFont="1" applyFill="1" applyBorder="1" applyAlignment="1">
      <alignment horizontal="center"/>
    </xf>
    <xf numFmtId="205" fontId="9" fillId="0" borderId="15" xfId="1211" applyNumberFormat="1" applyFont="1" applyFill="1" applyBorder="1" applyAlignment="1">
      <alignment horizontal="center"/>
    </xf>
    <xf numFmtId="189" fontId="9" fillId="0" borderId="22" xfId="1258" applyNumberFormat="1" applyFont="1" applyFill="1" applyBorder="1" applyAlignment="1">
      <alignment horizontal="center"/>
    </xf>
    <xf numFmtId="198" fontId="9" fillId="0" borderId="22" xfId="1258" applyNumberFormat="1" applyFont="1" applyFill="1" applyBorder="1" applyAlignment="1">
      <alignment horizontal="center"/>
    </xf>
    <xf numFmtId="205" fontId="9" fillId="0" borderId="18" xfId="1258" applyNumberFormat="1" applyFont="1" applyFill="1" applyBorder="1" applyAlignment="1">
      <alignment horizontal="center"/>
    </xf>
    <xf numFmtId="205" fontId="9" fillId="0" borderId="15" xfId="1258" applyNumberFormat="1" applyFont="1" applyFill="1" applyBorder="1" applyAlignment="1">
      <alignment horizontal="center"/>
    </xf>
    <xf numFmtId="166" fontId="9" fillId="0" borderId="97" xfId="1211" applyNumberFormat="1" applyFont="1" applyFill="1" applyBorder="1" applyAlignment="1">
      <alignment horizontal="center"/>
    </xf>
    <xf numFmtId="189" fontId="9" fillId="0" borderId="15" xfId="1258" applyNumberFormat="1" applyFont="1" applyFill="1" applyBorder="1" applyAlignment="1">
      <alignment horizontal="center"/>
    </xf>
    <xf numFmtId="198" fontId="9" fillId="0" borderId="95" xfId="1258" applyNumberFormat="1" applyFont="1" applyFill="1" applyBorder="1" applyAlignment="1">
      <alignment horizontal="center"/>
    </xf>
    <xf numFmtId="166" fontId="11" fillId="47" borderId="95" xfId="1258" applyNumberFormat="1" applyFont="1" applyFill="1" applyBorder="1" applyAlignment="1">
      <alignment horizontal="center" vertical="center"/>
    </xf>
    <xf numFmtId="0" fontId="9" fillId="47" borderId="6" xfId="1258" applyFont="1" applyFill="1" applyBorder="1" applyAlignment="1">
      <alignment horizontal="center" wrapText="1"/>
    </xf>
    <xf numFmtId="169" fontId="9" fillId="47" borderId="95" xfId="1254" applyNumberFormat="1" applyFont="1" applyFill="1" applyBorder="1" applyAlignment="1">
      <alignment horizontal="center" vertical="center" wrapText="1"/>
    </xf>
    <xf numFmtId="178" fontId="9" fillId="0" borderId="0" xfId="1258" applyNumberFormat="1" applyFont="1" applyFill="1" applyAlignment="1">
      <alignment horizontal="center" vertical="center"/>
    </xf>
    <xf numFmtId="0" fontId="11" fillId="47" borderId="95" xfId="1258" applyFont="1" applyFill="1" applyBorder="1" applyAlignment="1">
      <alignment horizontal="center" vertical="center" wrapText="1"/>
    </xf>
    <xf numFmtId="0" fontId="9" fillId="0" borderId="21" xfId="1258" applyFont="1" applyFill="1" applyBorder="1" applyAlignment="1">
      <alignment horizontal="center" vertical="center"/>
    </xf>
    <xf numFmtId="178" fontId="9" fillId="0" borderId="0" xfId="1258" applyNumberFormat="1" applyFont="1" applyAlignment="1">
      <alignment horizontal="center" vertical="center"/>
    </xf>
    <xf numFmtId="0" fontId="11" fillId="47" borderId="13" xfId="1258" applyFont="1" applyFill="1" applyBorder="1" applyAlignment="1">
      <alignment horizontal="center" vertical="center" wrapText="1"/>
    </xf>
    <xf numFmtId="0" fontId="9" fillId="47" borderId="95" xfId="2315" applyFont="1" applyFill="1" applyBorder="1" applyAlignment="1">
      <alignment horizontal="center" vertical="center"/>
    </xf>
    <xf numFmtId="193" fontId="9" fillId="47" borderId="95" xfId="2315" applyNumberFormat="1" applyFont="1" applyFill="1" applyBorder="1" applyAlignment="1">
      <alignment horizontal="center" vertical="center"/>
    </xf>
    <xf numFmtId="0" fontId="9" fillId="47" borderId="97" xfId="1261" applyFont="1" applyFill="1" applyBorder="1" applyAlignment="1">
      <alignment horizontal="center" vertical="center" wrapText="1"/>
    </xf>
    <xf numFmtId="0" fontId="9" fillId="47" borderId="97" xfId="1261" applyFont="1" applyFill="1" applyBorder="1" applyAlignment="1">
      <alignment horizontal="center" vertical="center"/>
    </xf>
    <xf numFmtId="193" fontId="9" fillId="47" borderId="97" xfId="1261" applyNumberFormat="1" applyFont="1" applyFill="1" applyBorder="1" applyAlignment="1">
      <alignment horizontal="center" vertical="center"/>
    </xf>
    <xf numFmtId="0" fontId="9" fillId="47" borderId="6" xfId="1259" applyFont="1" applyFill="1" applyBorder="1" applyAlignment="1" applyProtection="1">
      <alignment horizontal="center" wrapText="1"/>
      <protection locked="0"/>
    </xf>
    <xf numFmtId="0" fontId="9" fillId="47" borderId="6" xfId="1259" applyFont="1" applyFill="1" applyBorder="1" applyAlignment="1" applyProtection="1">
      <alignment horizontal="center"/>
      <protection locked="0"/>
    </xf>
    <xf numFmtId="193" fontId="9" fillId="47" borderId="6" xfId="1259" applyNumberFormat="1" applyFont="1" applyFill="1" applyBorder="1" applyAlignment="1" applyProtection="1">
      <alignment horizontal="center"/>
      <protection locked="0"/>
    </xf>
    <xf numFmtId="0" fontId="9" fillId="47" borderId="19" xfId="1254" applyNumberFormat="1" applyFont="1" applyFill="1" applyBorder="1" applyAlignment="1">
      <alignment horizontal="center"/>
    </xf>
    <xf numFmtId="0" fontId="9" fillId="47" borderId="6" xfId="1259" applyFont="1" applyFill="1" applyBorder="1" applyAlignment="1" applyProtection="1">
      <alignment horizontal="center" vertical="top" wrapText="1"/>
      <protection locked="0"/>
    </xf>
    <xf numFmtId="0" fontId="9" fillId="47" borderId="96" xfId="1254" applyNumberFormat="1" applyFont="1" applyFill="1" applyBorder="1" applyAlignment="1">
      <alignment horizontal="center"/>
    </xf>
    <xf numFmtId="0" fontId="72" fillId="0" borderId="16" xfId="0" applyFont="1" applyFill="1" applyBorder="1" applyProtection="1">
      <protection locked="0"/>
    </xf>
    <xf numFmtId="0" fontId="134" fillId="0" borderId="0" xfId="0" applyFont="1" applyFill="1" applyAlignment="1">
      <alignment wrapText="1"/>
    </xf>
    <xf numFmtId="0" fontId="0" fillId="0" borderId="0" xfId="0" applyFill="1" applyAlignment="1"/>
    <xf numFmtId="192" fontId="72" fillId="0" borderId="0" xfId="0" applyNumberFormat="1" applyFont="1" applyFill="1" applyAlignment="1">
      <alignment horizontal="center"/>
    </xf>
    <xf numFmtId="0" fontId="72" fillId="0" borderId="95" xfId="0" applyFont="1" applyFill="1" applyBorder="1" applyAlignment="1"/>
    <xf numFmtId="3" fontId="11" fillId="0" borderId="95" xfId="288" applyNumberFormat="1" applyFont="1" applyFill="1" applyBorder="1" applyAlignment="1">
      <alignment horizontal="center"/>
    </xf>
    <xf numFmtId="3" fontId="73" fillId="0" borderId="95" xfId="288" applyNumberFormat="1" applyFont="1" applyFill="1" applyBorder="1" applyAlignment="1">
      <alignment horizontal="center"/>
    </xf>
    <xf numFmtId="3" fontId="72" fillId="0" borderId="0" xfId="0" applyNumberFormat="1" applyFont="1" applyFill="1"/>
    <xf numFmtId="0" fontId="99" fillId="0" borderId="0" xfId="0" applyFont="1" applyFill="1"/>
    <xf numFmtId="3" fontId="9" fillId="0" borderId="95" xfId="289" applyNumberFormat="1" applyFont="1" applyFill="1" applyBorder="1" applyAlignment="1">
      <alignment horizontal="center"/>
    </xf>
    <xf numFmtId="0" fontId="72" fillId="0" borderId="95" xfId="0" applyFont="1" applyFill="1" applyBorder="1" applyAlignment="1">
      <alignment horizontal="center"/>
    </xf>
    <xf numFmtId="1" fontId="9" fillId="0" borderId="95" xfId="289" applyNumberFormat="1" applyFont="1" applyFill="1" applyBorder="1" applyAlignment="1">
      <alignment horizontal="center" vertical="center"/>
    </xf>
    <xf numFmtId="0" fontId="72" fillId="0" borderId="97" xfId="0" applyFont="1" applyFill="1" applyBorder="1"/>
    <xf numFmtId="0" fontId="73" fillId="0" borderId="95" xfId="0" applyFont="1" applyFill="1" applyBorder="1" applyAlignment="1"/>
    <xf numFmtId="1" fontId="9" fillId="0" borderId="95" xfId="288" applyNumberFormat="1" applyFont="1" applyFill="1" applyBorder="1" applyAlignment="1">
      <alignment horizontal="center" vertical="center" wrapText="1"/>
    </xf>
    <xf numFmtId="1" fontId="9" fillId="0" borderId="95" xfId="0" applyNumberFormat="1" applyFont="1" applyFill="1" applyBorder="1" applyAlignment="1">
      <alignment horizontal="center" vertical="center"/>
    </xf>
    <xf numFmtId="10" fontId="9" fillId="0" borderId="95" xfId="1210" applyNumberFormat="1" applyFont="1" applyFill="1" applyBorder="1" applyAlignment="1">
      <alignment horizontal="center" vertical="center"/>
    </xf>
    <xf numFmtId="0" fontId="73" fillId="0" borderId="0" xfId="0" applyFont="1" applyFill="1" applyBorder="1" applyAlignment="1">
      <alignment horizontal="left" vertical="center"/>
    </xf>
    <xf numFmtId="0" fontId="74" fillId="0" borderId="96" xfId="0" applyFont="1" applyBorder="1" applyAlignment="1">
      <alignment horizontal="left"/>
    </xf>
    <xf numFmtId="0" fontId="74" fillId="0" borderId="21" xfId="0" applyFont="1" applyBorder="1" applyAlignment="1">
      <alignment horizontal="left"/>
    </xf>
    <xf numFmtId="0" fontId="74" fillId="0" borderId="97" xfId="0" applyFont="1" applyBorder="1" applyAlignment="1">
      <alignment horizontal="left"/>
    </xf>
    <xf numFmtId="1" fontId="72" fillId="47" borderId="87" xfId="1522" applyNumberFormat="1" applyFont="1" applyFill="1" applyBorder="1" applyAlignment="1">
      <alignment horizontal="center"/>
    </xf>
    <xf numFmtId="1" fontId="72" fillId="46" borderId="87" xfId="1522" applyNumberFormat="1" applyFont="1" applyFill="1" applyBorder="1" applyAlignment="1">
      <alignment horizontal="center"/>
    </xf>
    <xf numFmtId="0" fontId="72" fillId="46" borderId="93" xfId="0" applyFont="1" applyFill="1" applyBorder="1" applyAlignment="1" applyProtection="1">
      <alignment horizontal="center"/>
      <protection locked="0"/>
    </xf>
    <xf numFmtId="0" fontId="72" fillId="46" borderId="90" xfId="0" applyFont="1" applyFill="1" applyBorder="1" applyAlignment="1" applyProtection="1">
      <alignment horizontal="center"/>
      <protection locked="0"/>
    </xf>
    <xf numFmtId="184" fontId="11" fillId="0" borderId="87" xfId="1254" applyNumberFormat="1" applyFont="1" applyFill="1" applyBorder="1" applyAlignment="1">
      <alignment horizontal="center" vertical="center"/>
    </xf>
    <xf numFmtId="184" fontId="11" fillId="0" borderId="15" xfId="1254" applyNumberFormat="1" applyFont="1" applyFill="1" applyBorder="1" applyAlignment="1">
      <alignment horizontal="center" vertical="center"/>
    </xf>
    <xf numFmtId="184" fontId="9" fillId="46" borderId="87" xfId="1254" applyNumberFormat="1" applyFont="1" applyFill="1" applyBorder="1" applyAlignment="1">
      <alignment horizontal="center" vertical="center"/>
    </xf>
    <xf numFmtId="184" fontId="9" fillId="46" borderId="15" xfId="1254" applyNumberFormat="1" applyFont="1" applyFill="1" applyBorder="1" applyAlignment="1">
      <alignment horizontal="center" vertical="center"/>
    </xf>
    <xf numFmtId="184" fontId="9" fillId="46" borderId="87" xfId="1254" applyNumberFormat="1" applyFont="1" applyFill="1" applyBorder="1" applyAlignment="1">
      <alignment horizontal="center" vertical="center" wrapText="1"/>
    </xf>
    <xf numFmtId="184" fontId="9" fillId="46" borderId="15" xfId="1254" applyNumberFormat="1" applyFont="1" applyFill="1" applyBorder="1" applyAlignment="1">
      <alignment horizontal="center" vertical="center" wrapText="1"/>
    </xf>
    <xf numFmtId="9" fontId="9" fillId="0" borderId="87" xfId="1210" applyFont="1" applyFill="1" applyBorder="1" applyAlignment="1">
      <alignment horizontal="center" vertical="center" wrapText="1"/>
    </xf>
    <xf numFmtId="9" fontId="9" fillId="0" borderId="15" xfId="1210" applyFont="1" applyFill="1" applyBorder="1" applyAlignment="1">
      <alignment horizontal="center" vertical="center" wrapText="1"/>
    </xf>
    <xf numFmtId="0" fontId="9" fillId="0" borderId="0" xfId="1254" applyNumberFormat="1" applyFont="1" applyFill="1" applyBorder="1" applyAlignment="1">
      <alignment horizontal="left" wrapText="1"/>
    </xf>
    <xf numFmtId="0" fontId="9" fillId="0" borderId="12" xfId="1254" applyNumberFormat="1" applyFont="1" applyFill="1" applyBorder="1" applyAlignment="1">
      <alignment horizontal="left" wrapText="1"/>
    </xf>
    <xf numFmtId="0" fontId="9" fillId="0" borderId="0" xfId="1254" applyNumberFormat="1" applyFont="1" applyFill="1" applyBorder="1" applyAlignment="1">
      <alignment horizontal="center" wrapText="1"/>
    </xf>
    <xf numFmtId="0" fontId="9" fillId="0" borderId="12" xfId="1254" applyNumberFormat="1" applyFont="1" applyFill="1" applyBorder="1" applyAlignment="1">
      <alignment horizontal="center" wrapText="1"/>
    </xf>
    <xf numFmtId="0" fontId="11" fillId="0" borderId="16" xfId="860" applyFont="1" applyFill="1" applyBorder="1" applyAlignment="1">
      <alignment horizontal="left" wrapText="1"/>
    </xf>
    <xf numFmtId="0" fontId="11" fillId="0" borderId="0" xfId="860" applyFont="1" applyFill="1" applyBorder="1" applyAlignment="1">
      <alignment horizontal="left" wrapText="1"/>
    </xf>
    <xf numFmtId="0" fontId="11" fillId="0" borderId="12" xfId="860" applyFont="1" applyFill="1" applyBorder="1" applyAlignment="1">
      <alignment horizontal="left" wrapText="1"/>
    </xf>
    <xf numFmtId="0" fontId="9" fillId="47" borderId="95" xfId="0" applyFont="1" applyFill="1" applyBorder="1" applyAlignment="1">
      <alignment wrapText="1"/>
    </xf>
    <xf numFmtId="0" fontId="9" fillId="47" borderId="95" xfId="1520" applyFont="1" applyFill="1" applyBorder="1" applyAlignment="1">
      <alignment horizontal="center" vertical="center"/>
    </xf>
    <xf numFmtId="0" fontId="9" fillId="47" borderId="95" xfId="0" applyFont="1" applyFill="1" applyBorder="1" applyAlignment="1">
      <alignment vertical="center"/>
    </xf>
    <xf numFmtId="0" fontId="9" fillId="47" borderId="95" xfId="0" applyFont="1" applyFill="1" applyBorder="1" applyAlignment="1">
      <alignment horizontal="center" vertical="center" wrapText="1"/>
    </xf>
  </cellXfs>
  <cellStyles count="36230">
    <cellStyle name="_(1305)Jack-Duex_SK_Price_Interim_Update" xfId="1"/>
    <cellStyle name="_(1305)Jack-Duex_SK_Price_Interim_Update 2" xfId="2"/>
    <cellStyle name="_(1305)Jack-Duex_SK_Price_Interim_Update 2 2" xfId="34512"/>
    <cellStyle name="_(1305)Jack-Duex_SK_Price_Interim_Update 3" xfId="3"/>
    <cellStyle name="_(1305)Jack-Duex_SK_Price_Interim_Update 3 2" xfId="34714"/>
    <cellStyle name="_(1305)Jack-Duex_SK_Price_Interim_Update 4" xfId="4"/>
    <cellStyle name="_(1305)Jack-Duex_SK_Price_Interim_Update 4 2" xfId="34183"/>
    <cellStyle name="_(1305)Jack-Duex_SK_Price_Interim_Update 5" xfId="33916"/>
    <cellStyle name="_(1342)Jack-Dwight_SK_Price_Update_2009.11" xfId="5"/>
    <cellStyle name="_(1342)Jack-Dwight_SK_Price_Update_2009.11 2" xfId="6"/>
    <cellStyle name="_(1342)Jack-Dwight_SK_Price_Update_2009.11 2 2" xfId="34513"/>
    <cellStyle name="_(1342)Jack-Dwight_SK_Price_Update_2009.11 3" xfId="7"/>
    <cellStyle name="_(1342)Jack-Dwight_SK_Price_Update_2009.11 3 2" xfId="34715"/>
    <cellStyle name="_(1342)Jack-Dwight_SK_Price_Update_2009.11 4" xfId="8"/>
    <cellStyle name="_(1342)Jack-Dwight_SK_Price_Update_2009.11 4 2" xfId="34184"/>
    <cellStyle name="_(1342)Jack-Dwight_SK_Price_Update_2009.11 5" xfId="33904"/>
    <cellStyle name="_(137X)Jack-Dwight_SK_Price_Update_2009.12" xfId="9"/>
    <cellStyle name="_(137X)Jack-Dwight_SK_Price_Update_2009.12 2" xfId="10"/>
    <cellStyle name="_(137X)Jack-Dwight_SK_Price_Update_2009.12 2 2" xfId="34514"/>
    <cellStyle name="_(137X)Jack-Dwight_SK_Price_Update_2009.12 3" xfId="11"/>
    <cellStyle name="_(137X)Jack-Dwight_SK_Price_Update_2009.12 3 2" xfId="34716"/>
    <cellStyle name="_(137X)Jack-Dwight_SK_Price_Update_2009.12 4" xfId="12"/>
    <cellStyle name="_(137X)Jack-Dwight_SK_Price_Update_2009.12 4 2" xfId="34185"/>
    <cellStyle name="_(137X)Jack-Dwight_SK_Price_Update_2009.12 5" xfId="33903"/>
    <cellStyle name="_(1428)Jack-Dwight_SK_Price_AMJ-2010" xfId="13"/>
    <cellStyle name="_(1428)Jack-Dwight_SK_Price_AMJ-2010 2" xfId="14"/>
    <cellStyle name="_(1428)Jack-Dwight_SK_Price_AMJ-2010 2 2" xfId="34515"/>
    <cellStyle name="_(1428)Jack-Dwight_SK_Price_AMJ-2010 3" xfId="15"/>
    <cellStyle name="_(1428)Jack-Dwight_SK_Price_AMJ-2010 3 2" xfId="34717"/>
    <cellStyle name="_(1428)Jack-Dwight_SK_Price_AMJ-2010 4" xfId="16"/>
    <cellStyle name="_(1428)Jack-Dwight_SK_Price_AMJ-2010 4 2" xfId="34186"/>
    <cellStyle name="_(1428)Jack-Dwight_SK_Price_AMJ-2010 5" xfId="33905"/>
    <cellStyle name="_(1465)Jack-Dwight_SK_Price_AMJ-2010_rev01" xfId="17"/>
    <cellStyle name="_(1465)Jack-Dwight_SK_Price_AMJ-2010_rev01 2" xfId="18"/>
    <cellStyle name="_(1465)Jack-Dwight_SK_Price_AMJ-2010_rev01 2 2" xfId="34516"/>
    <cellStyle name="_(1465)Jack-Dwight_SK_Price_AMJ-2010_rev01 3" xfId="19"/>
    <cellStyle name="_(1465)Jack-Dwight_SK_Price_AMJ-2010_rev01 3 2" xfId="34718"/>
    <cellStyle name="_(1465)Jack-Dwight_SK_Price_AMJ-2010_rev01 4" xfId="20"/>
    <cellStyle name="_(1465)Jack-Dwight_SK_Price_AMJ-2010_rev01 4 2" xfId="34187"/>
    <cellStyle name="_(1465)Jack-Dwight_SK_Price_AMJ-2010_rev01 5" xfId="33906"/>
    <cellStyle name="_(1521)Jack-Dwight_SK_Price_JAS-2010" xfId="21"/>
    <cellStyle name="_(1521)Jack-Dwight_SK_Price_JAS-2010 2" xfId="22"/>
    <cellStyle name="_(1521)Jack-Dwight_SK_Price_JAS-2010 2 2" xfId="34517"/>
    <cellStyle name="_(1521)Jack-Dwight_SK_Price_JAS-2010 3" xfId="23"/>
    <cellStyle name="_(1521)Jack-Dwight_SK_Price_JAS-2010 3 2" xfId="34719"/>
    <cellStyle name="_(1521)Jack-Dwight_SK_Price_JAS-2010 4" xfId="24"/>
    <cellStyle name="_(1521)Jack-Dwight_SK_Price_JAS-2010 4 2" xfId="34188"/>
    <cellStyle name="_(1521)Jack-Dwight_SK_Price_JAS-2010 5" xfId="33907"/>
    <cellStyle name="_C3551 compressor BOM rev B" xfId="25"/>
    <cellStyle name="_C3551 compressor BOM rev B 2" xfId="34037"/>
    <cellStyle name="_C3551 compressor BOM rev B_Fixture List For Berol Assy Cell" xfId="26"/>
    <cellStyle name="_C3551 compressor BOM rev B_Fixture List For Berol Assy Cell 2" xfId="34038"/>
    <cellStyle name="_C3551 compressor Project folder rev B" xfId="27"/>
    <cellStyle name="_C3551 compressor Project folder rev B 2" xfId="34039"/>
    <cellStyle name="_C3551 compressor Project folder rev B_Fixture List For Berol Assy Cell" xfId="28"/>
    <cellStyle name="_C3551 compressor Project folder rev B_Fixture List For Berol Assy Cell 2" xfId="34040"/>
    <cellStyle name="_Dwight Quotation 20 June 2008 (Rev 12) Excel Version" xfId="29"/>
    <cellStyle name="_Dwight Quotation 20 June 2008 (Rev 12) Excel Version 2" xfId="30"/>
    <cellStyle name="_Dwight Quotation 20 June 2008 (Rev 12) Excel Version 2 2" xfId="34518"/>
    <cellStyle name="_Dwight Quotation 20 June 2008 (Rev 12) Excel Version 3" xfId="31"/>
    <cellStyle name="_Dwight Quotation 20 June 2008 (Rev 12) Excel Version 3 2" xfId="34720"/>
    <cellStyle name="_Dwight Quotation 20 June 2008 (Rev 12) Excel Version 4" xfId="32"/>
    <cellStyle name="_Dwight Quotation 20 June 2008 (Rev 12) Excel Version 4 2" xfId="34189"/>
    <cellStyle name="_Dwight Quotation 20 June 2008 (Rev 12) Excel Version 5" xfId="33908"/>
    <cellStyle name="_ET_STYLE_NoName_00_" xfId="33"/>
    <cellStyle name="_ET_STYLE_NoName_00_ 2" xfId="34"/>
    <cellStyle name="_ET_STYLE_NoName_00_ 2 2" xfId="35"/>
    <cellStyle name="_ET_STYLE_NoName_00_ 2 2 2" xfId="34590"/>
    <cellStyle name="_ET_STYLE_NoName_00_ 2 3" xfId="34299"/>
    <cellStyle name="_ET_STYLE_NoName_00_ 3" xfId="36"/>
    <cellStyle name="_ET_STYLE_NoName_00_ 3 2" xfId="34522"/>
    <cellStyle name="_ET_STYLE_NoName_00_ 4" xfId="34195"/>
    <cellStyle name="_Fixture List For Berol Assy Cell" xfId="37"/>
    <cellStyle name="_Fixture List For Berol Assy Cell 2" xfId="34041"/>
    <cellStyle name="_PURCHASING PART list rev B" xfId="38"/>
    <cellStyle name="_PURCHASING PART list rev B 2" xfId="34042"/>
    <cellStyle name="_PURCHASING PART list rev B_Fixture List For Berol Assy Cell" xfId="39"/>
    <cellStyle name="_PURCHASING PART list rev B_Fixture List For Berol Assy Cell 2" xfId="34043"/>
    <cellStyle name="_Standard Time_Equipment Quotation_12Oct2009" xfId="40"/>
    <cellStyle name="_Standard Time_Equipment Quotation_12Oct2009 2" xfId="34044"/>
    <cellStyle name="20% - Accent1" xfId="41"/>
    <cellStyle name="20% - Accent1 2" xfId="42"/>
    <cellStyle name="20% - Accent1 2 2" xfId="33942"/>
    <cellStyle name="20% - Accent1 3" xfId="43"/>
    <cellStyle name="20% - Accent1 3 2" xfId="34211"/>
    <cellStyle name="20% - Accent1 4" xfId="36194"/>
    <cellStyle name="20% - Accent2" xfId="44"/>
    <cellStyle name="20% - Accent2 2" xfId="45"/>
    <cellStyle name="20% - Accent2 2 2" xfId="33943"/>
    <cellStyle name="20% - Accent2 3" xfId="46"/>
    <cellStyle name="20% - Accent2 3 2" xfId="34212"/>
    <cellStyle name="20% - Accent2 4" xfId="36198"/>
    <cellStyle name="20% - Accent3" xfId="47"/>
    <cellStyle name="20% - Accent3 2" xfId="48"/>
    <cellStyle name="20% - Accent3 2 2" xfId="33944"/>
    <cellStyle name="20% - Accent3 3" xfId="49"/>
    <cellStyle name="20% - Accent3 3 2" xfId="34213"/>
    <cellStyle name="20% - Accent3 4" xfId="36202"/>
    <cellStyle name="20% - Accent4" xfId="50"/>
    <cellStyle name="20% - Accent4 2" xfId="51"/>
    <cellStyle name="20% - Accent4 2 2" xfId="33945"/>
    <cellStyle name="20% - Accent4 3" xfId="52"/>
    <cellStyle name="20% - Accent4 3 2" xfId="34214"/>
    <cellStyle name="20% - Accent4 4" xfId="36206"/>
    <cellStyle name="20% - Accent5" xfId="53"/>
    <cellStyle name="20% - Accent5 2" xfId="54"/>
    <cellStyle name="20% - Accent5 2 2" xfId="33946"/>
    <cellStyle name="20% - Accent5 3" xfId="55"/>
    <cellStyle name="20% - Accent5 3 2" xfId="34215"/>
    <cellStyle name="20% - Accent5 4" xfId="36210"/>
    <cellStyle name="20% - Accent6" xfId="56"/>
    <cellStyle name="20% - Accent6 2" xfId="57"/>
    <cellStyle name="20% - Accent6 2 2" xfId="33947"/>
    <cellStyle name="20% - Accent6 3" xfId="58"/>
    <cellStyle name="20% - Accent6 3 2" xfId="34216"/>
    <cellStyle name="20% - Accent6 4" xfId="36214"/>
    <cellStyle name="20% - 强调文字颜色 1" xfId="33948"/>
    <cellStyle name="20% - 强调文字颜色 1 2" xfId="59"/>
    <cellStyle name="20% - 强调文字颜色 1 2 2" xfId="34591"/>
    <cellStyle name="20% - 强调文字颜色 1 3" xfId="60"/>
    <cellStyle name="20% - 强调文字颜色 1 3 2" xfId="34300"/>
    <cellStyle name="20% - 强调文字颜色 1 4" xfId="61"/>
    <cellStyle name="20% - 强调文字颜色 1 4 2" xfId="34985"/>
    <cellStyle name="20% - 强调文字颜色 2" xfId="33949"/>
    <cellStyle name="20% - 强调文字颜色 2 2" xfId="62"/>
    <cellStyle name="20% - 强调文字颜色 2 2 2" xfId="34592"/>
    <cellStyle name="20% - 强调文字颜色 2 3" xfId="63"/>
    <cellStyle name="20% - 强调文字颜色 2 3 2" xfId="34301"/>
    <cellStyle name="20% - 强调文字颜色 2 4" xfId="64"/>
    <cellStyle name="20% - 强调文字颜色 2 4 2" xfId="34986"/>
    <cellStyle name="20% - 强调文字颜色 3" xfId="33950"/>
    <cellStyle name="20% - 强调文字颜色 3 2" xfId="65"/>
    <cellStyle name="20% - 强调文字颜色 3 2 2" xfId="34593"/>
    <cellStyle name="20% - 强调文字颜色 3 3" xfId="66"/>
    <cellStyle name="20% - 强调文字颜色 3 3 2" xfId="34302"/>
    <cellStyle name="20% - 强调文字颜色 3 4" xfId="67"/>
    <cellStyle name="20% - 强调文字颜色 3 4 2" xfId="34987"/>
    <cellStyle name="20% - 强调文字颜色 4" xfId="33951"/>
    <cellStyle name="20% - 强调文字颜色 4 2" xfId="68"/>
    <cellStyle name="20% - 强调文字颜色 4 2 2" xfId="34594"/>
    <cellStyle name="20% - 强调文字颜色 4 3" xfId="69"/>
    <cellStyle name="20% - 强调文字颜色 4 3 2" xfId="34303"/>
    <cellStyle name="20% - 强调文字颜色 4 4" xfId="70"/>
    <cellStyle name="20% - 强调文字颜色 4 4 2" xfId="34988"/>
    <cellStyle name="20% - 强调文字颜色 5" xfId="33952"/>
    <cellStyle name="20% - 强调文字颜色 5 2" xfId="71"/>
    <cellStyle name="20% - 强调文字颜色 5 2 2" xfId="34595"/>
    <cellStyle name="20% - 强调文字颜色 5 3" xfId="72"/>
    <cellStyle name="20% - 强调文字颜色 5 3 2" xfId="34304"/>
    <cellStyle name="20% - 强调文字颜色 5 4" xfId="73"/>
    <cellStyle name="20% - 强调文字颜色 5 4 2" xfId="34989"/>
    <cellStyle name="20% - 强调文字颜色 6" xfId="33953"/>
    <cellStyle name="20% - 强调文字颜色 6 2" xfId="74"/>
    <cellStyle name="20% - 强调文字颜色 6 2 2" xfId="34596"/>
    <cellStyle name="20% - 强调文字颜色 6 3" xfId="75"/>
    <cellStyle name="20% - 强调文字颜色 6 3 2" xfId="34305"/>
    <cellStyle name="20% - 强调文字颜色 6 4" xfId="76"/>
    <cellStyle name="20% - 强调文字颜色 6 4 2" xfId="34990"/>
    <cellStyle name="40% - Accent1" xfId="77"/>
    <cellStyle name="40% - Accent1 2" xfId="78"/>
    <cellStyle name="40% - Accent1 2 2" xfId="33954"/>
    <cellStyle name="40% - Accent1 3" xfId="79"/>
    <cellStyle name="40% - Accent1 3 2" xfId="34217"/>
    <cellStyle name="40% - Accent1 4" xfId="36195"/>
    <cellStyle name="40% - Accent2" xfId="80"/>
    <cellStyle name="40% - Accent2 2" xfId="81"/>
    <cellStyle name="40% - Accent2 2 2" xfId="33955"/>
    <cellStyle name="40% - Accent2 3" xfId="82"/>
    <cellStyle name="40% - Accent2 3 2" xfId="34218"/>
    <cellStyle name="40% - Accent2 4" xfId="36199"/>
    <cellStyle name="40% - Accent3" xfId="83"/>
    <cellStyle name="40% - Accent3 2" xfId="84"/>
    <cellStyle name="40% - Accent3 2 2" xfId="33956"/>
    <cellStyle name="40% - Accent3 3" xfId="85"/>
    <cellStyle name="40% - Accent3 3 2" xfId="34219"/>
    <cellStyle name="40% - Accent3 4" xfId="36203"/>
    <cellStyle name="40% - Accent4" xfId="86"/>
    <cellStyle name="40% - Accent4 2" xfId="87"/>
    <cellStyle name="40% - Accent4 2 2" xfId="33957"/>
    <cellStyle name="40% - Accent4 3" xfId="88"/>
    <cellStyle name="40% - Accent4 3 2" xfId="34220"/>
    <cellStyle name="40% - Accent4 4" xfId="36207"/>
    <cellStyle name="40% - Accent5" xfId="89"/>
    <cellStyle name="40% - Accent5 2" xfId="90"/>
    <cellStyle name="40% - Accent5 2 2" xfId="33958"/>
    <cellStyle name="40% - Accent5 3" xfId="91"/>
    <cellStyle name="40% - Accent5 3 2" xfId="34221"/>
    <cellStyle name="40% - Accent5 4" xfId="36211"/>
    <cellStyle name="40% - Accent6" xfId="92"/>
    <cellStyle name="40% - Accent6 2" xfId="93"/>
    <cellStyle name="40% - Accent6 2 2" xfId="33959"/>
    <cellStyle name="40% - Accent6 3" xfId="94"/>
    <cellStyle name="40% - Accent6 3 2" xfId="34222"/>
    <cellStyle name="40% - Accent6 4" xfId="36215"/>
    <cellStyle name="40% - 强调文字颜色 1" xfId="33960"/>
    <cellStyle name="40% - 强调文字颜色 1 2" xfId="95"/>
    <cellStyle name="40% - 强调文字颜色 1 2 2" xfId="34597"/>
    <cellStyle name="40% - 强调文字颜色 1 3" xfId="96"/>
    <cellStyle name="40% - 强调文字颜色 1 3 2" xfId="34306"/>
    <cellStyle name="40% - 强调文字颜色 1 4" xfId="97"/>
    <cellStyle name="40% - 强调文字颜色 1 4 2" xfId="34991"/>
    <cellStyle name="40% - 强调文字颜色 2" xfId="33961"/>
    <cellStyle name="40% - 强调文字颜色 2 2" xfId="98"/>
    <cellStyle name="40% - 强调文字颜色 2 2 2" xfId="34598"/>
    <cellStyle name="40% - 强调文字颜色 2 3" xfId="99"/>
    <cellStyle name="40% - 强调文字颜色 2 3 2" xfId="34307"/>
    <cellStyle name="40% - 强调文字颜色 2 4" xfId="100"/>
    <cellStyle name="40% - 强调文字颜色 2 4 2" xfId="34992"/>
    <cellStyle name="40% - 强调文字颜色 3" xfId="33962"/>
    <cellStyle name="40% - 强调文字颜色 3 2" xfId="101"/>
    <cellStyle name="40% - 强调文字颜色 3 2 2" xfId="34599"/>
    <cellStyle name="40% - 强调文字颜色 3 3" xfId="102"/>
    <cellStyle name="40% - 强调文字颜色 3 3 2" xfId="34308"/>
    <cellStyle name="40% - 强调文字颜色 3 4" xfId="103"/>
    <cellStyle name="40% - 强调文字颜色 3 4 2" xfId="34993"/>
    <cellStyle name="40% - 强调文字颜色 4" xfId="33963"/>
    <cellStyle name="40% - 强调文字颜色 4 2" xfId="104"/>
    <cellStyle name="40% - 强调文字颜色 4 2 2" xfId="34600"/>
    <cellStyle name="40% - 强调文字颜色 4 3" xfId="105"/>
    <cellStyle name="40% - 强调文字颜色 4 3 2" xfId="34309"/>
    <cellStyle name="40% - 强调文字颜色 4 4" xfId="106"/>
    <cellStyle name="40% - 强调文字颜色 4 4 2" xfId="34994"/>
    <cellStyle name="40% - 强调文字颜色 5" xfId="33964"/>
    <cellStyle name="40% - 强调文字颜色 5 2" xfId="107"/>
    <cellStyle name="40% - 强调文字颜色 5 2 2" xfId="34601"/>
    <cellStyle name="40% - 强调文字颜色 5 3" xfId="108"/>
    <cellStyle name="40% - 强调文字颜色 5 3 2" xfId="34310"/>
    <cellStyle name="40% - 强调文字颜色 5 4" xfId="109"/>
    <cellStyle name="40% - 强调文字颜色 5 4 2" xfId="34995"/>
    <cellStyle name="40% - 强调文字颜色 6" xfId="33965"/>
    <cellStyle name="40% - 强调文字颜色 6 2" xfId="110"/>
    <cellStyle name="40% - 强调文字颜色 6 2 2" xfId="34602"/>
    <cellStyle name="40% - 强调文字颜色 6 3" xfId="111"/>
    <cellStyle name="40% - 强调文字颜色 6 3 2" xfId="34311"/>
    <cellStyle name="40% - 强调文字颜色 6 4" xfId="112"/>
    <cellStyle name="40% - 强调文字颜色 6 4 2" xfId="34996"/>
    <cellStyle name="60% - Accent1" xfId="113"/>
    <cellStyle name="60% - Accent1 2" xfId="114"/>
    <cellStyle name="60% - Accent1 2 2" xfId="33966"/>
    <cellStyle name="60% - Accent1 3" xfId="115"/>
    <cellStyle name="60% - Accent1 3 2" xfId="34223"/>
    <cellStyle name="60% - Accent1 4" xfId="36196"/>
    <cellStyle name="60% - Accent2" xfId="116"/>
    <cellStyle name="60% - Accent2 2" xfId="117"/>
    <cellStyle name="60% - Accent2 2 2" xfId="33967"/>
    <cellStyle name="60% - Accent2 3" xfId="118"/>
    <cellStyle name="60% - Accent2 3 2" xfId="34224"/>
    <cellStyle name="60% - Accent2 4" xfId="36200"/>
    <cellStyle name="60% - Accent3" xfId="119"/>
    <cellStyle name="60% - Accent3 2" xfId="120"/>
    <cellStyle name="60% - Accent3 2 2" xfId="33968"/>
    <cellStyle name="60% - Accent3 3" xfId="121"/>
    <cellStyle name="60% - Accent3 3 2" xfId="34225"/>
    <cellStyle name="60% - Accent3 4" xfId="36204"/>
    <cellStyle name="60% - Accent4" xfId="122"/>
    <cellStyle name="60% - Accent4 2" xfId="123"/>
    <cellStyle name="60% - Accent4 2 2" xfId="33969"/>
    <cellStyle name="60% - Accent4 3" xfId="124"/>
    <cellStyle name="60% - Accent4 3 2" xfId="34226"/>
    <cellStyle name="60% - Accent4 4" xfId="36208"/>
    <cellStyle name="60% - Accent5" xfId="125"/>
    <cellStyle name="60% - Accent5 2" xfId="126"/>
    <cellStyle name="60% - Accent5 2 2" xfId="33970"/>
    <cellStyle name="60% - Accent5 3" xfId="127"/>
    <cellStyle name="60% - Accent5 3 2" xfId="34227"/>
    <cellStyle name="60% - Accent5 4" xfId="36212"/>
    <cellStyle name="60% - Accent6" xfId="128"/>
    <cellStyle name="60% - Accent6 2" xfId="129"/>
    <cellStyle name="60% - Accent6 2 2" xfId="33971"/>
    <cellStyle name="60% - Accent6 3" xfId="130"/>
    <cellStyle name="60% - Accent6 3 2" xfId="34228"/>
    <cellStyle name="60% - Accent6 4" xfId="36216"/>
    <cellStyle name="60% - 强调文字颜色 1" xfId="33972"/>
    <cellStyle name="60% - 强调文字颜色 1 2" xfId="131"/>
    <cellStyle name="60% - 强调文字颜色 1 2 2" xfId="34603"/>
    <cellStyle name="60% - 强调文字颜色 1 3" xfId="132"/>
    <cellStyle name="60% - 强调文字颜色 1 3 2" xfId="34312"/>
    <cellStyle name="60% - 强调文字颜色 1 4" xfId="133"/>
    <cellStyle name="60% - 强调文字颜色 1 4 2" xfId="34997"/>
    <cellStyle name="60% - 强调文字颜色 2" xfId="33973"/>
    <cellStyle name="60% - 强调文字颜色 2 2" xfId="134"/>
    <cellStyle name="60% - 强调文字颜色 2 2 2" xfId="34604"/>
    <cellStyle name="60% - 强调文字颜色 2 3" xfId="135"/>
    <cellStyle name="60% - 强调文字颜色 2 3 2" xfId="34313"/>
    <cellStyle name="60% - 强调文字颜色 2 4" xfId="136"/>
    <cellStyle name="60% - 强调文字颜色 2 4 2" xfId="34998"/>
    <cellStyle name="60% - 强调文字颜色 3" xfId="33974"/>
    <cellStyle name="60% - 强调文字颜色 3 2" xfId="137"/>
    <cellStyle name="60% - 强调文字颜色 3 2 2" xfId="34605"/>
    <cellStyle name="60% - 强调文字颜色 3 3" xfId="138"/>
    <cellStyle name="60% - 强调文字颜色 3 3 2" xfId="34314"/>
    <cellStyle name="60% - 强调文字颜色 3 4" xfId="139"/>
    <cellStyle name="60% - 强调文字颜色 3 4 2" xfId="34999"/>
    <cellStyle name="60% - 强调文字颜色 4" xfId="33975"/>
    <cellStyle name="60% - 强调文字颜色 4 2" xfId="140"/>
    <cellStyle name="60% - 强调文字颜色 4 2 2" xfId="34606"/>
    <cellStyle name="60% - 强调文字颜色 4 3" xfId="141"/>
    <cellStyle name="60% - 强调文字颜色 4 3 2" xfId="34315"/>
    <cellStyle name="60% - 强调文字颜色 4 4" xfId="142"/>
    <cellStyle name="60% - 强调文字颜色 4 4 2" xfId="35000"/>
    <cellStyle name="60% - 强调文字颜色 5" xfId="33976"/>
    <cellStyle name="60% - 强调文字颜色 5 2" xfId="143"/>
    <cellStyle name="60% - 强调文字颜色 5 2 2" xfId="34607"/>
    <cellStyle name="60% - 强调文字颜色 5 3" xfId="144"/>
    <cellStyle name="60% - 强调文字颜色 5 3 2" xfId="34316"/>
    <cellStyle name="60% - 强调文字颜色 5 4" xfId="145"/>
    <cellStyle name="60% - 强调文字颜色 5 4 2" xfId="35001"/>
    <cellStyle name="60% - 强调文字颜色 6" xfId="33977"/>
    <cellStyle name="60% - 强调文字颜色 6 2" xfId="146"/>
    <cellStyle name="60% - 强调文字颜色 6 2 2" xfId="34608"/>
    <cellStyle name="60% - 强调文字颜色 6 3" xfId="147"/>
    <cellStyle name="60% - 强调文字颜色 6 3 2" xfId="34317"/>
    <cellStyle name="60% - 强调文字颜色 6 4" xfId="148"/>
    <cellStyle name="60% - 强调文字颜色 6 4 2" xfId="35002"/>
    <cellStyle name="Accent1" xfId="149"/>
    <cellStyle name="Accent1 2" xfId="150"/>
    <cellStyle name="Accent1 2 2" xfId="33978"/>
    <cellStyle name="Accent1 3" xfId="151"/>
    <cellStyle name="Accent1 3 2" xfId="34229"/>
    <cellStyle name="Accent1 4" xfId="36193"/>
    <cellStyle name="Accent2" xfId="152"/>
    <cellStyle name="Accent2 2" xfId="153"/>
    <cellStyle name="Accent2 2 2" xfId="33979"/>
    <cellStyle name="Accent2 3" xfId="154"/>
    <cellStyle name="Accent2 3 2" xfId="34230"/>
    <cellStyle name="Accent2 4" xfId="36197"/>
    <cellStyle name="Accent3" xfId="155"/>
    <cellStyle name="Accent3 2" xfId="156"/>
    <cellStyle name="Accent3 2 2" xfId="33980"/>
    <cellStyle name="Accent3 3" xfId="157"/>
    <cellStyle name="Accent3 3 2" xfId="34231"/>
    <cellStyle name="Accent3 4" xfId="36201"/>
    <cellStyle name="Accent4" xfId="158"/>
    <cellStyle name="Accent4 2" xfId="159"/>
    <cellStyle name="Accent4 2 2" xfId="33981"/>
    <cellStyle name="Accent4 3" xfId="160"/>
    <cellStyle name="Accent4 3 2" xfId="34232"/>
    <cellStyle name="Accent4 4" xfId="36205"/>
    <cellStyle name="Accent5" xfId="161"/>
    <cellStyle name="Accent5 2" xfId="162"/>
    <cellStyle name="Accent5 2 2" xfId="33982"/>
    <cellStyle name="Accent5 3" xfId="163"/>
    <cellStyle name="Accent5 3 2" xfId="34233"/>
    <cellStyle name="Accent5 4" xfId="36209"/>
    <cellStyle name="Accent6" xfId="164"/>
    <cellStyle name="Accent6 2" xfId="165"/>
    <cellStyle name="Accent6 2 2" xfId="33983"/>
    <cellStyle name="Accent6 3" xfId="166"/>
    <cellStyle name="Accent6 3 2" xfId="34234"/>
    <cellStyle name="Accent6 4" xfId="36213"/>
    <cellStyle name="Bad" xfId="167"/>
    <cellStyle name="Bad 2" xfId="168"/>
    <cellStyle name="Bad 2 2" xfId="33984"/>
    <cellStyle name="Bad 3" xfId="169"/>
    <cellStyle name="Bad 3 2" xfId="34235"/>
    <cellStyle name="Bad 4" xfId="36183"/>
    <cellStyle name="Calculation" xfId="170"/>
    <cellStyle name="Calculation 10" xfId="2303"/>
    <cellStyle name="Calculation 10 2" xfId="6212"/>
    <cellStyle name="Calculation 10 2 2" xfId="27241"/>
    <cellStyle name="Calculation 10 2 3" xfId="17433"/>
    <cellStyle name="Calculation 10 3" xfId="9887"/>
    <cellStyle name="Calculation 10 3 2" xfId="30001"/>
    <cellStyle name="Calculation 10 3 3" xfId="20993"/>
    <cellStyle name="Calculation 10 4" xfId="13155"/>
    <cellStyle name="Calculation 10 4 2" xfId="32471"/>
    <cellStyle name="Calculation 10 5" xfId="24497"/>
    <cellStyle name="Calculation 11" xfId="2834"/>
    <cellStyle name="Calculation 11 2" xfId="6713"/>
    <cellStyle name="Calculation 11 2 2" xfId="27619"/>
    <cellStyle name="Calculation 11 2 3" xfId="17932"/>
    <cellStyle name="Calculation 11 3" xfId="10386"/>
    <cellStyle name="Calculation 11 3 2" xfId="30377"/>
    <cellStyle name="Calculation 11 3 3" xfId="21492"/>
    <cellStyle name="Calculation 11 4" xfId="13428"/>
    <cellStyle name="Calculation 11 4 2" xfId="32744"/>
    <cellStyle name="Calculation 11 5" xfId="24883"/>
    <cellStyle name="Calculation 12" xfId="2351"/>
    <cellStyle name="Calculation 12 2" xfId="6253"/>
    <cellStyle name="Calculation 12 2 2" xfId="27265"/>
    <cellStyle name="Calculation 12 2 3" xfId="17474"/>
    <cellStyle name="Calculation 12 3" xfId="9928"/>
    <cellStyle name="Calculation 12 3 2" xfId="30025"/>
    <cellStyle name="Calculation 12 3 3" xfId="21034"/>
    <cellStyle name="Calculation 12 4" xfId="13177"/>
    <cellStyle name="Calculation 12 4 2" xfId="32493"/>
    <cellStyle name="Calculation 12 5" xfId="24521"/>
    <cellStyle name="Calculation 13" xfId="3112"/>
    <cellStyle name="Calculation 13 2" xfId="6977"/>
    <cellStyle name="Calculation 13 2 2" xfId="27823"/>
    <cellStyle name="Calculation 13 2 3" xfId="18196"/>
    <cellStyle name="Calculation 13 3" xfId="10650"/>
    <cellStyle name="Calculation 13 3 2" xfId="30581"/>
    <cellStyle name="Calculation 13 3 3" xfId="21756"/>
    <cellStyle name="Calculation 13 4" xfId="13557"/>
    <cellStyle name="Calculation 13 4 2" xfId="32873"/>
    <cellStyle name="Calculation 13 5" xfId="25088"/>
    <cellStyle name="Calculation 14" xfId="3908"/>
    <cellStyle name="Calculation 14 2" xfId="7737"/>
    <cellStyle name="Calculation 14 2 2" xfId="28330"/>
    <cellStyle name="Calculation 14 2 3" xfId="18956"/>
    <cellStyle name="Calculation 14 3" xfId="11410"/>
    <cellStyle name="Calculation 14 3 2" xfId="31088"/>
    <cellStyle name="Calculation 14 3 3" xfId="22516"/>
    <cellStyle name="Calculation 14 4" xfId="13921"/>
    <cellStyle name="Calculation 14 4 2" xfId="33237"/>
    <cellStyle name="Calculation 14 5" xfId="25616"/>
    <cellStyle name="Calculation 15" xfId="2820"/>
    <cellStyle name="Calculation 15 2" xfId="6699"/>
    <cellStyle name="Calculation 15 2 2" xfId="27605"/>
    <cellStyle name="Calculation 15 2 3" xfId="17918"/>
    <cellStyle name="Calculation 15 3" xfId="10372"/>
    <cellStyle name="Calculation 15 3 2" xfId="30363"/>
    <cellStyle name="Calculation 15 3 3" xfId="21478"/>
    <cellStyle name="Calculation 15 4" xfId="13414"/>
    <cellStyle name="Calculation 15 4 2" xfId="32730"/>
    <cellStyle name="Calculation 15 5" xfId="24869"/>
    <cellStyle name="Calculation 16" xfId="3886"/>
    <cellStyle name="Calculation 16 2" xfId="7719"/>
    <cellStyle name="Calculation 16 2 2" xfId="28316"/>
    <cellStyle name="Calculation 16 2 3" xfId="18938"/>
    <cellStyle name="Calculation 16 3" xfId="11392"/>
    <cellStyle name="Calculation 16 3 2" xfId="31074"/>
    <cellStyle name="Calculation 16 3 3" xfId="22498"/>
    <cellStyle name="Calculation 16 4" xfId="13907"/>
    <cellStyle name="Calculation 16 4 2" xfId="33223"/>
    <cellStyle name="Calculation 16 5" xfId="25599"/>
    <cellStyle name="Calculation 17" xfId="2826"/>
    <cellStyle name="Calculation 17 2" xfId="6705"/>
    <cellStyle name="Calculation 17 2 2" xfId="27611"/>
    <cellStyle name="Calculation 17 2 3" xfId="17924"/>
    <cellStyle name="Calculation 17 3" xfId="10378"/>
    <cellStyle name="Calculation 17 3 2" xfId="30369"/>
    <cellStyle name="Calculation 17 3 3" xfId="21484"/>
    <cellStyle name="Calculation 17 4" xfId="13420"/>
    <cellStyle name="Calculation 17 4 2" xfId="32736"/>
    <cellStyle name="Calculation 17 5" xfId="24875"/>
    <cellStyle name="Calculation 18" xfId="4149"/>
    <cellStyle name="Calculation 18 2" xfId="7969"/>
    <cellStyle name="Calculation 18 2 2" xfId="28506"/>
    <cellStyle name="Calculation 18 2 3" xfId="19188"/>
    <cellStyle name="Calculation 18 3" xfId="11642"/>
    <cellStyle name="Calculation 18 3 2" xfId="31264"/>
    <cellStyle name="Calculation 18 3 3" xfId="22748"/>
    <cellStyle name="Calculation 18 4" xfId="14022"/>
    <cellStyle name="Calculation 18 4 2" xfId="33338"/>
    <cellStyle name="Calculation 18 5" xfId="25800"/>
    <cellStyle name="Calculation 19" xfId="4827"/>
    <cellStyle name="Calculation 19 2" xfId="8638"/>
    <cellStyle name="Calculation 19 2 2" xfId="28957"/>
    <cellStyle name="Calculation 19 2 3" xfId="19857"/>
    <cellStyle name="Calculation 19 3" xfId="12311"/>
    <cellStyle name="Calculation 19 3 2" xfId="31715"/>
    <cellStyle name="Calculation 19 3 3" xfId="23417"/>
    <cellStyle name="Calculation 19 4" xfId="14354"/>
    <cellStyle name="Calculation 19 4 2" xfId="33670"/>
    <cellStyle name="Calculation 19 5" xfId="26257"/>
    <cellStyle name="Calculation 2" xfId="171"/>
    <cellStyle name="Calculation 2 10" xfId="1595"/>
    <cellStyle name="Calculation 2 10 2" xfId="5654"/>
    <cellStyle name="Calculation 2 10 2 2" xfId="26754"/>
    <cellStyle name="Calculation 2 10 2 3" xfId="16875"/>
    <cellStyle name="Calculation 2 10 3" xfId="9332"/>
    <cellStyle name="Calculation 2 10 3 2" xfId="29516"/>
    <cellStyle name="Calculation 2 10 3 3" xfId="20438"/>
    <cellStyle name="Calculation 2 10 4" xfId="12808"/>
    <cellStyle name="Calculation 2 10 4 2" xfId="32124"/>
    <cellStyle name="Calculation 2 10 5" xfId="23966"/>
    <cellStyle name="Calculation 2 11" xfId="2414"/>
    <cellStyle name="Calculation 2 11 2" xfId="6308"/>
    <cellStyle name="Calculation 2 11 2 2" xfId="27312"/>
    <cellStyle name="Calculation 2 11 2 3" xfId="17529"/>
    <cellStyle name="Calculation 2 11 3" xfId="9983"/>
    <cellStyle name="Calculation 2 11 3 2" xfId="30072"/>
    <cellStyle name="Calculation 2 11 3 3" xfId="21089"/>
    <cellStyle name="Calculation 2 11 4" xfId="13220"/>
    <cellStyle name="Calculation 2 11 4 2" xfId="32536"/>
    <cellStyle name="Calculation 2 11 5" xfId="24573"/>
    <cellStyle name="Calculation 2 12" xfId="2852"/>
    <cellStyle name="Calculation 2 12 2" xfId="6731"/>
    <cellStyle name="Calculation 2 12 2 2" xfId="27633"/>
    <cellStyle name="Calculation 2 12 2 3" xfId="17950"/>
    <cellStyle name="Calculation 2 12 3" xfId="10404"/>
    <cellStyle name="Calculation 2 12 3 2" xfId="30391"/>
    <cellStyle name="Calculation 2 12 3 3" xfId="21510"/>
    <cellStyle name="Calculation 2 12 4" xfId="13442"/>
    <cellStyle name="Calculation 2 12 4 2" xfId="32758"/>
    <cellStyle name="Calculation 2 12 5" xfId="24897"/>
    <cellStyle name="Calculation 2 13" xfId="2302"/>
    <cellStyle name="Calculation 2 13 2" xfId="6211"/>
    <cellStyle name="Calculation 2 13 2 2" xfId="27240"/>
    <cellStyle name="Calculation 2 13 2 3" xfId="17432"/>
    <cellStyle name="Calculation 2 13 3" xfId="9886"/>
    <cellStyle name="Calculation 2 13 3 2" xfId="30000"/>
    <cellStyle name="Calculation 2 13 3 3" xfId="20992"/>
    <cellStyle name="Calculation 2 13 4" xfId="13154"/>
    <cellStyle name="Calculation 2 13 4 2" xfId="32470"/>
    <cellStyle name="Calculation 2 13 5" xfId="24496"/>
    <cellStyle name="Calculation 2 14" xfId="2833"/>
    <cellStyle name="Calculation 2 14 2" xfId="6712"/>
    <cellStyle name="Calculation 2 14 2 2" xfId="27618"/>
    <cellStyle name="Calculation 2 14 2 3" xfId="17931"/>
    <cellStyle name="Calculation 2 14 3" xfId="10385"/>
    <cellStyle name="Calculation 2 14 3 2" xfId="30376"/>
    <cellStyle name="Calculation 2 14 3 3" xfId="21491"/>
    <cellStyle name="Calculation 2 14 4" xfId="13427"/>
    <cellStyle name="Calculation 2 14 4 2" xfId="32743"/>
    <cellStyle name="Calculation 2 14 5" xfId="24882"/>
    <cellStyle name="Calculation 2 15" xfId="2350"/>
    <cellStyle name="Calculation 2 15 2" xfId="6252"/>
    <cellStyle name="Calculation 2 15 2 2" xfId="27264"/>
    <cellStyle name="Calculation 2 15 2 3" xfId="17473"/>
    <cellStyle name="Calculation 2 15 3" xfId="9927"/>
    <cellStyle name="Calculation 2 15 3 2" xfId="30024"/>
    <cellStyle name="Calculation 2 15 3 3" xfId="21033"/>
    <cellStyle name="Calculation 2 15 4" xfId="13176"/>
    <cellStyle name="Calculation 2 15 4 2" xfId="32492"/>
    <cellStyle name="Calculation 2 15 5" xfId="24520"/>
    <cellStyle name="Calculation 2 16" xfId="3111"/>
    <cellStyle name="Calculation 2 16 2" xfId="6976"/>
    <cellStyle name="Calculation 2 16 2 2" xfId="27822"/>
    <cellStyle name="Calculation 2 16 2 3" xfId="18195"/>
    <cellStyle name="Calculation 2 16 3" xfId="10649"/>
    <cellStyle name="Calculation 2 16 3 2" xfId="30580"/>
    <cellStyle name="Calculation 2 16 3 3" xfId="21755"/>
    <cellStyle name="Calculation 2 16 4" xfId="13556"/>
    <cellStyle name="Calculation 2 16 4 2" xfId="32872"/>
    <cellStyle name="Calculation 2 16 5" xfId="25087"/>
    <cellStyle name="Calculation 2 17" xfId="3907"/>
    <cellStyle name="Calculation 2 17 2" xfId="7736"/>
    <cellStyle name="Calculation 2 17 2 2" xfId="28329"/>
    <cellStyle name="Calculation 2 17 2 3" xfId="18955"/>
    <cellStyle name="Calculation 2 17 3" xfId="11409"/>
    <cellStyle name="Calculation 2 17 3 2" xfId="31087"/>
    <cellStyle name="Calculation 2 17 3 3" xfId="22515"/>
    <cellStyle name="Calculation 2 17 4" xfId="13920"/>
    <cellStyle name="Calculation 2 17 4 2" xfId="33236"/>
    <cellStyle name="Calculation 2 17 5" xfId="25615"/>
    <cellStyle name="Calculation 2 18" xfId="2819"/>
    <cellStyle name="Calculation 2 18 2" xfId="6698"/>
    <cellStyle name="Calculation 2 18 2 2" xfId="27604"/>
    <cellStyle name="Calculation 2 18 2 3" xfId="17917"/>
    <cellStyle name="Calculation 2 18 3" xfId="10371"/>
    <cellStyle name="Calculation 2 18 3 2" xfId="30362"/>
    <cellStyle name="Calculation 2 18 3 3" xfId="21477"/>
    <cellStyle name="Calculation 2 18 4" xfId="13413"/>
    <cellStyle name="Calculation 2 18 4 2" xfId="32729"/>
    <cellStyle name="Calculation 2 18 5" xfId="24868"/>
    <cellStyle name="Calculation 2 19" xfId="3885"/>
    <cellStyle name="Calculation 2 19 2" xfId="7718"/>
    <cellStyle name="Calculation 2 19 2 2" xfId="28315"/>
    <cellStyle name="Calculation 2 19 2 3" xfId="18937"/>
    <cellStyle name="Calculation 2 19 3" xfId="11391"/>
    <cellStyle name="Calculation 2 19 3 2" xfId="31073"/>
    <cellStyle name="Calculation 2 19 3 3" xfId="22497"/>
    <cellStyle name="Calculation 2 19 4" xfId="13906"/>
    <cellStyle name="Calculation 2 19 4 2" xfId="33222"/>
    <cellStyle name="Calculation 2 19 5" xfId="25598"/>
    <cellStyle name="Calculation 2 2" xfId="172"/>
    <cellStyle name="Calculation 2 2 10" xfId="3341"/>
    <cellStyle name="Calculation 2 2 10 2" xfId="7206"/>
    <cellStyle name="Calculation 2 2 10 2 2" xfId="27987"/>
    <cellStyle name="Calculation 2 2 10 2 3" xfId="18425"/>
    <cellStyle name="Calculation 2 2 10 3" xfId="10879"/>
    <cellStyle name="Calculation 2 2 10 3 2" xfId="30745"/>
    <cellStyle name="Calculation 2 2 10 3 3" xfId="21985"/>
    <cellStyle name="Calculation 2 2 10 4" xfId="13684"/>
    <cellStyle name="Calculation 2 2 10 4 2" xfId="33000"/>
    <cellStyle name="Calculation 2 2 10 5" xfId="25252"/>
    <cellStyle name="Calculation 2 2 11" xfId="2301"/>
    <cellStyle name="Calculation 2 2 11 2" xfId="6210"/>
    <cellStyle name="Calculation 2 2 11 2 2" xfId="27239"/>
    <cellStyle name="Calculation 2 2 11 2 3" xfId="17431"/>
    <cellStyle name="Calculation 2 2 11 3" xfId="9885"/>
    <cellStyle name="Calculation 2 2 11 3 2" xfId="29999"/>
    <cellStyle name="Calculation 2 2 11 3 3" xfId="20991"/>
    <cellStyle name="Calculation 2 2 11 4" xfId="13153"/>
    <cellStyle name="Calculation 2 2 11 4 2" xfId="32469"/>
    <cellStyle name="Calculation 2 2 11 5" xfId="24495"/>
    <cellStyle name="Calculation 2 2 12" xfId="2832"/>
    <cellStyle name="Calculation 2 2 12 2" xfId="6711"/>
    <cellStyle name="Calculation 2 2 12 2 2" xfId="27617"/>
    <cellStyle name="Calculation 2 2 12 2 3" xfId="17930"/>
    <cellStyle name="Calculation 2 2 12 3" xfId="10384"/>
    <cellStyle name="Calculation 2 2 12 3 2" xfId="30375"/>
    <cellStyle name="Calculation 2 2 12 3 3" xfId="21490"/>
    <cellStyle name="Calculation 2 2 12 4" xfId="13426"/>
    <cellStyle name="Calculation 2 2 12 4 2" xfId="32742"/>
    <cellStyle name="Calculation 2 2 12 5" xfId="24881"/>
    <cellStyle name="Calculation 2 2 13" xfId="3996"/>
    <cellStyle name="Calculation 2 2 13 2" xfId="7822"/>
    <cellStyle name="Calculation 2 2 13 2 2" xfId="28409"/>
    <cellStyle name="Calculation 2 2 13 2 3" xfId="19041"/>
    <cellStyle name="Calculation 2 2 13 3" xfId="11495"/>
    <cellStyle name="Calculation 2 2 13 3 2" xfId="31167"/>
    <cellStyle name="Calculation 2 2 13 3 3" xfId="22601"/>
    <cellStyle name="Calculation 2 2 13 4" xfId="13963"/>
    <cellStyle name="Calculation 2 2 13 4 2" xfId="33279"/>
    <cellStyle name="Calculation 2 2 13 5" xfId="25698"/>
    <cellStyle name="Calculation 2 2 14" xfId="3110"/>
    <cellStyle name="Calculation 2 2 14 2" xfId="6975"/>
    <cellStyle name="Calculation 2 2 14 2 2" xfId="27821"/>
    <cellStyle name="Calculation 2 2 14 2 3" xfId="18194"/>
    <cellStyle name="Calculation 2 2 14 3" xfId="10648"/>
    <cellStyle name="Calculation 2 2 14 3 2" xfId="30579"/>
    <cellStyle name="Calculation 2 2 14 3 3" xfId="21754"/>
    <cellStyle name="Calculation 2 2 14 4" xfId="13555"/>
    <cellStyle name="Calculation 2 2 14 4 2" xfId="32871"/>
    <cellStyle name="Calculation 2 2 14 5" xfId="25086"/>
    <cellStyle name="Calculation 2 2 15" xfId="4379"/>
    <cellStyle name="Calculation 2 2 15 2" xfId="8198"/>
    <cellStyle name="Calculation 2 2 15 2 2" xfId="28670"/>
    <cellStyle name="Calculation 2 2 15 2 3" xfId="19417"/>
    <cellStyle name="Calculation 2 2 15 3" xfId="11871"/>
    <cellStyle name="Calculation 2 2 15 3 2" xfId="31428"/>
    <cellStyle name="Calculation 2 2 15 3 3" xfId="22977"/>
    <cellStyle name="Calculation 2 2 15 4" xfId="14149"/>
    <cellStyle name="Calculation 2 2 15 4 2" xfId="33465"/>
    <cellStyle name="Calculation 2 2 15 5" xfId="25965"/>
    <cellStyle name="Calculation 2 2 16" xfId="2818"/>
    <cellStyle name="Calculation 2 2 16 2" xfId="6697"/>
    <cellStyle name="Calculation 2 2 16 2 2" xfId="27603"/>
    <cellStyle name="Calculation 2 2 16 2 3" xfId="17916"/>
    <cellStyle name="Calculation 2 2 16 3" xfId="10370"/>
    <cellStyle name="Calculation 2 2 16 3 2" xfId="30361"/>
    <cellStyle name="Calculation 2 2 16 3 3" xfId="21476"/>
    <cellStyle name="Calculation 2 2 16 4" xfId="13412"/>
    <cellStyle name="Calculation 2 2 16 4 2" xfId="32728"/>
    <cellStyle name="Calculation 2 2 16 5" xfId="24867"/>
    <cellStyle name="Calculation 2 2 17" xfId="3884"/>
    <cellStyle name="Calculation 2 2 17 2" xfId="7717"/>
    <cellStyle name="Calculation 2 2 17 2 2" xfId="28314"/>
    <cellStyle name="Calculation 2 2 17 2 3" xfId="18936"/>
    <cellStyle name="Calculation 2 2 17 3" xfId="11390"/>
    <cellStyle name="Calculation 2 2 17 3 2" xfId="31072"/>
    <cellStyle name="Calculation 2 2 17 3 3" xfId="22496"/>
    <cellStyle name="Calculation 2 2 17 4" xfId="13905"/>
    <cellStyle name="Calculation 2 2 17 4 2" xfId="33221"/>
    <cellStyle name="Calculation 2 2 17 5" xfId="25597"/>
    <cellStyle name="Calculation 2 2 18" xfId="4903"/>
    <cellStyle name="Calculation 2 2 18 2" xfId="8713"/>
    <cellStyle name="Calculation 2 2 18 2 2" xfId="29032"/>
    <cellStyle name="Calculation 2 2 18 2 3" xfId="19932"/>
    <cellStyle name="Calculation 2 2 18 3" xfId="12386"/>
    <cellStyle name="Calculation 2 2 18 3 2" xfId="31790"/>
    <cellStyle name="Calculation 2 2 18 3 3" xfId="23492"/>
    <cellStyle name="Calculation 2 2 18 4" xfId="14392"/>
    <cellStyle name="Calculation 2 2 18 4 2" xfId="33708"/>
    <cellStyle name="Calculation 2 2 18 5" xfId="26333"/>
    <cellStyle name="Calculation 2 2 19" xfId="4147"/>
    <cellStyle name="Calculation 2 2 19 2" xfId="7967"/>
    <cellStyle name="Calculation 2 2 19 2 2" xfId="28504"/>
    <cellStyle name="Calculation 2 2 19 2 3" xfId="19186"/>
    <cellStyle name="Calculation 2 2 19 3" xfId="11640"/>
    <cellStyle name="Calculation 2 2 19 3 2" xfId="31262"/>
    <cellStyle name="Calculation 2 2 19 3 3" xfId="22746"/>
    <cellStyle name="Calculation 2 2 19 4" xfId="14020"/>
    <cellStyle name="Calculation 2 2 19 4 2" xfId="33336"/>
    <cellStyle name="Calculation 2 2 19 5" xfId="25798"/>
    <cellStyle name="Calculation 2 2 2" xfId="173"/>
    <cellStyle name="Calculation 2 2 2 10" xfId="2831"/>
    <cellStyle name="Calculation 2 2 2 10 2" xfId="6710"/>
    <cellStyle name="Calculation 2 2 2 10 2 2" xfId="27616"/>
    <cellStyle name="Calculation 2 2 2 10 2 3" xfId="17929"/>
    <cellStyle name="Calculation 2 2 2 10 3" xfId="10383"/>
    <cellStyle name="Calculation 2 2 2 10 3 2" xfId="30374"/>
    <cellStyle name="Calculation 2 2 2 10 3 3" xfId="21489"/>
    <cellStyle name="Calculation 2 2 2 10 4" xfId="13425"/>
    <cellStyle name="Calculation 2 2 2 10 4 2" xfId="32741"/>
    <cellStyle name="Calculation 2 2 2 10 5" xfId="24880"/>
    <cellStyle name="Calculation 2 2 2 11" xfId="2349"/>
    <cellStyle name="Calculation 2 2 2 11 2" xfId="6251"/>
    <cellStyle name="Calculation 2 2 2 11 2 2" xfId="27263"/>
    <cellStyle name="Calculation 2 2 2 11 2 3" xfId="17472"/>
    <cellStyle name="Calculation 2 2 2 11 3" xfId="9926"/>
    <cellStyle name="Calculation 2 2 2 11 3 2" xfId="30023"/>
    <cellStyle name="Calculation 2 2 2 11 3 3" xfId="21032"/>
    <cellStyle name="Calculation 2 2 2 11 4" xfId="13175"/>
    <cellStyle name="Calculation 2 2 2 11 4 2" xfId="32491"/>
    <cellStyle name="Calculation 2 2 2 11 5" xfId="24519"/>
    <cellStyle name="Calculation 2 2 2 12" xfId="3346"/>
    <cellStyle name="Calculation 2 2 2 12 2" xfId="7211"/>
    <cellStyle name="Calculation 2 2 2 12 2 2" xfId="27991"/>
    <cellStyle name="Calculation 2 2 2 12 2 3" xfId="18430"/>
    <cellStyle name="Calculation 2 2 2 12 3" xfId="10884"/>
    <cellStyle name="Calculation 2 2 2 12 3 2" xfId="30749"/>
    <cellStyle name="Calculation 2 2 2 12 3 3" xfId="21990"/>
    <cellStyle name="Calculation 2 2 2 12 4" xfId="13686"/>
    <cellStyle name="Calculation 2 2 2 12 4 2" xfId="33002"/>
    <cellStyle name="Calculation 2 2 2 12 5" xfId="25256"/>
    <cellStyle name="Calculation 2 2 2 13" xfId="3906"/>
    <cellStyle name="Calculation 2 2 2 13 2" xfId="7735"/>
    <cellStyle name="Calculation 2 2 2 13 2 2" xfId="28328"/>
    <cellStyle name="Calculation 2 2 2 13 2 3" xfId="18954"/>
    <cellStyle name="Calculation 2 2 2 13 3" xfId="11408"/>
    <cellStyle name="Calculation 2 2 2 13 3 2" xfId="31086"/>
    <cellStyle name="Calculation 2 2 2 13 3 3" xfId="22514"/>
    <cellStyle name="Calculation 2 2 2 13 4" xfId="13919"/>
    <cellStyle name="Calculation 2 2 2 13 4 2" xfId="33235"/>
    <cellStyle name="Calculation 2 2 2 13 5" xfId="25614"/>
    <cellStyle name="Calculation 2 2 2 14" xfId="2817"/>
    <cellStyle name="Calculation 2 2 2 14 2" xfId="6696"/>
    <cellStyle name="Calculation 2 2 2 14 2 2" xfId="27602"/>
    <cellStyle name="Calculation 2 2 2 14 2 3" xfId="17915"/>
    <cellStyle name="Calculation 2 2 2 14 3" xfId="10369"/>
    <cellStyle name="Calculation 2 2 2 14 3 2" xfId="30360"/>
    <cellStyle name="Calculation 2 2 2 14 3 3" xfId="21475"/>
    <cellStyle name="Calculation 2 2 2 14 4" xfId="13411"/>
    <cellStyle name="Calculation 2 2 2 14 4 2" xfId="32727"/>
    <cellStyle name="Calculation 2 2 2 14 5" xfId="24866"/>
    <cellStyle name="Calculation 2 2 2 15" xfId="3883"/>
    <cellStyle name="Calculation 2 2 2 15 2" xfId="7716"/>
    <cellStyle name="Calculation 2 2 2 15 2 2" xfId="28313"/>
    <cellStyle name="Calculation 2 2 2 15 2 3" xfId="18935"/>
    <cellStyle name="Calculation 2 2 2 15 3" xfId="11389"/>
    <cellStyle name="Calculation 2 2 2 15 3 2" xfId="31071"/>
    <cellStyle name="Calculation 2 2 2 15 3 3" xfId="22495"/>
    <cellStyle name="Calculation 2 2 2 15 4" xfId="13904"/>
    <cellStyle name="Calculation 2 2 2 15 4 2" xfId="33220"/>
    <cellStyle name="Calculation 2 2 2 15 5" xfId="25596"/>
    <cellStyle name="Calculation 2 2 2 16" xfId="2859"/>
    <cellStyle name="Calculation 2 2 2 16 2" xfId="6738"/>
    <cellStyle name="Calculation 2 2 2 16 2 2" xfId="27636"/>
    <cellStyle name="Calculation 2 2 2 16 2 3" xfId="17957"/>
    <cellStyle name="Calculation 2 2 2 16 3" xfId="10411"/>
    <cellStyle name="Calculation 2 2 2 16 3 2" xfId="30394"/>
    <cellStyle name="Calculation 2 2 2 16 3 3" xfId="21517"/>
    <cellStyle name="Calculation 2 2 2 16 4" xfId="13445"/>
    <cellStyle name="Calculation 2 2 2 16 4 2" xfId="32761"/>
    <cellStyle name="Calculation 2 2 2 16 5" xfId="24900"/>
    <cellStyle name="Calculation 2 2 2 17" xfId="4385"/>
    <cellStyle name="Calculation 2 2 2 17 2" xfId="8203"/>
    <cellStyle name="Calculation 2 2 2 17 2 2" xfId="28674"/>
    <cellStyle name="Calculation 2 2 2 17 2 3" xfId="19422"/>
    <cellStyle name="Calculation 2 2 2 17 3" xfId="11876"/>
    <cellStyle name="Calculation 2 2 2 17 3 2" xfId="31432"/>
    <cellStyle name="Calculation 2 2 2 17 3 3" xfId="22982"/>
    <cellStyle name="Calculation 2 2 2 17 4" xfId="14151"/>
    <cellStyle name="Calculation 2 2 2 17 4 2" xfId="33467"/>
    <cellStyle name="Calculation 2 2 2 17 5" xfId="25969"/>
    <cellStyle name="Calculation 2 2 2 18" xfId="4825"/>
    <cellStyle name="Calculation 2 2 2 18 2" xfId="8636"/>
    <cellStyle name="Calculation 2 2 2 18 2 2" xfId="28955"/>
    <cellStyle name="Calculation 2 2 2 18 2 3" xfId="19855"/>
    <cellStyle name="Calculation 2 2 2 18 3" xfId="12309"/>
    <cellStyle name="Calculation 2 2 2 18 3 2" xfId="31713"/>
    <cellStyle name="Calculation 2 2 2 18 3 3" xfId="23415"/>
    <cellStyle name="Calculation 2 2 2 18 4" xfId="14352"/>
    <cellStyle name="Calculation 2 2 2 18 4 2" xfId="33668"/>
    <cellStyle name="Calculation 2 2 2 18 5" xfId="26255"/>
    <cellStyle name="Calculation 2 2 2 19" xfId="5418"/>
    <cellStyle name="Calculation 2 2 2 19 2" xfId="9150"/>
    <cellStyle name="Calculation 2 2 2 19 2 2" xfId="29338"/>
    <cellStyle name="Calculation 2 2 2 19 3" xfId="16693"/>
    <cellStyle name="Calculation 2 2 2 19 4" xfId="14563"/>
    <cellStyle name="Calculation 2 2 2 2" xfId="174"/>
    <cellStyle name="Calculation 2 2 2 2 10" xfId="2348"/>
    <cellStyle name="Calculation 2 2 2 2 10 2" xfId="6250"/>
    <cellStyle name="Calculation 2 2 2 2 10 2 2" xfId="27262"/>
    <cellStyle name="Calculation 2 2 2 2 10 2 3" xfId="17471"/>
    <cellStyle name="Calculation 2 2 2 2 10 3" xfId="9925"/>
    <cellStyle name="Calculation 2 2 2 2 10 3 2" xfId="30022"/>
    <cellStyle name="Calculation 2 2 2 2 10 3 3" xfId="21031"/>
    <cellStyle name="Calculation 2 2 2 2 10 4" xfId="13174"/>
    <cellStyle name="Calculation 2 2 2 2 10 4 2" xfId="32490"/>
    <cellStyle name="Calculation 2 2 2 2 10 5" xfId="24518"/>
    <cellStyle name="Calculation 2 2 2 2 11" xfId="3185"/>
    <cellStyle name="Calculation 2 2 2 2 11 2" xfId="7050"/>
    <cellStyle name="Calculation 2 2 2 2 11 2 2" xfId="27884"/>
    <cellStyle name="Calculation 2 2 2 2 11 2 3" xfId="18269"/>
    <cellStyle name="Calculation 2 2 2 2 11 3" xfId="10723"/>
    <cellStyle name="Calculation 2 2 2 2 11 3 2" xfId="30642"/>
    <cellStyle name="Calculation 2 2 2 2 11 3 3" xfId="21829"/>
    <cellStyle name="Calculation 2 2 2 2 11 4" xfId="13618"/>
    <cellStyle name="Calculation 2 2 2 2 11 4 2" xfId="32934"/>
    <cellStyle name="Calculation 2 2 2 2 11 5" xfId="25149"/>
    <cellStyle name="Calculation 2 2 2 2 12" xfId="3905"/>
    <cellStyle name="Calculation 2 2 2 2 12 2" xfId="7734"/>
    <cellStyle name="Calculation 2 2 2 2 12 2 2" xfId="28327"/>
    <cellStyle name="Calculation 2 2 2 2 12 2 3" xfId="18953"/>
    <cellStyle name="Calculation 2 2 2 2 12 3" xfId="11407"/>
    <cellStyle name="Calculation 2 2 2 2 12 3 2" xfId="31085"/>
    <cellStyle name="Calculation 2 2 2 2 12 3 3" xfId="22513"/>
    <cellStyle name="Calculation 2 2 2 2 12 4" xfId="13918"/>
    <cellStyle name="Calculation 2 2 2 2 12 4 2" xfId="33234"/>
    <cellStyle name="Calculation 2 2 2 2 12 5" xfId="25613"/>
    <cellStyle name="Calculation 2 2 2 2 13" xfId="2839"/>
    <cellStyle name="Calculation 2 2 2 2 13 2" xfId="6718"/>
    <cellStyle name="Calculation 2 2 2 2 13 2 2" xfId="27620"/>
    <cellStyle name="Calculation 2 2 2 2 13 2 3" xfId="17937"/>
    <cellStyle name="Calculation 2 2 2 2 13 3" xfId="10391"/>
    <cellStyle name="Calculation 2 2 2 2 13 3 2" xfId="30378"/>
    <cellStyle name="Calculation 2 2 2 2 13 3 3" xfId="21497"/>
    <cellStyle name="Calculation 2 2 2 2 13 4" xfId="13429"/>
    <cellStyle name="Calculation 2 2 2 2 13 4 2" xfId="32745"/>
    <cellStyle name="Calculation 2 2 2 2 13 5" xfId="24884"/>
    <cellStyle name="Calculation 2 2 2 2 14" xfId="3882"/>
    <cellStyle name="Calculation 2 2 2 2 14 2" xfId="7715"/>
    <cellStyle name="Calculation 2 2 2 2 14 2 2" xfId="28312"/>
    <cellStyle name="Calculation 2 2 2 2 14 2 3" xfId="18934"/>
    <cellStyle name="Calculation 2 2 2 2 14 3" xfId="11388"/>
    <cellStyle name="Calculation 2 2 2 2 14 3 2" xfId="31070"/>
    <cellStyle name="Calculation 2 2 2 2 14 3 3" xfId="22494"/>
    <cellStyle name="Calculation 2 2 2 2 14 4" xfId="13903"/>
    <cellStyle name="Calculation 2 2 2 2 14 4 2" xfId="33219"/>
    <cellStyle name="Calculation 2 2 2 2 14 5" xfId="25595"/>
    <cellStyle name="Calculation 2 2 2 2 15" xfId="2858"/>
    <cellStyle name="Calculation 2 2 2 2 15 2" xfId="6737"/>
    <cellStyle name="Calculation 2 2 2 2 15 2 2" xfId="27635"/>
    <cellStyle name="Calculation 2 2 2 2 15 2 3" xfId="17956"/>
    <cellStyle name="Calculation 2 2 2 2 15 3" xfId="10410"/>
    <cellStyle name="Calculation 2 2 2 2 15 3 2" xfId="30393"/>
    <cellStyle name="Calculation 2 2 2 2 15 3 3" xfId="21516"/>
    <cellStyle name="Calculation 2 2 2 2 15 4" xfId="13444"/>
    <cellStyle name="Calculation 2 2 2 2 15 4 2" xfId="32760"/>
    <cellStyle name="Calculation 2 2 2 2 15 5" xfId="24899"/>
    <cellStyle name="Calculation 2 2 2 2 16" xfId="4222"/>
    <cellStyle name="Calculation 2 2 2 2 16 2" xfId="8042"/>
    <cellStyle name="Calculation 2 2 2 2 16 2 2" xfId="28567"/>
    <cellStyle name="Calculation 2 2 2 2 16 2 3" xfId="19261"/>
    <cellStyle name="Calculation 2 2 2 2 16 3" xfId="11715"/>
    <cellStyle name="Calculation 2 2 2 2 16 3 2" xfId="31325"/>
    <cellStyle name="Calculation 2 2 2 2 16 3 3" xfId="22821"/>
    <cellStyle name="Calculation 2 2 2 2 16 4" xfId="14083"/>
    <cellStyle name="Calculation 2 2 2 2 16 4 2" xfId="33399"/>
    <cellStyle name="Calculation 2 2 2 2 16 5" xfId="25861"/>
    <cellStyle name="Calculation 2 2 2 2 17" xfId="4824"/>
    <cellStyle name="Calculation 2 2 2 2 17 2" xfId="8635"/>
    <cellStyle name="Calculation 2 2 2 2 17 2 2" xfId="28954"/>
    <cellStyle name="Calculation 2 2 2 2 17 2 3" xfId="19854"/>
    <cellStyle name="Calculation 2 2 2 2 17 3" xfId="12308"/>
    <cellStyle name="Calculation 2 2 2 2 17 3 2" xfId="31712"/>
    <cellStyle name="Calculation 2 2 2 2 17 3 3" xfId="23414"/>
    <cellStyle name="Calculation 2 2 2 2 17 4" xfId="14351"/>
    <cellStyle name="Calculation 2 2 2 2 17 4 2" xfId="33667"/>
    <cellStyle name="Calculation 2 2 2 2 17 5" xfId="26254"/>
    <cellStyle name="Calculation 2 2 2 2 18" xfId="5419"/>
    <cellStyle name="Calculation 2 2 2 2 18 2" xfId="9151"/>
    <cellStyle name="Calculation 2 2 2 2 18 2 2" xfId="29339"/>
    <cellStyle name="Calculation 2 2 2 2 18 3" xfId="16694"/>
    <cellStyle name="Calculation 2 2 2 2 18 4" xfId="14564"/>
    <cellStyle name="Calculation 2 2 2 2 19" xfId="5363"/>
    <cellStyle name="Calculation 2 2 2 2 19 2" xfId="26677"/>
    <cellStyle name="Calculation 2 2 2 2 19 3" xfId="16639"/>
    <cellStyle name="Calculation 2 2 2 2 2" xfId="2368"/>
    <cellStyle name="Calculation 2 2 2 2 2 2" xfId="6267"/>
    <cellStyle name="Calculation 2 2 2 2 2 2 2" xfId="27279"/>
    <cellStyle name="Calculation 2 2 2 2 2 2 3" xfId="17488"/>
    <cellStyle name="Calculation 2 2 2 2 2 3" xfId="9942"/>
    <cellStyle name="Calculation 2 2 2 2 2 3 2" xfId="30039"/>
    <cellStyle name="Calculation 2 2 2 2 2 3 3" xfId="21048"/>
    <cellStyle name="Calculation 2 2 2 2 2 4" xfId="13191"/>
    <cellStyle name="Calculation 2 2 2 2 2 4 2" xfId="32507"/>
    <cellStyle name="Calculation 2 2 2 2 2 5" xfId="24538"/>
    <cellStyle name="Calculation 2 2 2 2 2 6" xfId="34885"/>
    <cellStyle name="Calculation 2 2 2 2 20" xfId="35052"/>
    <cellStyle name="Calculation 2 2 2 2 3" xfId="1715"/>
    <cellStyle name="Calculation 2 2 2 2 3 2" xfId="5773"/>
    <cellStyle name="Calculation 2 2 2 2 3 2 2" xfId="26855"/>
    <cellStyle name="Calculation 2 2 2 2 3 2 3" xfId="16994"/>
    <cellStyle name="Calculation 2 2 2 2 3 3" xfId="9451"/>
    <cellStyle name="Calculation 2 2 2 2 3 3 2" xfId="29617"/>
    <cellStyle name="Calculation 2 2 2 2 3 3 3" xfId="20557"/>
    <cellStyle name="Calculation 2 2 2 2 3 4" xfId="12879"/>
    <cellStyle name="Calculation 2 2 2 2 3 4 2" xfId="32195"/>
    <cellStyle name="Calculation 2 2 2 2 3 5" xfId="24068"/>
    <cellStyle name="Calculation 2 2 2 2 3 6" xfId="36098"/>
    <cellStyle name="Calculation 2 2 2 2 4" xfId="2269"/>
    <cellStyle name="Calculation 2 2 2 2 4 2" xfId="6178"/>
    <cellStyle name="Calculation 2 2 2 2 4 2 2" xfId="27222"/>
    <cellStyle name="Calculation 2 2 2 2 4 2 3" xfId="17399"/>
    <cellStyle name="Calculation 2 2 2 2 4 3" xfId="9853"/>
    <cellStyle name="Calculation 2 2 2 2 4 3 2" xfId="29982"/>
    <cellStyle name="Calculation 2 2 2 2 4 3 3" xfId="20959"/>
    <cellStyle name="Calculation 2 2 2 2 4 4" xfId="13136"/>
    <cellStyle name="Calculation 2 2 2 2 4 4 2" xfId="32452"/>
    <cellStyle name="Calculation 2 2 2 2 4 5" xfId="24478"/>
    <cellStyle name="Calculation 2 2 2 2 5" xfId="1597"/>
    <cellStyle name="Calculation 2 2 2 2 5 2" xfId="5656"/>
    <cellStyle name="Calculation 2 2 2 2 5 2 2" xfId="26756"/>
    <cellStyle name="Calculation 2 2 2 2 5 2 3" xfId="16877"/>
    <cellStyle name="Calculation 2 2 2 2 5 3" xfId="9334"/>
    <cellStyle name="Calculation 2 2 2 2 5 3 2" xfId="29518"/>
    <cellStyle name="Calculation 2 2 2 2 5 3 3" xfId="20440"/>
    <cellStyle name="Calculation 2 2 2 2 5 4" xfId="12810"/>
    <cellStyle name="Calculation 2 2 2 2 5 4 2" xfId="32126"/>
    <cellStyle name="Calculation 2 2 2 2 5 5" xfId="23968"/>
    <cellStyle name="Calculation 2 2 2 2 6" xfId="2287"/>
    <cellStyle name="Calculation 2 2 2 2 6 2" xfId="6196"/>
    <cellStyle name="Calculation 2 2 2 2 6 2 2" xfId="27237"/>
    <cellStyle name="Calculation 2 2 2 2 6 2 3" xfId="17417"/>
    <cellStyle name="Calculation 2 2 2 2 6 3" xfId="9871"/>
    <cellStyle name="Calculation 2 2 2 2 6 3 2" xfId="29997"/>
    <cellStyle name="Calculation 2 2 2 2 6 3 3" xfId="20977"/>
    <cellStyle name="Calculation 2 2 2 2 6 4" xfId="13151"/>
    <cellStyle name="Calculation 2 2 2 2 6 4 2" xfId="32467"/>
    <cellStyle name="Calculation 2 2 2 2 6 5" xfId="24493"/>
    <cellStyle name="Calculation 2 2 2 2 7" xfId="2850"/>
    <cellStyle name="Calculation 2 2 2 2 7 2" xfId="6729"/>
    <cellStyle name="Calculation 2 2 2 2 7 2 2" xfId="27631"/>
    <cellStyle name="Calculation 2 2 2 2 7 2 3" xfId="17948"/>
    <cellStyle name="Calculation 2 2 2 2 7 3" xfId="10402"/>
    <cellStyle name="Calculation 2 2 2 2 7 3 2" xfId="30389"/>
    <cellStyle name="Calculation 2 2 2 2 7 3 3" xfId="21508"/>
    <cellStyle name="Calculation 2 2 2 2 7 4" xfId="13440"/>
    <cellStyle name="Calculation 2 2 2 2 7 4 2" xfId="32756"/>
    <cellStyle name="Calculation 2 2 2 2 7 5" xfId="24895"/>
    <cellStyle name="Calculation 2 2 2 2 8" xfId="2377"/>
    <cellStyle name="Calculation 2 2 2 2 8 2" xfId="6273"/>
    <cellStyle name="Calculation 2 2 2 2 8 2 2" xfId="27284"/>
    <cellStyle name="Calculation 2 2 2 2 8 2 3" xfId="17494"/>
    <cellStyle name="Calculation 2 2 2 2 8 3" xfId="9948"/>
    <cellStyle name="Calculation 2 2 2 2 8 3 2" xfId="30044"/>
    <cellStyle name="Calculation 2 2 2 2 8 3 3" xfId="21054"/>
    <cellStyle name="Calculation 2 2 2 2 8 4" xfId="13196"/>
    <cellStyle name="Calculation 2 2 2 2 8 4 2" xfId="32512"/>
    <cellStyle name="Calculation 2 2 2 2 8 5" xfId="24545"/>
    <cellStyle name="Calculation 2 2 2 2 9" xfId="2830"/>
    <cellStyle name="Calculation 2 2 2 2 9 2" xfId="6709"/>
    <cellStyle name="Calculation 2 2 2 2 9 2 2" xfId="27615"/>
    <cellStyle name="Calculation 2 2 2 2 9 2 3" xfId="17928"/>
    <cellStyle name="Calculation 2 2 2 2 9 3" xfId="10382"/>
    <cellStyle name="Calculation 2 2 2 2 9 3 2" xfId="30373"/>
    <cellStyle name="Calculation 2 2 2 2 9 3 3" xfId="21488"/>
    <cellStyle name="Calculation 2 2 2 2 9 4" xfId="13424"/>
    <cellStyle name="Calculation 2 2 2 2 9 4 2" xfId="32740"/>
    <cellStyle name="Calculation 2 2 2 2 9 5" xfId="24879"/>
    <cellStyle name="Calculation 2 2 2 20" xfId="5364"/>
    <cellStyle name="Calculation 2 2 2 20 2" xfId="26678"/>
    <cellStyle name="Calculation 2 2 2 20 3" xfId="16640"/>
    <cellStyle name="Calculation 2 2 2 21" xfId="34059"/>
    <cellStyle name="Calculation 2 2 2 3" xfId="2369"/>
    <cellStyle name="Calculation 2 2 2 3 2" xfId="6268"/>
    <cellStyle name="Calculation 2 2 2 3 2 2" xfId="27280"/>
    <cellStyle name="Calculation 2 2 2 3 2 3" xfId="17489"/>
    <cellStyle name="Calculation 2 2 2 3 3" xfId="9943"/>
    <cellStyle name="Calculation 2 2 2 3 3 2" xfId="30040"/>
    <cellStyle name="Calculation 2 2 2 3 3 3" xfId="21049"/>
    <cellStyle name="Calculation 2 2 2 3 4" xfId="13192"/>
    <cellStyle name="Calculation 2 2 2 3 4 2" xfId="32508"/>
    <cellStyle name="Calculation 2 2 2 3 5" xfId="24539"/>
    <cellStyle name="Calculation 2 2 2 3 6" xfId="35527"/>
    <cellStyle name="Calculation 2 2 2 4" xfId="1714"/>
    <cellStyle name="Calculation 2 2 2 4 2" xfId="5772"/>
    <cellStyle name="Calculation 2 2 2 4 2 2" xfId="26854"/>
    <cellStyle name="Calculation 2 2 2 4 2 3" xfId="16993"/>
    <cellStyle name="Calculation 2 2 2 4 3" xfId="9450"/>
    <cellStyle name="Calculation 2 2 2 4 3 2" xfId="29616"/>
    <cellStyle name="Calculation 2 2 2 4 3 3" xfId="20556"/>
    <cellStyle name="Calculation 2 2 2 4 4" xfId="12878"/>
    <cellStyle name="Calculation 2 2 2 4 4 2" xfId="32194"/>
    <cellStyle name="Calculation 2 2 2 4 5" xfId="24067"/>
    <cellStyle name="Calculation 2 2 2 4 6" xfId="35560"/>
    <cellStyle name="Calculation 2 2 2 5" xfId="2270"/>
    <cellStyle name="Calculation 2 2 2 5 2" xfId="6179"/>
    <cellStyle name="Calculation 2 2 2 5 2 2" xfId="27223"/>
    <cellStyle name="Calculation 2 2 2 5 2 3" xfId="17400"/>
    <cellStyle name="Calculation 2 2 2 5 3" xfId="9854"/>
    <cellStyle name="Calculation 2 2 2 5 3 2" xfId="29983"/>
    <cellStyle name="Calculation 2 2 2 5 3 3" xfId="20960"/>
    <cellStyle name="Calculation 2 2 2 5 4" xfId="13137"/>
    <cellStyle name="Calculation 2 2 2 5 4 2" xfId="32453"/>
    <cellStyle name="Calculation 2 2 2 5 5" xfId="24479"/>
    <cellStyle name="Calculation 2 2 2 6" xfId="1596"/>
    <cellStyle name="Calculation 2 2 2 6 2" xfId="5655"/>
    <cellStyle name="Calculation 2 2 2 6 2 2" xfId="26755"/>
    <cellStyle name="Calculation 2 2 2 6 2 3" xfId="16876"/>
    <cellStyle name="Calculation 2 2 2 6 3" xfId="9333"/>
    <cellStyle name="Calculation 2 2 2 6 3 2" xfId="29517"/>
    <cellStyle name="Calculation 2 2 2 6 3 3" xfId="20439"/>
    <cellStyle name="Calculation 2 2 2 6 4" xfId="12809"/>
    <cellStyle name="Calculation 2 2 2 6 4 2" xfId="32125"/>
    <cellStyle name="Calculation 2 2 2 6 5" xfId="23967"/>
    <cellStyle name="Calculation 2 2 2 7" xfId="2412"/>
    <cellStyle name="Calculation 2 2 2 7 2" xfId="6306"/>
    <cellStyle name="Calculation 2 2 2 7 2 2" xfId="27310"/>
    <cellStyle name="Calculation 2 2 2 7 2 3" xfId="17527"/>
    <cellStyle name="Calculation 2 2 2 7 3" xfId="9981"/>
    <cellStyle name="Calculation 2 2 2 7 3 2" xfId="30070"/>
    <cellStyle name="Calculation 2 2 2 7 3 3" xfId="21087"/>
    <cellStyle name="Calculation 2 2 2 7 4" xfId="13218"/>
    <cellStyle name="Calculation 2 2 2 7 4 2" xfId="32534"/>
    <cellStyle name="Calculation 2 2 2 7 5" xfId="24571"/>
    <cellStyle name="Calculation 2 2 2 8" xfId="2851"/>
    <cellStyle name="Calculation 2 2 2 8 2" xfId="6730"/>
    <cellStyle name="Calculation 2 2 2 8 2 2" xfId="27632"/>
    <cellStyle name="Calculation 2 2 2 8 2 3" xfId="17949"/>
    <cellStyle name="Calculation 2 2 2 8 3" xfId="10403"/>
    <cellStyle name="Calculation 2 2 2 8 3 2" xfId="30390"/>
    <cellStyle name="Calculation 2 2 2 8 3 3" xfId="21509"/>
    <cellStyle name="Calculation 2 2 2 8 4" xfId="13441"/>
    <cellStyle name="Calculation 2 2 2 8 4 2" xfId="32757"/>
    <cellStyle name="Calculation 2 2 2 8 5" xfId="24896"/>
    <cellStyle name="Calculation 2 2 2 9" xfId="2300"/>
    <cellStyle name="Calculation 2 2 2 9 2" xfId="6209"/>
    <cellStyle name="Calculation 2 2 2 9 2 2" xfId="27238"/>
    <cellStyle name="Calculation 2 2 2 9 2 3" xfId="17430"/>
    <cellStyle name="Calculation 2 2 2 9 3" xfId="9884"/>
    <cellStyle name="Calculation 2 2 2 9 3 2" xfId="29998"/>
    <cellStyle name="Calculation 2 2 2 9 3 3" xfId="20990"/>
    <cellStyle name="Calculation 2 2 2 9 4" xfId="13152"/>
    <cellStyle name="Calculation 2 2 2 9 4 2" xfId="32468"/>
    <cellStyle name="Calculation 2 2 2 9 5" xfId="24494"/>
    <cellStyle name="Calculation 2 2 20" xfId="5172"/>
    <cellStyle name="Calculation 2 2 20 2" xfId="8956"/>
    <cellStyle name="Calculation 2 2 20 2 2" xfId="29226"/>
    <cellStyle name="Calculation 2 2 20 2 3" xfId="20175"/>
    <cellStyle name="Calculation 2 2 20 3" xfId="12629"/>
    <cellStyle name="Calculation 2 2 20 3 2" xfId="31984"/>
    <cellStyle name="Calculation 2 2 20 3 3" xfId="23735"/>
    <cellStyle name="Calculation 2 2 20 4" xfId="14513"/>
    <cellStyle name="Calculation 2 2 20 4 2" xfId="33829"/>
    <cellStyle name="Calculation 2 2 20 5" xfId="26548"/>
    <cellStyle name="Calculation 2 2 21" xfId="5417"/>
    <cellStyle name="Calculation 2 2 21 2" xfId="9149"/>
    <cellStyle name="Calculation 2 2 21 2 2" xfId="29337"/>
    <cellStyle name="Calculation 2 2 21 3" xfId="16692"/>
    <cellStyle name="Calculation 2 2 21 4" xfId="14562"/>
    <cellStyle name="Calculation 2 2 22" xfId="5365"/>
    <cellStyle name="Calculation 2 2 22 2" xfId="26679"/>
    <cellStyle name="Calculation 2 2 22 3" xfId="16641"/>
    <cellStyle name="Calculation 2 2 23" xfId="34063"/>
    <cellStyle name="Calculation 2 2 3" xfId="175"/>
    <cellStyle name="Calculation 2 2 3 10" xfId="2829"/>
    <cellStyle name="Calculation 2 2 3 10 2" xfId="6708"/>
    <cellStyle name="Calculation 2 2 3 10 2 2" xfId="27614"/>
    <cellStyle name="Calculation 2 2 3 10 2 3" xfId="17927"/>
    <cellStyle name="Calculation 2 2 3 10 3" xfId="10381"/>
    <cellStyle name="Calculation 2 2 3 10 3 2" xfId="30372"/>
    <cellStyle name="Calculation 2 2 3 10 3 3" xfId="21487"/>
    <cellStyle name="Calculation 2 2 3 10 4" xfId="13423"/>
    <cellStyle name="Calculation 2 2 3 10 4 2" xfId="32739"/>
    <cellStyle name="Calculation 2 2 3 10 5" xfId="24878"/>
    <cellStyle name="Calculation 2 2 3 11" xfId="2668"/>
    <cellStyle name="Calculation 2 2 3 11 2" xfId="6547"/>
    <cellStyle name="Calculation 2 2 3 11 2 2" xfId="27463"/>
    <cellStyle name="Calculation 2 2 3 11 2 3" xfId="17766"/>
    <cellStyle name="Calculation 2 2 3 11 3" xfId="10220"/>
    <cellStyle name="Calculation 2 2 3 11 3 2" xfId="30221"/>
    <cellStyle name="Calculation 2 2 3 11 3 3" xfId="21326"/>
    <cellStyle name="Calculation 2 2 3 11 4" xfId="13314"/>
    <cellStyle name="Calculation 2 2 3 11 4 2" xfId="32630"/>
    <cellStyle name="Calculation 2 2 3 11 5" xfId="24727"/>
    <cellStyle name="Calculation 2 2 3 12" xfId="3736"/>
    <cellStyle name="Calculation 2 2 3 12 2" xfId="7593"/>
    <cellStyle name="Calculation 2 2 3 12 2 2" xfId="28224"/>
    <cellStyle name="Calculation 2 2 3 12 2 3" xfId="18812"/>
    <cellStyle name="Calculation 2 2 3 12 3" xfId="11266"/>
    <cellStyle name="Calculation 2 2 3 12 3 2" xfId="30982"/>
    <cellStyle name="Calculation 2 2 3 12 3 3" xfId="22372"/>
    <cellStyle name="Calculation 2 2 3 12 4" xfId="13826"/>
    <cellStyle name="Calculation 2 2 3 12 4 2" xfId="33142"/>
    <cellStyle name="Calculation 2 2 3 12 5" xfId="25493"/>
    <cellStyle name="Calculation 2 2 3 13" xfId="3904"/>
    <cellStyle name="Calculation 2 2 3 13 2" xfId="7733"/>
    <cellStyle name="Calculation 2 2 3 13 2 2" xfId="28326"/>
    <cellStyle name="Calculation 2 2 3 13 2 3" xfId="18952"/>
    <cellStyle name="Calculation 2 2 3 13 3" xfId="11406"/>
    <cellStyle name="Calculation 2 2 3 13 3 2" xfId="31084"/>
    <cellStyle name="Calculation 2 2 3 13 3 3" xfId="22512"/>
    <cellStyle name="Calculation 2 2 3 13 4" xfId="13917"/>
    <cellStyle name="Calculation 2 2 3 13 4 2" xfId="33233"/>
    <cellStyle name="Calculation 2 2 3 13 5" xfId="25612"/>
    <cellStyle name="Calculation 2 2 3 14" xfId="4134"/>
    <cellStyle name="Calculation 2 2 3 14 2" xfId="7959"/>
    <cellStyle name="Calculation 2 2 3 14 2 2" xfId="28499"/>
    <cellStyle name="Calculation 2 2 3 14 2 3" xfId="19178"/>
    <cellStyle name="Calculation 2 2 3 14 3" xfId="11632"/>
    <cellStyle name="Calculation 2 2 3 14 3 2" xfId="31257"/>
    <cellStyle name="Calculation 2 2 3 14 3 3" xfId="22738"/>
    <cellStyle name="Calculation 2 2 3 14 4" xfId="14016"/>
    <cellStyle name="Calculation 2 2 3 14 4 2" xfId="33332"/>
    <cellStyle name="Calculation 2 2 3 14 5" xfId="25788"/>
    <cellStyle name="Calculation 2 2 3 15" xfId="3881"/>
    <cellStyle name="Calculation 2 2 3 15 2" xfId="7714"/>
    <cellStyle name="Calculation 2 2 3 15 2 2" xfId="28311"/>
    <cellStyle name="Calculation 2 2 3 15 2 3" xfId="18933"/>
    <cellStyle name="Calculation 2 2 3 15 3" xfId="11387"/>
    <cellStyle name="Calculation 2 2 3 15 3 2" xfId="31069"/>
    <cellStyle name="Calculation 2 2 3 15 3 3" xfId="22493"/>
    <cellStyle name="Calculation 2 2 3 15 4" xfId="13902"/>
    <cellStyle name="Calculation 2 2 3 15 4 2" xfId="33218"/>
    <cellStyle name="Calculation 2 2 3 15 5" xfId="25594"/>
    <cellStyle name="Calculation 2 2 3 16" xfId="3619"/>
    <cellStyle name="Calculation 2 2 3 16 2" xfId="7476"/>
    <cellStyle name="Calculation 2 2 3 16 2 2" xfId="28149"/>
    <cellStyle name="Calculation 2 2 3 16 2 3" xfId="18695"/>
    <cellStyle name="Calculation 2 2 3 16 3" xfId="11149"/>
    <cellStyle name="Calculation 2 2 3 16 3 2" xfId="30907"/>
    <cellStyle name="Calculation 2 2 3 16 3 3" xfId="22255"/>
    <cellStyle name="Calculation 2 2 3 16 4" xfId="13788"/>
    <cellStyle name="Calculation 2 2 3 16 4 2" xfId="33104"/>
    <cellStyle name="Calculation 2 2 3 16 5" xfId="25418"/>
    <cellStyle name="Calculation 2 2 3 17" xfId="4750"/>
    <cellStyle name="Calculation 2 2 3 17 2" xfId="8563"/>
    <cellStyle name="Calculation 2 2 3 17 2 2" xfId="28885"/>
    <cellStyle name="Calculation 2 2 3 17 2 3" xfId="19782"/>
    <cellStyle name="Calculation 2 2 3 17 3" xfId="12236"/>
    <cellStyle name="Calculation 2 2 3 17 3 2" xfId="31643"/>
    <cellStyle name="Calculation 2 2 3 17 3 3" xfId="23342"/>
    <cellStyle name="Calculation 2 2 3 17 4" xfId="14282"/>
    <cellStyle name="Calculation 2 2 3 17 4 2" xfId="33598"/>
    <cellStyle name="Calculation 2 2 3 17 5" xfId="26185"/>
    <cellStyle name="Calculation 2 2 3 18" xfId="4823"/>
    <cellStyle name="Calculation 2 2 3 18 2" xfId="8634"/>
    <cellStyle name="Calculation 2 2 3 18 2 2" xfId="28953"/>
    <cellStyle name="Calculation 2 2 3 18 2 3" xfId="19853"/>
    <cellStyle name="Calculation 2 2 3 18 3" xfId="12307"/>
    <cellStyle name="Calculation 2 2 3 18 3 2" xfId="31711"/>
    <cellStyle name="Calculation 2 2 3 18 3 3" xfId="23413"/>
    <cellStyle name="Calculation 2 2 3 18 4" xfId="14350"/>
    <cellStyle name="Calculation 2 2 3 18 4 2" xfId="33666"/>
    <cellStyle name="Calculation 2 2 3 18 5" xfId="26253"/>
    <cellStyle name="Calculation 2 2 3 19" xfId="5420"/>
    <cellStyle name="Calculation 2 2 3 19 2" xfId="9152"/>
    <cellStyle name="Calculation 2 2 3 19 2 2" xfId="29340"/>
    <cellStyle name="Calculation 2 2 3 19 3" xfId="16695"/>
    <cellStyle name="Calculation 2 2 3 19 4" xfId="14565"/>
    <cellStyle name="Calculation 2 2 3 2" xfId="176"/>
    <cellStyle name="Calculation 2 2 3 2 10" xfId="2667"/>
    <cellStyle name="Calculation 2 2 3 2 10 2" xfId="6546"/>
    <cellStyle name="Calculation 2 2 3 2 10 2 2" xfId="27462"/>
    <cellStyle name="Calculation 2 2 3 2 10 2 3" xfId="17765"/>
    <cellStyle name="Calculation 2 2 3 2 10 3" xfId="10219"/>
    <cellStyle name="Calculation 2 2 3 2 10 3 2" xfId="30220"/>
    <cellStyle name="Calculation 2 2 3 2 10 3 3" xfId="21325"/>
    <cellStyle name="Calculation 2 2 3 2 10 4" xfId="13313"/>
    <cellStyle name="Calculation 2 2 3 2 10 4 2" xfId="32629"/>
    <cellStyle name="Calculation 2 2 3 2 10 5" xfId="24726"/>
    <cellStyle name="Calculation 2 2 3 2 11" xfId="3741"/>
    <cellStyle name="Calculation 2 2 3 2 11 2" xfId="7598"/>
    <cellStyle name="Calculation 2 2 3 2 11 2 2" xfId="28227"/>
    <cellStyle name="Calculation 2 2 3 2 11 2 3" xfId="18817"/>
    <cellStyle name="Calculation 2 2 3 2 11 3" xfId="11271"/>
    <cellStyle name="Calculation 2 2 3 2 11 3 2" xfId="30985"/>
    <cellStyle name="Calculation 2 2 3 2 11 3 3" xfId="22377"/>
    <cellStyle name="Calculation 2 2 3 2 11 4" xfId="13829"/>
    <cellStyle name="Calculation 2 2 3 2 11 4 2" xfId="33145"/>
    <cellStyle name="Calculation 2 2 3 2 11 5" xfId="25496"/>
    <cellStyle name="Calculation 2 2 3 2 12" xfId="3903"/>
    <cellStyle name="Calculation 2 2 3 2 12 2" xfId="7732"/>
    <cellStyle name="Calculation 2 2 3 2 12 2 2" xfId="28325"/>
    <cellStyle name="Calculation 2 2 3 2 12 2 3" xfId="18951"/>
    <cellStyle name="Calculation 2 2 3 2 12 3" xfId="11405"/>
    <cellStyle name="Calculation 2 2 3 2 12 3 2" xfId="31083"/>
    <cellStyle name="Calculation 2 2 3 2 12 3 3" xfId="22511"/>
    <cellStyle name="Calculation 2 2 3 2 12 4" xfId="13916"/>
    <cellStyle name="Calculation 2 2 3 2 12 4 2" xfId="33232"/>
    <cellStyle name="Calculation 2 2 3 2 12 5" xfId="25611"/>
    <cellStyle name="Calculation 2 2 3 2 13" xfId="4139"/>
    <cellStyle name="Calculation 2 2 3 2 13 2" xfId="7964"/>
    <cellStyle name="Calculation 2 2 3 2 13 2 2" xfId="28503"/>
    <cellStyle name="Calculation 2 2 3 2 13 2 3" xfId="19183"/>
    <cellStyle name="Calculation 2 2 3 2 13 3" xfId="11637"/>
    <cellStyle name="Calculation 2 2 3 2 13 3 2" xfId="31261"/>
    <cellStyle name="Calculation 2 2 3 2 13 3 3" xfId="22743"/>
    <cellStyle name="Calculation 2 2 3 2 13 4" xfId="14019"/>
    <cellStyle name="Calculation 2 2 3 2 13 4 2" xfId="33335"/>
    <cellStyle name="Calculation 2 2 3 2 13 5" xfId="25792"/>
    <cellStyle name="Calculation 2 2 3 2 14" xfId="3880"/>
    <cellStyle name="Calculation 2 2 3 2 14 2" xfId="7713"/>
    <cellStyle name="Calculation 2 2 3 2 14 2 2" xfId="28310"/>
    <cellStyle name="Calculation 2 2 3 2 14 2 3" xfId="18932"/>
    <cellStyle name="Calculation 2 2 3 2 14 3" xfId="11386"/>
    <cellStyle name="Calculation 2 2 3 2 14 3 2" xfId="31068"/>
    <cellStyle name="Calculation 2 2 3 2 14 3 3" xfId="22492"/>
    <cellStyle name="Calculation 2 2 3 2 14 4" xfId="13901"/>
    <cellStyle name="Calculation 2 2 3 2 14 4 2" xfId="33217"/>
    <cellStyle name="Calculation 2 2 3 2 14 5" xfId="25593"/>
    <cellStyle name="Calculation 2 2 3 2 15" xfId="3618"/>
    <cellStyle name="Calculation 2 2 3 2 15 2" xfId="7475"/>
    <cellStyle name="Calculation 2 2 3 2 15 2 2" xfId="28148"/>
    <cellStyle name="Calculation 2 2 3 2 15 2 3" xfId="18694"/>
    <cellStyle name="Calculation 2 2 3 2 15 3" xfId="11148"/>
    <cellStyle name="Calculation 2 2 3 2 15 3 2" xfId="30906"/>
    <cellStyle name="Calculation 2 2 3 2 15 3 3" xfId="22254"/>
    <cellStyle name="Calculation 2 2 3 2 15 4" xfId="13787"/>
    <cellStyle name="Calculation 2 2 3 2 15 4 2" xfId="33103"/>
    <cellStyle name="Calculation 2 2 3 2 15 5" xfId="25417"/>
    <cellStyle name="Calculation 2 2 3 2 16" xfId="4756"/>
    <cellStyle name="Calculation 2 2 3 2 16 2" xfId="8568"/>
    <cellStyle name="Calculation 2 2 3 2 16 2 2" xfId="28888"/>
    <cellStyle name="Calculation 2 2 3 2 16 2 3" xfId="19787"/>
    <cellStyle name="Calculation 2 2 3 2 16 3" xfId="12241"/>
    <cellStyle name="Calculation 2 2 3 2 16 3 2" xfId="31646"/>
    <cellStyle name="Calculation 2 2 3 2 16 3 3" xfId="23347"/>
    <cellStyle name="Calculation 2 2 3 2 16 4" xfId="14285"/>
    <cellStyle name="Calculation 2 2 3 2 16 4 2" xfId="33601"/>
    <cellStyle name="Calculation 2 2 3 2 16 5" xfId="26188"/>
    <cellStyle name="Calculation 2 2 3 2 17" xfId="4822"/>
    <cellStyle name="Calculation 2 2 3 2 17 2" xfId="8633"/>
    <cellStyle name="Calculation 2 2 3 2 17 2 2" xfId="28952"/>
    <cellStyle name="Calculation 2 2 3 2 17 2 3" xfId="19852"/>
    <cellStyle name="Calculation 2 2 3 2 17 3" xfId="12306"/>
    <cellStyle name="Calculation 2 2 3 2 17 3 2" xfId="31710"/>
    <cellStyle name="Calculation 2 2 3 2 17 3 3" xfId="23412"/>
    <cellStyle name="Calculation 2 2 3 2 17 4" xfId="14349"/>
    <cellStyle name="Calculation 2 2 3 2 17 4 2" xfId="33665"/>
    <cellStyle name="Calculation 2 2 3 2 17 5" xfId="26252"/>
    <cellStyle name="Calculation 2 2 3 2 18" xfId="5421"/>
    <cellStyle name="Calculation 2 2 3 2 18 2" xfId="9153"/>
    <cellStyle name="Calculation 2 2 3 2 18 2 2" xfId="29341"/>
    <cellStyle name="Calculation 2 2 3 2 18 3" xfId="16696"/>
    <cellStyle name="Calculation 2 2 3 2 18 4" xfId="14566"/>
    <cellStyle name="Calculation 2 2 3 2 19" xfId="5361"/>
    <cellStyle name="Calculation 2 2 3 2 19 2" xfId="26675"/>
    <cellStyle name="Calculation 2 2 3 2 19 3" xfId="16637"/>
    <cellStyle name="Calculation 2 2 3 2 2" xfId="2366"/>
    <cellStyle name="Calculation 2 2 3 2 2 2" xfId="6265"/>
    <cellStyle name="Calculation 2 2 3 2 2 2 2" xfId="27277"/>
    <cellStyle name="Calculation 2 2 3 2 2 2 3" xfId="17486"/>
    <cellStyle name="Calculation 2 2 3 2 2 3" xfId="9940"/>
    <cellStyle name="Calculation 2 2 3 2 2 3 2" xfId="30037"/>
    <cellStyle name="Calculation 2 2 3 2 2 3 3" xfId="21046"/>
    <cellStyle name="Calculation 2 2 3 2 2 4" xfId="13189"/>
    <cellStyle name="Calculation 2 2 3 2 2 4 2" xfId="32505"/>
    <cellStyle name="Calculation 2 2 3 2 2 5" xfId="24536"/>
    <cellStyle name="Calculation 2 2 3 2 2 6" xfId="35162"/>
    <cellStyle name="Calculation 2 2 3 2 20" xfId="35102"/>
    <cellStyle name="Calculation 2 2 3 2 3" xfId="1717"/>
    <cellStyle name="Calculation 2 2 3 2 3 2" xfId="5775"/>
    <cellStyle name="Calculation 2 2 3 2 3 2 2" xfId="26857"/>
    <cellStyle name="Calculation 2 2 3 2 3 2 3" xfId="16996"/>
    <cellStyle name="Calculation 2 2 3 2 3 3" xfId="9453"/>
    <cellStyle name="Calculation 2 2 3 2 3 3 2" xfId="29619"/>
    <cellStyle name="Calculation 2 2 3 2 3 3 3" xfId="20559"/>
    <cellStyle name="Calculation 2 2 3 2 3 4" xfId="12881"/>
    <cellStyle name="Calculation 2 2 3 2 3 4 2" xfId="32197"/>
    <cellStyle name="Calculation 2 2 3 2 3 5" xfId="24070"/>
    <cellStyle name="Calculation 2 2 3 2 3 6" xfId="36116"/>
    <cellStyle name="Calculation 2 2 3 2 4" xfId="2570"/>
    <cellStyle name="Calculation 2 2 3 2 4 2" xfId="6454"/>
    <cellStyle name="Calculation 2 2 3 2 4 2 2" xfId="27381"/>
    <cellStyle name="Calculation 2 2 3 2 4 2 3" xfId="17675"/>
    <cellStyle name="Calculation 2 2 3 2 4 3" xfId="10129"/>
    <cellStyle name="Calculation 2 2 3 2 4 3 2" xfId="30141"/>
    <cellStyle name="Calculation 2 2 3 2 4 3 3" xfId="21235"/>
    <cellStyle name="Calculation 2 2 3 2 4 4" xfId="13286"/>
    <cellStyle name="Calculation 2 2 3 2 4 4 2" xfId="32602"/>
    <cellStyle name="Calculation 2 2 3 2 4 5" xfId="24644"/>
    <cellStyle name="Calculation 2 2 3 2 5" xfId="1599"/>
    <cellStyle name="Calculation 2 2 3 2 5 2" xfId="5658"/>
    <cellStyle name="Calculation 2 2 3 2 5 2 2" xfId="26758"/>
    <cellStyle name="Calculation 2 2 3 2 5 2 3" xfId="16879"/>
    <cellStyle name="Calculation 2 2 3 2 5 3" xfId="9336"/>
    <cellStyle name="Calculation 2 2 3 2 5 3 2" xfId="29520"/>
    <cellStyle name="Calculation 2 2 3 2 5 3 3" xfId="20442"/>
    <cellStyle name="Calculation 2 2 3 2 5 4" xfId="12812"/>
    <cellStyle name="Calculation 2 2 3 2 5 4 2" xfId="32128"/>
    <cellStyle name="Calculation 2 2 3 2 5 5" xfId="23970"/>
    <cellStyle name="Calculation 2 2 3 2 6" xfId="2285"/>
    <cellStyle name="Calculation 2 2 3 2 6 2" xfId="6194"/>
    <cellStyle name="Calculation 2 2 3 2 6 2 2" xfId="27235"/>
    <cellStyle name="Calculation 2 2 3 2 6 2 3" xfId="17415"/>
    <cellStyle name="Calculation 2 2 3 2 6 3" xfId="9869"/>
    <cellStyle name="Calculation 2 2 3 2 6 3 2" xfId="29995"/>
    <cellStyle name="Calculation 2 2 3 2 6 3 3" xfId="20975"/>
    <cellStyle name="Calculation 2 2 3 2 6 4" xfId="13149"/>
    <cellStyle name="Calculation 2 2 3 2 6 4 2" xfId="32465"/>
    <cellStyle name="Calculation 2 2 3 2 6 5" xfId="24491"/>
    <cellStyle name="Calculation 2 2 3 2 7" xfId="2848"/>
    <cellStyle name="Calculation 2 2 3 2 7 2" xfId="6727"/>
    <cellStyle name="Calculation 2 2 3 2 7 2 2" xfId="27629"/>
    <cellStyle name="Calculation 2 2 3 2 7 2 3" xfId="17946"/>
    <cellStyle name="Calculation 2 2 3 2 7 3" xfId="10400"/>
    <cellStyle name="Calculation 2 2 3 2 7 3 2" xfId="30387"/>
    <cellStyle name="Calculation 2 2 3 2 7 3 3" xfId="21506"/>
    <cellStyle name="Calculation 2 2 3 2 7 4" xfId="13438"/>
    <cellStyle name="Calculation 2 2 3 2 7 4 2" xfId="32754"/>
    <cellStyle name="Calculation 2 2 3 2 7 5" xfId="24893"/>
    <cellStyle name="Calculation 2 2 3 2 8" xfId="3100"/>
    <cellStyle name="Calculation 2 2 3 2 8 2" xfId="6965"/>
    <cellStyle name="Calculation 2 2 3 2 8 2 2" xfId="27813"/>
    <cellStyle name="Calculation 2 2 3 2 8 2 3" xfId="18184"/>
    <cellStyle name="Calculation 2 2 3 2 8 3" xfId="10638"/>
    <cellStyle name="Calculation 2 2 3 2 8 3 2" xfId="30571"/>
    <cellStyle name="Calculation 2 2 3 2 8 3 3" xfId="21744"/>
    <cellStyle name="Calculation 2 2 3 2 8 4" xfId="13547"/>
    <cellStyle name="Calculation 2 2 3 2 8 4 2" xfId="32863"/>
    <cellStyle name="Calculation 2 2 3 2 8 5" xfId="25078"/>
    <cellStyle name="Calculation 2 2 3 2 9" xfId="2828"/>
    <cellStyle name="Calculation 2 2 3 2 9 2" xfId="6707"/>
    <cellStyle name="Calculation 2 2 3 2 9 2 2" xfId="27613"/>
    <cellStyle name="Calculation 2 2 3 2 9 2 3" xfId="17926"/>
    <cellStyle name="Calculation 2 2 3 2 9 3" xfId="10380"/>
    <cellStyle name="Calculation 2 2 3 2 9 3 2" xfId="30371"/>
    <cellStyle name="Calculation 2 2 3 2 9 3 3" xfId="21486"/>
    <cellStyle name="Calculation 2 2 3 2 9 4" xfId="13422"/>
    <cellStyle name="Calculation 2 2 3 2 9 4 2" xfId="32738"/>
    <cellStyle name="Calculation 2 2 3 2 9 5" xfId="24877"/>
    <cellStyle name="Calculation 2 2 3 20" xfId="5362"/>
    <cellStyle name="Calculation 2 2 3 20 2" xfId="26676"/>
    <cellStyle name="Calculation 2 2 3 20 3" xfId="16638"/>
    <cellStyle name="Calculation 2 2 3 21" xfId="34111"/>
    <cellStyle name="Calculation 2 2 3 3" xfId="2367"/>
    <cellStyle name="Calculation 2 2 3 3 2" xfId="6266"/>
    <cellStyle name="Calculation 2 2 3 3 2 2" xfId="27278"/>
    <cellStyle name="Calculation 2 2 3 3 2 3" xfId="17487"/>
    <cellStyle name="Calculation 2 2 3 3 3" xfId="9941"/>
    <cellStyle name="Calculation 2 2 3 3 3 2" xfId="30038"/>
    <cellStyle name="Calculation 2 2 3 3 3 3" xfId="21047"/>
    <cellStyle name="Calculation 2 2 3 3 4" xfId="13190"/>
    <cellStyle name="Calculation 2 2 3 3 4 2" xfId="32506"/>
    <cellStyle name="Calculation 2 2 3 3 5" xfId="24537"/>
    <cellStyle name="Calculation 2 2 3 3 6" xfId="35543"/>
    <cellStyle name="Calculation 2 2 3 4" xfId="1716"/>
    <cellStyle name="Calculation 2 2 3 4 2" xfId="5774"/>
    <cellStyle name="Calculation 2 2 3 4 2 2" xfId="26856"/>
    <cellStyle name="Calculation 2 2 3 4 2 3" xfId="16995"/>
    <cellStyle name="Calculation 2 2 3 4 3" xfId="9452"/>
    <cellStyle name="Calculation 2 2 3 4 3 2" xfId="29618"/>
    <cellStyle name="Calculation 2 2 3 4 3 3" xfId="20558"/>
    <cellStyle name="Calculation 2 2 3 4 4" xfId="12880"/>
    <cellStyle name="Calculation 2 2 3 4 4 2" xfId="32196"/>
    <cellStyle name="Calculation 2 2 3 4 5" xfId="24069"/>
    <cellStyle name="Calculation 2 2 3 4 6" xfId="35745"/>
    <cellStyle name="Calculation 2 2 3 5" xfId="2267"/>
    <cellStyle name="Calculation 2 2 3 5 2" xfId="6177"/>
    <cellStyle name="Calculation 2 2 3 5 2 2" xfId="27221"/>
    <cellStyle name="Calculation 2 2 3 5 2 3" xfId="17398"/>
    <cellStyle name="Calculation 2 2 3 5 3" xfId="9852"/>
    <cellStyle name="Calculation 2 2 3 5 3 2" xfId="29981"/>
    <cellStyle name="Calculation 2 2 3 5 3 3" xfId="20958"/>
    <cellStyle name="Calculation 2 2 3 5 4" xfId="13135"/>
    <cellStyle name="Calculation 2 2 3 5 4 2" xfId="32451"/>
    <cellStyle name="Calculation 2 2 3 5 5" xfId="24477"/>
    <cellStyle name="Calculation 2 2 3 6" xfId="1598"/>
    <cellStyle name="Calculation 2 2 3 6 2" xfId="5657"/>
    <cellStyle name="Calculation 2 2 3 6 2 2" xfId="26757"/>
    <cellStyle name="Calculation 2 2 3 6 2 3" xfId="16878"/>
    <cellStyle name="Calculation 2 2 3 6 3" xfId="9335"/>
    <cellStyle name="Calculation 2 2 3 6 3 2" xfId="29519"/>
    <cellStyle name="Calculation 2 2 3 6 3 3" xfId="20441"/>
    <cellStyle name="Calculation 2 2 3 6 4" xfId="12811"/>
    <cellStyle name="Calculation 2 2 3 6 4 2" xfId="32127"/>
    <cellStyle name="Calculation 2 2 3 6 5" xfId="23969"/>
    <cellStyle name="Calculation 2 2 3 7" xfId="2286"/>
    <cellStyle name="Calculation 2 2 3 7 2" xfId="6195"/>
    <cellStyle name="Calculation 2 2 3 7 2 2" xfId="27236"/>
    <cellStyle name="Calculation 2 2 3 7 2 3" xfId="17416"/>
    <cellStyle name="Calculation 2 2 3 7 3" xfId="9870"/>
    <cellStyle name="Calculation 2 2 3 7 3 2" xfId="29996"/>
    <cellStyle name="Calculation 2 2 3 7 3 3" xfId="20976"/>
    <cellStyle name="Calculation 2 2 3 7 4" xfId="13150"/>
    <cellStyle name="Calculation 2 2 3 7 4 2" xfId="32466"/>
    <cellStyle name="Calculation 2 2 3 7 5" xfId="24492"/>
    <cellStyle name="Calculation 2 2 3 8" xfId="2849"/>
    <cellStyle name="Calculation 2 2 3 8 2" xfId="6728"/>
    <cellStyle name="Calculation 2 2 3 8 2 2" xfId="27630"/>
    <cellStyle name="Calculation 2 2 3 8 2 3" xfId="17947"/>
    <cellStyle name="Calculation 2 2 3 8 3" xfId="10401"/>
    <cellStyle name="Calculation 2 2 3 8 3 2" xfId="30388"/>
    <cellStyle name="Calculation 2 2 3 8 3 3" xfId="21507"/>
    <cellStyle name="Calculation 2 2 3 8 4" xfId="13439"/>
    <cellStyle name="Calculation 2 2 3 8 4 2" xfId="32755"/>
    <cellStyle name="Calculation 2 2 3 8 5" xfId="24894"/>
    <cellStyle name="Calculation 2 2 3 9" xfId="3095"/>
    <cellStyle name="Calculation 2 2 3 9 2" xfId="6960"/>
    <cellStyle name="Calculation 2 2 3 9 2 2" xfId="27809"/>
    <cellStyle name="Calculation 2 2 3 9 2 3" xfId="18179"/>
    <cellStyle name="Calculation 2 2 3 9 3" xfId="10633"/>
    <cellStyle name="Calculation 2 2 3 9 3 2" xfId="30567"/>
    <cellStyle name="Calculation 2 2 3 9 3 3" xfId="21739"/>
    <cellStyle name="Calculation 2 2 3 9 4" xfId="13544"/>
    <cellStyle name="Calculation 2 2 3 9 4 2" xfId="32860"/>
    <cellStyle name="Calculation 2 2 3 9 5" xfId="25074"/>
    <cellStyle name="Calculation 2 2 4" xfId="177"/>
    <cellStyle name="Calculation 2 2 4 10" xfId="2708"/>
    <cellStyle name="Calculation 2 2 4 10 2" xfId="6587"/>
    <cellStyle name="Calculation 2 2 4 10 2 2" xfId="27503"/>
    <cellStyle name="Calculation 2 2 4 10 2 3" xfId="17806"/>
    <cellStyle name="Calculation 2 2 4 10 3" xfId="10260"/>
    <cellStyle name="Calculation 2 2 4 10 3 2" xfId="30261"/>
    <cellStyle name="Calculation 2 2 4 10 3 3" xfId="21366"/>
    <cellStyle name="Calculation 2 2 4 10 4" xfId="13354"/>
    <cellStyle name="Calculation 2 2 4 10 4 2" xfId="32670"/>
    <cellStyle name="Calculation 2 2 4 10 5" xfId="24767"/>
    <cellStyle name="Calculation 2 2 4 11" xfId="1750"/>
    <cellStyle name="Calculation 2 2 4 11 2" xfId="5806"/>
    <cellStyle name="Calculation 2 2 4 11 2 2" xfId="26886"/>
    <cellStyle name="Calculation 2 2 4 11 2 3" xfId="17027"/>
    <cellStyle name="Calculation 2 2 4 11 3" xfId="9481"/>
    <cellStyle name="Calculation 2 2 4 11 3 2" xfId="29646"/>
    <cellStyle name="Calculation 2 2 4 11 3 3" xfId="20587"/>
    <cellStyle name="Calculation 2 2 4 11 4" xfId="12902"/>
    <cellStyle name="Calculation 2 2 4 11 4 2" xfId="32218"/>
    <cellStyle name="Calculation 2 2 4 11 5" xfId="24097"/>
    <cellStyle name="Calculation 2 2 4 12" xfId="3902"/>
    <cellStyle name="Calculation 2 2 4 12 2" xfId="7731"/>
    <cellStyle name="Calculation 2 2 4 12 2 2" xfId="28324"/>
    <cellStyle name="Calculation 2 2 4 12 2 3" xfId="18950"/>
    <cellStyle name="Calculation 2 2 4 12 3" xfId="11404"/>
    <cellStyle name="Calculation 2 2 4 12 3 2" xfId="31082"/>
    <cellStyle name="Calculation 2 2 4 12 3 3" xfId="22510"/>
    <cellStyle name="Calculation 2 2 4 12 4" xfId="13915"/>
    <cellStyle name="Calculation 2 2 4 12 4 2" xfId="33231"/>
    <cellStyle name="Calculation 2 2 4 12 5" xfId="25610"/>
    <cellStyle name="Calculation 2 2 4 13" xfId="1608"/>
    <cellStyle name="Calculation 2 2 4 13 2" xfId="5667"/>
    <cellStyle name="Calculation 2 2 4 13 2 2" xfId="26767"/>
    <cellStyle name="Calculation 2 2 4 13 2 3" xfId="16888"/>
    <cellStyle name="Calculation 2 2 4 13 3" xfId="9345"/>
    <cellStyle name="Calculation 2 2 4 13 3 2" xfId="29529"/>
    <cellStyle name="Calculation 2 2 4 13 3 3" xfId="20451"/>
    <cellStyle name="Calculation 2 2 4 13 4" xfId="12813"/>
    <cellStyle name="Calculation 2 2 4 13 4 2" xfId="32129"/>
    <cellStyle name="Calculation 2 2 4 13 5" xfId="23979"/>
    <cellStyle name="Calculation 2 2 4 14" xfId="4264"/>
    <cellStyle name="Calculation 2 2 4 14 2" xfId="8084"/>
    <cellStyle name="Calculation 2 2 4 14 2 2" xfId="28581"/>
    <cellStyle name="Calculation 2 2 4 14 2 3" xfId="19303"/>
    <cellStyle name="Calculation 2 2 4 14 3" xfId="11757"/>
    <cellStyle name="Calculation 2 2 4 14 3 2" xfId="31339"/>
    <cellStyle name="Calculation 2 2 4 14 3 3" xfId="22863"/>
    <cellStyle name="Calculation 2 2 4 14 4" xfId="14096"/>
    <cellStyle name="Calculation 2 2 4 14 4 2" xfId="33412"/>
    <cellStyle name="Calculation 2 2 4 14 5" xfId="25875"/>
    <cellStyle name="Calculation 2 2 4 15" xfId="3544"/>
    <cellStyle name="Calculation 2 2 4 15 2" xfId="7401"/>
    <cellStyle name="Calculation 2 2 4 15 2 2" xfId="28084"/>
    <cellStyle name="Calculation 2 2 4 15 2 3" xfId="18620"/>
    <cellStyle name="Calculation 2 2 4 15 3" xfId="11074"/>
    <cellStyle name="Calculation 2 2 4 15 3 2" xfId="30842"/>
    <cellStyle name="Calculation 2 2 4 15 3 3" xfId="22180"/>
    <cellStyle name="Calculation 2 2 4 15 4" xfId="13729"/>
    <cellStyle name="Calculation 2 2 4 15 4 2" xfId="33045"/>
    <cellStyle name="Calculation 2 2 4 15 5" xfId="25353"/>
    <cellStyle name="Calculation 2 2 4 16" xfId="3793"/>
    <cellStyle name="Calculation 2 2 4 16 2" xfId="7639"/>
    <cellStyle name="Calculation 2 2 4 16 2 2" xfId="28249"/>
    <cellStyle name="Calculation 2 2 4 16 2 3" xfId="18858"/>
    <cellStyle name="Calculation 2 2 4 16 3" xfId="11312"/>
    <cellStyle name="Calculation 2 2 4 16 3 2" xfId="31007"/>
    <cellStyle name="Calculation 2 2 4 16 3 3" xfId="22418"/>
    <cellStyle name="Calculation 2 2 4 16 4" xfId="13848"/>
    <cellStyle name="Calculation 2 2 4 16 4 2" xfId="33164"/>
    <cellStyle name="Calculation 2 2 4 16 5" xfId="25529"/>
    <cellStyle name="Calculation 2 2 4 17" xfId="4821"/>
    <cellStyle name="Calculation 2 2 4 17 2" xfId="8632"/>
    <cellStyle name="Calculation 2 2 4 17 2 2" xfId="28951"/>
    <cellStyle name="Calculation 2 2 4 17 2 3" xfId="19851"/>
    <cellStyle name="Calculation 2 2 4 17 3" xfId="12305"/>
    <cellStyle name="Calculation 2 2 4 17 3 2" xfId="31709"/>
    <cellStyle name="Calculation 2 2 4 17 3 3" xfId="23411"/>
    <cellStyle name="Calculation 2 2 4 17 4" xfId="14348"/>
    <cellStyle name="Calculation 2 2 4 17 4 2" xfId="33664"/>
    <cellStyle name="Calculation 2 2 4 17 5" xfId="26251"/>
    <cellStyle name="Calculation 2 2 4 18" xfId="5422"/>
    <cellStyle name="Calculation 2 2 4 18 2" xfId="9154"/>
    <cellStyle name="Calculation 2 2 4 18 2 2" xfId="29342"/>
    <cellStyle name="Calculation 2 2 4 18 3" xfId="16697"/>
    <cellStyle name="Calculation 2 2 4 18 4" xfId="14567"/>
    <cellStyle name="Calculation 2 2 4 19" xfId="5360"/>
    <cellStyle name="Calculation 2 2 4 19 2" xfId="26674"/>
    <cellStyle name="Calculation 2 2 4 19 3" xfId="16636"/>
    <cellStyle name="Calculation 2 2 4 2" xfId="2365"/>
    <cellStyle name="Calculation 2 2 4 2 2" xfId="6264"/>
    <cellStyle name="Calculation 2 2 4 2 2 2" xfId="27276"/>
    <cellStyle name="Calculation 2 2 4 2 2 3" xfId="17485"/>
    <cellStyle name="Calculation 2 2 4 2 3" xfId="9939"/>
    <cellStyle name="Calculation 2 2 4 2 3 2" xfId="30036"/>
    <cellStyle name="Calculation 2 2 4 2 3 3" xfId="21045"/>
    <cellStyle name="Calculation 2 2 4 2 4" xfId="13188"/>
    <cellStyle name="Calculation 2 2 4 2 4 2" xfId="32504"/>
    <cellStyle name="Calculation 2 2 4 2 5" xfId="24535"/>
    <cellStyle name="Calculation 2 2 4 2 6" xfId="35308"/>
    <cellStyle name="Calculation 2 2 4 20" xfId="35056"/>
    <cellStyle name="Calculation 2 2 4 3" xfId="1719"/>
    <cellStyle name="Calculation 2 2 4 3 2" xfId="5776"/>
    <cellStyle name="Calculation 2 2 4 3 2 2" xfId="26858"/>
    <cellStyle name="Calculation 2 2 4 3 2 3" xfId="16997"/>
    <cellStyle name="Calculation 2 2 4 3 3" xfId="9454"/>
    <cellStyle name="Calculation 2 2 4 3 3 2" xfId="29620"/>
    <cellStyle name="Calculation 2 2 4 3 3 3" xfId="20560"/>
    <cellStyle name="Calculation 2 2 4 3 4" xfId="12882"/>
    <cellStyle name="Calculation 2 2 4 3 4 2" xfId="32198"/>
    <cellStyle name="Calculation 2 2 4 3 5" xfId="24071"/>
    <cellStyle name="Calculation 2 2 4 3 6" xfId="36100"/>
    <cellStyle name="Calculation 2 2 4 4" xfId="2569"/>
    <cellStyle name="Calculation 2 2 4 4 2" xfId="6453"/>
    <cellStyle name="Calculation 2 2 4 4 2 2" xfId="27380"/>
    <cellStyle name="Calculation 2 2 4 4 2 3" xfId="17674"/>
    <cellStyle name="Calculation 2 2 4 4 3" xfId="10128"/>
    <cellStyle name="Calculation 2 2 4 4 3 2" xfId="30140"/>
    <cellStyle name="Calculation 2 2 4 4 3 3" xfId="21234"/>
    <cellStyle name="Calculation 2 2 4 4 4" xfId="13285"/>
    <cellStyle name="Calculation 2 2 4 4 4 2" xfId="32601"/>
    <cellStyle name="Calculation 2 2 4 4 5" xfId="24643"/>
    <cellStyle name="Calculation 2 2 4 5" xfId="2634"/>
    <cellStyle name="Calculation 2 2 4 5 2" xfId="6514"/>
    <cellStyle name="Calculation 2 2 4 5 2 2" xfId="27441"/>
    <cellStyle name="Calculation 2 2 4 5 2 3" xfId="17733"/>
    <cellStyle name="Calculation 2 2 4 5 3" xfId="10187"/>
    <cellStyle name="Calculation 2 2 4 5 3 2" xfId="30199"/>
    <cellStyle name="Calculation 2 2 4 5 3 3" xfId="21293"/>
    <cellStyle name="Calculation 2 2 4 5 4" xfId="13307"/>
    <cellStyle name="Calculation 2 2 4 5 4 2" xfId="32623"/>
    <cellStyle name="Calculation 2 2 4 5 5" xfId="24704"/>
    <cellStyle name="Calculation 2 2 4 6" xfId="2284"/>
    <cellStyle name="Calculation 2 2 4 6 2" xfId="6193"/>
    <cellStyle name="Calculation 2 2 4 6 2 2" xfId="27234"/>
    <cellStyle name="Calculation 2 2 4 6 2 3" xfId="17414"/>
    <cellStyle name="Calculation 2 2 4 6 3" xfId="9868"/>
    <cellStyle name="Calculation 2 2 4 6 3 2" xfId="29994"/>
    <cellStyle name="Calculation 2 2 4 6 3 3" xfId="20974"/>
    <cellStyle name="Calculation 2 2 4 6 4" xfId="13148"/>
    <cellStyle name="Calculation 2 2 4 6 4 2" xfId="32464"/>
    <cellStyle name="Calculation 2 2 4 6 5" xfId="24490"/>
    <cellStyle name="Calculation 2 2 4 7" xfId="2847"/>
    <cellStyle name="Calculation 2 2 4 7 2" xfId="6726"/>
    <cellStyle name="Calculation 2 2 4 7 2 2" xfId="27628"/>
    <cellStyle name="Calculation 2 2 4 7 2 3" xfId="17945"/>
    <cellStyle name="Calculation 2 2 4 7 3" xfId="10399"/>
    <cellStyle name="Calculation 2 2 4 7 3 2" xfId="30386"/>
    <cellStyle name="Calculation 2 2 4 7 3 3" xfId="21505"/>
    <cellStyle name="Calculation 2 2 4 7 4" xfId="13437"/>
    <cellStyle name="Calculation 2 2 4 7 4 2" xfId="32753"/>
    <cellStyle name="Calculation 2 2 4 7 5" xfId="24892"/>
    <cellStyle name="Calculation 2 2 4 8" xfId="2201"/>
    <cellStyle name="Calculation 2 2 4 8 2" xfId="6113"/>
    <cellStyle name="Calculation 2 2 4 8 2 2" xfId="27157"/>
    <cellStyle name="Calculation 2 2 4 8 2 3" xfId="17334"/>
    <cellStyle name="Calculation 2 2 4 8 3" xfId="9788"/>
    <cellStyle name="Calculation 2 2 4 8 3 2" xfId="29917"/>
    <cellStyle name="Calculation 2 2 4 8 3 3" xfId="20894"/>
    <cellStyle name="Calculation 2 2 4 8 4" xfId="13092"/>
    <cellStyle name="Calculation 2 2 4 8 4 2" xfId="32408"/>
    <cellStyle name="Calculation 2 2 4 8 5" xfId="24413"/>
    <cellStyle name="Calculation 2 2 4 9" xfId="3227"/>
    <cellStyle name="Calculation 2 2 4 9 2" xfId="7092"/>
    <cellStyle name="Calculation 2 2 4 9 2 2" xfId="27898"/>
    <cellStyle name="Calculation 2 2 4 9 2 3" xfId="18311"/>
    <cellStyle name="Calculation 2 2 4 9 3" xfId="10765"/>
    <cellStyle name="Calculation 2 2 4 9 3 2" xfId="30656"/>
    <cellStyle name="Calculation 2 2 4 9 3 3" xfId="21871"/>
    <cellStyle name="Calculation 2 2 4 9 4" xfId="13631"/>
    <cellStyle name="Calculation 2 2 4 9 4 2" xfId="32947"/>
    <cellStyle name="Calculation 2 2 4 9 5" xfId="25163"/>
    <cellStyle name="Calculation 2 2 5" xfId="2370"/>
    <cellStyle name="Calculation 2 2 5 2" xfId="6269"/>
    <cellStyle name="Calculation 2 2 5 2 2" xfId="27281"/>
    <cellStyle name="Calculation 2 2 5 2 3" xfId="17490"/>
    <cellStyle name="Calculation 2 2 5 3" xfId="9944"/>
    <cellStyle name="Calculation 2 2 5 3 2" xfId="30041"/>
    <cellStyle name="Calculation 2 2 5 3 3" xfId="21050"/>
    <cellStyle name="Calculation 2 2 5 4" xfId="13193"/>
    <cellStyle name="Calculation 2 2 5 4 2" xfId="32509"/>
    <cellStyle name="Calculation 2 2 5 5" xfId="24540"/>
    <cellStyle name="Calculation 2 2 5 6" xfId="34815"/>
    <cellStyle name="Calculation 2 2 6" xfId="2639"/>
    <cellStyle name="Calculation 2 2 6 2" xfId="6518"/>
    <cellStyle name="Calculation 2 2 6 2 2" xfId="27445"/>
    <cellStyle name="Calculation 2 2 6 2 3" xfId="17737"/>
    <cellStyle name="Calculation 2 2 6 3" xfId="10191"/>
    <cellStyle name="Calculation 2 2 6 3 2" xfId="30203"/>
    <cellStyle name="Calculation 2 2 6 3 3" xfId="21297"/>
    <cellStyle name="Calculation 2 2 6 4" xfId="13309"/>
    <cellStyle name="Calculation 2 2 6 4 2" xfId="32625"/>
    <cellStyle name="Calculation 2 2 6 5" xfId="24709"/>
    <cellStyle name="Calculation 2 2 6 6" xfId="35755"/>
    <cellStyle name="Calculation 2 2 7" xfId="2788"/>
    <cellStyle name="Calculation 2 2 7 2" xfId="6667"/>
    <cellStyle name="Calculation 2 2 7 2 2" xfId="27582"/>
    <cellStyle name="Calculation 2 2 7 2 3" xfId="17886"/>
    <cellStyle name="Calculation 2 2 7 3" xfId="10340"/>
    <cellStyle name="Calculation 2 2 7 3 2" xfId="30340"/>
    <cellStyle name="Calculation 2 2 7 3 3" xfId="21446"/>
    <cellStyle name="Calculation 2 2 7 4" xfId="13394"/>
    <cellStyle name="Calculation 2 2 7 4 2" xfId="32710"/>
    <cellStyle name="Calculation 2 2 7 5" xfId="24846"/>
    <cellStyle name="Calculation 2 2 8" xfId="2941"/>
    <cellStyle name="Calculation 2 2 8 2" xfId="6819"/>
    <cellStyle name="Calculation 2 2 8 2 2" xfId="27715"/>
    <cellStyle name="Calculation 2 2 8 2 3" xfId="18038"/>
    <cellStyle name="Calculation 2 2 8 3" xfId="10492"/>
    <cellStyle name="Calculation 2 2 8 3 2" xfId="30473"/>
    <cellStyle name="Calculation 2 2 8 3 3" xfId="21598"/>
    <cellStyle name="Calculation 2 2 8 4" xfId="13487"/>
    <cellStyle name="Calculation 2 2 8 4 2" xfId="32803"/>
    <cellStyle name="Calculation 2 2 8 5" xfId="24980"/>
    <cellStyle name="Calculation 2 2 9" xfId="2413"/>
    <cellStyle name="Calculation 2 2 9 2" xfId="6307"/>
    <cellStyle name="Calculation 2 2 9 2 2" xfId="27311"/>
    <cellStyle name="Calculation 2 2 9 2 3" xfId="17528"/>
    <cellStyle name="Calculation 2 2 9 3" xfId="9982"/>
    <cellStyle name="Calculation 2 2 9 3 2" xfId="30071"/>
    <cellStyle name="Calculation 2 2 9 3 3" xfId="21088"/>
    <cellStyle name="Calculation 2 2 9 4" xfId="13219"/>
    <cellStyle name="Calculation 2 2 9 4 2" xfId="32535"/>
    <cellStyle name="Calculation 2 2 9 5" xfId="24572"/>
    <cellStyle name="Calculation 2 20" xfId="2825"/>
    <cellStyle name="Calculation 2 20 2" xfId="6704"/>
    <cellStyle name="Calculation 2 20 2 2" xfId="27610"/>
    <cellStyle name="Calculation 2 20 2 3" xfId="17923"/>
    <cellStyle name="Calculation 2 20 3" xfId="10377"/>
    <cellStyle name="Calculation 2 20 3 2" xfId="30368"/>
    <cellStyle name="Calculation 2 20 3 3" xfId="21483"/>
    <cellStyle name="Calculation 2 20 4" xfId="13419"/>
    <cellStyle name="Calculation 2 20 4 2" xfId="32735"/>
    <cellStyle name="Calculation 2 20 5" xfId="24874"/>
    <cellStyle name="Calculation 2 21" xfId="4148"/>
    <cellStyle name="Calculation 2 21 2" xfId="7968"/>
    <cellStyle name="Calculation 2 21 2 2" xfId="28505"/>
    <cellStyle name="Calculation 2 21 2 3" xfId="19187"/>
    <cellStyle name="Calculation 2 21 3" xfId="11641"/>
    <cellStyle name="Calculation 2 21 3 2" xfId="31263"/>
    <cellStyle name="Calculation 2 21 3 3" xfId="22747"/>
    <cellStyle name="Calculation 2 21 4" xfId="14021"/>
    <cellStyle name="Calculation 2 21 4 2" xfId="33337"/>
    <cellStyle name="Calculation 2 21 5" xfId="25799"/>
    <cellStyle name="Calculation 2 22" xfId="4826"/>
    <cellStyle name="Calculation 2 22 2" xfId="8637"/>
    <cellStyle name="Calculation 2 22 2 2" xfId="28956"/>
    <cellStyle name="Calculation 2 22 2 3" xfId="19856"/>
    <cellStyle name="Calculation 2 22 3" xfId="12310"/>
    <cellStyle name="Calculation 2 22 3 2" xfId="31714"/>
    <cellStyle name="Calculation 2 22 3 3" xfId="23416"/>
    <cellStyle name="Calculation 2 22 4" xfId="14353"/>
    <cellStyle name="Calculation 2 22 4 2" xfId="33669"/>
    <cellStyle name="Calculation 2 22 5" xfId="26256"/>
    <cellStyle name="Calculation 2 23" xfId="5416"/>
    <cellStyle name="Calculation 2 23 2" xfId="9148"/>
    <cellStyle name="Calculation 2 23 2 2" xfId="29336"/>
    <cellStyle name="Calculation 2 23 3" xfId="16691"/>
    <cellStyle name="Calculation 2 23 4" xfId="14561"/>
    <cellStyle name="Calculation 2 24" xfId="5366"/>
    <cellStyle name="Calculation 2 24 2" xfId="26680"/>
    <cellStyle name="Calculation 2 24 3" xfId="16642"/>
    <cellStyle name="Calculation 2 25" xfId="33985"/>
    <cellStyle name="Calculation 2 3" xfId="178"/>
    <cellStyle name="Calculation 2 3 10" xfId="3226"/>
    <cellStyle name="Calculation 2 3 10 2" xfId="7091"/>
    <cellStyle name="Calculation 2 3 10 2 2" xfId="27897"/>
    <cellStyle name="Calculation 2 3 10 2 3" xfId="18310"/>
    <cellStyle name="Calculation 2 3 10 3" xfId="10764"/>
    <cellStyle name="Calculation 2 3 10 3 2" xfId="30655"/>
    <cellStyle name="Calculation 2 3 10 3 3" xfId="21870"/>
    <cellStyle name="Calculation 2 3 10 4" xfId="13630"/>
    <cellStyle name="Calculation 2 3 10 4 2" xfId="32946"/>
    <cellStyle name="Calculation 2 3 10 5" xfId="25162"/>
    <cellStyle name="Calculation 2 3 11" xfId="2648"/>
    <cellStyle name="Calculation 2 3 11 2" xfId="6527"/>
    <cellStyle name="Calculation 2 3 11 2 2" xfId="27453"/>
    <cellStyle name="Calculation 2 3 11 2 3" xfId="17746"/>
    <cellStyle name="Calculation 2 3 11 3" xfId="10200"/>
    <cellStyle name="Calculation 2 3 11 3 2" xfId="30211"/>
    <cellStyle name="Calculation 2 3 11 3 3" xfId="21306"/>
    <cellStyle name="Calculation 2 3 11 4" xfId="13312"/>
    <cellStyle name="Calculation 2 3 11 4 2" xfId="32628"/>
    <cellStyle name="Calculation 2 3 11 5" xfId="24717"/>
    <cellStyle name="Calculation 2 3 12" xfId="3739"/>
    <cellStyle name="Calculation 2 3 12 2" xfId="7596"/>
    <cellStyle name="Calculation 2 3 12 2 2" xfId="28225"/>
    <cellStyle name="Calculation 2 3 12 2 3" xfId="18815"/>
    <cellStyle name="Calculation 2 3 12 3" xfId="11269"/>
    <cellStyle name="Calculation 2 3 12 3 2" xfId="30983"/>
    <cellStyle name="Calculation 2 3 12 3 3" xfId="22375"/>
    <cellStyle name="Calculation 2 3 12 4" xfId="13827"/>
    <cellStyle name="Calculation 2 3 12 4 2" xfId="33143"/>
    <cellStyle name="Calculation 2 3 12 5" xfId="25494"/>
    <cellStyle name="Calculation 2 3 13" xfId="3901"/>
    <cellStyle name="Calculation 2 3 13 2" xfId="7730"/>
    <cellStyle name="Calculation 2 3 13 2 2" xfId="28323"/>
    <cellStyle name="Calculation 2 3 13 2 3" xfId="18949"/>
    <cellStyle name="Calculation 2 3 13 3" xfId="11403"/>
    <cellStyle name="Calculation 2 3 13 3 2" xfId="31081"/>
    <cellStyle name="Calculation 2 3 13 3 3" xfId="22509"/>
    <cellStyle name="Calculation 2 3 13 4" xfId="13914"/>
    <cellStyle name="Calculation 2 3 13 4 2" xfId="33230"/>
    <cellStyle name="Calculation 2 3 13 5" xfId="25609"/>
    <cellStyle name="Calculation 2 3 14" xfId="4137"/>
    <cellStyle name="Calculation 2 3 14 2" xfId="7962"/>
    <cellStyle name="Calculation 2 3 14 2 2" xfId="28501"/>
    <cellStyle name="Calculation 2 3 14 2 3" xfId="19181"/>
    <cellStyle name="Calculation 2 3 14 3" xfId="11635"/>
    <cellStyle name="Calculation 2 3 14 3 2" xfId="31259"/>
    <cellStyle name="Calculation 2 3 14 3 3" xfId="22741"/>
    <cellStyle name="Calculation 2 3 14 4" xfId="14017"/>
    <cellStyle name="Calculation 2 3 14 4 2" xfId="33333"/>
    <cellStyle name="Calculation 2 3 14 5" xfId="25790"/>
    <cellStyle name="Calculation 2 3 15" xfId="4263"/>
    <cellStyle name="Calculation 2 3 15 2" xfId="8083"/>
    <cellStyle name="Calculation 2 3 15 2 2" xfId="28580"/>
    <cellStyle name="Calculation 2 3 15 2 3" xfId="19302"/>
    <cellStyle name="Calculation 2 3 15 3" xfId="11756"/>
    <cellStyle name="Calculation 2 3 15 3 2" xfId="31338"/>
    <cellStyle name="Calculation 2 3 15 3 3" xfId="22862"/>
    <cellStyle name="Calculation 2 3 15 4" xfId="14095"/>
    <cellStyle name="Calculation 2 3 15 4 2" xfId="33411"/>
    <cellStyle name="Calculation 2 3 15 5" xfId="25874"/>
    <cellStyle name="Calculation 2 3 16" xfId="3107"/>
    <cellStyle name="Calculation 2 3 16 2" xfId="6972"/>
    <cellStyle name="Calculation 2 3 16 2 2" xfId="27820"/>
    <cellStyle name="Calculation 2 3 16 2 3" xfId="18191"/>
    <cellStyle name="Calculation 2 3 16 3" xfId="10645"/>
    <cellStyle name="Calculation 2 3 16 3 2" xfId="30578"/>
    <cellStyle name="Calculation 2 3 16 3 3" xfId="21751"/>
    <cellStyle name="Calculation 2 3 16 4" xfId="13554"/>
    <cellStyle name="Calculation 2 3 16 4 2" xfId="32870"/>
    <cellStyle name="Calculation 2 3 16 5" xfId="25085"/>
    <cellStyle name="Calculation 2 3 17" xfId="4754"/>
    <cellStyle name="Calculation 2 3 17 2" xfId="8566"/>
    <cellStyle name="Calculation 2 3 17 2 2" xfId="28886"/>
    <cellStyle name="Calculation 2 3 17 2 3" xfId="19785"/>
    <cellStyle name="Calculation 2 3 17 3" xfId="12239"/>
    <cellStyle name="Calculation 2 3 17 3 2" xfId="31644"/>
    <cellStyle name="Calculation 2 3 17 3 3" xfId="23345"/>
    <cellStyle name="Calculation 2 3 17 4" xfId="14283"/>
    <cellStyle name="Calculation 2 3 17 4 2" xfId="33599"/>
    <cellStyle name="Calculation 2 3 17 5" xfId="26186"/>
    <cellStyle name="Calculation 2 3 18" xfId="4820"/>
    <cellStyle name="Calculation 2 3 18 2" xfId="8631"/>
    <cellStyle name="Calculation 2 3 18 2 2" xfId="28950"/>
    <cellStyle name="Calculation 2 3 18 2 3" xfId="19850"/>
    <cellStyle name="Calculation 2 3 18 3" xfId="12304"/>
    <cellStyle name="Calculation 2 3 18 3 2" xfId="31708"/>
    <cellStyle name="Calculation 2 3 18 3 3" xfId="23410"/>
    <cellStyle name="Calculation 2 3 18 4" xfId="14347"/>
    <cellStyle name="Calculation 2 3 18 4 2" xfId="33663"/>
    <cellStyle name="Calculation 2 3 18 5" xfId="26250"/>
    <cellStyle name="Calculation 2 3 19" xfId="5423"/>
    <cellStyle name="Calculation 2 3 19 2" xfId="9155"/>
    <cellStyle name="Calculation 2 3 19 2 2" xfId="29343"/>
    <cellStyle name="Calculation 2 3 19 3" xfId="16698"/>
    <cellStyle name="Calculation 2 3 19 4" xfId="14568"/>
    <cellStyle name="Calculation 2 3 2" xfId="179"/>
    <cellStyle name="Calculation 2 3 2 10" xfId="2792"/>
    <cellStyle name="Calculation 2 3 2 10 2" xfId="6671"/>
    <cellStyle name="Calculation 2 3 2 10 2 2" xfId="27586"/>
    <cellStyle name="Calculation 2 3 2 10 2 3" xfId="17890"/>
    <cellStyle name="Calculation 2 3 2 10 3" xfId="10344"/>
    <cellStyle name="Calculation 2 3 2 10 3 2" xfId="30344"/>
    <cellStyle name="Calculation 2 3 2 10 3 3" xfId="21450"/>
    <cellStyle name="Calculation 2 3 2 10 4" xfId="13395"/>
    <cellStyle name="Calculation 2 3 2 10 4 2" xfId="32711"/>
    <cellStyle name="Calculation 2 3 2 10 5" xfId="24850"/>
    <cellStyle name="Calculation 2 3 2 11" xfId="1751"/>
    <cellStyle name="Calculation 2 3 2 11 2" xfId="5807"/>
    <cellStyle name="Calculation 2 3 2 11 2 2" xfId="26887"/>
    <cellStyle name="Calculation 2 3 2 11 2 3" xfId="17028"/>
    <cellStyle name="Calculation 2 3 2 11 3" xfId="9482"/>
    <cellStyle name="Calculation 2 3 2 11 3 2" xfId="29647"/>
    <cellStyle name="Calculation 2 3 2 11 3 3" xfId="20588"/>
    <cellStyle name="Calculation 2 3 2 11 4" xfId="12903"/>
    <cellStyle name="Calculation 2 3 2 11 4 2" xfId="32219"/>
    <cellStyle name="Calculation 2 3 2 11 5" xfId="24098"/>
    <cellStyle name="Calculation 2 3 2 12" xfId="3900"/>
    <cellStyle name="Calculation 2 3 2 12 2" xfId="7729"/>
    <cellStyle name="Calculation 2 3 2 12 2 2" xfId="28322"/>
    <cellStyle name="Calculation 2 3 2 12 2 3" xfId="18948"/>
    <cellStyle name="Calculation 2 3 2 12 3" xfId="11402"/>
    <cellStyle name="Calculation 2 3 2 12 3 2" xfId="31080"/>
    <cellStyle name="Calculation 2 3 2 12 3 3" xfId="22508"/>
    <cellStyle name="Calculation 2 3 2 12 4" xfId="13913"/>
    <cellStyle name="Calculation 2 3 2 12 4 2" xfId="33229"/>
    <cellStyle name="Calculation 2 3 2 12 5" xfId="25608"/>
    <cellStyle name="Calculation 2 3 2 13" xfId="1609"/>
    <cellStyle name="Calculation 2 3 2 13 2" xfId="5668"/>
    <cellStyle name="Calculation 2 3 2 13 2 2" xfId="26768"/>
    <cellStyle name="Calculation 2 3 2 13 2 3" xfId="16889"/>
    <cellStyle name="Calculation 2 3 2 13 3" xfId="9346"/>
    <cellStyle name="Calculation 2 3 2 13 3 2" xfId="29530"/>
    <cellStyle name="Calculation 2 3 2 13 3 3" xfId="20452"/>
    <cellStyle name="Calculation 2 3 2 13 4" xfId="12814"/>
    <cellStyle name="Calculation 2 3 2 13 4 2" xfId="32130"/>
    <cellStyle name="Calculation 2 3 2 13 5" xfId="23980"/>
    <cellStyle name="Calculation 2 3 2 14" xfId="4262"/>
    <cellStyle name="Calculation 2 3 2 14 2" xfId="8082"/>
    <cellStyle name="Calculation 2 3 2 14 2 2" xfId="28579"/>
    <cellStyle name="Calculation 2 3 2 14 2 3" xfId="19301"/>
    <cellStyle name="Calculation 2 3 2 14 3" xfId="11755"/>
    <cellStyle name="Calculation 2 3 2 14 3 2" xfId="31337"/>
    <cellStyle name="Calculation 2 3 2 14 3 3" xfId="22861"/>
    <cellStyle name="Calculation 2 3 2 14 4" xfId="14094"/>
    <cellStyle name="Calculation 2 3 2 14 4 2" xfId="33410"/>
    <cellStyle name="Calculation 2 3 2 14 5" xfId="25873"/>
    <cellStyle name="Calculation 2 3 2 15" xfId="3106"/>
    <cellStyle name="Calculation 2 3 2 15 2" xfId="6971"/>
    <cellStyle name="Calculation 2 3 2 15 2 2" xfId="27819"/>
    <cellStyle name="Calculation 2 3 2 15 2 3" xfId="18190"/>
    <cellStyle name="Calculation 2 3 2 15 3" xfId="10644"/>
    <cellStyle name="Calculation 2 3 2 15 3 2" xfId="30577"/>
    <cellStyle name="Calculation 2 3 2 15 3 3" xfId="21750"/>
    <cellStyle name="Calculation 2 3 2 15 4" xfId="13553"/>
    <cellStyle name="Calculation 2 3 2 15 4 2" xfId="32869"/>
    <cellStyle name="Calculation 2 3 2 15 5" xfId="25084"/>
    <cellStyle name="Calculation 2 3 2 16" xfId="3792"/>
    <cellStyle name="Calculation 2 3 2 16 2" xfId="7638"/>
    <cellStyle name="Calculation 2 3 2 16 2 2" xfId="28248"/>
    <cellStyle name="Calculation 2 3 2 16 2 3" xfId="18857"/>
    <cellStyle name="Calculation 2 3 2 16 3" xfId="11311"/>
    <cellStyle name="Calculation 2 3 2 16 3 2" xfId="31006"/>
    <cellStyle name="Calculation 2 3 2 16 3 3" xfId="22417"/>
    <cellStyle name="Calculation 2 3 2 16 4" xfId="13847"/>
    <cellStyle name="Calculation 2 3 2 16 4 2" xfId="33163"/>
    <cellStyle name="Calculation 2 3 2 16 5" xfId="25528"/>
    <cellStyle name="Calculation 2 3 2 17" xfId="4819"/>
    <cellStyle name="Calculation 2 3 2 17 2" xfId="8630"/>
    <cellStyle name="Calculation 2 3 2 17 2 2" xfId="28949"/>
    <cellStyle name="Calculation 2 3 2 17 2 3" xfId="19849"/>
    <cellStyle name="Calculation 2 3 2 17 3" xfId="12303"/>
    <cellStyle name="Calculation 2 3 2 17 3 2" xfId="31707"/>
    <cellStyle name="Calculation 2 3 2 17 3 3" xfId="23409"/>
    <cellStyle name="Calculation 2 3 2 17 4" xfId="14346"/>
    <cellStyle name="Calculation 2 3 2 17 4 2" xfId="33662"/>
    <cellStyle name="Calculation 2 3 2 17 5" xfId="26249"/>
    <cellStyle name="Calculation 2 3 2 18" xfId="5424"/>
    <cellStyle name="Calculation 2 3 2 18 2" xfId="9156"/>
    <cellStyle name="Calculation 2 3 2 18 2 2" xfId="29344"/>
    <cellStyle name="Calculation 2 3 2 18 3" xfId="16699"/>
    <cellStyle name="Calculation 2 3 2 18 4" xfId="14569"/>
    <cellStyle name="Calculation 2 3 2 19" xfId="5358"/>
    <cellStyle name="Calculation 2 3 2 19 2" xfId="26672"/>
    <cellStyle name="Calculation 2 3 2 19 3" xfId="16634"/>
    <cellStyle name="Calculation 2 3 2 2" xfId="2363"/>
    <cellStyle name="Calculation 2 3 2 2 2" xfId="6262"/>
    <cellStyle name="Calculation 2 3 2 2 2 2" xfId="27274"/>
    <cellStyle name="Calculation 2 3 2 2 2 3" xfId="17483"/>
    <cellStyle name="Calculation 2 3 2 2 3" xfId="9937"/>
    <cellStyle name="Calculation 2 3 2 2 3 2" xfId="30034"/>
    <cellStyle name="Calculation 2 3 2 2 3 3" xfId="21043"/>
    <cellStyle name="Calculation 2 3 2 2 4" xfId="13186"/>
    <cellStyle name="Calculation 2 3 2 2 4 2" xfId="32502"/>
    <cellStyle name="Calculation 2 3 2 2 5" xfId="24533"/>
    <cellStyle name="Calculation 2 3 2 2 6" xfId="34916"/>
    <cellStyle name="Calculation 2 3 2 20" xfId="35084"/>
    <cellStyle name="Calculation 2 3 2 3" xfId="1721"/>
    <cellStyle name="Calculation 2 3 2 3 2" xfId="5778"/>
    <cellStyle name="Calculation 2 3 2 3 2 2" xfId="26860"/>
    <cellStyle name="Calculation 2 3 2 3 2 3" xfId="16999"/>
    <cellStyle name="Calculation 2 3 2 3 3" xfId="9456"/>
    <cellStyle name="Calculation 2 3 2 3 3 2" xfId="29622"/>
    <cellStyle name="Calculation 2 3 2 3 3 3" xfId="20562"/>
    <cellStyle name="Calculation 2 3 2 3 4" xfId="12884"/>
    <cellStyle name="Calculation 2 3 2 3 4 2" xfId="32200"/>
    <cellStyle name="Calculation 2 3 2 3 5" xfId="24073"/>
    <cellStyle name="Calculation 2 3 2 3 6" xfId="36111"/>
    <cellStyle name="Calculation 2 3 2 4" xfId="2567"/>
    <cellStyle name="Calculation 2 3 2 4 2" xfId="6451"/>
    <cellStyle name="Calculation 2 3 2 4 2 2" xfId="27378"/>
    <cellStyle name="Calculation 2 3 2 4 2 3" xfId="17672"/>
    <cellStyle name="Calculation 2 3 2 4 3" xfId="10126"/>
    <cellStyle name="Calculation 2 3 2 4 3 2" xfId="30138"/>
    <cellStyle name="Calculation 2 3 2 4 3 3" xfId="21232"/>
    <cellStyle name="Calculation 2 3 2 4 4" xfId="13283"/>
    <cellStyle name="Calculation 2 3 2 4 4 2" xfId="32599"/>
    <cellStyle name="Calculation 2 3 2 4 5" xfId="24641"/>
    <cellStyle name="Calculation 2 3 2 5" xfId="2633"/>
    <cellStyle name="Calculation 2 3 2 5 2" xfId="6513"/>
    <cellStyle name="Calculation 2 3 2 5 2 2" xfId="27440"/>
    <cellStyle name="Calculation 2 3 2 5 2 3" xfId="17732"/>
    <cellStyle name="Calculation 2 3 2 5 3" xfId="10186"/>
    <cellStyle name="Calculation 2 3 2 5 3 2" xfId="30198"/>
    <cellStyle name="Calculation 2 3 2 5 3 3" xfId="21292"/>
    <cellStyle name="Calculation 2 3 2 5 4" xfId="13306"/>
    <cellStyle name="Calculation 2 3 2 5 4 2" xfId="32622"/>
    <cellStyle name="Calculation 2 3 2 5 5" xfId="24703"/>
    <cellStyle name="Calculation 2 3 2 6" xfId="2282"/>
    <cellStyle name="Calculation 2 3 2 6 2" xfId="6191"/>
    <cellStyle name="Calculation 2 3 2 6 2 2" xfId="27232"/>
    <cellStyle name="Calculation 2 3 2 6 2 3" xfId="17412"/>
    <cellStyle name="Calculation 2 3 2 6 3" xfId="9866"/>
    <cellStyle name="Calculation 2 3 2 6 3 2" xfId="29992"/>
    <cellStyle name="Calculation 2 3 2 6 3 3" xfId="20972"/>
    <cellStyle name="Calculation 2 3 2 6 4" xfId="13146"/>
    <cellStyle name="Calculation 2 3 2 6 4 2" xfId="32462"/>
    <cellStyle name="Calculation 2 3 2 6 5" xfId="24488"/>
    <cellStyle name="Calculation 2 3 2 7" xfId="2845"/>
    <cellStyle name="Calculation 2 3 2 7 2" xfId="6724"/>
    <cellStyle name="Calculation 2 3 2 7 2 2" xfId="27626"/>
    <cellStyle name="Calculation 2 3 2 7 2 3" xfId="17943"/>
    <cellStyle name="Calculation 2 3 2 7 3" xfId="10397"/>
    <cellStyle name="Calculation 2 3 2 7 3 2" xfId="30384"/>
    <cellStyle name="Calculation 2 3 2 7 3 3" xfId="21503"/>
    <cellStyle name="Calculation 2 3 2 7 4" xfId="13435"/>
    <cellStyle name="Calculation 2 3 2 7 4 2" xfId="32751"/>
    <cellStyle name="Calculation 2 3 2 7 5" xfId="24890"/>
    <cellStyle name="Calculation 2 3 2 8" xfId="2200"/>
    <cellStyle name="Calculation 2 3 2 8 2" xfId="6112"/>
    <cellStyle name="Calculation 2 3 2 8 2 2" xfId="27156"/>
    <cellStyle name="Calculation 2 3 2 8 2 3" xfId="17333"/>
    <cellStyle name="Calculation 2 3 2 8 3" xfId="9787"/>
    <cellStyle name="Calculation 2 3 2 8 3 2" xfId="29916"/>
    <cellStyle name="Calculation 2 3 2 8 3 3" xfId="20893"/>
    <cellStyle name="Calculation 2 3 2 8 4" xfId="13091"/>
    <cellStyle name="Calculation 2 3 2 8 4 2" xfId="32407"/>
    <cellStyle name="Calculation 2 3 2 8 5" xfId="24412"/>
    <cellStyle name="Calculation 2 3 2 9" xfId="3225"/>
    <cellStyle name="Calculation 2 3 2 9 2" xfId="7090"/>
    <cellStyle name="Calculation 2 3 2 9 2 2" xfId="27896"/>
    <cellStyle name="Calculation 2 3 2 9 2 3" xfId="18309"/>
    <cellStyle name="Calculation 2 3 2 9 3" xfId="10763"/>
    <cellStyle name="Calculation 2 3 2 9 3 2" xfId="30654"/>
    <cellStyle name="Calculation 2 3 2 9 3 3" xfId="21869"/>
    <cellStyle name="Calculation 2 3 2 9 4" xfId="13629"/>
    <cellStyle name="Calculation 2 3 2 9 4 2" xfId="32945"/>
    <cellStyle name="Calculation 2 3 2 9 5" xfId="25161"/>
    <cellStyle name="Calculation 2 3 20" xfId="5359"/>
    <cellStyle name="Calculation 2 3 20 2" xfId="26673"/>
    <cellStyle name="Calculation 2 3 20 3" xfId="16635"/>
    <cellStyle name="Calculation 2 3 21" xfId="34092"/>
    <cellStyle name="Calculation 2 3 3" xfId="2364"/>
    <cellStyle name="Calculation 2 3 3 2" xfId="6263"/>
    <cellStyle name="Calculation 2 3 3 2 2" xfId="27275"/>
    <cellStyle name="Calculation 2 3 3 2 3" xfId="17484"/>
    <cellStyle name="Calculation 2 3 3 3" xfId="9938"/>
    <cellStyle name="Calculation 2 3 3 3 2" xfId="30035"/>
    <cellStyle name="Calculation 2 3 3 3 3" xfId="21044"/>
    <cellStyle name="Calculation 2 3 3 4" xfId="13187"/>
    <cellStyle name="Calculation 2 3 3 4 2" xfId="32503"/>
    <cellStyle name="Calculation 2 3 3 5" xfId="24534"/>
    <cellStyle name="Calculation 2 3 3 6" xfId="35158"/>
    <cellStyle name="Calculation 2 3 4" xfId="1720"/>
    <cellStyle name="Calculation 2 3 4 2" xfId="5777"/>
    <cellStyle name="Calculation 2 3 4 2 2" xfId="26859"/>
    <cellStyle name="Calculation 2 3 4 2 3" xfId="16998"/>
    <cellStyle name="Calculation 2 3 4 3" xfId="9455"/>
    <cellStyle name="Calculation 2 3 4 3 2" xfId="29621"/>
    <cellStyle name="Calculation 2 3 4 3 3" xfId="20561"/>
    <cellStyle name="Calculation 2 3 4 4" xfId="12883"/>
    <cellStyle name="Calculation 2 3 4 4 2" xfId="32199"/>
    <cellStyle name="Calculation 2 3 4 5" xfId="24072"/>
    <cellStyle name="Calculation 2 3 4 6" xfId="35770"/>
    <cellStyle name="Calculation 2 3 5" xfId="2568"/>
    <cellStyle name="Calculation 2 3 5 2" xfId="6452"/>
    <cellStyle name="Calculation 2 3 5 2 2" xfId="27379"/>
    <cellStyle name="Calculation 2 3 5 2 3" xfId="17673"/>
    <cellStyle name="Calculation 2 3 5 3" xfId="10127"/>
    <cellStyle name="Calculation 2 3 5 3 2" xfId="30139"/>
    <cellStyle name="Calculation 2 3 5 3 3" xfId="21233"/>
    <cellStyle name="Calculation 2 3 5 4" xfId="13284"/>
    <cellStyle name="Calculation 2 3 5 4 2" xfId="32600"/>
    <cellStyle name="Calculation 2 3 5 5" xfId="24642"/>
    <cellStyle name="Calculation 2 3 6" xfId="1692"/>
    <cellStyle name="Calculation 2 3 6 2" xfId="5750"/>
    <cellStyle name="Calculation 2 3 6 2 2" xfId="26832"/>
    <cellStyle name="Calculation 2 3 6 2 3" xfId="16971"/>
    <cellStyle name="Calculation 2 3 6 3" xfId="9428"/>
    <cellStyle name="Calculation 2 3 6 3 2" xfId="29594"/>
    <cellStyle name="Calculation 2 3 6 3 3" xfId="20534"/>
    <cellStyle name="Calculation 2 3 6 4" xfId="12869"/>
    <cellStyle name="Calculation 2 3 6 4 2" xfId="32185"/>
    <cellStyle name="Calculation 2 3 6 5" xfId="24045"/>
    <cellStyle name="Calculation 2 3 7" xfId="2283"/>
    <cellStyle name="Calculation 2 3 7 2" xfId="6192"/>
    <cellStyle name="Calculation 2 3 7 2 2" xfId="27233"/>
    <cellStyle name="Calculation 2 3 7 2 3" xfId="17413"/>
    <cellStyle name="Calculation 2 3 7 3" xfId="9867"/>
    <cellStyle name="Calculation 2 3 7 3 2" xfId="29993"/>
    <cellStyle name="Calculation 2 3 7 3 3" xfId="20973"/>
    <cellStyle name="Calculation 2 3 7 4" xfId="13147"/>
    <cellStyle name="Calculation 2 3 7 4 2" xfId="32463"/>
    <cellStyle name="Calculation 2 3 7 5" xfId="24489"/>
    <cellStyle name="Calculation 2 3 8" xfId="2846"/>
    <cellStyle name="Calculation 2 3 8 2" xfId="6725"/>
    <cellStyle name="Calculation 2 3 8 2 2" xfId="27627"/>
    <cellStyle name="Calculation 2 3 8 2 3" xfId="17944"/>
    <cellStyle name="Calculation 2 3 8 3" xfId="10398"/>
    <cellStyle name="Calculation 2 3 8 3 2" xfId="30385"/>
    <cellStyle name="Calculation 2 3 8 3 3" xfId="21504"/>
    <cellStyle name="Calculation 2 3 8 4" xfId="13436"/>
    <cellStyle name="Calculation 2 3 8 4 2" xfId="32752"/>
    <cellStyle name="Calculation 2 3 8 5" xfId="24891"/>
    <cellStyle name="Calculation 2 3 9" xfId="3098"/>
    <cellStyle name="Calculation 2 3 9 2" xfId="6963"/>
    <cellStyle name="Calculation 2 3 9 2 2" xfId="27811"/>
    <cellStyle name="Calculation 2 3 9 2 3" xfId="18182"/>
    <cellStyle name="Calculation 2 3 9 3" xfId="10636"/>
    <cellStyle name="Calculation 2 3 9 3 2" xfId="30569"/>
    <cellStyle name="Calculation 2 3 9 3 3" xfId="21742"/>
    <cellStyle name="Calculation 2 3 9 4" xfId="13545"/>
    <cellStyle name="Calculation 2 3 9 4 2" xfId="32861"/>
    <cellStyle name="Calculation 2 3 9 5" xfId="25076"/>
    <cellStyle name="Calculation 2 4" xfId="180"/>
    <cellStyle name="Calculation 2 4 10" xfId="3224"/>
    <cellStyle name="Calculation 2 4 10 2" xfId="7089"/>
    <cellStyle name="Calculation 2 4 10 2 2" xfId="27895"/>
    <cellStyle name="Calculation 2 4 10 2 3" xfId="18308"/>
    <cellStyle name="Calculation 2 4 10 3" xfId="10762"/>
    <cellStyle name="Calculation 2 4 10 3 2" xfId="30653"/>
    <cellStyle name="Calculation 2 4 10 3 3" xfId="21868"/>
    <cellStyle name="Calculation 2 4 10 4" xfId="13628"/>
    <cellStyle name="Calculation 2 4 10 4 2" xfId="32944"/>
    <cellStyle name="Calculation 2 4 10 5" xfId="25160"/>
    <cellStyle name="Calculation 2 4 11" xfId="2647"/>
    <cellStyle name="Calculation 2 4 11 2" xfId="6526"/>
    <cellStyle name="Calculation 2 4 11 2 2" xfId="27452"/>
    <cellStyle name="Calculation 2 4 11 2 3" xfId="17745"/>
    <cellStyle name="Calculation 2 4 11 3" xfId="10199"/>
    <cellStyle name="Calculation 2 4 11 3 2" xfId="30210"/>
    <cellStyle name="Calculation 2 4 11 3 3" xfId="21305"/>
    <cellStyle name="Calculation 2 4 11 4" xfId="13311"/>
    <cellStyle name="Calculation 2 4 11 4 2" xfId="32627"/>
    <cellStyle name="Calculation 2 4 11 5" xfId="24716"/>
    <cellStyle name="Calculation 2 4 12" xfId="1662"/>
    <cellStyle name="Calculation 2 4 12 2" xfId="5720"/>
    <cellStyle name="Calculation 2 4 12 2 2" xfId="26817"/>
    <cellStyle name="Calculation 2 4 12 2 3" xfId="16941"/>
    <cellStyle name="Calculation 2 4 12 3" xfId="9398"/>
    <cellStyle name="Calculation 2 4 12 3 2" xfId="29579"/>
    <cellStyle name="Calculation 2 4 12 3 3" xfId="20504"/>
    <cellStyle name="Calculation 2 4 12 4" xfId="12858"/>
    <cellStyle name="Calculation 2 4 12 4 2" xfId="32174"/>
    <cellStyle name="Calculation 2 4 12 5" xfId="24030"/>
    <cellStyle name="Calculation 2 4 13" xfId="3899"/>
    <cellStyle name="Calculation 2 4 13 2" xfId="7728"/>
    <cellStyle name="Calculation 2 4 13 2 2" xfId="28321"/>
    <cellStyle name="Calculation 2 4 13 2 3" xfId="18947"/>
    <cellStyle name="Calculation 2 4 13 3" xfId="11401"/>
    <cellStyle name="Calculation 2 4 13 3 2" xfId="31079"/>
    <cellStyle name="Calculation 2 4 13 3 3" xfId="22507"/>
    <cellStyle name="Calculation 2 4 13 4" xfId="13912"/>
    <cellStyle name="Calculation 2 4 13 4 2" xfId="33228"/>
    <cellStyle name="Calculation 2 4 13 5" xfId="25607"/>
    <cellStyle name="Calculation 2 4 14" xfId="1610"/>
    <cellStyle name="Calculation 2 4 14 2" xfId="5669"/>
    <cellStyle name="Calculation 2 4 14 2 2" xfId="26769"/>
    <cellStyle name="Calculation 2 4 14 2 3" xfId="16890"/>
    <cellStyle name="Calculation 2 4 14 3" xfId="9347"/>
    <cellStyle name="Calculation 2 4 14 3 2" xfId="29531"/>
    <cellStyle name="Calculation 2 4 14 3 3" xfId="20453"/>
    <cellStyle name="Calculation 2 4 14 4" xfId="12815"/>
    <cellStyle name="Calculation 2 4 14 4 2" xfId="32131"/>
    <cellStyle name="Calculation 2 4 14 5" xfId="23981"/>
    <cellStyle name="Calculation 2 4 15" xfId="4261"/>
    <cellStyle name="Calculation 2 4 15 2" xfId="8081"/>
    <cellStyle name="Calculation 2 4 15 2 2" xfId="28578"/>
    <cellStyle name="Calculation 2 4 15 2 3" xfId="19300"/>
    <cellStyle name="Calculation 2 4 15 3" xfId="11754"/>
    <cellStyle name="Calculation 2 4 15 3 2" xfId="31336"/>
    <cellStyle name="Calculation 2 4 15 3 3" xfId="22860"/>
    <cellStyle name="Calculation 2 4 15 4" xfId="14093"/>
    <cellStyle name="Calculation 2 4 15 4 2" xfId="33409"/>
    <cellStyle name="Calculation 2 4 15 5" xfId="25872"/>
    <cellStyle name="Calculation 2 4 16" xfId="3105"/>
    <cellStyle name="Calculation 2 4 16 2" xfId="6970"/>
    <cellStyle name="Calculation 2 4 16 2 2" xfId="27818"/>
    <cellStyle name="Calculation 2 4 16 2 3" xfId="18189"/>
    <cellStyle name="Calculation 2 4 16 3" xfId="10643"/>
    <cellStyle name="Calculation 2 4 16 3 2" xfId="30576"/>
    <cellStyle name="Calculation 2 4 16 3 3" xfId="21749"/>
    <cellStyle name="Calculation 2 4 16 4" xfId="13552"/>
    <cellStyle name="Calculation 2 4 16 4 2" xfId="32868"/>
    <cellStyle name="Calculation 2 4 16 5" xfId="25083"/>
    <cellStyle name="Calculation 2 4 17" xfId="3791"/>
    <cellStyle name="Calculation 2 4 17 2" xfId="7637"/>
    <cellStyle name="Calculation 2 4 17 2 2" xfId="28247"/>
    <cellStyle name="Calculation 2 4 17 2 3" xfId="18856"/>
    <cellStyle name="Calculation 2 4 17 3" xfId="11310"/>
    <cellStyle name="Calculation 2 4 17 3 2" xfId="31005"/>
    <cellStyle name="Calculation 2 4 17 3 3" xfId="22416"/>
    <cellStyle name="Calculation 2 4 17 4" xfId="13846"/>
    <cellStyle name="Calculation 2 4 17 4 2" xfId="33162"/>
    <cellStyle name="Calculation 2 4 17 5" xfId="25527"/>
    <cellStyle name="Calculation 2 4 18" xfId="4818"/>
    <cellStyle name="Calculation 2 4 18 2" xfId="8629"/>
    <cellStyle name="Calculation 2 4 18 2 2" xfId="28948"/>
    <cellStyle name="Calculation 2 4 18 2 3" xfId="19848"/>
    <cellStyle name="Calculation 2 4 18 3" xfId="12302"/>
    <cellStyle name="Calculation 2 4 18 3 2" xfId="31706"/>
    <cellStyle name="Calculation 2 4 18 3 3" xfId="23408"/>
    <cellStyle name="Calculation 2 4 18 4" xfId="14345"/>
    <cellStyle name="Calculation 2 4 18 4 2" xfId="33661"/>
    <cellStyle name="Calculation 2 4 18 5" xfId="26248"/>
    <cellStyle name="Calculation 2 4 19" xfId="5425"/>
    <cellStyle name="Calculation 2 4 19 2" xfId="9157"/>
    <cellStyle name="Calculation 2 4 19 2 2" xfId="29345"/>
    <cellStyle name="Calculation 2 4 19 3" xfId="16700"/>
    <cellStyle name="Calculation 2 4 19 4" xfId="14570"/>
    <cellStyle name="Calculation 2 4 2" xfId="181"/>
    <cellStyle name="Calculation 2 4 2 10" xfId="2745"/>
    <cellStyle name="Calculation 2 4 2 10 2" xfId="6624"/>
    <cellStyle name="Calculation 2 4 2 10 2 2" xfId="27540"/>
    <cellStyle name="Calculation 2 4 2 10 2 3" xfId="17843"/>
    <cellStyle name="Calculation 2 4 2 10 3" xfId="10297"/>
    <cellStyle name="Calculation 2 4 2 10 3 2" xfId="30298"/>
    <cellStyle name="Calculation 2 4 2 10 3 3" xfId="21403"/>
    <cellStyle name="Calculation 2 4 2 10 4" xfId="13391"/>
    <cellStyle name="Calculation 2 4 2 10 4 2" xfId="32707"/>
    <cellStyle name="Calculation 2 4 2 10 5" xfId="24804"/>
    <cellStyle name="Calculation 2 4 2 11" xfId="3740"/>
    <cellStyle name="Calculation 2 4 2 11 2" xfId="7597"/>
    <cellStyle name="Calculation 2 4 2 11 2 2" xfId="28226"/>
    <cellStyle name="Calculation 2 4 2 11 2 3" xfId="18816"/>
    <cellStyle name="Calculation 2 4 2 11 3" xfId="11270"/>
    <cellStyle name="Calculation 2 4 2 11 3 2" xfId="30984"/>
    <cellStyle name="Calculation 2 4 2 11 3 3" xfId="22376"/>
    <cellStyle name="Calculation 2 4 2 11 4" xfId="13828"/>
    <cellStyle name="Calculation 2 4 2 11 4 2" xfId="33144"/>
    <cellStyle name="Calculation 2 4 2 11 5" xfId="25495"/>
    <cellStyle name="Calculation 2 4 2 12" xfId="3898"/>
    <cellStyle name="Calculation 2 4 2 12 2" xfId="7727"/>
    <cellStyle name="Calculation 2 4 2 12 2 2" xfId="28320"/>
    <cellStyle name="Calculation 2 4 2 12 2 3" xfId="18946"/>
    <cellStyle name="Calculation 2 4 2 12 3" xfId="11400"/>
    <cellStyle name="Calculation 2 4 2 12 3 2" xfId="31078"/>
    <cellStyle name="Calculation 2 4 2 12 3 3" xfId="22506"/>
    <cellStyle name="Calculation 2 4 2 12 4" xfId="13911"/>
    <cellStyle name="Calculation 2 4 2 12 4 2" xfId="33227"/>
    <cellStyle name="Calculation 2 4 2 12 5" xfId="25606"/>
    <cellStyle name="Calculation 2 4 2 13" xfId="4138"/>
    <cellStyle name="Calculation 2 4 2 13 2" xfId="7963"/>
    <cellStyle name="Calculation 2 4 2 13 2 2" xfId="28502"/>
    <cellStyle name="Calculation 2 4 2 13 2 3" xfId="19182"/>
    <cellStyle name="Calculation 2 4 2 13 3" xfId="11636"/>
    <cellStyle name="Calculation 2 4 2 13 3 2" xfId="31260"/>
    <cellStyle name="Calculation 2 4 2 13 3 3" xfId="22742"/>
    <cellStyle name="Calculation 2 4 2 13 4" xfId="14018"/>
    <cellStyle name="Calculation 2 4 2 13 4 2" xfId="33334"/>
    <cellStyle name="Calculation 2 4 2 13 5" xfId="25791"/>
    <cellStyle name="Calculation 2 4 2 14" xfId="4260"/>
    <cellStyle name="Calculation 2 4 2 14 2" xfId="8080"/>
    <cellStyle name="Calculation 2 4 2 14 2 2" xfId="28577"/>
    <cellStyle name="Calculation 2 4 2 14 2 3" xfId="19299"/>
    <cellStyle name="Calculation 2 4 2 14 3" xfId="11753"/>
    <cellStyle name="Calculation 2 4 2 14 3 2" xfId="31335"/>
    <cellStyle name="Calculation 2 4 2 14 3 3" xfId="22859"/>
    <cellStyle name="Calculation 2 4 2 14 4" xfId="14092"/>
    <cellStyle name="Calculation 2 4 2 14 4 2" xfId="33408"/>
    <cellStyle name="Calculation 2 4 2 14 5" xfId="25871"/>
    <cellStyle name="Calculation 2 4 2 15" xfId="3104"/>
    <cellStyle name="Calculation 2 4 2 15 2" xfId="6969"/>
    <cellStyle name="Calculation 2 4 2 15 2 2" xfId="27817"/>
    <cellStyle name="Calculation 2 4 2 15 2 3" xfId="18188"/>
    <cellStyle name="Calculation 2 4 2 15 3" xfId="10642"/>
    <cellStyle name="Calculation 2 4 2 15 3 2" xfId="30575"/>
    <cellStyle name="Calculation 2 4 2 15 3 3" xfId="21748"/>
    <cellStyle name="Calculation 2 4 2 15 4" xfId="13551"/>
    <cellStyle name="Calculation 2 4 2 15 4 2" xfId="32867"/>
    <cellStyle name="Calculation 2 4 2 15 5" xfId="25082"/>
    <cellStyle name="Calculation 2 4 2 16" xfId="4755"/>
    <cellStyle name="Calculation 2 4 2 16 2" xfId="8567"/>
    <cellStyle name="Calculation 2 4 2 16 2 2" xfId="28887"/>
    <cellStyle name="Calculation 2 4 2 16 2 3" xfId="19786"/>
    <cellStyle name="Calculation 2 4 2 16 3" xfId="12240"/>
    <cellStyle name="Calculation 2 4 2 16 3 2" xfId="31645"/>
    <cellStyle name="Calculation 2 4 2 16 3 3" xfId="23346"/>
    <cellStyle name="Calculation 2 4 2 16 4" xfId="14284"/>
    <cellStyle name="Calculation 2 4 2 16 4 2" xfId="33600"/>
    <cellStyle name="Calculation 2 4 2 16 5" xfId="26187"/>
    <cellStyle name="Calculation 2 4 2 17" xfId="4817"/>
    <cellStyle name="Calculation 2 4 2 17 2" xfId="8628"/>
    <cellStyle name="Calculation 2 4 2 17 2 2" xfId="28947"/>
    <cellStyle name="Calculation 2 4 2 17 2 3" xfId="19847"/>
    <cellStyle name="Calculation 2 4 2 17 3" xfId="12301"/>
    <cellStyle name="Calculation 2 4 2 17 3 2" xfId="31705"/>
    <cellStyle name="Calculation 2 4 2 17 3 3" xfId="23407"/>
    <cellStyle name="Calculation 2 4 2 17 4" xfId="14344"/>
    <cellStyle name="Calculation 2 4 2 17 4 2" xfId="33660"/>
    <cellStyle name="Calculation 2 4 2 17 5" xfId="26247"/>
    <cellStyle name="Calculation 2 4 2 18" xfId="5426"/>
    <cellStyle name="Calculation 2 4 2 18 2" xfId="9158"/>
    <cellStyle name="Calculation 2 4 2 18 2 2" xfId="29346"/>
    <cellStyle name="Calculation 2 4 2 18 3" xfId="16701"/>
    <cellStyle name="Calculation 2 4 2 18 4" xfId="14571"/>
    <cellStyle name="Calculation 2 4 2 19" xfId="5356"/>
    <cellStyle name="Calculation 2 4 2 19 2" xfId="26670"/>
    <cellStyle name="Calculation 2 4 2 19 3" xfId="16632"/>
    <cellStyle name="Calculation 2 4 2 2" xfId="2361"/>
    <cellStyle name="Calculation 2 4 2 2 2" xfId="6260"/>
    <cellStyle name="Calculation 2 4 2 2 2 2" xfId="27272"/>
    <cellStyle name="Calculation 2 4 2 2 2 3" xfId="17481"/>
    <cellStyle name="Calculation 2 4 2 2 3" xfId="9935"/>
    <cellStyle name="Calculation 2 4 2 2 3 2" xfId="30032"/>
    <cellStyle name="Calculation 2 4 2 2 3 3" xfId="21041"/>
    <cellStyle name="Calculation 2 4 2 2 4" xfId="13184"/>
    <cellStyle name="Calculation 2 4 2 2 4 2" xfId="32500"/>
    <cellStyle name="Calculation 2 4 2 2 5" xfId="24531"/>
    <cellStyle name="Calculation 2 4 2 2 6" xfId="35538"/>
    <cellStyle name="Calculation 2 4 2 20" xfId="35101"/>
    <cellStyle name="Calculation 2 4 2 3" xfId="1723"/>
    <cellStyle name="Calculation 2 4 2 3 2" xfId="5780"/>
    <cellStyle name="Calculation 2 4 2 3 2 2" xfId="26862"/>
    <cellStyle name="Calculation 2 4 2 3 2 3" xfId="17001"/>
    <cellStyle name="Calculation 2 4 2 3 3" xfId="9458"/>
    <cellStyle name="Calculation 2 4 2 3 3 2" xfId="29624"/>
    <cellStyle name="Calculation 2 4 2 3 3 3" xfId="20564"/>
    <cellStyle name="Calculation 2 4 2 3 4" xfId="12886"/>
    <cellStyle name="Calculation 2 4 2 3 4 2" xfId="32202"/>
    <cellStyle name="Calculation 2 4 2 3 5" xfId="24075"/>
    <cellStyle name="Calculation 2 4 2 3 6" xfId="36115"/>
    <cellStyle name="Calculation 2 4 2 4" xfId="2565"/>
    <cellStyle name="Calculation 2 4 2 4 2" xfId="6449"/>
    <cellStyle name="Calculation 2 4 2 4 2 2" xfId="27376"/>
    <cellStyle name="Calculation 2 4 2 4 2 3" xfId="17670"/>
    <cellStyle name="Calculation 2 4 2 4 3" xfId="10124"/>
    <cellStyle name="Calculation 2 4 2 4 3 2" xfId="30136"/>
    <cellStyle name="Calculation 2 4 2 4 3 3" xfId="21230"/>
    <cellStyle name="Calculation 2 4 2 4 4" xfId="13281"/>
    <cellStyle name="Calculation 2 4 2 4 4 2" xfId="32597"/>
    <cellStyle name="Calculation 2 4 2 4 5" xfId="24639"/>
    <cellStyle name="Calculation 2 4 2 5" xfId="1693"/>
    <cellStyle name="Calculation 2 4 2 5 2" xfId="5751"/>
    <cellStyle name="Calculation 2 4 2 5 2 2" xfId="26833"/>
    <cellStyle name="Calculation 2 4 2 5 2 3" xfId="16972"/>
    <cellStyle name="Calculation 2 4 2 5 3" xfId="9429"/>
    <cellStyle name="Calculation 2 4 2 5 3 2" xfId="29595"/>
    <cellStyle name="Calculation 2 4 2 5 3 3" xfId="20535"/>
    <cellStyle name="Calculation 2 4 2 5 4" xfId="12870"/>
    <cellStyle name="Calculation 2 4 2 5 4 2" xfId="32186"/>
    <cellStyle name="Calculation 2 4 2 5 5" xfId="24046"/>
    <cellStyle name="Calculation 2 4 2 6" xfId="2280"/>
    <cellStyle name="Calculation 2 4 2 6 2" xfId="6189"/>
    <cellStyle name="Calculation 2 4 2 6 2 2" xfId="27230"/>
    <cellStyle name="Calculation 2 4 2 6 2 3" xfId="17410"/>
    <cellStyle name="Calculation 2 4 2 6 3" xfId="9864"/>
    <cellStyle name="Calculation 2 4 2 6 3 2" xfId="29990"/>
    <cellStyle name="Calculation 2 4 2 6 3 3" xfId="20970"/>
    <cellStyle name="Calculation 2 4 2 6 4" xfId="13144"/>
    <cellStyle name="Calculation 2 4 2 6 4 2" xfId="32460"/>
    <cellStyle name="Calculation 2 4 2 6 5" xfId="24486"/>
    <cellStyle name="Calculation 2 4 2 7" xfId="2843"/>
    <cellStyle name="Calculation 2 4 2 7 2" xfId="6722"/>
    <cellStyle name="Calculation 2 4 2 7 2 2" xfId="27624"/>
    <cellStyle name="Calculation 2 4 2 7 2 3" xfId="17941"/>
    <cellStyle name="Calculation 2 4 2 7 3" xfId="10395"/>
    <cellStyle name="Calculation 2 4 2 7 3 2" xfId="30382"/>
    <cellStyle name="Calculation 2 4 2 7 3 3" xfId="21501"/>
    <cellStyle name="Calculation 2 4 2 7 4" xfId="13433"/>
    <cellStyle name="Calculation 2 4 2 7 4 2" xfId="32749"/>
    <cellStyle name="Calculation 2 4 2 7 5" xfId="24888"/>
    <cellStyle name="Calculation 2 4 2 8" xfId="3099"/>
    <cellStyle name="Calculation 2 4 2 8 2" xfId="6964"/>
    <cellStyle name="Calculation 2 4 2 8 2 2" xfId="27812"/>
    <cellStyle name="Calculation 2 4 2 8 2 3" xfId="18183"/>
    <cellStyle name="Calculation 2 4 2 8 3" xfId="10637"/>
    <cellStyle name="Calculation 2 4 2 8 3 2" xfId="30570"/>
    <cellStyle name="Calculation 2 4 2 8 3 3" xfId="21743"/>
    <cellStyle name="Calculation 2 4 2 8 4" xfId="13546"/>
    <cellStyle name="Calculation 2 4 2 8 4 2" xfId="32862"/>
    <cellStyle name="Calculation 2 4 2 8 5" xfId="25077"/>
    <cellStyle name="Calculation 2 4 2 9" xfId="3223"/>
    <cellStyle name="Calculation 2 4 2 9 2" xfId="7088"/>
    <cellStyle name="Calculation 2 4 2 9 2 2" xfId="27894"/>
    <cellStyle name="Calculation 2 4 2 9 2 3" xfId="18307"/>
    <cellStyle name="Calculation 2 4 2 9 3" xfId="10761"/>
    <cellStyle name="Calculation 2 4 2 9 3 2" xfId="30652"/>
    <cellStyle name="Calculation 2 4 2 9 3 3" xfId="21867"/>
    <cellStyle name="Calculation 2 4 2 9 4" xfId="13627"/>
    <cellStyle name="Calculation 2 4 2 9 4 2" xfId="32943"/>
    <cellStyle name="Calculation 2 4 2 9 5" xfId="25159"/>
    <cellStyle name="Calculation 2 4 20" xfId="5357"/>
    <cellStyle name="Calculation 2 4 20 2" xfId="26671"/>
    <cellStyle name="Calculation 2 4 20 3" xfId="16633"/>
    <cellStyle name="Calculation 2 4 21" xfId="34110"/>
    <cellStyle name="Calculation 2 4 3" xfId="2362"/>
    <cellStyle name="Calculation 2 4 3 2" xfId="6261"/>
    <cellStyle name="Calculation 2 4 3 2 2" xfId="27273"/>
    <cellStyle name="Calculation 2 4 3 2 3" xfId="17482"/>
    <cellStyle name="Calculation 2 4 3 3" xfId="9936"/>
    <cellStyle name="Calculation 2 4 3 3 2" xfId="30033"/>
    <cellStyle name="Calculation 2 4 3 3 3" xfId="21042"/>
    <cellStyle name="Calculation 2 4 3 4" xfId="13185"/>
    <cellStyle name="Calculation 2 4 3 4 2" xfId="32501"/>
    <cellStyle name="Calculation 2 4 3 5" xfId="24532"/>
    <cellStyle name="Calculation 2 4 3 6" xfId="35526"/>
    <cellStyle name="Calculation 2 4 4" xfId="1722"/>
    <cellStyle name="Calculation 2 4 4 2" xfId="5779"/>
    <cellStyle name="Calculation 2 4 4 2 2" xfId="26861"/>
    <cellStyle name="Calculation 2 4 4 2 3" xfId="17000"/>
    <cellStyle name="Calculation 2 4 4 3" xfId="9457"/>
    <cellStyle name="Calculation 2 4 4 3 2" xfId="29623"/>
    <cellStyle name="Calculation 2 4 4 3 3" xfId="20563"/>
    <cellStyle name="Calculation 2 4 4 4" xfId="12885"/>
    <cellStyle name="Calculation 2 4 4 4 2" xfId="32201"/>
    <cellStyle name="Calculation 2 4 4 5" xfId="24074"/>
    <cellStyle name="Calculation 2 4 4 6" xfId="35974"/>
    <cellStyle name="Calculation 2 4 5" xfId="2566"/>
    <cellStyle name="Calculation 2 4 5 2" xfId="6450"/>
    <cellStyle name="Calculation 2 4 5 2 2" xfId="27377"/>
    <cellStyle name="Calculation 2 4 5 2 3" xfId="17671"/>
    <cellStyle name="Calculation 2 4 5 3" xfId="10125"/>
    <cellStyle name="Calculation 2 4 5 3 2" xfId="30137"/>
    <cellStyle name="Calculation 2 4 5 3 3" xfId="21231"/>
    <cellStyle name="Calculation 2 4 5 4" xfId="13282"/>
    <cellStyle name="Calculation 2 4 5 4 2" xfId="32598"/>
    <cellStyle name="Calculation 2 4 5 5" xfId="24640"/>
    <cellStyle name="Calculation 2 4 6" xfId="2424"/>
    <cellStyle name="Calculation 2 4 6 2" xfId="6318"/>
    <cellStyle name="Calculation 2 4 6 2 2" xfId="27318"/>
    <cellStyle name="Calculation 2 4 6 2 3" xfId="17539"/>
    <cellStyle name="Calculation 2 4 6 3" xfId="9993"/>
    <cellStyle name="Calculation 2 4 6 3 2" xfId="30078"/>
    <cellStyle name="Calculation 2 4 6 3 3" xfId="21099"/>
    <cellStyle name="Calculation 2 4 6 4" xfId="13225"/>
    <cellStyle name="Calculation 2 4 6 4 2" xfId="32541"/>
    <cellStyle name="Calculation 2 4 6 5" xfId="24579"/>
    <cellStyle name="Calculation 2 4 7" xfId="2281"/>
    <cellStyle name="Calculation 2 4 7 2" xfId="6190"/>
    <cellStyle name="Calculation 2 4 7 2 2" xfId="27231"/>
    <cellStyle name="Calculation 2 4 7 2 3" xfId="17411"/>
    <cellStyle name="Calculation 2 4 7 3" xfId="9865"/>
    <cellStyle name="Calculation 2 4 7 3 2" xfId="29991"/>
    <cellStyle name="Calculation 2 4 7 3 3" xfId="20971"/>
    <cellStyle name="Calculation 2 4 7 4" xfId="13145"/>
    <cellStyle name="Calculation 2 4 7 4 2" xfId="32461"/>
    <cellStyle name="Calculation 2 4 7 5" xfId="24487"/>
    <cellStyle name="Calculation 2 4 8" xfId="2844"/>
    <cellStyle name="Calculation 2 4 8 2" xfId="6723"/>
    <cellStyle name="Calculation 2 4 8 2 2" xfId="27625"/>
    <cellStyle name="Calculation 2 4 8 2 3" xfId="17942"/>
    <cellStyle name="Calculation 2 4 8 3" xfId="10396"/>
    <cellStyle name="Calculation 2 4 8 3 2" xfId="30383"/>
    <cellStyle name="Calculation 2 4 8 3 3" xfId="21502"/>
    <cellStyle name="Calculation 2 4 8 4" xfId="13434"/>
    <cellStyle name="Calculation 2 4 8 4 2" xfId="32750"/>
    <cellStyle name="Calculation 2 4 8 5" xfId="24889"/>
    <cellStyle name="Calculation 2 4 9" xfId="2199"/>
    <cellStyle name="Calculation 2 4 9 2" xfId="6111"/>
    <cellStyle name="Calculation 2 4 9 2 2" xfId="27155"/>
    <cellStyle name="Calculation 2 4 9 2 3" xfId="17332"/>
    <cellStyle name="Calculation 2 4 9 3" xfId="9786"/>
    <cellStyle name="Calculation 2 4 9 3 2" xfId="29915"/>
    <cellStyle name="Calculation 2 4 9 3 3" xfId="20892"/>
    <cellStyle name="Calculation 2 4 9 4" xfId="13090"/>
    <cellStyle name="Calculation 2 4 9 4 2" xfId="32406"/>
    <cellStyle name="Calculation 2 4 9 5" xfId="24411"/>
    <cellStyle name="Calculation 2 5" xfId="182"/>
    <cellStyle name="Calculation 2 5 10" xfId="2539"/>
    <cellStyle name="Calculation 2 5 10 2" xfId="6423"/>
    <cellStyle name="Calculation 2 5 10 2 2" xfId="27371"/>
    <cellStyle name="Calculation 2 5 10 2 3" xfId="17644"/>
    <cellStyle name="Calculation 2 5 10 3" xfId="10098"/>
    <cellStyle name="Calculation 2 5 10 3 2" xfId="30131"/>
    <cellStyle name="Calculation 2 5 10 3 3" xfId="21204"/>
    <cellStyle name="Calculation 2 5 10 4" xfId="13276"/>
    <cellStyle name="Calculation 2 5 10 4 2" xfId="32592"/>
    <cellStyle name="Calculation 2 5 10 5" xfId="24634"/>
    <cellStyle name="Calculation 2 5 11" xfId="1663"/>
    <cellStyle name="Calculation 2 5 11 2" xfId="5721"/>
    <cellStyle name="Calculation 2 5 11 2 2" xfId="26818"/>
    <cellStyle name="Calculation 2 5 11 2 3" xfId="16942"/>
    <cellStyle name="Calculation 2 5 11 3" xfId="9399"/>
    <cellStyle name="Calculation 2 5 11 3 2" xfId="29580"/>
    <cellStyle name="Calculation 2 5 11 3 3" xfId="20505"/>
    <cellStyle name="Calculation 2 5 11 4" xfId="12859"/>
    <cellStyle name="Calculation 2 5 11 4 2" xfId="32175"/>
    <cellStyle name="Calculation 2 5 11 5" xfId="24031"/>
    <cellStyle name="Calculation 2 5 12" xfId="3897"/>
    <cellStyle name="Calculation 2 5 12 2" xfId="7726"/>
    <cellStyle name="Calculation 2 5 12 2 2" xfId="28319"/>
    <cellStyle name="Calculation 2 5 12 2 3" xfId="18945"/>
    <cellStyle name="Calculation 2 5 12 3" xfId="11399"/>
    <cellStyle name="Calculation 2 5 12 3 2" xfId="31077"/>
    <cellStyle name="Calculation 2 5 12 3 3" xfId="22505"/>
    <cellStyle name="Calculation 2 5 12 4" xfId="13910"/>
    <cellStyle name="Calculation 2 5 12 4 2" xfId="33226"/>
    <cellStyle name="Calculation 2 5 12 5" xfId="25605"/>
    <cellStyle name="Calculation 2 5 13" xfId="1611"/>
    <cellStyle name="Calculation 2 5 13 2" xfId="5670"/>
    <cellStyle name="Calculation 2 5 13 2 2" xfId="26770"/>
    <cellStyle name="Calculation 2 5 13 2 3" xfId="16891"/>
    <cellStyle name="Calculation 2 5 13 3" xfId="9348"/>
    <cellStyle name="Calculation 2 5 13 3 2" xfId="29532"/>
    <cellStyle name="Calculation 2 5 13 3 3" xfId="20454"/>
    <cellStyle name="Calculation 2 5 13 4" xfId="12816"/>
    <cellStyle name="Calculation 2 5 13 4 2" xfId="32132"/>
    <cellStyle name="Calculation 2 5 13 5" xfId="23982"/>
    <cellStyle name="Calculation 2 5 14" xfId="4259"/>
    <cellStyle name="Calculation 2 5 14 2" xfId="8079"/>
    <cellStyle name="Calculation 2 5 14 2 2" xfId="28576"/>
    <cellStyle name="Calculation 2 5 14 2 3" xfId="19298"/>
    <cellStyle name="Calculation 2 5 14 3" xfId="11752"/>
    <cellStyle name="Calculation 2 5 14 3 2" xfId="31334"/>
    <cellStyle name="Calculation 2 5 14 3 3" xfId="22858"/>
    <cellStyle name="Calculation 2 5 14 4" xfId="14091"/>
    <cellStyle name="Calculation 2 5 14 4 2" xfId="33407"/>
    <cellStyle name="Calculation 2 5 14 5" xfId="25870"/>
    <cellStyle name="Calculation 2 5 15" xfId="3103"/>
    <cellStyle name="Calculation 2 5 15 2" xfId="6968"/>
    <cellStyle name="Calculation 2 5 15 2 2" xfId="27816"/>
    <cellStyle name="Calculation 2 5 15 2 3" xfId="18187"/>
    <cellStyle name="Calculation 2 5 15 3" xfId="10641"/>
    <cellStyle name="Calculation 2 5 15 3 2" xfId="30574"/>
    <cellStyle name="Calculation 2 5 15 3 3" xfId="21747"/>
    <cellStyle name="Calculation 2 5 15 4" xfId="13550"/>
    <cellStyle name="Calculation 2 5 15 4 2" xfId="32866"/>
    <cellStyle name="Calculation 2 5 15 5" xfId="25081"/>
    <cellStyle name="Calculation 2 5 16" xfId="3790"/>
    <cellStyle name="Calculation 2 5 16 2" xfId="7636"/>
    <cellStyle name="Calculation 2 5 16 2 2" xfId="28246"/>
    <cellStyle name="Calculation 2 5 16 2 3" xfId="18855"/>
    <cellStyle name="Calculation 2 5 16 3" xfId="11309"/>
    <cellStyle name="Calculation 2 5 16 3 2" xfId="31004"/>
    <cellStyle name="Calculation 2 5 16 3 3" xfId="22415"/>
    <cellStyle name="Calculation 2 5 16 4" xfId="13845"/>
    <cellStyle name="Calculation 2 5 16 4 2" xfId="33161"/>
    <cellStyle name="Calculation 2 5 16 5" xfId="25526"/>
    <cellStyle name="Calculation 2 5 17" xfId="4816"/>
    <cellStyle name="Calculation 2 5 17 2" xfId="8627"/>
    <cellStyle name="Calculation 2 5 17 2 2" xfId="28946"/>
    <cellStyle name="Calculation 2 5 17 2 3" xfId="19846"/>
    <cellStyle name="Calculation 2 5 17 3" xfId="12300"/>
    <cellStyle name="Calculation 2 5 17 3 2" xfId="31704"/>
    <cellStyle name="Calculation 2 5 17 3 3" xfId="23406"/>
    <cellStyle name="Calculation 2 5 17 4" xfId="14343"/>
    <cellStyle name="Calculation 2 5 17 4 2" xfId="33659"/>
    <cellStyle name="Calculation 2 5 17 5" xfId="26246"/>
    <cellStyle name="Calculation 2 5 18" xfId="5427"/>
    <cellStyle name="Calculation 2 5 18 2" xfId="9159"/>
    <cellStyle name="Calculation 2 5 18 2 2" xfId="29347"/>
    <cellStyle name="Calculation 2 5 18 3" xfId="16702"/>
    <cellStyle name="Calculation 2 5 18 4" xfId="14572"/>
    <cellStyle name="Calculation 2 5 19" xfId="5355"/>
    <cellStyle name="Calculation 2 5 19 2" xfId="26669"/>
    <cellStyle name="Calculation 2 5 19 3" xfId="16631"/>
    <cellStyle name="Calculation 2 5 2" xfId="2360"/>
    <cellStyle name="Calculation 2 5 2 2" xfId="6259"/>
    <cellStyle name="Calculation 2 5 2 2 2" xfId="27271"/>
    <cellStyle name="Calculation 2 5 2 2 3" xfId="17480"/>
    <cellStyle name="Calculation 2 5 2 3" xfId="9934"/>
    <cellStyle name="Calculation 2 5 2 3 2" xfId="30031"/>
    <cellStyle name="Calculation 2 5 2 3 3" xfId="21040"/>
    <cellStyle name="Calculation 2 5 2 4" xfId="13183"/>
    <cellStyle name="Calculation 2 5 2 4 2" xfId="32499"/>
    <cellStyle name="Calculation 2 5 2 5" xfId="24530"/>
    <cellStyle name="Calculation 2 5 2 6" xfId="35285"/>
    <cellStyle name="Calculation 2 5 20" xfId="34540"/>
    <cellStyle name="Calculation 2 5 3" xfId="1724"/>
    <cellStyle name="Calculation 2 5 3 2" xfId="5781"/>
    <cellStyle name="Calculation 2 5 3 2 2" xfId="26863"/>
    <cellStyle name="Calculation 2 5 3 2 3" xfId="17002"/>
    <cellStyle name="Calculation 2 5 3 3" xfId="9459"/>
    <cellStyle name="Calculation 2 5 3 3 2" xfId="29625"/>
    <cellStyle name="Calculation 2 5 3 3 3" xfId="20565"/>
    <cellStyle name="Calculation 2 5 3 4" xfId="12887"/>
    <cellStyle name="Calculation 2 5 3 4 2" xfId="32203"/>
    <cellStyle name="Calculation 2 5 3 5" xfId="24076"/>
    <cellStyle name="Calculation 2 5 3 6" xfId="35757"/>
    <cellStyle name="Calculation 2 5 4" xfId="2564"/>
    <cellStyle name="Calculation 2 5 4 2" xfId="6448"/>
    <cellStyle name="Calculation 2 5 4 2 2" xfId="27375"/>
    <cellStyle name="Calculation 2 5 4 2 3" xfId="17669"/>
    <cellStyle name="Calculation 2 5 4 3" xfId="10123"/>
    <cellStyle name="Calculation 2 5 4 3 2" xfId="30135"/>
    <cellStyle name="Calculation 2 5 4 3 3" xfId="21229"/>
    <cellStyle name="Calculation 2 5 4 4" xfId="13280"/>
    <cellStyle name="Calculation 2 5 4 4 2" xfId="32596"/>
    <cellStyle name="Calculation 2 5 4 5" xfId="24638"/>
    <cellStyle name="Calculation 2 5 5" xfId="1694"/>
    <cellStyle name="Calculation 2 5 5 2" xfId="5752"/>
    <cellStyle name="Calculation 2 5 5 2 2" xfId="26834"/>
    <cellStyle name="Calculation 2 5 5 2 3" xfId="16973"/>
    <cellStyle name="Calculation 2 5 5 3" xfId="9430"/>
    <cellStyle name="Calculation 2 5 5 3 2" xfId="29596"/>
    <cellStyle name="Calculation 2 5 5 3 3" xfId="20536"/>
    <cellStyle name="Calculation 2 5 5 4" xfId="12871"/>
    <cellStyle name="Calculation 2 5 5 4 2" xfId="32187"/>
    <cellStyle name="Calculation 2 5 5 5" xfId="24047"/>
    <cellStyle name="Calculation 2 5 6" xfId="2279"/>
    <cellStyle name="Calculation 2 5 6 2" xfId="6188"/>
    <cellStyle name="Calculation 2 5 6 2 2" xfId="27229"/>
    <cellStyle name="Calculation 2 5 6 2 3" xfId="17409"/>
    <cellStyle name="Calculation 2 5 6 3" xfId="9863"/>
    <cellStyle name="Calculation 2 5 6 3 2" xfId="29989"/>
    <cellStyle name="Calculation 2 5 6 3 3" xfId="20969"/>
    <cellStyle name="Calculation 2 5 6 4" xfId="13143"/>
    <cellStyle name="Calculation 2 5 6 4 2" xfId="32459"/>
    <cellStyle name="Calculation 2 5 6 5" xfId="24485"/>
    <cellStyle name="Calculation 2 5 7" xfId="2842"/>
    <cellStyle name="Calculation 2 5 7 2" xfId="6721"/>
    <cellStyle name="Calculation 2 5 7 2 2" xfId="27623"/>
    <cellStyle name="Calculation 2 5 7 2 3" xfId="17940"/>
    <cellStyle name="Calculation 2 5 7 3" xfId="10394"/>
    <cellStyle name="Calculation 2 5 7 3 2" xfId="30381"/>
    <cellStyle name="Calculation 2 5 7 3 3" xfId="21500"/>
    <cellStyle name="Calculation 2 5 7 4" xfId="13432"/>
    <cellStyle name="Calculation 2 5 7 4 2" xfId="32748"/>
    <cellStyle name="Calculation 2 5 7 5" xfId="24887"/>
    <cellStyle name="Calculation 2 5 8" xfId="2198"/>
    <cellStyle name="Calculation 2 5 8 2" xfId="6110"/>
    <cellStyle name="Calculation 2 5 8 2 2" xfId="27154"/>
    <cellStyle name="Calculation 2 5 8 2 3" xfId="17331"/>
    <cellStyle name="Calculation 2 5 8 3" xfId="9785"/>
    <cellStyle name="Calculation 2 5 8 3 2" xfId="29914"/>
    <cellStyle name="Calculation 2 5 8 3 3" xfId="20891"/>
    <cellStyle name="Calculation 2 5 8 4" xfId="13089"/>
    <cellStyle name="Calculation 2 5 8 4 2" xfId="32405"/>
    <cellStyle name="Calculation 2 5 8 5" xfId="24410"/>
    <cellStyle name="Calculation 2 5 9" xfId="3222"/>
    <cellStyle name="Calculation 2 5 9 2" xfId="7087"/>
    <cellStyle name="Calculation 2 5 9 2 2" xfId="27893"/>
    <cellStyle name="Calculation 2 5 9 2 3" xfId="18306"/>
    <cellStyle name="Calculation 2 5 9 3" xfId="10760"/>
    <cellStyle name="Calculation 2 5 9 3 2" xfId="30651"/>
    <cellStyle name="Calculation 2 5 9 3 3" xfId="21866"/>
    <cellStyle name="Calculation 2 5 9 4" xfId="13626"/>
    <cellStyle name="Calculation 2 5 9 4 2" xfId="32942"/>
    <cellStyle name="Calculation 2 5 9 5" xfId="25158"/>
    <cellStyle name="Calculation 2 6" xfId="183"/>
    <cellStyle name="Calculation 2 6 10" xfId="3221"/>
    <cellStyle name="Calculation 2 6 10 2" xfId="7086"/>
    <cellStyle name="Calculation 2 6 10 2 2" xfId="27892"/>
    <cellStyle name="Calculation 2 6 10 2 3" xfId="18305"/>
    <cellStyle name="Calculation 2 6 10 3" xfId="10759"/>
    <cellStyle name="Calculation 2 6 10 3 2" xfId="30650"/>
    <cellStyle name="Calculation 2 6 10 3 3" xfId="21865"/>
    <cellStyle name="Calculation 2 6 10 4" xfId="13625"/>
    <cellStyle name="Calculation 2 6 10 4 2" xfId="32941"/>
    <cellStyle name="Calculation 2 6 10 5" xfId="25157"/>
    <cellStyle name="Calculation 2 6 11" xfId="2538"/>
    <cellStyle name="Calculation 2 6 11 2" xfId="6422"/>
    <cellStyle name="Calculation 2 6 11 2 2" xfId="27370"/>
    <cellStyle name="Calculation 2 6 11 2 3" xfId="17643"/>
    <cellStyle name="Calculation 2 6 11 3" xfId="10097"/>
    <cellStyle name="Calculation 2 6 11 3 2" xfId="30130"/>
    <cellStyle name="Calculation 2 6 11 3 3" xfId="21203"/>
    <cellStyle name="Calculation 2 6 11 4" xfId="13275"/>
    <cellStyle name="Calculation 2 6 11 4 2" xfId="32591"/>
    <cellStyle name="Calculation 2 6 11 5" xfId="24633"/>
    <cellStyle name="Calculation 2 6 12" xfId="1664"/>
    <cellStyle name="Calculation 2 6 12 2" xfId="5722"/>
    <cellStyle name="Calculation 2 6 12 2 2" xfId="26819"/>
    <cellStyle name="Calculation 2 6 12 2 3" xfId="16943"/>
    <cellStyle name="Calculation 2 6 12 3" xfId="9400"/>
    <cellStyle name="Calculation 2 6 12 3 2" xfId="29581"/>
    <cellStyle name="Calculation 2 6 12 3 3" xfId="20506"/>
    <cellStyle name="Calculation 2 6 12 4" xfId="12860"/>
    <cellStyle name="Calculation 2 6 12 4 2" xfId="32176"/>
    <cellStyle name="Calculation 2 6 12 5" xfId="24032"/>
    <cellStyle name="Calculation 2 6 13" xfId="3896"/>
    <cellStyle name="Calculation 2 6 13 2" xfId="7725"/>
    <cellStyle name="Calculation 2 6 13 2 2" xfId="28318"/>
    <cellStyle name="Calculation 2 6 13 2 3" xfId="18944"/>
    <cellStyle name="Calculation 2 6 13 3" xfId="11398"/>
    <cellStyle name="Calculation 2 6 13 3 2" xfId="31076"/>
    <cellStyle name="Calculation 2 6 13 3 3" xfId="22504"/>
    <cellStyle name="Calculation 2 6 13 4" xfId="13909"/>
    <cellStyle name="Calculation 2 6 13 4 2" xfId="33225"/>
    <cellStyle name="Calculation 2 6 13 5" xfId="25604"/>
    <cellStyle name="Calculation 2 6 14" xfId="2643"/>
    <cellStyle name="Calculation 2 6 14 2" xfId="6522"/>
    <cellStyle name="Calculation 2 6 14 2 2" xfId="27449"/>
    <cellStyle name="Calculation 2 6 14 2 3" xfId="17741"/>
    <cellStyle name="Calculation 2 6 14 3" xfId="10195"/>
    <cellStyle name="Calculation 2 6 14 3 2" xfId="30207"/>
    <cellStyle name="Calculation 2 6 14 3 3" xfId="21301"/>
    <cellStyle name="Calculation 2 6 14 4" xfId="13310"/>
    <cellStyle name="Calculation 2 6 14 4 2" xfId="32626"/>
    <cellStyle name="Calculation 2 6 14 5" xfId="24713"/>
    <cellStyle name="Calculation 2 6 15" xfId="4258"/>
    <cellStyle name="Calculation 2 6 15 2" xfId="8078"/>
    <cellStyle name="Calculation 2 6 15 2 2" xfId="28575"/>
    <cellStyle name="Calculation 2 6 15 2 3" xfId="19297"/>
    <cellStyle name="Calculation 2 6 15 3" xfId="11751"/>
    <cellStyle name="Calculation 2 6 15 3 2" xfId="31333"/>
    <cellStyle name="Calculation 2 6 15 3 3" xfId="22857"/>
    <cellStyle name="Calculation 2 6 15 4" xfId="14090"/>
    <cellStyle name="Calculation 2 6 15 4 2" xfId="33406"/>
    <cellStyle name="Calculation 2 6 15 5" xfId="25869"/>
    <cellStyle name="Calculation 2 6 16" xfId="3102"/>
    <cellStyle name="Calculation 2 6 16 2" xfId="6967"/>
    <cellStyle name="Calculation 2 6 16 2 2" xfId="27815"/>
    <cellStyle name="Calculation 2 6 16 2 3" xfId="18186"/>
    <cellStyle name="Calculation 2 6 16 3" xfId="10640"/>
    <cellStyle name="Calculation 2 6 16 3 2" xfId="30573"/>
    <cellStyle name="Calculation 2 6 16 3 3" xfId="21746"/>
    <cellStyle name="Calculation 2 6 16 4" xfId="13549"/>
    <cellStyle name="Calculation 2 6 16 4 2" xfId="32865"/>
    <cellStyle name="Calculation 2 6 16 5" xfId="25080"/>
    <cellStyle name="Calculation 2 6 17" xfId="3789"/>
    <cellStyle name="Calculation 2 6 17 2" xfId="7635"/>
    <cellStyle name="Calculation 2 6 17 2 2" xfId="28245"/>
    <cellStyle name="Calculation 2 6 17 2 3" xfId="18854"/>
    <cellStyle name="Calculation 2 6 17 3" xfId="11308"/>
    <cellStyle name="Calculation 2 6 17 3 2" xfId="31003"/>
    <cellStyle name="Calculation 2 6 17 3 3" xfId="22414"/>
    <cellStyle name="Calculation 2 6 17 4" xfId="13844"/>
    <cellStyle name="Calculation 2 6 17 4 2" xfId="33160"/>
    <cellStyle name="Calculation 2 6 17 5" xfId="25525"/>
    <cellStyle name="Calculation 2 6 18" xfId="4815"/>
    <cellStyle name="Calculation 2 6 18 2" xfId="8626"/>
    <cellStyle name="Calculation 2 6 18 2 2" xfId="28945"/>
    <cellStyle name="Calculation 2 6 18 2 3" xfId="19845"/>
    <cellStyle name="Calculation 2 6 18 3" xfId="12299"/>
    <cellStyle name="Calculation 2 6 18 3 2" xfId="31703"/>
    <cellStyle name="Calculation 2 6 18 3 3" xfId="23405"/>
    <cellStyle name="Calculation 2 6 18 4" xfId="14342"/>
    <cellStyle name="Calculation 2 6 18 4 2" xfId="33658"/>
    <cellStyle name="Calculation 2 6 18 5" xfId="26245"/>
    <cellStyle name="Calculation 2 6 19" xfId="5428"/>
    <cellStyle name="Calculation 2 6 19 2" xfId="9160"/>
    <cellStyle name="Calculation 2 6 19 2 2" xfId="29348"/>
    <cellStyle name="Calculation 2 6 19 3" xfId="16703"/>
    <cellStyle name="Calculation 2 6 19 4" xfId="14573"/>
    <cellStyle name="Calculation 2 6 2" xfId="184"/>
    <cellStyle name="Calculation 2 6 2 10" xfId="2537"/>
    <cellStyle name="Calculation 2 6 2 10 2" xfId="6421"/>
    <cellStyle name="Calculation 2 6 2 10 2 2" xfId="27369"/>
    <cellStyle name="Calculation 2 6 2 10 2 3" xfId="17642"/>
    <cellStyle name="Calculation 2 6 2 10 3" xfId="10096"/>
    <cellStyle name="Calculation 2 6 2 10 3 2" xfId="30129"/>
    <cellStyle name="Calculation 2 6 2 10 3 3" xfId="21202"/>
    <cellStyle name="Calculation 2 6 2 10 4" xfId="13274"/>
    <cellStyle name="Calculation 2 6 2 10 4 2" xfId="32590"/>
    <cellStyle name="Calculation 2 6 2 10 5" xfId="24632"/>
    <cellStyle name="Calculation 2 6 2 11" xfId="1665"/>
    <cellStyle name="Calculation 2 6 2 11 2" xfId="5723"/>
    <cellStyle name="Calculation 2 6 2 11 2 2" xfId="26820"/>
    <cellStyle name="Calculation 2 6 2 11 2 3" xfId="16944"/>
    <cellStyle name="Calculation 2 6 2 11 3" xfId="9401"/>
    <cellStyle name="Calculation 2 6 2 11 3 2" xfId="29582"/>
    <cellStyle name="Calculation 2 6 2 11 3 3" xfId="20507"/>
    <cellStyle name="Calculation 2 6 2 11 4" xfId="12861"/>
    <cellStyle name="Calculation 2 6 2 11 4 2" xfId="32177"/>
    <cellStyle name="Calculation 2 6 2 11 5" xfId="24033"/>
    <cellStyle name="Calculation 2 6 2 12" xfId="3895"/>
    <cellStyle name="Calculation 2 6 2 12 2" xfId="7724"/>
    <cellStyle name="Calculation 2 6 2 12 2 2" xfId="28317"/>
    <cellStyle name="Calculation 2 6 2 12 2 3" xfId="18943"/>
    <cellStyle name="Calculation 2 6 2 12 3" xfId="11397"/>
    <cellStyle name="Calculation 2 6 2 12 3 2" xfId="31075"/>
    <cellStyle name="Calculation 2 6 2 12 3 3" xfId="22503"/>
    <cellStyle name="Calculation 2 6 2 12 4" xfId="13908"/>
    <cellStyle name="Calculation 2 6 2 12 4 2" xfId="33224"/>
    <cellStyle name="Calculation 2 6 2 12 5" xfId="25603"/>
    <cellStyle name="Calculation 2 6 2 13" xfId="1612"/>
    <cellStyle name="Calculation 2 6 2 13 2" xfId="5671"/>
    <cellStyle name="Calculation 2 6 2 13 2 2" xfId="26771"/>
    <cellStyle name="Calculation 2 6 2 13 2 3" xfId="16892"/>
    <cellStyle name="Calculation 2 6 2 13 3" xfId="9349"/>
    <cellStyle name="Calculation 2 6 2 13 3 2" xfId="29533"/>
    <cellStyle name="Calculation 2 6 2 13 3 3" xfId="20455"/>
    <cellStyle name="Calculation 2 6 2 13 4" xfId="12817"/>
    <cellStyle name="Calculation 2 6 2 13 4 2" xfId="32133"/>
    <cellStyle name="Calculation 2 6 2 13 5" xfId="23983"/>
    <cellStyle name="Calculation 2 6 2 14" xfId="4257"/>
    <cellStyle name="Calculation 2 6 2 14 2" xfId="8077"/>
    <cellStyle name="Calculation 2 6 2 14 2 2" xfId="28574"/>
    <cellStyle name="Calculation 2 6 2 14 2 3" xfId="19296"/>
    <cellStyle name="Calculation 2 6 2 14 3" xfId="11750"/>
    <cellStyle name="Calculation 2 6 2 14 3 2" xfId="31332"/>
    <cellStyle name="Calculation 2 6 2 14 3 3" xfId="22856"/>
    <cellStyle name="Calculation 2 6 2 14 4" xfId="14089"/>
    <cellStyle name="Calculation 2 6 2 14 4 2" xfId="33405"/>
    <cellStyle name="Calculation 2 6 2 14 5" xfId="25868"/>
    <cellStyle name="Calculation 2 6 2 15" xfId="3101"/>
    <cellStyle name="Calculation 2 6 2 15 2" xfId="6966"/>
    <cellStyle name="Calculation 2 6 2 15 2 2" xfId="27814"/>
    <cellStyle name="Calculation 2 6 2 15 2 3" xfId="18185"/>
    <cellStyle name="Calculation 2 6 2 15 3" xfId="10639"/>
    <cellStyle name="Calculation 2 6 2 15 3 2" xfId="30572"/>
    <cellStyle name="Calculation 2 6 2 15 3 3" xfId="21745"/>
    <cellStyle name="Calculation 2 6 2 15 4" xfId="13548"/>
    <cellStyle name="Calculation 2 6 2 15 4 2" xfId="32864"/>
    <cellStyle name="Calculation 2 6 2 15 5" xfId="25079"/>
    <cellStyle name="Calculation 2 6 2 16" xfId="3788"/>
    <cellStyle name="Calculation 2 6 2 16 2" xfId="7634"/>
    <cellStyle name="Calculation 2 6 2 16 2 2" xfId="28244"/>
    <cellStyle name="Calculation 2 6 2 16 2 3" xfId="18853"/>
    <cellStyle name="Calculation 2 6 2 16 3" xfId="11307"/>
    <cellStyle name="Calculation 2 6 2 16 3 2" xfId="31002"/>
    <cellStyle name="Calculation 2 6 2 16 3 3" xfId="22413"/>
    <cellStyle name="Calculation 2 6 2 16 4" xfId="13843"/>
    <cellStyle name="Calculation 2 6 2 16 4 2" xfId="33159"/>
    <cellStyle name="Calculation 2 6 2 16 5" xfId="25524"/>
    <cellStyle name="Calculation 2 6 2 17" xfId="4814"/>
    <cellStyle name="Calculation 2 6 2 17 2" xfId="8625"/>
    <cellStyle name="Calculation 2 6 2 17 2 2" xfId="28944"/>
    <cellStyle name="Calculation 2 6 2 17 2 3" xfId="19844"/>
    <cellStyle name="Calculation 2 6 2 17 3" xfId="12298"/>
    <cellStyle name="Calculation 2 6 2 17 3 2" xfId="31702"/>
    <cellStyle name="Calculation 2 6 2 17 3 3" xfId="23404"/>
    <cellStyle name="Calculation 2 6 2 17 4" xfId="14341"/>
    <cellStyle name="Calculation 2 6 2 17 4 2" xfId="33657"/>
    <cellStyle name="Calculation 2 6 2 17 5" xfId="26244"/>
    <cellStyle name="Calculation 2 6 2 18" xfId="5429"/>
    <cellStyle name="Calculation 2 6 2 18 2" xfId="9161"/>
    <cellStyle name="Calculation 2 6 2 18 2 2" xfId="29349"/>
    <cellStyle name="Calculation 2 6 2 18 3" xfId="16704"/>
    <cellStyle name="Calculation 2 6 2 18 4" xfId="14574"/>
    <cellStyle name="Calculation 2 6 2 19" xfId="5353"/>
    <cellStyle name="Calculation 2 6 2 19 2" xfId="26667"/>
    <cellStyle name="Calculation 2 6 2 19 3" xfId="16629"/>
    <cellStyle name="Calculation 2 6 2 2" xfId="2358"/>
    <cellStyle name="Calculation 2 6 2 2 2" xfId="6257"/>
    <cellStyle name="Calculation 2 6 2 2 2 2" xfId="27269"/>
    <cellStyle name="Calculation 2 6 2 2 2 3" xfId="17478"/>
    <cellStyle name="Calculation 2 6 2 2 3" xfId="9932"/>
    <cellStyle name="Calculation 2 6 2 2 3 2" xfId="30029"/>
    <cellStyle name="Calculation 2 6 2 2 3 3" xfId="21038"/>
    <cellStyle name="Calculation 2 6 2 2 4" xfId="13181"/>
    <cellStyle name="Calculation 2 6 2 2 4 2" xfId="32497"/>
    <cellStyle name="Calculation 2 6 2 2 5" xfId="24528"/>
    <cellStyle name="Calculation 2 6 2 2 6" xfId="34941"/>
    <cellStyle name="Calculation 2 6 2 20" xfId="35279"/>
    <cellStyle name="Calculation 2 6 2 3" xfId="1726"/>
    <cellStyle name="Calculation 2 6 2 3 2" xfId="5783"/>
    <cellStyle name="Calculation 2 6 2 3 2 2" xfId="26865"/>
    <cellStyle name="Calculation 2 6 2 3 2 3" xfId="17004"/>
    <cellStyle name="Calculation 2 6 2 3 3" xfId="9461"/>
    <cellStyle name="Calculation 2 6 2 3 3 2" xfId="29627"/>
    <cellStyle name="Calculation 2 6 2 3 3 3" xfId="20567"/>
    <cellStyle name="Calculation 2 6 2 3 4" xfId="12889"/>
    <cellStyle name="Calculation 2 6 2 3 4 2" xfId="32205"/>
    <cellStyle name="Calculation 2 6 2 3 5" xfId="24078"/>
    <cellStyle name="Calculation 2 6 2 3 6" xfId="36154"/>
    <cellStyle name="Calculation 2 6 2 4" xfId="2562"/>
    <cellStyle name="Calculation 2 6 2 4 2" xfId="6446"/>
    <cellStyle name="Calculation 2 6 2 4 2 2" xfId="27373"/>
    <cellStyle name="Calculation 2 6 2 4 2 3" xfId="17667"/>
    <cellStyle name="Calculation 2 6 2 4 3" xfId="10121"/>
    <cellStyle name="Calculation 2 6 2 4 3 2" xfId="30133"/>
    <cellStyle name="Calculation 2 6 2 4 3 3" xfId="21227"/>
    <cellStyle name="Calculation 2 6 2 4 4" xfId="13278"/>
    <cellStyle name="Calculation 2 6 2 4 4 2" xfId="32594"/>
    <cellStyle name="Calculation 2 6 2 4 5" xfId="24636"/>
    <cellStyle name="Calculation 2 6 2 5" xfId="1696"/>
    <cellStyle name="Calculation 2 6 2 5 2" xfId="5754"/>
    <cellStyle name="Calculation 2 6 2 5 2 2" xfId="26836"/>
    <cellStyle name="Calculation 2 6 2 5 2 3" xfId="16975"/>
    <cellStyle name="Calculation 2 6 2 5 3" xfId="9432"/>
    <cellStyle name="Calculation 2 6 2 5 3 2" xfId="29598"/>
    <cellStyle name="Calculation 2 6 2 5 3 3" xfId="20538"/>
    <cellStyle name="Calculation 2 6 2 5 4" xfId="12873"/>
    <cellStyle name="Calculation 2 6 2 5 4 2" xfId="32189"/>
    <cellStyle name="Calculation 2 6 2 5 5" xfId="24049"/>
    <cellStyle name="Calculation 2 6 2 6" xfId="2277"/>
    <cellStyle name="Calculation 2 6 2 6 2" xfId="6186"/>
    <cellStyle name="Calculation 2 6 2 6 2 2" xfId="27227"/>
    <cellStyle name="Calculation 2 6 2 6 2 3" xfId="17407"/>
    <cellStyle name="Calculation 2 6 2 6 3" xfId="9861"/>
    <cellStyle name="Calculation 2 6 2 6 3 2" xfId="29987"/>
    <cellStyle name="Calculation 2 6 2 6 3 3" xfId="20967"/>
    <cellStyle name="Calculation 2 6 2 6 4" xfId="13141"/>
    <cellStyle name="Calculation 2 6 2 6 4 2" xfId="32457"/>
    <cellStyle name="Calculation 2 6 2 6 5" xfId="24483"/>
    <cellStyle name="Calculation 2 6 2 7" xfId="2840"/>
    <cellStyle name="Calculation 2 6 2 7 2" xfId="6719"/>
    <cellStyle name="Calculation 2 6 2 7 2 2" xfId="27621"/>
    <cellStyle name="Calculation 2 6 2 7 2 3" xfId="17938"/>
    <cellStyle name="Calculation 2 6 2 7 3" xfId="10392"/>
    <cellStyle name="Calculation 2 6 2 7 3 2" xfId="30379"/>
    <cellStyle name="Calculation 2 6 2 7 3 3" xfId="21498"/>
    <cellStyle name="Calculation 2 6 2 7 4" xfId="13430"/>
    <cellStyle name="Calculation 2 6 2 7 4 2" xfId="32746"/>
    <cellStyle name="Calculation 2 6 2 7 5" xfId="24885"/>
    <cellStyle name="Calculation 2 6 2 8" xfId="2196"/>
    <cellStyle name="Calculation 2 6 2 8 2" xfId="6108"/>
    <cellStyle name="Calculation 2 6 2 8 2 2" xfId="27152"/>
    <cellStyle name="Calculation 2 6 2 8 2 3" xfId="17329"/>
    <cellStyle name="Calculation 2 6 2 8 3" xfId="9783"/>
    <cellStyle name="Calculation 2 6 2 8 3 2" xfId="29912"/>
    <cellStyle name="Calculation 2 6 2 8 3 3" xfId="20889"/>
    <cellStyle name="Calculation 2 6 2 8 4" xfId="13087"/>
    <cellStyle name="Calculation 2 6 2 8 4 2" xfId="32403"/>
    <cellStyle name="Calculation 2 6 2 8 5" xfId="24408"/>
    <cellStyle name="Calculation 2 6 2 9" xfId="3220"/>
    <cellStyle name="Calculation 2 6 2 9 2" xfId="7085"/>
    <cellStyle name="Calculation 2 6 2 9 2 2" xfId="27891"/>
    <cellStyle name="Calculation 2 6 2 9 2 3" xfId="18304"/>
    <cellStyle name="Calculation 2 6 2 9 3" xfId="10758"/>
    <cellStyle name="Calculation 2 6 2 9 3 2" xfId="30649"/>
    <cellStyle name="Calculation 2 6 2 9 3 3" xfId="21864"/>
    <cellStyle name="Calculation 2 6 2 9 4" xfId="13624"/>
    <cellStyle name="Calculation 2 6 2 9 4 2" xfId="32940"/>
    <cellStyle name="Calculation 2 6 2 9 5" xfId="25156"/>
    <cellStyle name="Calculation 2 6 20" xfId="5354"/>
    <cellStyle name="Calculation 2 6 20 2" xfId="26668"/>
    <cellStyle name="Calculation 2 6 20 3" xfId="16630"/>
    <cellStyle name="Calculation 2 6 21" xfId="34914"/>
    <cellStyle name="Calculation 2 6 3" xfId="2359"/>
    <cellStyle name="Calculation 2 6 3 2" xfId="6258"/>
    <cellStyle name="Calculation 2 6 3 2 2" xfId="27270"/>
    <cellStyle name="Calculation 2 6 3 2 3" xfId="17479"/>
    <cellStyle name="Calculation 2 6 3 3" xfId="9933"/>
    <cellStyle name="Calculation 2 6 3 3 2" xfId="30030"/>
    <cellStyle name="Calculation 2 6 3 3 3" xfId="21039"/>
    <cellStyle name="Calculation 2 6 3 4" xfId="13182"/>
    <cellStyle name="Calculation 2 6 3 4 2" xfId="32498"/>
    <cellStyle name="Calculation 2 6 3 5" xfId="24529"/>
    <cellStyle name="Calculation 2 6 3 6" xfId="35183"/>
    <cellStyle name="Calculation 2 6 4" xfId="1725"/>
    <cellStyle name="Calculation 2 6 4 2" xfId="5782"/>
    <cellStyle name="Calculation 2 6 4 2 2" xfId="26864"/>
    <cellStyle name="Calculation 2 6 4 2 3" xfId="17003"/>
    <cellStyle name="Calculation 2 6 4 3" xfId="9460"/>
    <cellStyle name="Calculation 2 6 4 3 2" xfId="29626"/>
    <cellStyle name="Calculation 2 6 4 3 3" xfId="20566"/>
    <cellStyle name="Calculation 2 6 4 4" xfId="12888"/>
    <cellStyle name="Calculation 2 6 4 4 2" xfId="32204"/>
    <cellStyle name="Calculation 2 6 4 5" xfId="24077"/>
    <cellStyle name="Calculation 2 6 4 6" xfId="36089"/>
    <cellStyle name="Calculation 2 6 5" xfId="2563"/>
    <cellStyle name="Calculation 2 6 5 2" xfId="6447"/>
    <cellStyle name="Calculation 2 6 5 2 2" xfId="27374"/>
    <cellStyle name="Calculation 2 6 5 2 3" xfId="17668"/>
    <cellStyle name="Calculation 2 6 5 3" xfId="10122"/>
    <cellStyle name="Calculation 2 6 5 3 2" xfId="30134"/>
    <cellStyle name="Calculation 2 6 5 3 3" xfId="21228"/>
    <cellStyle name="Calculation 2 6 5 4" xfId="13279"/>
    <cellStyle name="Calculation 2 6 5 4 2" xfId="32595"/>
    <cellStyle name="Calculation 2 6 5 5" xfId="24637"/>
    <cellStyle name="Calculation 2 6 6" xfId="1695"/>
    <cellStyle name="Calculation 2 6 6 2" xfId="5753"/>
    <cellStyle name="Calculation 2 6 6 2 2" xfId="26835"/>
    <cellStyle name="Calculation 2 6 6 2 3" xfId="16974"/>
    <cellStyle name="Calculation 2 6 6 3" xfId="9431"/>
    <cellStyle name="Calculation 2 6 6 3 2" xfId="29597"/>
    <cellStyle name="Calculation 2 6 6 3 3" xfId="20537"/>
    <cellStyle name="Calculation 2 6 6 4" xfId="12872"/>
    <cellStyle name="Calculation 2 6 6 4 2" xfId="32188"/>
    <cellStyle name="Calculation 2 6 6 5" xfId="24048"/>
    <cellStyle name="Calculation 2 6 7" xfId="2278"/>
    <cellStyle name="Calculation 2 6 7 2" xfId="6187"/>
    <cellStyle name="Calculation 2 6 7 2 2" xfId="27228"/>
    <cellStyle name="Calculation 2 6 7 2 3" xfId="17408"/>
    <cellStyle name="Calculation 2 6 7 3" xfId="9862"/>
    <cellStyle name="Calculation 2 6 7 3 2" xfId="29988"/>
    <cellStyle name="Calculation 2 6 7 3 3" xfId="20968"/>
    <cellStyle name="Calculation 2 6 7 4" xfId="13142"/>
    <cellStyle name="Calculation 2 6 7 4 2" xfId="32458"/>
    <cellStyle name="Calculation 2 6 7 5" xfId="24484"/>
    <cellStyle name="Calculation 2 6 8" xfId="2841"/>
    <cellStyle name="Calculation 2 6 8 2" xfId="6720"/>
    <cellStyle name="Calculation 2 6 8 2 2" xfId="27622"/>
    <cellStyle name="Calculation 2 6 8 2 3" xfId="17939"/>
    <cellStyle name="Calculation 2 6 8 3" xfId="10393"/>
    <cellStyle name="Calculation 2 6 8 3 2" xfId="30380"/>
    <cellStyle name="Calculation 2 6 8 3 3" xfId="21499"/>
    <cellStyle name="Calculation 2 6 8 4" xfId="13431"/>
    <cellStyle name="Calculation 2 6 8 4 2" xfId="32747"/>
    <cellStyle name="Calculation 2 6 8 5" xfId="24886"/>
    <cellStyle name="Calculation 2 6 9" xfId="2197"/>
    <cellStyle name="Calculation 2 6 9 2" xfId="6109"/>
    <cellStyle name="Calculation 2 6 9 2 2" xfId="27153"/>
    <cellStyle name="Calculation 2 6 9 2 3" xfId="17330"/>
    <cellStyle name="Calculation 2 6 9 3" xfId="9784"/>
    <cellStyle name="Calculation 2 6 9 3 2" xfId="29913"/>
    <cellStyle name="Calculation 2 6 9 3 3" xfId="20890"/>
    <cellStyle name="Calculation 2 6 9 4" xfId="13088"/>
    <cellStyle name="Calculation 2 6 9 4 2" xfId="32404"/>
    <cellStyle name="Calculation 2 6 9 5" xfId="24409"/>
    <cellStyle name="Calculation 2 7" xfId="2371"/>
    <cellStyle name="Calculation 2 7 2" xfId="6270"/>
    <cellStyle name="Calculation 2 7 2 2" xfId="27282"/>
    <cellStyle name="Calculation 2 7 2 3" xfId="17491"/>
    <cellStyle name="Calculation 2 7 3" xfId="9945"/>
    <cellStyle name="Calculation 2 7 3 2" xfId="30042"/>
    <cellStyle name="Calculation 2 7 3 3" xfId="21051"/>
    <cellStyle name="Calculation 2 7 4" xfId="13194"/>
    <cellStyle name="Calculation 2 7 4 2" xfId="32510"/>
    <cellStyle name="Calculation 2 7 5" xfId="24541"/>
    <cellStyle name="Calculation 2 7 6" xfId="34920"/>
    <cellStyle name="Calculation 2 8" xfId="1713"/>
    <cellStyle name="Calculation 2 8 2" xfId="5771"/>
    <cellStyle name="Calculation 2 8 2 2" xfId="26853"/>
    <cellStyle name="Calculation 2 8 2 3" xfId="16992"/>
    <cellStyle name="Calculation 2 8 3" xfId="9449"/>
    <cellStyle name="Calculation 2 8 3 2" xfId="29615"/>
    <cellStyle name="Calculation 2 8 3 3" xfId="20555"/>
    <cellStyle name="Calculation 2 8 4" xfId="12877"/>
    <cellStyle name="Calculation 2 8 4 2" xfId="32193"/>
    <cellStyle name="Calculation 2 8 5" xfId="24066"/>
    <cellStyle name="Calculation 2 8 6" xfId="35568"/>
    <cellStyle name="Calculation 2 9" xfId="2271"/>
    <cellStyle name="Calculation 2 9 2" xfId="6180"/>
    <cellStyle name="Calculation 2 9 2 2" xfId="27224"/>
    <cellStyle name="Calculation 2 9 2 3" xfId="17401"/>
    <cellStyle name="Calculation 2 9 3" xfId="9855"/>
    <cellStyle name="Calculation 2 9 3 2" xfId="29984"/>
    <cellStyle name="Calculation 2 9 3 3" xfId="20961"/>
    <cellStyle name="Calculation 2 9 4" xfId="13138"/>
    <cellStyle name="Calculation 2 9 4 2" xfId="32454"/>
    <cellStyle name="Calculation 2 9 5" xfId="24480"/>
    <cellStyle name="Calculation 20" xfId="5415"/>
    <cellStyle name="Calculation 20 2" xfId="9147"/>
    <cellStyle name="Calculation 20 2 2" xfId="29335"/>
    <cellStyle name="Calculation 20 3" xfId="16690"/>
    <cellStyle name="Calculation 20 4" xfId="14560"/>
    <cellStyle name="Calculation 21" xfId="5367"/>
    <cellStyle name="Calculation 21 2" xfId="26681"/>
    <cellStyle name="Calculation 21 3" xfId="16643"/>
    <cellStyle name="Calculation 22" xfId="36187"/>
    <cellStyle name="Calculation 3" xfId="185"/>
    <cellStyle name="Calculation 3 10" xfId="3764"/>
    <cellStyle name="Calculation 3 10 2" xfId="7621"/>
    <cellStyle name="Calculation 3 10 2 2" xfId="28242"/>
    <cellStyle name="Calculation 3 10 2 3" xfId="18840"/>
    <cellStyle name="Calculation 3 10 3" xfId="11294"/>
    <cellStyle name="Calculation 3 10 3 2" xfId="31000"/>
    <cellStyle name="Calculation 3 10 3 3" xfId="22400"/>
    <cellStyle name="Calculation 3 10 4" xfId="13841"/>
    <cellStyle name="Calculation 3 10 4 2" xfId="33157"/>
    <cellStyle name="Calculation 3 10 5" xfId="25511"/>
    <cellStyle name="Calculation 3 11" xfId="1666"/>
    <cellStyle name="Calculation 3 11 2" xfId="5724"/>
    <cellStyle name="Calculation 3 11 2 2" xfId="26821"/>
    <cellStyle name="Calculation 3 11 2 3" xfId="16945"/>
    <cellStyle name="Calculation 3 11 3" xfId="9402"/>
    <cellStyle name="Calculation 3 11 3 2" xfId="29583"/>
    <cellStyle name="Calculation 3 11 3 3" xfId="20508"/>
    <cellStyle name="Calculation 3 11 4" xfId="12862"/>
    <cellStyle name="Calculation 3 11 4 2" xfId="32178"/>
    <cellStyle name="Calculation 3 11 5" xfId="24034"/>
    <cellStyle name="Calculation 3 12" xfId="4150"/>
    <cellStyle name="Calculation 3 12 2" xfId="7970"/>
    <cellStyle name="Calculation 3 12 2 2" xfId="28507"/>
    <cellStyle name="Calculation 3 12 2 3" xfId="19189"/>
    <cellStyle name="Calculation 3 12 3" xfId="11643"/>
    <cellStyle name="Calculation 3 12 3 2" xfId="31265"/>
    <cellStyle name="Calculation 3 12 3 3" xfId="22749"/>
    <cellStyle name="Calculation 3 12 4" xfId="14023"/>
    <cellStyle name="Calculation 3 12 4 2" xfId="33339"/>
    <cellStyle name="Calculation 3 12 5" xfId="25801"/>
    <cellStyle name="Calculation 3 13" xfId="2595"/>
    <cellStyle name="Calculation 3 13 2" xfId="6475"/>
    <cellStyle name="Calculation 3 13 2 2" xfId="27402"/>
    <cellStyle name="Calculation 3 13 2 3" xfId="17694"/>
    <cellStyle name="Calculation 3 13 3" xfId="10148"/>
    <cellStyle name="Calculation 3 13 3 2" xfId="30160"/>
    <cellStyle name="Calculation 3 13 3 3" xfId="21254"/>
    <cellStyle name="Calculation 3 13 4" xfId="13305"/>
    <cellStyle name="Calculation 3 13 4 2" xfId="32621"/>
    <cellStyle name="Calculation 3 13 5" xfId="24665"/>
    <cellStyle name="Calculation 3 14" xfId="4256"/>
    <cellStyle name="Calculation 3 14 2" xfId="8076"/>
    <cellStyle name="Calculation 3 14 2 2" xfId="28573"/>
    <cellStyle name="Calculation 3 14 2 3" xfId="19295"/>
    <cellStyle name="Calculation 3 14 3" xfId="11749"/>
    <cellStyle name="Calculation 3 14 3 2" xfId="31331"/>
    <cellStyle name="Calculation 3 14 3 3" xfId="22855"/>
    <cellStyle name="Calculation 3 14 4" xfId="14088"/>
    <cellStyle name="Calculation 3 14 4 2" xfId="33404"/>
    <cellStyle name="Calculation 3 14 5" xfId="25867"/>
    <cellStyle name="Calculation 3 15" xfId="4762"/>
    <cellStyle name="Calculation 3 15 2" xfId="8573"/>
    <cellStyle name="Calculation 3 15 2 2" xfId="28893"/>
    <cellStyle name="Calculation 3 15 2 3" xfId="19792"/>
    <cellStyle name="Calculation 3 15 3" xfId="12246"/>
    <cellStyle name="Calculation 3 15 3 2" xfId="31651"/>
    <cellStyle name="Calculation 3 15 3 3" xfId="23352"/>
    <cellStyle name="Calculation 3 15 4" xfId="14290"/>
    <cellStyle name="Calculation 3 15 4 2" xfId="33606"/>
    <cellStyle name="Calculation 3 15 5" xfId="26193"/>
    <cellStyle name="Calculation 3 16" xfId="3787"/>
    <cellStyle name="Calculation 3 16 2" xfId="7633"/>
    <cellStyle name="Calculation 3 16 2 2" xfId="28243"/>
    <cellStyle name="Calculation 3 16 2 3" xfId="18852"/>
    <cellStyle name="Calculation 3 16 3" xfId="11306"/>
    <cellStyle name="Calculation 3 16 3 2" xfId="31001"/>
    <cellStyle name="Calculation 3 16 3 3" xfId="22412"/>
    <cellStyle name="Calculation 3 16 4" xfId="13842"/>
    <cellStyle name="Calculation 3 16 4 2" xfId="33158"/>
    <cellStyle name="Calculation 3 16 5" xfId="25523"/>
    <cellStyle name="Calculation 3 17" xfId="5054"/>
    <cellStyle name="Calculation 3 17 2" xfId="8846"/>
    <cellStyle name="Calculation 3 17 2 2" xfId="29117"/>
    <cellStyle name="Calculation 3 17 2 3" xfId="20065"/>
    <cellStyle name="Calculation 3 17 3" xfId="12519"/>
    <cellStyle name="Calculation 3 17 3 2" xfId="31875"/>
    <cellStyle name="Calculation 3 17 3 3" xfId="23625"/>
    <cellStyle name="Calculation 3 17 4" xfId="14440"/>
    <cellStyle name="Calculation 3 17 4 2" xfId="33756"/>
    <cellStyle name="Calculation 3 17 5" xfId="26431"/>
    <cellStyle name="Calculation 3 18" xfId="5430"/>
    <cellStyle name="Calculation 3 18 2" xfId="9162"/>
    <cellStyle name="Calculation 3 18 2 2" xfId="29350"/>
    <cellStyle name="Calculation 3 18 3" xfId="16705"/>
    <cellStyle name="Calculation 3 18 4" xfId="14575"/>
    <cellStyle name="Calculation 3 19" xfId="5352"/>
    <cellStyle name="Calculation 3 19 2" xfId="26666"/>
    <cellStyle name="Calculation 3 19 3" xfId="16628"/>
    <cellStyle name="Calculation 3 2" xfId="2357"/>
    <cellStyle name="Calculation 3 2 2" xfId="6256"/>
    <cellStyle name="Calculation 3 2 2 2" xfId="27268"/>
    <cellStyle name="Calculation 3 2 2 3" xfId="17477"/>
    <cellStyle name="Calculation 3 2 3" xfId="9931"/>
    <cellStyle name="Calculation 3 2 3 2" xfId="30028"/>
    <cellStyle name="Calculation 3 2 3 3" xfId="21037"/>
    <cellStyle name="Calculation 3 2 4" xfId="13180"/>
    <cellStyle name="Calculation 3 2 4 2" xfId="32496"/>
    <cellStyle name="Calculation 3 2 5" xfId="24527"/>
    <cellStyle name="Calculation 3 2 6" xfId="35329"/>
    <cellStyle name="Calculation 3 20" xfId="34236"/>
    <cellStyle name="Calculation 3 3" xfId="1687"/>
    <cellStyle name="Calculation 3 3 2" xfId="5745"/>
    <cellStyle name="Calculation 3 3 2 2" xfId="26827"/>
    <cellStyle name="Calculation 3 3 2 3" xfId="16966"/>
    <cellStyle name="Calculation 3 3 3" xfId="9423"/>
    <cellStyle name="Calculation 3 3 3 2" xfId="29589"/>
    <cellStyle name="Calculation 3 3 3 3" xfId="20529"/>
    <cellStyle name="Calculation 3 3 4" xfId="12868"/>
    <cellStyle name="Calculation 3 3 4 2" xfId="32184"/>
    <cellStyle name="Calculation 3 3 5" xfId="24040"/>
    <cellStyle name="Calculation 3 3 6" xfId="35680"/>
    <cellStyle name="Calculation 3 4" xfId="2408"/>
    <cellStyle name="Calculation 3 4 2" xfId="6302"/>
    <cellStyle name="Calculation 3 4 2 2" xfId="27309"/>
    <cellStyle name="Calculation 3 4 2 3" xfId="17523"/>
    <cellStyle name="Calculation 3 4 3" xfId="9977"/>
    <cellStyle name="Calculation 3 4 3 2" xfId="30069"/>
    <cellStyle name="Calculation 3 4 3 3" xfId="21083"/>
    <cellStyle name="Calculation 3 4 4" xfId="13217"/>
    <cellStyle name="Calculation 3 4 4 2" xfId="32533"/>
    <cellStyle name="Calculation 3 4 5" xfId="24570"/>
    <cellStyle name="Calculation 3 5" xfId="1678"/>
    <cellStyle name="Calculation 3 5 2" xfId="5736"/>
    <cellStyle name="Calculation 3 5 2 2" xfId="26822"/>
    <cellStyle name="Calculation 3 5 2 3" xfId="16957"/>
    <cellStyle name="Calculation 3 5 3" xfId="9414"/>
    <cellStyle name="Calculation 3 5 3 2" xfId="29584"/>
    <cellStyle name="Calculation 3 5 3 3" xfId="20520"/>
    <cellStyle name="Calculation 3 5 4" xfId="12863"/>
    <cellStyle name="Calculation 3 5 4 2" xfId="32179"/>
    <cellStyle name="Calculation 3 5 5" xfId="24035"/>
    <cellStyle name="Calculation 3 6" xfId="2276"/>
    <cellStyle name="Calculation 3 6 2" xfId="6185"/>
    <cellStyle name="Calculation 3 6 2 2" xfId="27226"/>
    <cellStyle name="Calculation 3 6 2 3" xfId="17406"/>
    <cellStyle name="Calculation 3 6 3" xfId="9860"/>
    <cellStyle name="Calculation 3 6 3 2" xfId="29986"/>
    <cellStyle name="Calculation 3 6 3 3" xfId="20966"/>
    <cellStyle name="Calculation 3 6 4" xfId="13140"/>
    <cellStyle name="Calculation 3 6 4 2" xfId="32456"/>
    <cellStyle name="Calculation 3 6 5" xfId="24482"/>
    <cellStyle name="Calculation 3 7" xfId="3113"/>
    <cellStyle name="Calculation 3 7 2" xfId="6978"/>
    <cellStyle name="Calculation 3 7 2 2" xfId="27824"/>
    <cellStyle name="Calculation 3 7 2 3" xfId="18197"/>
    <cellStyle name="Calculation 3 7 3" xfId="10651"/>
    <cellStyle name="Calculation 3 7 3 2" xfId="30582"/>
    <cellStyle name="Calculation 3 7 3 3" xfId="21757"/>
    <cellStyle name="Calculation 3 7 4" xfId="13558"/>
    <cellStyle name="Calculation 3 7 4 2" xfId="32874"/>
    <cellStyle name="Calculation 3 7 5" xfId="25089"/>
    <cellStyle name="Calculation 3 8" xfId="2195"/>
    <cellStyle name="Calculation 3 8 2" xfId="6107"/>
    <cellStyle name="Calculation 3 8 2 2" xfId="27151"/>
    <cellStyle name="Calculation 3 8 2 3" xfId="17328"/>
    <cellStyle name="Calculation 3 8 3" xfId="9782"/>
    <cellStyle name="Calculation 3 8 3 2" xfId="29911"/>
    <cellStyle name="Calculation 3 8 3 3" xfId="20888"/>
    <cellStyle name="Calculation 3 8 4" xfId="13086"/>
    <cellStyle name="Calculation 3 8 4 2" xfId="32402"/>
    <cellStyle name="Calculation 3 8 5" xfId="24407"/>
    <cellStyle name="Calculation 3 9" xfId="3219"/>
    <cellStyle name="Calculation 3 9 2" xfId="7084"/>
    <cellStyle name="Calculation 3 9 2 2" xfId="27890"/>
    <cellStyle name="Calculation 3 9 2 3" xfId="18303"/>
    <cellStyle name="Calculation 3 9 3" xfId="10757"/>
    <cellStyle name="Calculation 3 9 3 2" xfId="30648"/>
    <cellStyle name="Calculation 3 9 3 3" xfId="21863"/>
    <cellStyle name="Calculation 3 9 4" xfId="13623"/>
    <cellStyle name="Calculation 3 9 4 2" xfId="32939"/>
    <cellStyle name="Calculation 3 9 5" xfId="25155"/>
    <cellStyle name="Calculation 4" xfId="2372"/>
    <cellStyle name="Calculation 4 2" xfId="6271"/>
    <cellStyle name="Calculation 4 2 2" xfId="27283"/>
    <cellStyle name="Calculation 4 2 3" xfId="17492"/>
    <cellStyle name="Calculation 4 3" xfId="9946"/>
    <cellStyle name="Calculation 4 3 2" xfId="30043"/>
    <cellStyle name="Calculation 4 3 3" xfId="21052"/>
    <cellStyle name="Calculation 4 4" xfId="13195"/>
    <cellStyle name="Calculation 4 4 2" xfId="32511"/>
    <cellStyle name="Calculation 4 5" xfId="24542"/>
    <cellStyle name="Calculation 5" xfId="1712"/>
    <cellStyle name="Calculation 5 2" xfId="5770"/>
    <cellStyle name="Calculation 5 2 2" xfId="26852"/>
    <cellStyle name="Calculation 5 2 3" xfId="16991"/>
    <cellStyle name="Calculation 5 3" xfId="9448"/>
    <cellStyle name="Calculation 5 3 2" xfId="29614"/>
    <cellStyle name="Calculation 5 3 3" xfId="20554"/>
    <cellStyle name="Calculation 5 4" xfId="12876"/>
    <cellStyle name="Calculation 5 4 2" xfId="32192"/>
    <cellStyle name="Calculation 5 5" xfId="24065"/>
    <cellStyle name="Calculation 6" xfId="2272"/>
    <cellStyle name="Calculation 6 2" xfId="6181"/>
    <cellStyle name="Calculation 6 2 2" xfId="27225"/>
    <cellStyle name="Calculation 6 2 3" xfId="17402"/>
    <cellStyle name="Calculation 6 3" xfId="9856"/>
    <cellStyle name="Calculation 6 3 2" xfId="29985"/>
    <cellStyle name="Calculation 6 3 3" xfId="20962"/>
    <cellStyle name="Calculation 6 4" xfId="13139"/>
    <cellStyle name="Calculation 6 4 2" xfId="32455"/>
    <cellStyle name="Calculation 6 5" xfId="24481"/>
    <cellStyle name="Calculation 7" xfId="1594"/>
    <cellStyle name="Calculation 7 2" xfId="5653"/>
    <cellStyle name="Calculation 7 2 2" xfId="26753"/>
    <cellStyle name="Calculation 7 2 3" xfId="16874"/>
    <cellStyle name="Calculation 7 3" xfId="9331"/>
    <cellStyle name="Calculation 7 3 2" xfId="29515"/>
    <cellStyle name="Calculation 7 3 3" xfId="20437"/>
    <cellStyle name="Calculation 7 4" xfId="12807"/>
    <cellStyle name="Calculation 7 4 2" xfId="32123"/>
    <cellStyle name="Calculation 7 5" xfId="23965"/>
    <cellStyle name="Calculation 8" xfId="2341"/>
    <cellStyle name="Calculation 8 2" xfId="6243"/>
    <cellStyle name="Calculation 8 2 2" xfId="27261"/>
    <cellStyle name="Calculation 8 2 3" xfId="17464"/>
    <cellStyle name="Calculation 8 3" xfId="9918"/>
    <cellStyle name="Calculation 8 3 2" xfId="30021"/>
    <cellStyle name="Calculation 8 3 3" xfId="21024"/>
    <cellStyle name="Calculation 8 4" xfId="13173"/>
    <cellStyle name="Calculation 8 4 2" xfId="32489"/>
    <cellStyle name="Calculation 8 5" xfId="24517"/>
    <cellStyle name="Calculation 9" xfId="2853"/>
    <cellStyle name="Calculation 9 2" xfId="6732"/>
    <cellStyle name="Calculation 9 2 2" xfId="27634"/>
    <cellStyle name="Calculation 9 2 3" xfId="17951"/>
    <cellStyle name="Calculation 9 3" xfId="10405"/>
    <cellStyle name="Calculation 9 3 2" xfId="30392"/>
    <cellStyle name="Calculation 9 3 3" xfId="21511"/>
    <cellStyle name="Calculation 9 4" xfId="13443"/>
    <cellStyle name="Calculation 9 4 2" xfId="32759"/>
    <cellStyle name="Calculation 9 5" xfId="24898"/>
    <cellStyle name="Check Cell" xfId="186"/>
    <cellStyle name="Check Cell 2" xfId="187"/>
    <cellStyle name="Check Cell 2 2" xfId="33986"/>
    <cellStyle name="Check Cell 3" xfId="188"/>
    <cellStyle name="Check Cell 3 2" xfId="34237"/>
    <cellStyle name="Check Cell 4" xfId="36189"/>
    <cellStyle name="Comma" xfId="1522" builtinId="3"/>
    <cellStyle name="Comma 10" xfId="36175"/>
    <cellStyle name="Comma 2" xfId="189"/>
    <cellStyle name="Comma 2 2" xfId="190"/>
    <cellStyle name="Comma 2 2 2" xfId="191"/>
    <cellStyle name="Comma 2 3" xfId="192"/>
    <cellStyle name="Comma 2 3 10" xfId="33912"/>
    <cellStyle name="Comma 2 3 2" xfId="193"/>
    <cellStyle name="Comma 2 3 2 2" xfId="194"/>
    <cellStyle name="Comma 2 3 2 2 2" xfId="195"/>
    <cellStyle name="Comma 2 3 2 2 2 2" xfId="196"/>
    <cellStyle name="Comma 2 3 2 2 2 2 2" xfId="197"/>
    <cellStyle name="Comma 2 3 2 2 2 2 2 2" xfId="36032"/>
    <cellStyle name="Comma 2 3 2 2 2 2 2 3" xfId="35502"/>
    <cellStyle name="Comma 2 3 2 2 2 2 3" xfId="35843"/>
    <cellStyle name="Comma 2 3 2 2 2 2 4" xfId="35241"/>
    <cellStyle name="Comma 2 3 2 2 2 3" xfId="198"/>
    <cellStyle name="Comma 2 3 2 2 2 3 2" xfId="35947"/>
    <cellStyle name="Comma 2 3 2 2 2 3 3" xfId="35417"/>
    <cellStyle name="Comma 2 3 2 2 2 4" xfId="35698"/>
    <cellStyle name="Comma 2 3 2 2 2 5" xfId="34700"/>
    <cellStyle name="Comma 2 3 2 2 3" xfId="199"/>
    <cellStyle name="Comma 2 3 2 2 3 2" xfId="200"/>
    <cellStyle name="Comma 2 3 2 2 3 2 2" xfId="35994"/>
    <cellStyle name="Comma 2 3 2 2 3 2 3" xfId="35464"/>
    <cellStyle name="Comma 2 3 2 2 3 3" xfId="35802"/>
    <cellStyle name="Comma 2 3 2 2 3 4" xfId="35186"/>
    <cellStyle name="Comma 2 3 2 2 4" xfId="201"/>
    <cellStyle name="Comma 2 3 2 2 4 2" xfId="35907"/>
    <cellStyle name="Comma 2 3 2 2 4 3" xfId="35378"/>
    <cellStyle name="Comma 2 3 2 2 5" xfId="35624"/>
    <cellStyle name="Comma 2 3 2 2 6" xfId="34412"/>
    <cellStyle name="Comma 2 3 2 3" xfId="202"/>
    <cellStyle name="Comma 2 3 2 3 2" xfId="203"/>
    <cellStyle name="Comma 2 3 2 3 2 2" xfId="204"/>
    <cellStyle name="Comma 2 3 2 3 2 2 2" xfId="36011"/>
    <cellStyle name="Comma 2 3 2 3 2 2 3" xfId="35481"/>
    <cellStyle name="Comma 2 3 2 3 2 3" xfId="35821"/>
    <cellStyle name="Comma 2 3 2 3 2 4" xfId="35213"/>
    <cellStyle name="Comma 2 3 2 3 3" xfId="205"/>
    <cellStyle name="Comma 2 3 2 3 3 2" xfId="35925"/>
    <cellStyle name="Comma 2 3 2 3 3 3" xfId="35396"/>
    <cellStyle name="Comma 2 3 2 3 4" xfId="35663"/>
    <cellStyle name="Comma 2 3 2 3 5" xfId="34558"/>
    <cellStyle name="Comma 2 3 2 4" xfId="206"/>
    <cellStyle name="Comma 2 3 2 4 2" xfId="207"/>
    <cellStyle name="Comma 2 3 2 4 2 2" xfId="35886"/>
    <cellStyle name="Comma 2 3 2 4 2 3" xfId="35357"/>
    <cellStyle name="Comma 2 3 2 4 3" xfId="35775"/>
    <cellStyle name="Comma 2 3 2 4 4" xfId="34263"/>
    <cellStyle name="Comma 2 3 2 5" xfId="208"/>
    <cellStyle name="Comma 2 3 2 5 2" xfId="209"/>
    <cellStyle name="Comma 2 3 2 5 2 2" xfId="35970"/>
    <cellStyle name="Comma 2 3 2 5 2 3" xfId="35439"/>
    <cellStyle name="Comma 2 3 2 5 3" xfId="35733"/>
    <cellStyle name="Comma 2 3 2 5 4" xfId="35037"/>
    <cellStyle name="Comma 2 3 2 6" xfId="210"/>
    <cellStyle name="Comma 2 3 2 6 2" xfId="35873"/>
    <cellStyle name="Comma 2 3 2 6 3" xfId="35344"/>
    <cellStyle name="Comma 2 3 2 7" xfId="35594"/>
    <cellStyle name="Comma 2 3 2 8" xfId="34035"/>
    <cellStyle name="Comma 2 3 3" xfId="211"/>
    <cellStyle name="Comma 2 3 4" xfId="212"/>
    <cellStyle name="Comma 2 3 4 2" xfId="213"/>
    <cellStyle name="Comma 2 3 4 2 2" xfId="214"/>
    <cellStyle name="Comma 2 3 4 2 2 2" xfId="36003"/>
    <cellStyle name="Comma 2 3 4 2 2 3" xfId="35473"/>
    <cellStyle name="Comma 2 3 4 2 3" xfId="35812"/>
    <cellStyle name="Comma 2 3 4 2 4" xfId="35200"/>
    <cellStyle name="Comma 2 3 4 3" xfId="215"/>
    <cellStyle name="Comma 2 3 4 3 2" xfId="35916"/>
    <cellStyle name="Comma 2 3 4 3 3" xfId="35387"/>
    <cellStyle name="Comma 2 3 4 4" xfId="35647"/>
    <cellStyle name="Comma 2 3 4 5" xfId="34530"/>
    <cellStyle name="Comma 2 3 5" xfId="216"/>
    <cellStyle name="Comma 2 3 6" xfId="217"/>
    <cellStyle name="Comma 2 3 6 2" xfId="218"/>
    <cellStyle name="Comma 2 3 6 2 2" xfId="35877"/>
    <cellStyle name="Comma 2 3 6 2 3" xfId="35348"/>
    <cellStyle name="Comma 2 3 6 3" xfId="35760"/>
    <cellStyle name="Comma 2 3 6 4" xfId="34205"/>
    <cellStyle name="Comma 2 3 7" xfId="219"/>
    <cellStyle name="Comma 2 3 7 2" xfId="220"/>
    <cellStyle name="Comma 2 3 7 2 2" xfId="35964"/>
    <cellStyle name="Comma 2 3 7 2 3" xfId="35432"/>
    <cellStyle name="Comma 2 3 7 3" xfId="35718"/>
    <cellStyle name="Comma 2 3 7 4" xfId="34968"/>
    <cellStyle name="Comma 2 3 8" xfId="221"/>
    <cellStyle name="Comma 2 3 8 2" xfId="35866"/>
    <cellStyle name="Comma 2 3 8 3" xfId="35337"/>
    <cellStyle name="Comma 2 3 9" xfId="35578"/>
    <cellStyle name="Comma 2 4" xfId="222"/>
    <cellStyle name="Comma 2 4 2" xfId="223"/>
    <cellStyle name="Comma 2 4 3" xfId="224"/>
    <cellStyle name="Comma 2 5" xfId="225"/>
    <cellStyle name="Comma 2 5 2" xfId="226"/>
    <cellStyle name="Comma 2 5 2 2" xfId="34264"/>
    <cellStyle name="Comma 2 5 3" xfId="227"/>
    <cellStyle name="Comma 2 5 3 2" xfId="1718"/>
    <cellStyle name="Comma 2 5 3 3" xfId="5431"/>
    <cellStyle name="Comma 2 5 3 4" xfId="35041"/>
    <cellStyle name="Comma 2 5 4" xfId="34045"/>
    <cellStyle name="Comma 2 6" xfId="228"/>
    <cellStyle name="Comma 2 6 2" xfId="229"/>
    <cellStyle name="Comma 2 6 2 2" xfId="230"/>
    <cellStyle name="Comma 2 6 2 2 2" xfId="231"/>
    <cellStyle name="Comma 2 6 2 2 2 2" xfId="36017"/>
    <cellStyle name="Comma 2 6 2 2 2 3" xfId="35487"/>
    <cellStyle name="Comma 2 6 2 2 3" xfId="35827"/>
    <cellStyle name="Comma 2 6 2 2 4" xfId="35223"/>
    <cellStyle name="Comma 2 6 2 3" xfId="232"/>
    <cellStyle name="Comma 2 6 2 3 2" xfId="35931"/>
    <cellStyle name="Comma 2 6 2 3 3" xfId="35402"/>
    <cellStyle name="Comma 2 6 2 4" xfId="35669"/>
    <cellStyle name="Comma 2 6 2 5" xfId="34578"/>
    <cellStyle name="Comma 2 6 3" xfId="233"/>
    <cellStyle name="Comma 2 6 3 2" xfId="234"/>
    <cellStyle name="Comma 2 6 3 2 2" xfId="35982"/>
    <cellStyle name="Comma 2 6 3 2 3" xfId="35452"/>
    <cellStyle name="Comma 2 6 3 3" xfId="35783"/>
    <cellStyle name="Comma 2 6 3 4" xfId="35150"/>
    <cellStyle name="Comma 2 6 4" xfId="235"/>
    <cellStyle name="Comma 2 6 4 2" xfId="35892"/>
    <cellStyle name="Comma 2 6 4 3" xfId="35363"/>
    <cellStyle name="Comma 2 6 5" xfId="35601"/>
    <cellStyle name="Comma 2 6 6" xfId="34285"/>
    <cellStyle name="Comma 2 7" xfId="35558"/>
    <cellStyle name="Comma 3" xfId="236"/>
    <cellStyle name="Comma 3 10" xfId="35567"/>
    <cellStyle name="Comma 3 11" xfId="33900"/>
    <cellStyle name="Comma 3 2" xfId="237"/>
    <cellStyle name="Comma 3 2 2" xfId="238"/>
    <cellStyle name="Comma 3 2 2 2" xfId="239"/>
    <cellStyle name="Comma 3 2 2 2 2" xfId="1730"/>
    <cellStyle name="Comma 3 2 2 2 3" xfId="5433"/>
    <cellStyle name="Comma 3 2 2 2 4" xfId="34407"/>
    <cellStyle name="Comma 3 2 2 3" xfId="240"/>
    <cellStyle name="Comma 3 2 2 3 2" xfId="241"/>
    <cellStyle name="Comma 3 2 2 3 2 2" xfId="35971"/>
    <cellStyle name="Comma 3 2 2 3 2 3" xfId="35440"/>
    <cellStyle name="Comma 3 2 2 3 3" xfId="35734"/>
    <cellStyle name="Comma 3 2 2 3 4" xfId="35038"/>
    <cellStyle name="Comma 3 2 2 4" xfId="242"/>
    <cellStyle name="Comma 3 2 2 4 2" xfId="35874"/>
    <cellStyle name="Comma 3 2 2 4 3" xfId="35345"/>
    <cellStyle name="Comma 3 2 2 5" xfId="1729"/>
    <cellStyle name="Comma 3 2 2 6" xfId="5432"/>
    <cellStyle name="Comma 3 2 2 7" xfId="34036"/>
    <cellStyle name="Comma 3 2 3" xfId="243"/>
    <cellStyle name="Comma 3 2 3 2" xfId="244"/>
    <cellStyle name="Comma 3 2 3 2 2" xfId="245"/>
    <cellStyle name="Comma 3 2 3 2 2 2" xfId="36008"/>
    <cellStyle name="Comma 3 2 3 2 2 3" xfId="35478"/>
    <cellStyle name="Comma 3 2 3 2 3" xfId="35818"/>
    <cellStyle name="Comma 3 2 3 2 4" xfId="35210"/>
    <cellStyle name="Comma 3 2 3 3" xfId="246"/>
    <cellStyle name="Comma 3 2 3 3 2" xfId="35922"/>
    <cellStyle name="Comma 3 2 3 3 3" xfId="35393"/>
    <cellStyle name="Comma 3 2 3 4" xfId="35659"/>
    <cellStyle name="Comma 3 2 3 5" xfId="34549"/>
    <cellStyle name="Comma 3 2 4" xfId="247"/>
    <cellStyle name="Comma 3 2 4 2" xfId="248"/>
    <cellStyle name="Comma 3 2 4 2 2" xfId="35883"/>
    <cellStyle name="Comma 3 2 4 2 3" xfId="35354"/>
    <cellStyle name="Comma 3 2 4 3" xfId="35772"/>
    <cellStyle name="Comma 3 2 4 4" xfId="34255"/>
    <cellStyle name="Comma 3 2 5" xfId="249"/>
    <cellStyle name="Comma 3 2 5 2" xfId="250"/>
    <cellStyle name="Comma 3 2 5 2 2" xfId="35965"/>
    <cellStyle name="Comma 3 2 5 2 3" xfId="35433"/>
    <cellStyle name="Comma 3 2 5 3" xfId="35722"/>
    <cellStyle name="Comma 3 2 5 4" xfId="34983"/>
    <cellStyle name="Comma 3 2 6" xfId="251"/>
    <cellStyle name="Comma 3 2 6 2" xfId="35867"/>
    <cellStyle name="Comma 3 2 6 3" xfId="35338"/>
    <cellStyle name="Comma 3 2 7" xfId="35591"/>
    <cellStyle name="Comma 3 2 8" xfId="33940"/>
    <cellStyle name="Comma 3 3" xfId="252"/>
    <cellStyle name="Comma 3 3 2" xfId="253"/>
    <cellStyle name="Comma 3 3 2 2" xfId="254"/>
    <cellStyle name="Comma 3 3 2 2 2" xfId="255"/>
    <cellStyle name="Comma 3 3 2 2 2 2" xfId="36038"/>
    <cellStyle name="Comma 3 3 2 2 2 3" xfId="35508"/>
    <cellStyle name="Comma 3 3 2 2 3" xfId="35849"/>
    <cellStyle name="Comma 3 3 2 2 4" xfId="35248"/>
    <cellStyle name="Comma 3 3 2 3" xfId="256"/>
    <cellStyle name="Comma 3 3 2 3 2" xfId="35953"/>
    <cellStyle name="Comma 3 3 2 3 3" xfId="35423"/>
    <cellStyle name="Comma 3 3 2 4" xfId="35705"/>
    <cellStyle name="Comma 3 3 2 5" xfId="34721"/>
    <cellStyle name="Comma 3 3 3" xfId="257"/>
    <cellStyle name="Comma 3 3 3 2" xfId="1748"/>
    <cellStyle name="Comma 3 3 3 3" xfId="5435"/>
    <cellStyle name="Comma 3 3 3 4" xfId="34289"/>
    <cellStyle name="Comma 3 3 4" xfId="258"/>
    <cellStyle name="Comma 3 3 4 2" xfId="259"/>
    <cellStyle name="Comma 3 3 4 2 2" xfId="35968"/>
    <cellStyle name="Comma 3 3 4 2 3" xfId="35437"/>
    <cellStyle name="Comma 3 3 4 3" xfId="35731"/>
    <cellStyle name="Comma 3 3 4 4" xfId="35035"/>
    <cellStyle name="Comma 3 3 5" xfId="260"/>
    <cellStyle name="Comma 3 3 5 2" xfId="35871"/>
    <cellStyle name="Comma 3 3 5 3" xfId="35342"/>
    <cellStyle name="Comma 3 3 6" xfId="1743"/>
    <cellStyle name="Comma 3 3 7" xfId="5434"/>
    <cellStyle name="Comma 3 3 8" xfId="34033"/>
    <cellStyle name="Comma 3 4" xfId="261"/>
    <cellStyle name="Comma 3 5" xfId="262"/>
    <cellStyle name="Comma 3 5 2" xfId="263"/>
    <cellStyle name="Comma 3 5 2 2" xfId="264"/>
    <cellStyle name="Comma 3 5 2 2 2" xfId="265"/>
    <cellStyle name="Comma 3 5 2 2 2 2" xfId="36025"/>
    <cellStyle name="Comma 3 5 2 2 2 3" xfId="35495"/>
    <cellStyle name="Comma 3 5 2 2 3" xfId="35836"/>
    <cellStyle name="Comma 3 5 2 2 4" xfId="35233"/>
    <cellStyle name="Comma 3 5 2 3" xfId="266"/>
    <cellStyle name="Comma 3 5 2 3 2" xfId="35940"/>
    <cellStyle name="Comma 3 5 2 3 3" xfId="35410"/>
    <cellStyle name="Comma 3 5 2 4" xfId="35689"/>
    <cellStyle name="Comma 3 5 2 5" xfId="34671"/>
    <cellStyle name="Comma 3 5 3" xfId="267"/>
    <cellStyle name="Comma 3 5 3 2" xfId="268"/>
    <cellStyle name="Comma 3 5 3 2 2" xfId="35987"/>
    <cellStyle name="Comma 3 5 3 2 3" xfId="35457"/>
    <cellStyle name="Comma 3 5 3 3" xfId="35795"/>
    <cellStyle name="Comma 3 5 3 4" xfId="35169"/>
    <cellStyle name="Comma 3 5 4" xfId="269"/>
    <cellStyle name="Comma 3 5 4 2" xfId="35900"/>
    <cellStyle name="Comma 3 5 4 3" xfId="35371"/>
    <cellStyle name="Comma 3 5 5" xfId="35616"/>
    <cellStyle name="Comma 3 5 6" xfId="34380"/>
    <cellStyle name="Comma 3 6" xfId="270"/>
    <cellStyle name="Comma 3 6 2" xfId="271"/>
    <cellStyle name="Comma 3 6 2 2" xfId="272"/>
    <cellStyle name="Comma 3 6 2 2 2" xfId="36001"/>
    <cellStyle name="Comma 3 6 2 2 3" xfId="35471"/>
    <cellStyle name="Comma 3 6 2 3" xfId="35810"/>
    <cellStyle name="Comma 3 6 2 4" xfId="35198"/>
    <cellStyle name="Comma 3 6 3" xfId="273"/>
    <cellStyle name="Comma 3 6 3 2" xfId="35914"/>
    <cellStyle name="Comma 3 6 3 3" xfId="35385"/>
    <cellStyle name="Comma 3 6 4" xfId="35644"/>
    <cellStyle name="Comma 3 6 5" xfId="34519"/>
    <cellStyle name="Comma 3 7" xfId="274"/>
    <cellStyle name="Comma 3 7 2" xfId="275"/>
    <cellStyle name="Comma 3 7 2 2" xfId="35875"/>
    <cellStyle name="Comma 3 7 2 3" xfId="35346"/>
    <cellStyle name="Comma 3 7 3" xfId="35758"/>
    <cellStyle name="Comma 3 7 4" xfId="34190"/>
    <cellStyle name="Comma 3 8" xfId="276"/>
    <cellStyle name="Comma 3 8 2" xfId="277"/>
    <cellStyle name="Comma 3 8 2 2" xfId="35962"/>
    <cellStyle name="Comma 3 8 2 3" xfId="35430"/>
    <cellStyle name="Comma 3 8 3" xfId="35716"/>
    <cellStyle name="Comma 3 8 4" xfId="34963"/>
    <cellStyle name="Comma 3 9" xfId="278"/>
    <cellStyle name="Comma 3 9 2" xfId="35864"/>
    <cellStyle name="Comma 3 9 3" xfId="35335"/>
    <cellStyle name="Comma 4" xfId="279"/>
    <cellStyle name="Comma 4 2" xfId="280"/>
    <cellStyle name="Comma 4 3" xfId="281"/>
    <cellStyle name="Comma 4 3 2" xfId="1771"/>
    <cellStyle name="Comma 4 3 3" xfId="5436"/>
    <cellStyle name="Comma 4 3 4" xfId="34382"/>
    <cellStyle name="Comma 4 4" xfId="282"/>
    <cellStyle name="Comma 4 5" xfId="283"/>
    <cellStyle name="Comma 4 5 2" xfId="35032"/>
    <cellStyle name="Comma 4 6" xfId="34030"/>
    <cellStyle name="Comma 5" xfId="284"/>
    <cellStyle name="Comma 5 2" xfId="34056"/>
    <cellStyle name="Comma 6" xfId="285"/>
    <cellStyle name="Comma 7" xfId="286"/>
    <cellStyle name="Comma 7 2" xfId="34420"/>
    <cellStyle name="Comma 8" xfId="287"/>
    <cellStyle name="Comma 8 2" xfId="34958"/>
    <cellStyle name="Comma 9" xfId="33886"/>
    <cellStyle name="Currency 10" xfId="36166"/>
    <cellStyle name="Currency 2" xfId="288"/>
    <cellStyle name="Currency 2 2" xfId="289"/>
    <cellStyle name="Currency 2 3" xfId="290"/>
    <cellStyle name="Currency 2 3 2" xfId="1778"/>
    <cellStyle name="Currency 2 3 3" xfId="5437"/>
    <cellStyle name="Currency 2 3 4" xfId="34722"/>
    <cellStyle name="Currency 3" xfId="291"/>
    <cellStyle name="Currency 4" xfId="292"/>
    <cellStyle name="Explanatory Text" xfId="293"/>
    <cellStyle name="Explanatory Text 2" xfId="294"/>
    <cellStyle name="Explanatory Text 2 2" xfId="33987"/>
    <cellStyle name="Explanatory Text 3" xfId="295"/>
    <cellStyle name="Explanatory Text 3 2" xfId="34238"/>
    <cellStyle name="Explanatory Text 4" xfId="36191"/>
    <cellStyle name="Good" xfId="296"/>
    <cellStyle name="Good 2" xfId="297"/>
    <cellStyle name="Good 2 2" xfId="33988"/>
    <cellStyle name="Good 3" xfId="298"/>
    <cellStyle name="Good 3 2" xfId="34239"/>
    <cellStyle name="Good 4" xfId="36182"/>
    <cellStyle name="Grey" xfId="299"/>
    <cellStyle name="Heading 1" xfId="300"/>
    <cellStyle name="Heading 1 2" xfId="301"/>
    <cellStyle name="Heading 1 2 2" xfId="33989"/>
    <cellStyle name="Heading 1 3" xfId="302"/>
    <cellStyle name="Heading 1 3 2" xfId="34240"/>
    <cellStyle name="Heading 1 4" xfId="36178"/>
    <cellStyle name="Heading 2" xfId="303"/>
    <cellStyle name="Heading 2 2" xfId="304"/>
    <cellStyle name="Heading 2 2 2" xfId="33990"/>
    <cellStyle name="Heading 2 3" xfId="305"/>
    <cellStyle name="Heading 2 3 2" xfId="34241"/>
    <cellStyle name="Heading 2 4" xfId="36179"/>
    <cellStyle name="Heading 3" xfId="306"/>
    <cellStyle name="Heading 3 2" xfId="307"/>
    <cellStyle name="Heading 3 2 2" xfId="33991"/>
    <cellStyle name="Heading 3 3" xfId="308"/>
    <cellStyle name="Heading 3 3 2" xfId="34242"/>
    <cellStyle name="Heading 3 4" xfId="36180"/>
    <cellStyle name="Heading 4" xfId="309"/>
    <cellStyle name="Heading 4 2" xfId="310"/>
    <cellStyle name="Heading 4 2 2" xfId="33992"/>
    <cellStyle name="Heading 4 3" xfId="311"/>
    <cellStyle name="Heading 4 3 2" xfId="34243"/>
    <cellStyle name="Heading 4 4" xfId="36181"/>
    <cellStyle name="Hyperlink 2" xfId="312"/>
    <cellStyle name="Hyperlink 2 2" xfId="313"/>
    <cellStyle name="Hyperlink 2 2 2" xfId="314"/>
    <cellStyle name="Hyperlink 2 2 2 2" xfId="34658"/>
    <cellStyle name="Hyperlink 2 2 3" xfId="34367"/>
    <cellStyle name="Hyperlink 2 3" xfId="315"/>
    <cellStyle name="Hyperlink 2 3 2" xfId="34477"/>
    <cellStyle name="Hyperlink 2 4" xfId="34148"/>
    <cellStyle name="Input" xfId="316"/>
    <cellStyle name="Input [yellow]" xfId="317"/>
    <cellStyle name="Input [yellow] 2" xfId="318"/>
    <cellStyle name="Input 10" xfId="319"/>
    <cellStyle name="Input 10 10" xfId="2307"/>
    <cellStyle name="Input 10 10 2" xfId="6216"/>
    <cellStyle name="Input 10 10 2 2" xfId="27245"/>
    <cellStyle name="Input 10 10 2 3" xfId="17437"/>
    <cellStyle name="Input 10 10 3" xfId="9891"/>
    <cellStyle name="Input 10 10 3 2" xfId="30005"/>
    <cellStyle name="Input 10 10 3 3" xfId="20997"/>
    <cellStyle name="Input 10 10 4" xfId="13159"/>
    <cellStyle name="Input 10 10 4 2" xfId="32475"/>
    <cellStyle name="Input 10 10 5" xfId="24501"/>
    <cellStyle name="Input 10 11" xfId="1808"/>
    <cellStyle name="Input 10 11 2" xfId="5862"/>
    <cellStyle name="Input 10 11 2 2" xfId="26924"/>
    <cellStyle name="Input 10 11 2 3" xfId="17083"/>
    <cellStyle name="Input 10 11 3" xfId="9537"/>
    <cellStyle name="Input 10 11 3 2" xfId="29684"/>
    <cellStyle name="Input 10 11 3 3" xfId="20643"/>
    <cellStyle name="Input 10 11 4" xfId="12924"/>
    <cellStyle name="Input 10 11 4 2" xfId="32240"/>
    <cellStyle name="Input 10 11 5" xfId="24135"/>
    <cellStyle name="Input 10 12" xfId="2456"/>
    <cellStyle name="Input 10 12 2" xfId="6346"/>
    <cellStyle name="Input 10 12 2 2" xfId="27327"/>
    <cellStyle name="Input 10 12 2 3" xfId="17567"/>
    <cellStyle name="Input 10 12 3" xfId="10021"/>
    <cellStyle name="Input 10 12 3 2" xfId="30087"/>
    <cellStyle name="Input 10 12 3 3" xfId="21127"/>
    <cellStyle name="Input 10 12 4" xfId="13232"/>
    <cellStyle name="Input 10 12 4 2" xfId="32548"/>
    <cellStyle name="Input 10 12 5" xfId="24588"/>
    <cellStyle name="Input 10 13" xfId="1909"/>
    <cellStyle name="Input 10 13 2" xfId="5961"/>
    <cellStyle name="Input 10 13 2 2" xfId="27023"/>
    <cellStyle name="Input 10 13 2 3" xfId="17182"/>
    <cellStyle name="Input 10 13 3" xfId="9636"/>
    <cellStyle name="Input 10 13 3 2" xfId="29783"/>
    <cellStyle name="Input 10 13 3 3" xfId="20742"/>
    <cellStyle name="Input 10 13 4" xfId="12991"/>
    <cellStyle name="Input 10 13 4 2" xfId="32307"/>
    <cellStyle name="Input 10 13 5" xfId="24234"/>
    <cellStyle name="Input 10 14" xfId="3748"/>
    <cellStyle name="Input 10 14 2" xfId="7605"/>
    <cellStyle name="Input 10 14 2 2" xfId="28234"/>
    <cellStyle name="Input 10 14 2 3" xfId="18824"/>
    <cellStyle name="Input 10 14 3" xfId="11278"/>
    <cellStyle name="Input 10 14 3 2" xfId="30992"/>
    <cellStyle name="Input 10 14 3 3" xfId="22384"/>
    <cellStyle name="Input 10 14 4" xfId="13835"/>
    <cellStyle name="Input 10 14 4 2" xfId="33151"/>
    <cellStyle name="Input 10 14 5" xfId="25503"/>
    <cellStyle name="Input 10 15" xfId="2824"/>
    <cellStyle name="Input 10 15 2" xfId="6703"/>
    <cellStyle name="Input 10 15 2 2" xfId="27609"/>
    <cellStyle name="Input 10 15 2 3" xfId="17922"/>
    <cellStyle name="Input 10 15 3" xfId="10376"/>
    <cellStyle name="Input 10 15 3 2" xfId="30367"/>
    <cellStyle name="Input 10 15 3 3" xfId="21482"/>
    <cellStyle name="Input 10 15 4" xfId="13418"/>
    <cellStyle name="Input 10 15 4 2" xfId="32734"/>
    <cellStyle name="Input 10 15 5" xfId="24873"/>
    <cellStyle name="Input 10 16" xfId="2321"/>
    <cellStyle name="Input 10 16 2" xfId="6228"/>
    <cellStyle name="Input 10 16 2 2" xfId="27257"/>
    <cellStyle name="Input 10 16 2 3" xfId="17449"/>
    <cellStyle name="Input 10 16 3" xfId="9903"/>
    <cellStyle name="Input 10 16 3 2" xfId="30017"/>
    <cellStyle name="Input 10 16 3 3" xfId="21009"/>
    <cellStyle name="Input 10 16 4" xfId="13171"/>
    <cellStyle name="Input 10 16 4 2" xfId="32487"/>
    <cellStyle name="Input 10 16 5" xfId="24513"/>
    <cellStyle name="Input 10 17" xfId="3607"/>
    <cellStyle name="Input 10 17 2" xfId="7464"/>
    <cellStyle name="Input 10 17 2 2" xfId="28137"/>
    <cellStyle name="Input 10 17 2 3" xfId="18683"/>
    <cellStyle name="Input 10 17 3" xfId="11137"/>
    <cellStyle name="Input 10 17 3 2" xfId="30895"/>
    <cellStyle name="Input 10 17 3 3" xfId="22243"/>
    <cellStyle name="Input 10 17 4" xfId="13776"/>
    <cellStyle name="Input 10 17 4 2" xfId="33092"/>
    <cellStyle name="Input 10 17 5" xfId="25406"/>
    <cellStyle name="Input 10 18" xfId="5439"/>
    <cellStyle name="Input 10 18 2" xfId="9164"/>
    <cellStyle name="Input 10 18 2 2" xfId="29352"/>
    <cellStyle name="Input 10 18 3" xfId="16707"/>
    <cellStyle name="Input 10 18 4" xfId="14577"/>
    <cellStyle name="Input 10 19" xfId="5317"/>
    <cellStyle name="Input 10 19 2" xfId="26653"/>
    <cellStyle name="Input 10 19 3" xfId="16593"/>
    <cellStyle name="Input 10 2" xfId="2242"/>
    <cellStyle name="Input 10 2 2" xfId="6152"/>
    <cellStyle name="Input 10 2 2 2" xfId="27196"/>
    <cellStyle name="Input 10 2 2 3" xfId="17373"/>
    <cellStyle name="Input 10 2 3" xfId="9827"/>
    <cellStyle name="Input 10 2 3 2" xfId="29956"/>
    <cellStyle name="Input 10 2 3 3" xfId="20933"/>
    <cellStyle name="Input 10 2 4" xfId="13116"/>
    <cellStyle name="Input 10 2 4 2" xfId="32432"/>
    <cellStyle name="Input 10 2 5" xfId="24452"/>
    <cellStyle name="Input 10 2 6" xfId="35325"/>
    <cellStyle name="Input 10 20" xfId="34826"/>
    <cellStyle name="Input 10 3" xfId="1848"/>
    <cellStyle name="Input 10 3 2" xfId="5902"/>
    <cellStyle name="Input 10 3 2 2" xfId="26964"/>
    <cellStyle name="Input 10 3 2 3" xfId="17123"/>
    <cellStyle name="Input 10 3 3" xfId="9577"/>
    <cellStyle name="Input 10 3 3 2" xfId="29724"/>
    <cellStyle name="Input 10 3 3 3" xfId="20683"/>
    <cellStyle name="Input 10 3 4" xfId="12962"/>
    <cellStyle name="Input 10 3 4 2" xfId="32278"/>
    <cellStyle name="Input 10 3 5" xfId="24175"/>
    <cellStyle name="Input 10 3 6" xfId="36067"/>
    <cellStyle name="Input 10 4" xfId="2429"/>
    <cellStyle name="Input 10 4 2" xfId="6323"/>
    <cellStyle name="Input 10 4 2 2" xfId="27323"/>
    <cellStyle name="Input 10 4 2 3" xfId="17544"/>
    <cellStyle name="Input 10 4 3" xfId="9998"/>
    <cellStyle name="Input 10 4 3 2" xfId="30083"/>
    <cellStyle name="Input 10 4 3 3" xfId="21104"/>
    <cellStyle name="Input 10 4 4" xfId="13230"/>
    <cellStyle name="Input 10 4 4 2" xfId="32546"/>
    <cellStyle name="Input 10 4 5" xfId="24584"/>
    <cellStyle name="Input 10 5" xfId="1820"/>
    <cellStyle name="Input 10 5 2" xfId="5874"/>
    <cellStyle name="Input 10 5 2 2" xfId="26936"/>
    <cellStyle name="Input 10 5 2 3" xfId="17095"/>
    <cellStyle name="Input 10 5 3" xfId="9549"/>
    <cellStyle name="Input 10 5 3 2" xfId="29696"/>
    <cellStyle name="Input 10 5 3 3" xfId="20655"/>
    <cellStyle name="Input 10 5 4" xfId="12936"/>
    <cellStyle name="Input 10 5 4 2" xfId="32252"/>
    <cellStyle name="Input 10 5 5" xfId="24147"/>
    <cellStyle name="Input 10 6" xfId="2123"/>
    <cellStyle name="Input 10 6 2" xfId="6037"/>
    <cellStyle name="Input 10 6 2 2" xfId="27099"/>
    <cellStyle name="Input 10 6 2 3" xfId="17258"/>
    <cellStyle name="Input 10 6 3" xfId="9712"/>
    <cellStyle name="Input 10 6 3 2" xfId="29859"/>
    <cellStyle name="Input 10 6 3 3" xfId="20818"/>
    <cellStyle name="Input 10 6 4" xfId="13058"/>
    <cellStyle name="Input 10 6 4 2" xfId="32374"/>
    <cellStyle name="Input 10 6 5" xfId="24355"/>
    <cellStyle name="Input 10 7" xfId="1590"/>
    <cellStyle name="Input 10 7 2" xfId="5649"/>
    <cellStyle name="Input 10 7 2 2" xfId="26749"/>
    <cellStyle name="Input 10 7 2 3" xfId="16870"/>
    <cellStyle name="Input 10 7 3" xfId="9327"/>
    <cellStyle name="Input 10 7 3 2" xfId="29511"/>
    <cellStyle name="Input 10 7 3 3" xfId="20433"/>
    <cellStyle name="Input 10 7 4" xfId="12803"/>
    <cellStyle name="Input 10 7 4 2" xfId="32119"/>
    <cellStyle name="Input 10 7 5" xfId="23961"/>
    <cellStyle name="Input 10 8" xfId="2017"/>
    <cellStyle name="Input 10 8 2" xfId="6004"/>
    <cellStyle name="Input 10 8 2 2" xfId="27066"/>
    <cellStyle name="Input 10 8 2 3" xfId="17225"/>
    <cellStyle name="Input 10 8 3" xfId="9679"/>
    <cellStyle name="Input 10 8 3 2" xfId="29826"/>
    <cellStyle name="Input 10 8 3 3" xfId="20785"/>
    <cellStyle name="Input 10 8 4" xfId="13034"/>
    <cellStyle name="Input 10 8 4 2" xfId="32350"/>
    <cellStyle name="Input 10 8 5" xfId="24291"/>
    <cellStyle name="Input 10 9" xfId="1733"/>
    <cellStyle name="Input 10 9 2" xfId="5789"/>
    <cellStyle name="Input 10 9 2 2" xfId="26869"/>
    <cellStyle name="Input 10 9 2 3" xfId="17010"/>
    <cellStyle name="Input 10 9 3" xfId="9466"/>
    <cellStyle name="Input 10 9 3 2" xfId="29631"/>
    <cellStyle name="Input 10 9 3 3" xfId="20572"/>
    <cellStyle name="Input 10 9 4" xfId="12891"/>
    <cellStyle name="Input 10 9 4 2" xfId="32207"/>
    <cellStyle name="Input 10 9 5" xfId="24082"/>
    <cellStyle name="Input 11" xfId="320"/>
    <cellStyle name="Input 11 10" xfId="2306"/>
    <cellStyle name="Input 11 10 2" xfId="6215"/>
    <cellStyle name="Input 11 10 2 2" xfId="27244"/>
    <cellStyle name="Input 11 10 2 3" xfId="17436"/>
    <cellStyle name="Input 11 10 3" xfId="9890"/>
    <cellStyle name="Input 11 10 3 2" xfId="30004"/>
    <cellStyle name="Input 11 10 3 3" xfId="20996"/>
    <cellStyle name="Input 11 10 4" xfId="13158"/>
    <cellStyle name="Input 11 10 4 2" xfId="32474"/>
    <cellStyle name="Input 11 10 5" xfId="24500"/>
    <cellStyle name="Input 11 11" xfId="1809"/>
    <cellStyle name="Input 11 11 2" xfId="5863"/>
    <cellStyle name="Input 11 11 2 2" xfId="26925"/>
    <cellStyle name="Input 11 11 2 3" xfId="17084"/>
    <cellStyle name="Input 11 11 3" xfId="9538"/>
    <cellStyle name="Input 11 11 3 2" xfId="29685"/>
    <cellStyle name="Input 11 11 3 3" xfId="20644"/>
    <cellStyle name="Input 11 11 4" xfId="12925"/>
    <cellStyle name="Input 11 11 4 2" xfId="32241"/>
    <cellStyle name="Input 11 11 5" xfId="24136"/>
    <cellStyle name="Input 11 12" xfId="2669"/>
    <cellStyle name="Input 11 12 2" xfId="6548"/>
    <cellStyle name="Input 11 12 2 2" xfId="27464"/>
    <cellStyle name="Input 11 12 2 3" xfId="17767"/>
    <cellStyle name="Input 11 12 3" xfId="10221"/>
    <cellStyle name="Input 11 12 3 2" xfId="30222"/>
    <cellStyle name="Input 11 12 3 3" xfId="21327"/>
    <cellStyle name="Input 11 12 4" xfId="13315"/>
    <cellStyle name="Input 11 12 4 2" xfId="32631"/>
    <cellStyle name="Input 11 12 5" xfId="24728"/>
    <cellStyle name="Input 11 13" xfId="1910"/>
    <cellStyle name="Input 11 13 2" xfId="5962"/>
    <cellStyle name="Input 11 13 2 2" xfId="27024"/>
    <cellStyle name="Input 11 13 2 3" xfId="17183"/>
    <cellStyle name="Input 11 13 3" xfId="9637"/>
    <cellStyle name="Input 11 13 3 2" xfId="29784"/>
    <cellStyle name="Input 11 13 3 3" xfId="20743"/>
    <cellStyle name="Input 11 13 4" xfId="12992"/>
    <cellStyle name="Input 11 13 4 2" xfId="32308"/>
    <cellStyle name="Input 11 13 5" xfId="24235"/>
    <cellStyle name="Input 11 14" xfId="3747"/>
    <cellStyle name="Input 11 14 2" xfId="7604"/>
    <cellStyle name="Input 11 14 2 2" xfId="28233"/>
    <cellStyle name="Input 11 14 2 3" xfId="18823"/>
    <cellStyle name="Input 11 14 3" xfId="11277"/>
    <cellStyle name="Input 11 14 3 2" xfId="30991"/>
    <cellStyle name="Input 11 14 3 3" xfId="22383"/>
    <cellStyle name="Input 11 14 4" xfId="13834"/>
    <cellStyle name="Input 11 14 4 2" xfId="33150"/>
    <cellStyle name="Input 11 14 5" xfId="25502"/>
    <cellStyle name="Input 11 15" xfId="2823"/>
    <cellStyle name="Input 11 15 2" xfId="6702"/>
    <cellStyle name="Input 11 15 2 2" xfId="27608"/>
    <cellStyle name="Input 11 15 2 3" xfId="17921"/>
    <cellStyle name="Input 11 15 3" xfId="10375"/>
    <cellStyle name="Input 11 15 3 2" xfId="30366"/>
    <cellStyle name="Input 11 15 3 3" xfId="21481"/>
    <cellStyle name="Input 11 15 4" xfId="13417"/>
    <cellStyle name="Input 11 15 4 2" xfId="32733"/>
    <cellStyle name="Input 11 15 5" xfId="24872"/>
    <cellStyle name="Input 11 16" xfId="2320"/>
    <cellStyle name="Input 11 16 2" xfId="6227"/>
    <cellStyle name="Input 11 16 2 2" xfId="27256"/>
    <cellStyle name="Input 11 16 2 3" xfId="17448"/>
    <cellStyle name="Input 11 16 3" xfId="9902"/>
    <cellStyle name="Input 11 16 3 2" xfId="30016"/>
    <cellStyle name="Input 11 16 3 3" xfId="21008"/>
    <cellStyle name="Input 11 16 4" xfId="13170"/>
    <cellStyle name="Input 11 16 4 2" xfId="32486"/>
    <cellStyle name="Input 11 16 5" xfId="24512"/>
    <cellStyle name="Input 11 17" xfId="3620"/>
    <cellStyle name="Input 11 17 2" xfId="7477"/>
    <cellStyle name="Input 11 17 2 2" xfId="28150"/>
    <cellStyle name="Input 11 17 2 3" xfId="18696"/>
    <cellStyle name="Input 11 17 3" xfId="11150"/>
    <cellStyle name="Input 11 17 3 2" xfId="30908"/>
    <cellStyle name="Input 11 17 3 3" xfId="22256"/>
    <cellStyle name="Input 11 17 4" xfId="13789"/>
    <cellStyle name="Input 11 17 4 2" xfId="33105"/>
    <cellStyle name="Input 11 17 5" xfId="25419"/>
    <cellStyle name="Input 11 18" xfId="5440"/>
    <cellStyle name="Input 11 18 2" xfId="9165"/>
    <cellStyle name="Input 11 18 2 2" xfId="29353"/>
    <cellStyle name="Input 11 18 3" xfId="16708"/>
    <cellStyle name="Input 11 18 4" xfId="14578"/>
    <cellStyle name="Input 11 19" xfId="5316"/>
    <cellStyle name="Input 11 19 2" xfId="26652"/>
    <cellStyle name="Input 11 19 3" xfId="16592"/>
    <cellStyle name="Input 11 2" xfId="2241"/>
    <cellStyle name="Input 11 2 2" xfId="6151"/>
    <cellStyle name="Input 11 2 2 2" xfId="27195"/>
    <cellStyle name="Input 11 2 2 3" xfId="17372"/>
    <cellStyle name="Input 11 2 3" xfId="9826"/>
    <cellStyle name="Input 11 2 3 2" xfId="29955"/>
    <cellStyle name="Input 11 2 3 3" xfId="20932"/>
    <cellStyle name="Input 11 2 4" xfId="13115"/>
    <cellStyle name="Input 11 2 4 2" xfId="32431"/>
    <cellStyle name="Input 11 2 5" xfId="24451"/>
    <cellStyle name="Input 11 2 6" xfId="35132"/>
    <cellStyle name="Input 11 20" xfId="34921"/>
    <cellStyle name="Input 11 3" xfId="1849"/>
    <cellStyle name="Input 11 3 2" xfId="5903"/>
    <cellStyle name="Input 11 3 2 2" xfId="26965"/>
    <cellStyle name="Input 11 3 2 3" xfId="17124"/>
    <cellStyle name="Input 11 3 3" xfId="9578"/>
    <cellStyle name="Input 11 3 3 2" xfId="29725"/>
    <cellStyle name="Input 11 3 3 3" xfId="20684"/>
    <cellStyle name="Input 11 3 4" xfId="12963"/>
    <cellStyle name="Input 11 3 4 2" xfId="32279"/>
    <cellStyle name="Input 11 3 5" xfId="24176"/>
    <cellStyle name="Input 11 3 6" xfId="36097"/>
    <cellStyle name="Input 11 4" xfId="2428"/>
    <cellStyle name="Input 11 4 2" xfId="6322"/>
    <cellStyle name="Input 11 4 2 2" xfId="27322"/>
    <cellStyle name="Input 11 4 2 3" xfId="17543"/>
    <cellStyle name="Input 11 4 3" xfId="9997"/>
    <cellStyle name="Input 11 4 3 2" xfId="30082"/>
    <cellStyle name="Input 11 4 3 3" xfId="21103"/>
    <cellStyle name="Input 11 4 4" xfId="13229"/>
    <cellStyle name="Input 11 4 4 2" xfId="32545"/>
    <cellStyle name="Input 11 4 5" xfId="24583"/>
    <cellStyle name="Input 11 5" xfId="1821"/>
    <cellStyle name="Input 11 5 2" xfId="5875"/>
    <cellStyle name="Input 11 5 2 2" xfId="26937"/>
    <cellStyle name="Input 11 5 2 3" xfId="17096"/>
    <cellStyle name="Input 11 5 3" xfId="9550"/>
    <cellStyle name="Input 11 5 3 2" xfId="29697"/>
    <cellStyle name="Input 11 5 3 3" xfId="20656"/>
    <cellStyle name="Input 11 5 4" xfId="12937"/>
    <cellStyle name="Input 11 5 4 2" xfId="32253"/>
    <cellStyle name="Input 11 5 5" xfId="24148"/>
    <cellStyle name="Input 11 6" xfId="2122"/>
    <cellStyle name="Input 11 6 2" xfId="6036"/>
    <cellStyle name="Input 11 6 2 2" xfId="27098"/>
    <cellStyle name="Input 11 6 2 3" xfId="17257"/>
    <cellStyle name="Input 11 6 3" xfId="9711"/>
    <cellStyle name="Input 11 6 3 2" xfId="29858"/>
    <cellStyle name="Input 11 6 3 3" xfId="20817"/>
    <cellStyle name="Input 11 6 4" xfId="13057"/>
    <cellStyle name="Input 11 6 4 2" xfId="32373"/>
    <cellStyle name="Input 11 6 5" xfId="24354"/>
    <cellStyle name="Input 11 7" xfId="1591"/>
    <cellStyle name="Input 11 7 2" xfId="5650"/>
    <cellStyle name="Input 11 7 2 2" xfId="26750"/>
    <cellStyle name="Input 11 7 2 3" xfId="16871"/>
    <cellStyle name="Input 11 7 3" xfId="9328"/>
    <cellStyle name="Input 11 7 3 2" xfId="29512"/>
    <cellStyle name="Input 11 7 3 3" xfId="20434"/>
    <cellStyle name="Input 11 7 4" xfId="12804"/>
    <cellStyle name="Input 11 7 4 2" xfId="32120"/>
    <cellStyle name="Input 11 7 5" xfId="23962"/>
    <cellStyle name="Input 11 8" xfId="2016"/>
    <cellStyle name="Input 11 8 2" xfId="6003"/>
    <cellStyle name="Input 11 8 2 2" xfId="27065"/>
    <cellStyle name="Input 11 8 2 3" xfId="17224"/>
    <cellStyle name="Input 11 8 3" xfId="9678"/>
    <cellStyle name="Input 11 8 3 2" xfId="29825"/>
    <cellStyle name="Input 11 8 3 3" xfId="20784"/>
    <cellStyle name="Input 11 8 4" xfId="13033"/>
    <cellStyle name="Input 11 8 4 2" xfId="32349"/>
    <cellStyle name="Input 11 8 5" xfId="24290"/>
    <cellStyle name="Input 11 9" xfId="1734"/>
    <cellStyle name="Input 11 9 2" xfId="5790"/>
    <cellStyle name="Input 11 9 2 2" xfId="26870"/>
    <cellStyle name="Input 11 9 2 3" xfId="17011"/>
    <cellStyle name="Input 11 9 3" xfId="9467"/>
    <cellStyle name="Input 11 9 3 2" xfId="29632"/>
    <cellStyle name="Input 11 9 3 3" xfId="20573"/>
    <cellStyle name="Input 11 9 4" xfId="12892"/>
    <cellStyle name="Input 11 9 4 2" xfId="32208"/>
    <cellStyle name="Input 11 9 5" xfId="24083"/>
    <cellStyle name="Input 12" xfId="321"/>
    <cellStyle name="Input 12 10" xfId="2305"/>
    <cellStyle name="Input 12 10 2" xfId="6214"/>
    <cellStyle name="Input 12 10 2 2" xfId="27243"/>
    <cellStyle name="Input 12 10 2 3" xfId="17435"/>
    <cellStyle name="Input 12 10 3" xfId="9889"/>
    <cellStyle name="Input 12 10 3 2" xfId="30003"/>
    <cellStyle name="Input 12 10 3 3" xfId="20995"/>
    <cellStyle name="Input 12 10 4" xfId="13157"/>
    <cellStyle name="Input 12 10 4 2" xfId="32473"/>
    <cellStyle name="Input 12 10 5" xfId="24499"/>
    <cellStyle name="Input 12 11" xfId="1810"/>
    <cellStyle name="Input 12 11 2" xfId="5864"/>
    <cellStyle name="Input 12 11 2 2" xfId="26926"/>
    <cellStyle name="Input 12 11 2 3" xfId="17085"/>
    <cellStyle name="Input 12 11 3" xfId="9539"/>
    <cellStyle name="Input 12 11 3 2" xfId="29686"/>
    <cellStyle name="Input 12 11 3 3" xfId="20645"/>
    <cellStyle name="Input 12 11 4" xfId="12926"/>
    <cellStyle name="Input 12 11 4 2" xfId="32242"/>
    <cellStyle name="Input 12 11 5" xfId="24137"/>
    <cellStyle name="Input 12 12" xfId="2353"/>
    <cellStyle name="Input 12 12 2" xfId="6255"/>
    <cellStyle name="Input 12 12 2 2" xfId="27267"/>
    <cellStyle name="Input 12 12 2 3" xfId="17476"/>
    <cellStyle name="Input 12 12 3" xfId="9930"/>
    <cellStyle name="Input 12 12 3 2" xfId="30027"/>
    <cellStyle name="Input 12 12 3 3" xfId="21036"/>
    <cellStyle name="Input 12 12 4" xfId="13179"/>
    <cellStyle name="Input 12 12 4 2" xfId="32495"/>
    <cellStyle name="Input 12 12 5" xfId="24523"/>
    <cellStyle name="Input 12 13" xfId="1911"/>
    <cellStyle name="Input 12 13 2" xfId="5963"/>
    <cellStyle name="Input 12 13 2 2" xfId="27025"/>
    <cellStyle name="Input 12 13 2 3" xfId="17184"/>
    <cellStyle name="Input 12 13 3" xfId="9638"/>
    <cellStyle name="Input 12 13 3 2" xfId="29785"/>
    <cellStyle name="Input 12 13 3 3" xfId="20744"/>
    <cellStyle name="Input 12 13 4" xfId="12993"/>
    <cellStyle name="Input 12 13 4 2" xfId="32309"/>
    <cellStyle name="Input 12 13 5" xfId="24236"/>
    <cellStyle name="Input 12 14" xfId="3746"/>
    <cellStyle name="Input 12 14 2" xfId="7603"/>
    <cellStyle name="Input 12 14 2 2" xfId="28232"/>
    <cellStyle name="Input 12 14 2 3" xfId="18822"/>
    <cellStyle name="Input 12 14 3" xfId="11276"/>
    <cellStyle name="Input 12 14 3 2" xfId="30990"/>
    <cellStyle name="Input 12 14 3 3" xfId="22382"/>
    <cellStyle name="Input 12 14 4" xfId="13833"/>
    <cellStyle name="Input 12 14 4 2" xfId="33149"/>
    <cellStyle name="Input 12 14 5" xfId="25501"/>
    <cellStyle name="Input 12 15" xfId="2822"/>
    <cellStyle name="Input 12 15 2" xfId="6701"/>
    <cellStyle name="Input 12 15 2 2" xfId="27607"/>
    <cellStyle name="Input 12 15 2 3" xfId="17920"/>
    <cellStyle name="Input 12 15 3" xfId="10374"/>
    <cellStyle name="Input 12 15 3 2" xfId="30365"/>
    <cellStyle name="Input 12 15 3 3" xfId="21480"/>
    <cellStyle name="Input 12 15 4" xfId="13416"/>
    <cellStyle name="Input 12 15 4 2" xfId="32732"/>
    <cellStyle name="Input 12 15 5" xfId="24871"/>
    <cellStyle name="Input 12 16" xfId="2319"/>
    <cellStyle name="Input 12 16 2" xfId="6226"/>
    <cellStyle name="Input 12 16 2 2" xfId="27255"/>
    <cellStyle name="Input 12 16 2 3" xfId="17447"/>
    <cellStyle name="Input 12 16 3" xfId="9901"/>
    <cellStyle name="Input 12 16 3 2" xfId="30015"/>
    <cellStyle name="Input 12 16 3 3" xfId="21007"/>
    <cellStyle name="Input 12 16 4" xfId="13169"/>
    <cellStyle name="Input 12 16 4 2" xfId="32485"/>
    <cellStyle name="Input 12 16 5" xfId="24511"/>
    <cellStyle name="Input 12 17" xfId="1616"/>
    <cellStyle name="Input 12 17 2" xfId="5674"/>
    <cellStyle name="Input 12 17 2 2" xfId="26774"/>
    <cellStyle name="Input 12 17 2 3" xfId="16895"/>
    <cellStyle name="Input 12 17 3" xfId="9352"/>
    <cellStyle name="Input 12 17 3 2" xfId="29536"/>
    <cellStyle name="Input 12 17 3 3" xfId="20458"/>
    <cellStyle name="Input 12 17 4" xfId="12818"/>
    <cellStyle name="Input 12 17 4 2" xfId="32134"/>
    <cellStyle name="Input 12 17 5" xfId="23987"/>
    <cellStyle name="Input 12 18" xfId="5441"/>
    <cellStyle name="Input 12 18 2" xfId="9166"/>
    <cellStyle name="Input 12 18 2 2" xfId="29354"/>
    <cellStyle name="Input 12 18 3" xfId="16709"/>
    <cellStyle name="Input 12 18 4" xfId="14579"/>
    <cellStyle name="Input 12 19" xfId="5315"/>
    <cellStyle name="Input 12 19 2" xfId="26651"/>
    <cellStyle name="Input 12 19 3" xfId="16591"/>
    <cellStyle name="Input 12 2" xfId="2240"/>
    <cellStyle name="Input 12 2 2" xfId="6150"/>
    <cellStyle name="Input 12 2 2 2" xfId="27194"/>
    <cellStyle name="Input 12 2 2 3" xfId="17371"/>
    <cellStyle name="Input 12 2 3" xfId="9825"/>
    <cellStyle name="Input 12 2 3 2" xfId="29954"/>
    <cellStyle name="Input 12 2 3 3" xfId="20931"/>
    <cellStyle name="Input 12 2 4" xfId="13114"/>
    <cellStyle name="Input 12 2 4 2" xfId="32430"/>
    <cellStyle name="Input 12 2 5" xfId="24450"/>
    <cellStyle name="Input 12 2 6" xfId="35330"/>
    <cellStyle name="Input 12 20" xfId="34918"/>
    <cellStyle name="Input 12 3" xfId="1850"/>
    <cellStyle name="Input 12 3 2" xfId="5904"/>
    <cellStyle name="Input 12 3 2 2" xfId="26966"/>
    <cellStyle name="Input 12 3 2 3" xfId="17125"/>
    <cellStyle name="Input 12 3 3" xfId="9579"/>
    <cellStyle name="Input 12 3 3 2" xfId="29726"/>
    <cellStyle name="Input 12 3 3 3" xfId="20685"/>
    <cellStyle name="Input 12 3 4" xfId="12964"/>
    <cellStyle name="Input 12 3 4 2" xfId="32280"/>
    <cellStyle name="Input 12 3 5" xfId="24177"/>
    <cellStyle name="Input 12 3 6" xfId="36095"/>
    <cellStyle name="Input 12 4" xfId="2427"/>
    <cellStyle name="Input 12 4 2" xfId="6321"/>
    <cellStyle name="Input 12 4 2 2" xfId="27321"/>
    <cellStyle name="Input 12 4 2 3" xfId="17542"/>
    <cellStyle name="Input 12 4 3" xfId="9996"/>
    <cellStyle name="Input 12 4 3 2" xfId="30081"/>
    <cellStyle name="Input 12 4 3 3" xfId="21102"/>
    <cellStyle name="Input 12 4 4" xfId="13228"/>
    <cellStyle name="Input 12 4 4 2" xfId="32544"/>
    <cellStyle name="Input 12 4 5" xfId="24582"/>
    <cellStyle name="Input 12 5" xfId="1822"/>
    <cellStyle name="Input 12 5 2" xfId="5876"/>
    <cellStyle name="Input 12 5 2 2" xfId="26938"/>
    <cellStyle name="Input 12 5 2 3" xfId="17097"/>
    <cellStyle name="Input 12 5 3" xfId="9551"/>
    <cellStyle name="Input 12 5 3 2" xfId="29698"/>
    <cellStyle name="Input 12 5 3 3" xfId="20657"/>
    <cellStyle name="Input 12 5 4" xfId="12938"/>
    <cellStyle name="Input 12 5 4 2" xfId="32254"/>
    <cellStyle name="Input 12 5 5" xfId="24149"/>
    <cellStyle name="Input 12 6" xfId="2121"/>
    <cellStyle name="Input 12 6 2" xfId="6035"/>
    <cellStyle name="Input 12 6 2 2" xfId="27097"/>
    <cellStyle name="Input 12 6 2 3" xfId="17256"/>
    <cellStyle name="Input 12 6 3" xfId="9710"/>
    <cellStyle name="Input 12 6 3 2" xfId="29857"/>
    <cellStyle name="Input 12 6 3 3" xfId="20816"/>
    <cellStyle name="Input 12 6 4" xfId="13056"/>
    <cellStyle name="Input 12 6 4 2" xfId="32372"/>
    <cellStyle name="Input 12 6 5" xfId="24353"/>
    <cellStyle name="Input 12 7" xfId="1592"/>
    <cellStyle name="Input 12 7 2" xfId="5651"/>
    <cellStyle name="Input 12 7 2 2" xfId="26751"/>
    <cellStyle name="Input 12 7 2 3" xfId="16872"/>
    <cellStyle name="Input 12 7 3" xfId="9329"/>
    <cellStyle name="Input 12 7 3 2" xfId="29513"/>
    <cellStyle name="Input 12 7 3 3" xfId="20435"/>
    <cellStyle name="Input 12 7 4" xfId="12805"/>
    <cellStyle name="Input 12 7 4 2" xfId="32121"/>
    <cellStyle name="Input 12 7 5" xfId="23963"/>
    <cellStyle name="Input 12 8" xfId="2015"/>
    <cellStyle name="Input 12 8 2" xfId="6002"/>
    <cellStyle name="Input 12 8 2 2" xfId="27064"/>
    <cellStyle name="Input 12 8 2 3" xfId="17223"/>
    <cellStyle name="Input 12 8 3" xfId="9677"/>
    <cellStyle name="Input 12 8 3 2" xfId="29824"/>
    <cellStyle name="Input 12 8 3 3" xfId="20783"/>
    <cellStyle name="Input 12 8 4" xfId="13032"/>
    <cellStyle name="Input 12 8 4 2" xfId="32348"/>
    <cellStyle name="Input 12 8 5" xfId="24289"/>
    <cellStyle name="Input 12 9" xfId="1735"/>
    <cellStyle name="Input 12 9 2" xfId="5791"/>
    <cellStyle name="Input 12 9 2 2" xfId="26871"/>
    <cellStyle name="Input 12 9 2 3" xfId="17012"/>
    <cellStyle name="Input 12 9 3" xfId="9468"/>
    <cellStyle name="Input 12 9 3 2" xfId="29633"/>
    <cellStyle name="Input 12 9 3 3" xfId="20574"/>
    <cellStyle name="Input 12 9 4" xfId="12893"/>
    <cellStyle name="Input 12 9 4 2" xfId="32209"/>
    <cellStyle name="Input 12 9 5" xfId="24084"/>
    <cellStyle name="Input 13" xfId="2245"/>
    <cellStyle name="Input 13 2" xfId="6155"/>
    <cellStyle name="Input 13 2 2" xfId="27199"/>
    <cellStyle name="Input 13 2 3" xfId="17376"/>
    <cellStyle name="Input 13 3" xfId="9830"/>
    <cellStyle name="Input 13 3 2" xfId="29959"/>
    <cellStyle name="Input 13 3 3" xfId="20936"/>
    <cellStyle name="Input 13 4" xfId="13117"/>
    <cellStyle name="Input 13 4 2" xfId="32433"/>
    <cellStyle name="Input 13 5" xfId="24455"/>
    <cellStyle name="Input 13 6" xfId="35514"/>
    <cellStyle name="Input 14" xfId="1845"/>
    <cellStyle name="Input 14 2" xfId="5899"/>
    <cellStyle name="Input 14 2 2" xfId="26961"/>
    <cellStyle name="Input 14 2 3" xfId="17120"/>
    <cellStyle name="Input 14 3" xfId="9574"/>
    <cellStyle name="Input 14 3 2" xfId="29721"/>
    <cellStyle name="Input 14 3 3" xfId="20680"/>
    <cellStyle name="Input 14 4" xfId="12961"/>
    <cellStyle name="Input 14 4 2" xfId="32277"/>
    <cellStyle name="Input 14 5" xfId="24172"/>
    <cellStyle name="Input 14 6" xfId="35545"/>
    <cellStyle name="Input 15" xfId="2434"/>
    <cellStyle name="Input 15 2" xfId="6326"/>
    <cellStyle name="Input 15 2 2" xfId="27326"/>
    <cellStyle name="Input 15 2 3" xfId="17547"/>
    <cellStyle name="Input 15 3" xfId="10001"/>
    <cellStyle name="Input 15 3 2" xfId="30086"/>
    <cellStyle name="Input 15 3 3" xfId="21107"/>
    <cellStyle name="Input 15 4" xfId="13231"/>
    <cellStyle name="Input 15 4 2" xfId="32547"/>
    <cellStyle name="Input 15 5" xfId="24587"/>
    <cellStyle name="Input 15 6" xfId="34931"/>
    <cellStyle name="Input 16" xfId="1817"/>
    <cellStyle name="Input 16 2" xfId="5871"/>
    <cellStyle name="Input 16 2 2" xfId="26933"/>
    <cellStyle name="Input 16 2 3" xfId="17092"/>
    <cellStyle name="Input 16 3" xfId="9546"/>
    <cellStyle name="Input 16 3 2" xfId="29693"/>
    <cellStyle name="Input 16 3 3" xfId="20652"/>
    <cellStyle name="Input 16 4" xfId="12933"/>
    <cellStyle name="Input 16 4 2" xfId="32249"/>
    <cellStyle name="Input 16 5" xfId="24144"/>
    <cellStyle name="Input 16 6" xfId="35443"/>
    <cellStyle name="Input 17" xfId="2126"/>
    <cellStyle name="Input 17 2" xfId="6040"/>
    <cellStyle name="Input 17 2 2" xfId="27102"/>
    <cellStyle name="Input 17 2 3" xfId="17261"/>
    <cellStyle name="Input 17 3" xfId="9715"/>
    <cellStyle name="Input 17 3 2" xfId="29862"/>
    <cellStyle name="Input 17 3 3" xfId="20821"/>
    <cellStyle name="Input 17 4" xfId="13059"/>
    <cellStyle name="Input 17 4 2" xfId="32375"/>
    <cellStyle name="Input 17 5" xfId="24358"/>
    <cellStyle name="Input 17 6" xfId="35587"/>
    <cellStyle name="Input 18" xfId="1587"/>
    <cellStyle name="Input 18 2" xfId="5646"/>
    <cellStyle name="Input 18 2 2" xfId="26746"/>
    <cellStyle name="Input 18 2 3" xfId="16867"/>
    <cellStyle name="Input 18 3" xfId="9324"/>
    <cellStyle name="Input 18 3 2" xfId="29508"/>
    <cellStyle name="Input 18 3 3" xfId="20430"/>
    <cellStyle name="Input 18 4" xfId="12800"/>
    <cellStyle name="Input 18 4 2" xfId="32116"/>
    <cellStyle name="Input 18 5" xfId="23958"/>
    <cellStyle name="Input 18 6" xfId="36043"/>
    <cellStyle name="Input 19" xfId="2018"/>
    <cellStyle name="Input 19 2" xfId="6005"/>
    <cellStyle name="Input 19 2 2" xfId="27067"/>
    <cellStyle name="Input 19 2 3" xfId="17226"/>
    <cellStyle name="Input 19 3" xfId="9680"/>
    <cellStyle name="Input 19 3 2" xfId="29827"/>
    <cellStyle name="Input 19 3 3" xfId="20786"/>
    <cellStyle name="Input 19 4" xfId="13035"/>
    <cellStyle name="Input 19 4 2" xfId="32351"/>
    <cellStyle name="Input 19 5" xfId="24292"/>
    <cellStyle name="Input 19 6" xfId="35742"/>
    <cellStyle name="Input 2" xfId="322"/>
    <cellStyle name="Input 2 10" xfId="1523"/>
    <cellStyle name="Input 2 10 2" xfId="5582"/>
    <cellStyle name="Input 2 10 2 2" xfId="26686"/>
    <cellStyle name="Input 2 10 2 3" xfId="16803"/>
    <cellStyle name="Input 2 10 3" xfId="9260"/>
    <cellStyle name="Input 2 10 3 2" xfId="29448"/>
    <cellStyle name="Input 2 10 3 3" xfId="20366"/>
    <cellStyle name="Input 2 10 4" xfId="12741"/>
    <cellStyle name="Input 2 10 4 2" xfId="32057"/>
    <cellStyle name="Input 2 10 5" xfId="23898"/>
    <cellStyle name="Input 2 11" xfId="2120"/>
    <cellStyle name="Input 2 11 2" xfId="6034"/>
    <cellStyle name="Input 2 11 2 2" xfId="27096"/>
    <cellStyle name="Input 2 11 2 3" xfId="17255"/>
    <cellStyle name="Input 2 11 3" xfId="9709"/>
    <cellStyle name="Input 2 11 3 2" xfId="29856"/>
    <cellStyle name="Input 2 11 3 3" xfId="20815"/>
    <cellStyle name="Input 2 11 4" xfId="13055"/>
    <cellStyle name="Input 2 11 4 2" xfId="32371"/>
    <cellStyle name="Input 2 11 5" xfId="24352"/>
    <cellStyle name="Input 2 12" xfId="1593"/>
    <cellStyle name="Input 2 12 2" xfId="5652"/>
    <cellStyle name="Input 2 12 2 2" xfId="26752"/>
    <cellStyle name="Input 2 12 2 3" xfId="16873"/>
    <cellStyle name="Input 2 12 3" xfId="9330"/>
    <cellStyle name="Input 2 12 3 2" xfId="29514"/>
    <cellStyle name="Input 2 12 3 3" xfId="20436"/>
    <cellStyle name="Input 2 12 4" xfId="12806"/>
    <cellStyle name="Input 2 12 4 2" xfId="32122"/>
    <cellStyle name="Input 2 12 5" xfId="23964"/>
    <cellStyle name="Input 2 13" xfId="2014"/>
    <cellStyle name="Input 2 13 2" xfId="6001"/>
    <cellStyle name="Input 2 13 2 2" xfId="27063"/>
    <cellStyle name="Input 2 13 2 3" xfId="17222"/>
    <cellStyle name="Input 2 13 3" xfId="9676"/>
    <cellStyle name="Input 2 13 3 2" xfId="29823"/>
    <cellStyle name="Input 2 13 3 3" xfId="20782"/>
    <cellStyle name="Input 2 13 4" xfId="13031"/>
    <cellStyle name="Input 2 13 4 2" xfId="32347"/>
    <cellStyle name="Input 2 13 5" xfId="24288"/>
    <cellStyle name="Input 2 14" xfId="2940"/>
    <cellStyle name="Input 2 14 2" xfId="6818"/>
    <cellStyle name="Input 2 14 2 2" xfId="27714"/>
    <cellStyle name="Input 2 14 2 3" xfId="18037"/>
    <cellStyle name="Input 2 14 3" xfId="10491"/>
    <cellStyle name="Input 2 14 3 2" xfId="30472"/>
    <cellStyle name="Input 2 14 3 3" xfId="21597"/>
    <cellStyle name="Input 2 14 4" xfId="13486"/>
    <cellStyle name="Input 2 14 4 2" xfId="32802"/>
    <cellStyle name="Input 2 14 5" xfId="24979"/>
    <cellStyle name="Input 2 15" xfId="2304"/>
    <cellStyle name="Input 2 15 2" xfId="6213"/>
    <cellStyle name="Input 2 15 2 2" xfId="27242"/>
    <cellStyle name="Input 2 15 2 3" xfId="17434"/>
    <cellStyle name="Input 2 15 3" xfId="9888"/>
    <cellStyle name="Input 2 15 3 2" xfId="30002"/>
    <cellStyle name="Input 2 15 3 3" xfId="20994"/>
    <cellStyle name="Input 2 15 4" xfId="13156"/>
    <cellStyle name="Input 2 15 4 2" xfId="32472"/>
    <cellStyle name="Input 2 15 5" xfId="24498"/>
    <cellStyle name="Input 2 16" xfId="1811"/>
    <cellStyle name="Input 2 16 2" xfId="5865"/>
    <cellStyle name="Input 2 16 2 2" xfId="26927"/>
    <cellStyle name="Input 2 16 2 3" xfId="17086"/>
    <cellStyle name="Input 2 16 3" xfId="9540"/>
    <cellStyle name="Input 2 16 3 2" xfId="29687"/>
    <cellStyle name="Input 2 16 3 3" xfId="20646"/>
    <cellStyle name="Input 2 16 4" xfId="12927"/>
    <cellStyle name="Input 2 16 4 2" xfId="32243"/>
    <cellStyle name="Input 2 16 5" xfId="24138"/>
    <cellStyle name="Input 2 17" xfId="2352"/>
    <cellStyle name="Input 2 17 2" xfId="6254"/>
    <cellStyle name="Input 2 17 2 2" xfId="27266"/>
    <cellStyle name="Input 2 17 2 3" xfId="17475"/>
    <cellStyle name="Input 2 17 3" xfId="9929"/>
    <cellStyle name="Input 2 17 3 2" xfId="30026"/>
    <cellStyle name="Input 2 17 3 3" xfId="21035"/>
    <cellStyle name="Input 2 17 4" xfId="13178"/>
    <cellStyle name="Input 2 17 4 2" xfId="32494"/>
    <cellStyle name="Input 2 17 5" xfId="24522"/>
    <cellStyle name="Input 2 18" xfId="1912"/>
    <cellStyle name="Input 2 18 2" xfId="5964"/>
    <cellStyle name="Input 2 18 2 2" xfId="27026"/>
    <cellStyle name="Input 2 18 2 3" xfId="17185"/>
    <cellStyle name="Input 2 18 3" xfId="9639"/>
    <cellStyle name="Input 2 18 3 2" xfId="29786"/>
    <cellStyle name="Input 2 18 3 3" xfId="20745"/>
    <cellStyle name="Input 2 18 4" xfId="12994"/>
    <cellStyle name="Input 2 18 4 2" xfId="32310"/>
    <cellStyle name="Input 2 18 5" xfId="24237"/>
    <cellStyle name="Input 2 19" xfId="3995"/>
    <cellStyle name="Input 2 19 2" xfId="7821"/>
    <cellStyle name="Input 2 19 2 2" xfId="28408"/>
    <cellStyle name="Input 2 19 2 3" xfId="19040"/>
    <cellStyle name="Input 2 19 3" xfId="11494"/>
    <cellStyle name="Input 2 19 3 2" xfId="31166"/>
    <cellStyle name="Input 2 19 3 3" xfId="22600"/>
    <cellStyle name="Input 2 19 4" xfId="13962"/>
    <cellStyle name="Input 2 19 4 2" xfId="33278"/>
    <cellStyle name="Input 2 19 5" xfId="25697"/>
    <cellStyle name="Input 2 2" xfId="323"/>
    <cellStyle name="Input 2 2 10" xfId="1679"/>
    <cellStyle name="Input 2 2 10 2" xfId="5737"/>
    <cellStyle name="Input 2 2 10 2 2" xfId="26823"/>
    <cellStyle name="Input 2 2 10 2 3" xfId="16958"/>
    <cellStyle name="Input 2 2 10 3" xfId="9415"/>
    <cellStyle name="Input 2 2 10 3 2" xfId="29585"/>
    <cellStyle name="Input 2 2 10 3 3" xfId="20521"/>
    <cellStyle name="Input 2 2 10 4" xfId="12864"/>
    <cellStyle name="Input 2 2 10 4 2" xfId="32180"/>
    <cellStyle name="Input 2 2 10 5" xfId="24036"/>
    <cellStyle name="Input 2 2 11" xfId="2013"/>
    <cellStyle name="Input 2 2 11 2" xfId="6000"/>
    <cellStyle name="Input 2 2 11 2 2" xfId="27062"/>
    <cellStyle name="Input 2 2 11 2 3" xfId="17221"/>
    <cellStyle name="Input 2 2 11 3" xfId="9675"/>
    <cellStyle name="Input 2 2 11 3 2" xfId="29822"/>
    <cellStyle name="Input 2 2 11 3 3" xfId="20781"/>
    <cellStyle name="Input 2 2 11 4" xfId="13030"/>
    <cellStyle name="Input 2 2 11 4 2" xfId="32346"/>
    <cellStyle name="Input 2 2 11 5" xfId="24287"/>
    <cellStyle name="Input 2 2 12" xfId="1736"/>
    <cellStyle name="Input 2 2 12 2" xfId="5792"/>
    <cellStyle name="Input 2 2 12 2 2" xfId="26872"/>
    <cellStyle name="Input 2 2 12 2 3" xfId="17013"/>
    <cellStyle name="Input 2 2 12 3" xfId="9469"/>
    <cellStyle name="Input 2 2 12 3 2" xfId="29634"/>
    <cellStyle name="Input 2 2 12 3 3" xfId="20575"/>
    <cellStyle name="Input 2 2 12 4" xfId="12894"/>
    <cellStyle name="Input 2 2 12 4 2" xfId="32210"/>
    <cellStyle name="Input 2 2 12 5" xfId="24085"/>
    <cellStyle name="Input 2 2 13" xfId="2194"/>
    <cellStyle name="Input 2 2 13 2" xfId="6106"/>
    <cellStyle name="Input 2 2 13 2 2" xfId="27150"/>
    <cellStyle name="Input 2 2 13 2 3" xfId="17327"/>
    <cellStyle name="Input 2 2 13 3" xfId="9781"/>
    <cellStyle name="Input 2 2 13 3 2" xfId="29910"/>
    <cellStyle name="Input 2 2 13 3 3" xfId="20887"/>
    <cellStyle name="Input 2 2 13 4" xfId="13085"/>
    <cellStyle name="Input 2 2 13 4 2" xfId="32401"/>
    <cellStyle name="Input 2 2 13 5" xfId="24406"/>
    <cellStyle name="Input 2 2 14" xfId="1812"/>
    <cellStyle name="Input 2 2 14 2" xfId="5866"/>
    <cellStyle name="Input 2 2 14 2 2" xfId="26928"/>
    <cellStyle name="Input 2 2 14 2 3" xfId="17087"/>
    <cellStyle name="Input 2 2 14 3" xfId="9541"/>
    <cellStyle name="Input 2 2 14 3 2" xfId="29688"/>
    <cellStyle name="Input 2 2 14 3 3" xfId="20647"/>
    <cellStyle name="Input 2 2 14 4" xfId="12928"/>
    <cellStyle name="Input 2 2 14 4 2" xfId="32244"/>
    <cellStyle name="Input 2 2 14 5" xfId="24139"/>
    <cellStyle name="Input 2 2 15" xfId="3763"/>
    <cellStyle name="Input 2 2 15 2" xfId="7620"/>
    <cellStyle name="Input 2 2 15 2 2" xfId="28241"/>
    <cellStyle name="Input 2 2 15 2 3" xfId="18839"/>
    <cellStyle name="Input 2 2 15 3" xfId="11293"/>
    <cellStyle name="Input 2 2 15 3 2" xfId="30999"/>
    <cellStyle name="Input 2 2 15 3 3" xfId="22399"/>
    <cellStyle name="Input 2 2 15 4" xfId="13840"/>
    <cellStyle name="Input 2 2 15 4 2" xfId="33156"/>
    <cellStyle name="Input 2 2 15 5" xfId="25510"/>
    <cellStyle name="Input 2 2 16" xfId="1914"/>
    <cellStyle name="Input 2 2 16 2" xfId="5965"/>
    <cellStyle name="Input 2 2 16 2 2" xfId="27027"/>
    <cellStyle name="Input 2 2 16 2 3" xfId="17186"/>
    <cellStyle name="Input 2 2 16 3" xfId="9640"/>
    <cellStyle name="Input 2 2 16 3 2" xfId="29787"/>
    <cellStyle name="Input 2 2 16 3 3" xfId="20746"/>
    <cellStyle name="Input 2 2 16 4" xfId="12995"/>
    <cellStyle name="Input 2 2 16 4 2" xfId="32311"/>
    <cellStyle name="Input 2 2 16 5" xfId="24238"/>
    <cellStyle name="Input 2 2 17" xfId="3745"/>
    <cellStyle name="Input 2 2 17 2" xfId="7602"/>
    <cellStyle name="Input 2 2 17 2 2" xfId="28231"/>
    <cellStyle name="Input 2 2 17 2 3" xfId="18821"/>
    <cellStyle name="Input 2 2 17 3" xfId="11275"/>
    <cellStyle name="Input 2 2 17 3 2" xfId="30989"/>
    <cellStyle name="Input 2 2 17 3 3" xfId="22381"/>
    <cellStyle name="Input 2 2 17 4" xfId="13832"/>
    <cellStyle name="Input 2 2 17 4 2" xfId="33148"/>
    <cellStyle name="Input 2 2 17 5" xfId="25500"/>
    <cellStyle name="Input 2 2 18" xfId="1753"/>
    <cellStyle name="Input 2 2 18 2" xfId="5809"/>
    <cellStyle name="Input 2 2 18 2 2" xfId="26889"/>
    <cellStyle name="Input 2 2 18 2 3" xfId="17030"/>
    <cellStyle name="Input 2 2 18 3" xfId="9484"/>
    <cellStyle name="Input 2 2 18 3 2" xfId="29649"/>
    <cellStyle name="Input 2 2 18 3 3" xfId="20590"/>
    <cellStyle name="Input 2 2 18 4" xfId="12905"/>
    <cellStyle name="Input 2 2 18 4 2" xfId="32221"/>
    <cellStyle name="Input 2 2 18 5" xfId="24100"/>
    <cellStyle name="Input 2 2 19" xfId="2317"/>
    <cellStyle name="Input 2 2 19 2" xfId="6224"/>
    <cellStyle name="Input 2 2 19 2 2" xfId="27253"/>
    <cellStyle name="Input 2 2 19 2 3" xfId="17445"/>
    <cellStyle name="Input 2 2 19 3" xfId="9899"/>
    <cellStyle name="Input 2 2 19 3 2" xfId="30013"/>
    <cellStyle name="Input 2 2 19 3 3" xfId="21005"/>
    <cellStyle name="Input 2 2 19 4" xfId="13167"/>
    <cellStyle name="Input 2 2 19 4 2" xfId="32483"/>
    <cellStyle name="Input 2 2 19 5" xfId="24509"/>
    <cellStyle name="Input 2 2 2" xfId="324"/>
    <cellStyle name="Input 2 2 2 10" xfId="1737"/>
    <cellStyle name="Input 2 2 2 10 2" xfId="5793"/>
    <cellStyle name="Input 2 2 2 10 2 2" xfId="26873"/>
    <cellStyle name="Input 2 2 2 10 2 3" xfId="17014"/>
    <cellStyle name="Input 2 2 2 10 3" xfId="9470"/>
    <cellStyle name="Input 2 2 2 10 3 2" xfId="29635"/>
    <cellStyle name="Input 2 2 2 10 3 3" xfId="20576"/>
    <cellStyle name="Input 2 2 2 10 4" xfId="12895"/>
    <cellStyle name="Input 2 2 2 10 4 2" xfId="32211"/>
    <cellStyle name="Input 2 2 2 10 5" xfId="24086"/>
    <cellStyle name="Input 2 2 2 11" xfId="2193"/>
    <cellStyle name="Input 2 2 2 11 2" xfId="6105"/>
    <cellStyle name="Input 2 2 2 11 2 2" xfId="27149"/>
    <cellStyle name="Input 2 2 2 11 2 3" xfId="17326"/>
    <cellStyle name="Input 2 2 2 11 3" xfId="9780"/>
    <cellStyle name="Input 2 2 2 11 3 2" xfId="29909"/>
    <cellStyle name="Input 2 2 2 11 3 3" xfId="20886"/>
    <cellStyle name="Input 2 2 2 11 4" xfId="13084"/>
    <cellStyle name="Input 2 2 2 11 4 2" xfId="32400"/>
    <cellStyle name="Input 2 2 2 11 5" xfId="24405"/>
    <cellStyle name="Input 2 2 2 12" xfId="1813"/>
    <cellStyle name="Input 2 2 2 12 2" xfId="5867"/>
    <cellStyle name="Input 2 2 2 12 2 2" xfId="26929"/>
    <cellStyle name="Input 2 2 2 12 2 3" xfId="17088"/>
    <cellStyle name="Input 2 2 2 12 3" xfId="9542"/>
    <cellStyle name="Input 2 2 2 12 3 2" xfId="29689"/>
    <cellStyle name="Input 2 2 2 12 3 3" xfId="20648"/>
    <cellStyle name="Input 2 2 2 12 4" xfId="12929"/>
    <cellStyle name="Input 2 2 2 12 4 2" xfId="32245"/>
    <cellStyle name="Input 2 2 2 12 5" xfId="24140"/>
    <cellStyle name="Input 2 2 2 13" xfId="3762"/>
    <cellStyle name="Input 2 2 2 13 2" xfId="7619"/>
    <cellStyle name="Input 2 2 2 13 2 2" xfId="28240"/>
    <cellStyle name="Input 2 2 2 13 2 3" xfId="18838"/>
    <cellStyle name="Input 2 2 2 13 3" xfId="11292"/>
    <cellStyle name="Input 2 2 2 13 3 2" xfId="30998"/>
    <cellStyle name="Input 2 2 2 13 3 3" xfId="22398"/>
    <cellStyle name="Input 2 2 2 13 4" xfId="13839"/>
    <cellStyle name="Input 2 2 2 13 4 2" xfId="33155"/>
    <cellStyle name="Input 2 2 2 13 5" xfId="25509"/>
    <cellStyle name="Input 2 2 2 14" xfId="1915"/>
    <cellStyle name="Input 2 2 2 14 2" xfId="5966"/>
    <cellStyle name="Input 2 2 2 14 2 2" xfId="27028"/>
    <cellStyle name="Input 2 2 2 14 2 3" xfId="17187"/>
    <cellStyle name="Input 2 2 2 14 3" xfId="9641"/>
    <cellStyle name="Input 2 2 2 14 3 2" xfId="29788"/>
    <cellStyle name="Input 2 2 2 14 3 3" xfId="20747"/>
    <cellStyle name="Input 2 2 2 14 4" xfId="12996"/>
    <cellStyle name="Input 2 2 2 14 4 2" xfId="32312"/>
    <cellStyle name="Input 2 2 2 14 5" xfId="24239"/>
    <cellStyle name="Input 2 2 2 15" xfId="3744"/>
    <cellStyle name="Input 2 2 2 15 2" xfId="7601"/>
    <cellStyle name="Input 2 2 2 15 2 2" xfId="28230"/>
    <cellStyle name="Input 2 2 2 15 2 3" xfId="18820"/>
    <cellStyle name="Input 2 2 2 15 3" xfId="11274"/>
    <cellStyle name="Input 2 2 2 15 3 2" xfId="30988"/>
    <cellStyle name="Input 2 2 2 15 3 3" xfId="22380"/>
    <cellStyle name="Input 2 2 2 15 4" xfId="13831"/>
    <cellStyle name="Input 2 2 2 15 4 2" xfId="33147"/>
    <cellStyle name="Input 2 2 2 15 5" xfId="25499"/>
    <cellStyle name="Input 2 2 2 16" xfId="1754"/>
    <cellStyle name="Input 2 2 2 16 2" xfId="5810"/>
    <cellStyle name="Input 2 2 2 16 2 2" xfId="26890"/>
    <cellStyle name="Input 2 2 2 16 2 3" xfId="17031"/>
    <cellStyle name="Input 2 2 2 16 3" xfId="9485"/>
    <cellStyle name="Input 2 2 2 16 3 2" xfId="29650"/>
    <cellStyle name="Input 2 2 2 16 3 3" xfId="20591"/>
    <cellStyle name="Input 2 2 2 16 4" xfId="12906"/>
    <cellStyle name="Input 2 2 2 16 4 2" xfId="32222"/>
    <cellStyle name="Input 2 2 2 16 5" xfId="24101"/>
    <cellStyle name="Input 2 2 2 17" xfId="2316"/>
    <cellStyle name="Input 2 2 2 17 2" xfId="6223"/>
    <cellStyle name="Input 2 2 2 17 2 2" xfId="27252"/>
    <cellStyle name="Input 2 2 2 17 2 3" xfId="17444"/>
    <cellStyle name="Input 2 2 2 17 3" xfId="9898"/>
    <cellStyle name="Input 2 2 2 17 3 2" xfId="30012"/>
    <cellStyle name="Input 2 2 2 17 3 3" xfId="21004"/>
    <cellStyle name="Input 2 2 2 17 4" xfId="13166"/>
    <cellStyle name="Input 2 2 2 17 4 2" xfId="32482"/>
    <cellStyle name="Input 2 2 2 17 5" xfId="24508"/>
    <cellStyle name="Input 2 2 2 18" xfId="4760"/>
    <cellStyle name="Input 2 2 2 18 2" xfId="8571"/>
    <cellStyle name="Input 2 2 2 18 2 2" xfId="28891"/>
    <cellStyle name="Input 2 2 2 18 2 3" xfId="19790"/>
    <cellStyle name="Input 2 2 2 18 3" xfId="12244"/>
    <cellStyle name="Input 2 2 2 18 3 2" xfId="31649"/>
    <cellStyle name="Input 2 2 2 18 3 3" xfId="23350"/>
    <cellStyle name="Input 2 2 2 18 4" xfId="14288"/>
    <cellStyle name="Input 2 2 2 18 4 2" xfId="33604"/>
    <cellStyle name="Input 2 2 2 18 5" xfId="26191"/>
    <cellStyle name="Input 2 2 2 19" xfId="5444"/>
    <cellStyle name="Input 2 2 2 19 2" xfId="9169"/>
    <cellStyle name="Input 2 2 2 19 2 2" xfId="29357"/>
    <cellStyle name="Input 2 2 2 19 3" xfId="16712"/>
    <cellStyle name="Input 2 2 2 19 4" xfId="14582"/>
    <cellStyle name="Input 2 2 2 2" xfId="325"/>
    <cellStyle name="Input 2 2 2 2 10" xfId="2192"/>
    <cellStyle name="Input 2 2 2 2 10 2" xfId="6104"/>
    <cellStyle name="Input 2 2 2 2 10 2 2" xfId="27148"/>
    <cellStyle name="Input 2 2 2 2 10 2 3" xfId="17325"/>
    <cellStyle name="Input 2 2 2 2 10 3" xfId="9779"/>
    <cellStyle name="Input 2 2 2 2 10 3 2" xfId="29908"/>
    <cellStyle name="Input 2 2 2 2 10 3 3" xfId="20885"/>
    <cellStyle name="Input 2 2 2 2 10 4" xfId="13083"/>
    <cellStyle name="Input 2 2 2 2 10 4 2" xfId="32399"/>
    <cellStyle name="Input 2 2 2 2 10 5" xfId="24404"/>
    <cellStyle name="Input 2 2 2 2 11" xfId="1814"/>
    <cellStyle name="Input 2 2 2 2 11 2" xfId="5868"/>
    <cellStyle name="Input 2 2 2 2 11 2 2" xfId="26930"/>
    <cellStyle name="Input 2 2 2 2 11 2 3" xfId="17089"/>
    <cellStyle name="Input 2 2 2 2 11 3" xfId="9543"/>
    <cellStyle name="Input 2 2 2 2 11 3 2" xfId="29690"/>
    <cellStyle name="Input 2 2 2 2 11 3 3" xfId="20649"/>
    <cellStyle name="Input 2 2 2 2 11 4" xfId="12930"/>
    <cellStyle name="Input 2 2 2 2 11 4 2" xfId="32246"/>
    <cellStyle name="Input 2 2 2 2 11 5" xfId="24141"/>
    <cellStyle name="Input 2 2 2 2 12" xfId="3761"/>
    <cellStyle name="Input 2 2 2 2 12 2" xfId="7618"/>
    <cellStyle name="Input 2 2 2 2 12 2 2" xfId="28239"/>
    <cellStyle name="Input 2 2 2 2 12 2 3" xfId="18837"/>
    <cellStyle name="Input 2 2 2 2 12 3" xfId="11291"/>
    <cellStyle name="Input 2 2 2 2 12 3 2" xfId="30997"/>
    <cellStyle name="Input 2 2 2 2 12 3 3" xfId="22397"/>
    <cellStyle name="Input 2 2 2 2 12 4" xfId="13838"/>
    <cellStyle name="Input 2 2 2 2 12 4 2" xfId="33154"/>
    <cellStyle name="Input 2 2 2 2 12 5" xfId="25508"/>
    <cellStyle name="Input 2 2 2 2 13" xfId="1916"/>
    <cellStyle name="Input 2 2 2 2 13 2" xfId="5967"/>
    <cellStyle name="Input 2 2 2 2 13 2 2" xfId="27029"/>
    <cellStyle name="Input 2 2 2 2 13 2 3" xfId="17188"/>
    <cellStyle name="Input 2 2 2 2 13 3" xfId="9642"/>
    <cellStyle name="Input 2 2 2 2 13 3 2" xfId="29789"/>
    <cellStyle name="Input 2 2 2 2 13 3 3" xfId="20748"/>
    <cellStyle name="Input 2 2 2 2 13 4" xfId="12997"/>
    <cellStyle name="Input 2 2 2 2 13 4 2" xfId="32313"/>
    <cellStyle name="Input 2 2 2 2 13 5" xfId="24240"/>
    <cellStyle name="Input 2 2 2 2 14" xfId="3743"/>
    <cellStyle name="Input 2 2 2 2 14 2" xfId="7600"/>
    <cellStyle name="Input 2 2 2 2 14 2 2" xfId="28229"/>
    <cellStyle name="Input 2 2 2 2 14 2 3" xfId="18819"/>
    <cellStyle name="Input 2 2 2 2 14 3" xfId="11273"/>
    <cellStyle name="Input 2 2 2 2 14 3 2" xfId="30987"/>
    <cellStyle name="Input 2 2 2 2 14 3 3" xfId="22379"/>
    <cellStyle name="Input 2 2 2 2 14 4" xfId="13830"/>
    <cellStyle name="Input 2 2 2 2 14 4 2" xfId="33146"/>
    <cellStyle name="Input 2 2 2 2 14 5" xfId="25498"/>
    <cellStyle name="Input 2 2 2 2 15" xfId="1755"/>
    <cellStyle name="Input 2 2 2 2 15 2" xfId="5811"/>
    <cellStyle name="Input 2 2 2 2 15 2 2" xfId="26891"/>
    <cellStyle name="Input 2 2 2 2 15 2 3" xfId="17032"/>
    <cellStyle name="Input 2 2 2 2 15 3" xfId="9486"/>
    <cellStyle name="Input 2 2 2 2 15 3 2" xfId="29651"/>
    <cellStyle name="Input 2 2 2 2 15 3 3" xfId="20592"/>
    <cellStyle name="Input 2 2 2 2 15 4" xfId="12907"/>
    <cellStyle name="Input 2 2 2 2 15 4 2" xfId="32223"/>
    <cellStyle name="Input 2 2 2 2 15 5" xfId="24102"/>
    <cellStyle name="Input 2 2 2 2 16" xfId="2313"/>
    <cellStyle name="Input 2 2 2 2 16 2" xfId="6222"/>
    <cellStyle name="Input 2 2 2 2 16 2 2" xfId="27251"/>
    <cellStyle name="Input 2 2 2 2 16 2 3" xfId="17443"/>
    <cellStyle name="Input 2 2 2 2 16 3" xfId="9897"/>
    <cellStyle name="Input 2 2 2 2 16 3 2" xfId="30011"/>
    <cellStyle name="Input 2 2 2 2 16 3 3" xfId="21003"/>
    <cellStyle name="Input 2 2 2 2 16 4" xfId="13165"/>
    <cellStyle name="Input 2 2 2 2 16 4 2" xfId="32481"/>
    <cellStyle name="Input 2 2 2 2 16 5" xfId="24507"/>
    <cellStyle name="Input 2 2 2 2 17" xfId="4759"/>
    <cellStyle name="Input 2 2 2 2 17 2" xfId="8570"/>
    <cellStyle name="Input 2 2 2 2 17 2 2" xfId="28890"/>
    <cellStyle name="Input 2 2 2 2 17 2 3" xfId="19789"/>
    <cellStyle name="Input 2 2 2 2 17 3" xfId="12243"/>
    <cellStyle name="Input 2 2 2 2 17 3 2" xfId="31648"/>
    <cellStyle name="Input 2 2 2 2 17 3 3" xfId="23349"/>
    <cellStyle name="Input 2 2 2 2 17 4" xfId="14287"/>
    <cellStyle name="Input 2 2 2 2 17 4 2" xfId="33603"/>
    <cellStyle name="Input 2 2 2 2 17 5" xfId="26190"/>
    <cellStyle name="Input 2 2 2 2 18" xfId="5445"/>
    <cellStyle name="Input 2 2 2 2 18 2" xfId="9170"/>
    <cellStyle name="Input 2 2 2 2 18 2 2" xfId="29358"/>
    <cellStyle name="Input 2 2 2 2 18 3" xfId="16713"/>
    <cellStyle name="Input 2 2 2 2 18 4" xfId="14583"/>
    <cellStyle name="Input 2 2 2 2 19" xfId="5311"/>
    <cellStyle name="Input 2 2 2 2 19 2" xfId="26647"/>
    <cellStyle name="Input 2 2 2 2 19 3" xfId="16587"/>
    <cellStyle name="Input 2 2 2 2 2" xfId="2236"/>
    <cellStyle name="Input 2 2 2 2 2 2" xfId="6146"/>
    <cellStyle name="Input 2 2 2 2 2 2 2" xfId="27190"/>
    <cellStyle name="Input 2 2 2 2 2 2 3" xfId="17367"/>
    <cellStyle name="Input 2 2 2 2 2 3" xfId="9821"/>
    <cellStyle name="Input 2 2 2 2 2 3 2" xfId="29950"/>
    <cellStyle name="Input 2 2 2 2 2 3 3" xfId="20927"/>
    <cellStyle name="Input 2 2 2 2 2 4" xfId="13110"/>
    <cellStyle name="Input 2 2 2 2 2 4 2" xfId="32426"/>
    <cellStyle name="Input 2 2 2 2 2 5" xfId="24446"/>
    <cellStyle name="Input 2 2 2 2 2 6" xfId="35286"/>
    <cellStyle name="Input 2 2 2 2 20" xfId="35055"/>
    <cellStyle name="Input 2 2 2 2 3" xfId="1854"/>
    <cellStyle name="Input 2 2 2 2 3 2" xfId="5908"/>
    <cellStyle name="Input 2 2 2 2 3 2 2" xfId="26970"/>
    <cellStyle name="Input 2 2 2 2 3 2 3" xfId="17129"/>
    <cellStyle name="Input 2 2 2 2 3 3" xfId="9583"/>
    <cellStyle name="Input 2 2 2 2 3 3 2" xfId="29730"/>
    <cellStyle name="Input 2 2 2 2 3 3 3" xfId="20689"/>
    <cellStyle name="Input 2 2 2 2 3 4" xfId="12968"/>
    <cellStyle name="Input 2 2 2 2 3 4 2" xfId="32284"/>
    <cellStyle name="Input 2 2 2 2 3 5" xfId="24181"/>
    <cellStyle name="Input 2 2 2 2 3 6" xfId="36099"/>
    <cellStyle name="Input 2 2 2 2 4" xfId="2265"/>
    <cellStyle name="Input 2 2 2 2 4 2" xfId="6175"/>
    <cellStyle name="Input 2 2 2 2 4 2 2" xfId="27219"/>
    <cellStyle name="Input 2 2 2 2 4 2 3" xfId="17396"/>
    <cellStyle name="Input 2 2 2 2 4 3" xfId="9850"/>
    <cellStyle name="Input 2 2 2 2 4 3 2" xfId="29979"/>
    <cellStyle name="Input 2 2 2 2 4 3 3" xfId="20956"/>
    <cellStyle name="Input 2 2 2 2 4 4" xfId="13134"/>
    <cellStyle name="Input 2 2 2 2 4 4 2" xfId="32450"/>
    <cellStyle name="Input 2 2 2 2 4 5" xfId="24475"/>
    <cellStyle name="Input 2 2 2 2 5" xfId="1825"/>
    <cellStyle name="Input 2 2 2 2 5 2" xfId="5879"/>
    <cellStyle name="Input 2 2 2 2 5 2 2" xfId="26941"/>
    <cellStyle name="Input 2 2 2 2 5 2 3" xfId="17100"/>
    <cellStyle name="Input 2 2 2 2 5 3" xfId="9554"/>
    <cellStyle name="Input 2 2 2 2 5 3 2" xfId="29701"/>
    <cellStyle name="Input 2 2 2 2 5 3 3" xfId="20660"/>
    <cellStyle name="Input 2 2 2 2 5 4" xfId="12941"/>
    <cellStyle name="Input 2 2 2 2 5 4 2" xfId="32257"/>
    <cellStyle name="Input 2 2 2 2 5 5" xfId="24152"/>
    <cellStyle name="Input 2 2 2 2 6" xfId="2117"/>
    <cellStyle name="Input 2 2 2 2 6 2" xfId="6031"/>
    <cellStyle name="Input 2 2 2 2 6 2 2" xfId="27093"/>
    <cellStyle name="Input 2 2 2 2 6 2 3" xfId="17252"/>
    <cellStyle name="Input 2 2 2 2 6 3" xfId="9706"/>
    <cellStyle name="Input 2 2 2 2 6 3 2" xfId="29853"/>
    <cellStyle name="Input 2 2 2 2 6 3 3" xfId="20812"/>
    <cellStyle name="Input 2 2 2 2 6 4" xfId="13052"/>
    <cellStyle name="Input 2 2 2 2 6 4 2" xfId="32368"/>
    <cellStyle name="Input 2 2 2 2 6 5" xfId="24349"/>
    <cellStyle name="Input 2 2 2 2 7" xfId="1681"/>
    <cellStyle name="Input 2 2 2 2 7 2" xfId="5739"/>
    <cellStyle name="Input 2 2 2 2 7 2 2" xfId="26825"/>
    <cellStyle name="Input 2 2 2 2 7 2 3" xfId="16960"/>
    <cellStyle name="Input 2 2 2 2 7 3" xfId="9417"/>
    <cellStyle name="Input 2 2 2 2 7 3 2" xfId="29587"/>
    <cellStyle name="Input 2 2 2 2 7 3 3" xfId="20523"/>
    <cellStyle name="Input 2 2 2 2 7 4" xfId="12866"/>
    <cellStyle name="Input 2 2 2 2 7 4 2" xfId="32182"/>
    <cellStyle name="Input 2 2 2 2 7 5" xfId="24038"/>
    <cellStyle name="Input 2 2 2 2 8" xfId="2011"/>
    <cellStyle name="Input 2 2 2 2 8 2" xfId="5998"/>
    <cellStyle name="Input 2 2 2 2 8 2 2" xfId="27060"/>
    <cellStyle name="Input 2 2 2 2 8 2 3" xfId="17219"/>
    <cellStyle name="Input 2 2 2 2 8 3" xfId="9673"/>
    <cellStyle name="Input 2 2 2 2 8 3 2" xfId="29820"/>
    <cellStyle name="Input 2 2 2 2 8 3 3" xfId="20779"/>
    <cellStyle name="Input 2 2 2 2 8 4" xfId="13028"/>
    <cellStyle name="Input 2 2 2 2 8 4 2" xfId="32344"/>
    <cellStyle name="Input 2 2 2 2 8 5" xfId="24285"/>
    <cellStyle name="Input 2 2 2 2 9" xfId="1738"/>
    <cellStyle name="Input 2 2 2 2 9 2" xfId="5794"/>
    <cellStyle name="Input 2 2 2 2 9 2 2" xfId="26874"/>
    <cellStyle name="Input 2 2 2 2 9 2 3" xfId="17015"/>
    <cellStyle name="Input 2 2 2 2 9 3" xfId="9471"/>
    <cellStyle name="Input 2 2 2 2 9 3 2" xfId="29636"/>
    <cellStyle name="Input 2 2 2 2 9 3 3" xfId="20577"/>
    <cellStyle name="Input 2 2 2 2 9 4" xfId="12896"/>
    <cellStyle name="Input 2 2 2 2 9 4 2" xfId="32212"/>
    <cellStyle name="Input 2 2 2 2 9 5" xfId="24087"/>
    <cellStyle name="Input 2 2 2 20" xfId="5312"/>
    <cellStyle name="Input 2 2 2 20 2" xfId="26648"/>
    <cellStyle name="Input 2 2 2 20 3" xfId="16588"/>
    <cellStyle name="Input 2 2 2 21" xfId="34062"/>
    <cellStyle name="Input 2 2 2 3" xfId="2237"/>
    <cellStyle name="Input 2 2 2 3 2" xfId="6147"/>
    <cellStyle name="Input 2 2 2 3 2 2" xfId="27191"/>
    <cellStyle name="Input 2 2 2 3 2 3" xfId="17368"/>
    <cellStyle name="Input 2 2 2 3 3" xfId="9822"/>
    <cellStyle name="Input 2 2 2 3 3 2" xfId="29951"/>
    <cellStyle name="Input 2 2 2 3 3 3" xfId="20928"/>
    <cellStyle name="Input 2 2 2 3 4" xfId="13111"/>
    <cellStyle name="Input 2 2 2 3 4 2" xfId="32427"/>
    <cellStyle name="Input 2 2 2 3 5" xfId="24447"/>
    <cellStyle name="Input 2 2 2 3 6" xfId="34943"/>
    <cellStyle name="Input 2 2 2 4" xfId="1853"/>
    <cellStyle name="Input 2 2 2 4 2" xfId="5907"/>
    <cellStyle name="Input 2 2 2 4 2 2" xfId="26969"/>
    <cellStyle name="Input 2 2 2 4 2 3" xfId="17128"/>
    <cellStyle name="Input 2 2 2 4 3" xfId="9582"/>
    <cellStyle name="Input 2 2 2 4 3 2" xfId="29729"/>
    <cellStyle name="Input 2 2 2 4 3 3" xfId="20688"/>
    <cellStyle name="Input 2 2 2 4 4" xfId="12967"/>
    <cellStyle name="Input 2 2 2 4 4 2" xfId="32283"/>
    <cellStyle name="Input 2 2 2 4 5" xfId="24180"/>
    <cellStyle name="Input 2 2 2 4 6" xfId="35633"/>
    <cellStyle name="Input 2 2 2 5" xfId="2534"/>
    <cellStyle name="Input 2 2 2 5 2" xfId="6420"/>
    <cellStyle name="Input 2 2 2 5 2 2" xfId="27368"/>
    <cellStyle name="Input 2 2 2 5 2 3" xfId="17641"/>
    <cellStyle name="Input 2 2 2 5 3" xfId="10095"/>
    <cellStyle name="Input 2 2 2 5 3 2" xfId="30128"/>
    <cellStyle name="Input 2 2 2 5 3 3" xfId="21201"/>
    <cellStyle name="Input 2 2 2 5 4" xfId="13273"/>
    <cellStyle name="Input 2 2 2 5 4 2" xfId="32589"/>
    <cellStyle name="Input 2 2 2 5 5" xfId="24629"/>
    <cellStyle name="Input 2 2 2 6" xfId="1824"/>
    <cellStyle name="Input 2 2 2 6 2" xfId="5878"/>
    <cellStyle name="Input 2 2 2 6 2 2" xfId="26940"/>
    <cellStyle name="Input 2 2 2 6 2 3" xfId="17099"/>
    <cellStyle name="Input 2 2 2 6 3" xfId="9553"/>
    <cellStyle name="Input 2 2 2 6 3 2" xfId="29700"/>
    <cellStyle name="Input 2 2 2 6 3 3" xfId="20659"/>
    <cellStyle name="Input 2 2 2 6 4" xfId="12940"/>
    <cellStyle name="Input 2 2 2 6 4 2" xfId="32256"/>
    <cellStyle name="Input 2 2 2 6 5" xfId="24151"/>
    <cellStyle name="Input 2 2 2 7" xfId="2118"/>
    <cellStyle name="Input 2 2 2 7 2" xfId="6032"/>
    <cellStyle name="Input 2 2 2 7 2 2" xfId="27094"/>
    <cellStyle name="Input 2 2 2 7 2 3" xfId="17253"/>
    <cellStyle name="Input 2 2 2 7 3" xfId="9707"/>
    <cellStyle name="Input 2 2 2 7 3 2" xfId="29854"/>
    <cellStyle name="Input 2 2 2 7 3 3" xfId="20813"/>
    <cellStyle name="Input 2 2 2 7 4" xfId="13053"/>
    <cellStyle name="Input 2 2 2 7 4 2" xfId="32369"/>
    <cellStyle name="Input 2 2 2 7 5" xfId="24350"/>
    <cellStyle name="Input 2 2 2 8" xfId="1680"/>
    <cellStyle name="Input 2 2 2 8 2" xfId="5738"/>
    <cellStyle name="Input 2 2 2 8 2 2" xfId="26824"/>
    <cellStyle name="Input 2 2 2 8 2 3" xfId="16959"/>
    <cellStyle name="Input 2 2 2 8 3" xfId="9416"/>
    <cellStyle name="Input 2 2 2 8 3 2" xfId="29586"/>
    <cellStyle name="Input 2 2 2 8 3 3" xfId="20522"/>
    <cellStyle name="Input 2 2 2 8 4" xfId="12865"/>
    <cellStyle name="Input 2 2 2 8 4 2" xfId="32181"/>
    <cellStyle name="Input 2 2 2 8 5" xfId="24037"/>
    <cellStyle name="Input 2 2 2 9" xfId="2012"/>
    <cellStyle name="Input 2 2 2 9 2" xfId="5999"/>
    <cellStyle name="Input 2 2 2 9 2 2" xfId="27061"/>
    <cellStyle name="Input 2 2 2 9 2 3" xfId="17220"/>
    <cellStyle name="Input 2 2 2 9 3" xfId="9674"/>
    <cellStyle name="Input 2 2 2 9 3 2" xfId="29821"/>
    <cellStyle name="Input 2 2 2 9 3 3" xfId="20780"/>
    <cellStyle name="Input 2 2 2 9 4" xfId="13029"/>
    <cellStyle name="Input 2 2 2 9 4 2" xfId="32345"/>
    <cellStyle name="Input 2 2 2 9 5" xfId="24286"/>
    <cellStyle name="Input 2 2 20" xfId="4761"/>
    <cellStyle name="Input 2 2 20 2" xfId="8572"/>
    <cellStyle name="Input 2 2 20 2 2" xfId="28892"/>
    <cellStyle name="Input 2 2 20 2 3" xfId="19791"/>
    <cellStyle name="Input 2 2 20 3" xfId="12245"/>
    <cellStyle name="Input 2 2 20 3 2" xfId="31650"/>
    <cellStyle name="Input 2 2 20 3 3" xfId="23351"/>
    <cellStyle name="Input 2 2 20 4" xfId="14289"/>
    <cellStyle name="Input 2 2 20 4 2" xfId="33605"/>
    <cellStyle name="Input 2 2 20 5" xfId="26192"/>
    <cellStyle name="Input 2 2 21" xfId="5443"/>
    <cellStyle name="Input 2 2 21 2" xfId="9168"/>
    <cellStyle name="Input 2 2 21 2 2" xfId="29356"/>
    <cellStyle name="Input 2 2 21 3" xfId="16711"/>
    <cellStyle name="Input 2 2 21 4" xfId="14581"/>
    <cellStyle name="Input 2 2 22" xfId="5313"/>
    <cellStyle name="Input 2 2 22 2" xfId="26649"/>
    <cellStyle name="Input 2 2 22 3" xfId="16589"/>
    <cellStyle name="Input 2 2 23" xfId="34064"/>
    <cellStyle name="Input 2 2 3" xfId="326"/>
    <cellStyle name="Input 2 2 3 10" xfId="1739"/>
    <cellStyle name="Input 2 2 3 10 2" xfId="5795"/>
    <cellStyle name="Input 2 2 3 10 2 2" xfId="26875"/>
    <cellStyle name="Input 2 2 3 10 2 3" xfId="17016"/>
    <cellStyle name="Input 2 2 3 10 3" xfId="9472"/>
    <cellStyle name="Input 2 2 3 10 3 2" xfId="29637"/>
    <cellStyle name="Input 2 2 3 10 3 3" xfId="20578"/>
    <cellStyle name="Input 2 2 3 10 4" xfId="12897"/>
    <cellStyle name="Input 2 2 3 10 4 2" xfId="32213"/>
    <cellStyle name="Input 2 2 3 10 5" xfId="24088"/>
    <cellStyle name="Input 2 2 3 11" xfId="3592"/>
    <cellStyle name="Input 2 2 3 11 2" xfId="7449"/>
    <cellStyle name="Input 2 2 3 11 2 2" xfId="28131"/>
    <cellStyle name="Input 2 2 3 11 2 3" xfId="18668"/>
    <cellStyle name="Input 2 2 3 11 3" xfId="11122"/>
    <cellStyle name="Input 2 2 3 11 3 2" xfId="30889"/>
    <cellStyle name="Input 2 2 3 11 3 3" xfId="22228"/>
    <cellStyle name="Input 2 2 3 11 4" xfId="13775"/>
    <cellStyle name="Input 2 2 3 11 4 2" xfId="33091"/>
    <cellStyle name="Input 2 2 3 11 5" xfId="25400"/>
    <cellStyle name="Input 2 2 3 12" xfId="1815"/>
    <cellStyle name="Input 2 2 3 12 2" xfId="5869"/>
    <cellStyle name="Input 2 2 3 12 2 2" xfId="26931"/>
    <cellStyle name="Input 2 2 3 12 2 3" xfId="17090"/>
    <cellStyle name="Input 2 2 3 12 3" xfId="9544"/>
    <cellStyle name="Input 2 2 3 12 3 2" xfId="29691"/>
    <cellStyle name="Input 2 2 3 12 3 3" xfId="20650"/>
    <cellStyle name="Input 2 2 3 12 4" xfId="12931"/>
    <cellStyle name="Input 2 2 3 12 4 2" xfId="32247"/>
    <cellStyle name="Input 2 2 3 12 5" xfId="24142"/>
    <cellStyle name="Input 2 2 3 13" xfId="4003"/>
    <cellStyle name="Input 2 2 3 13 2" xfId="7828"/>
    <cellStyle name="Input 2 2 3 13 2 2" xfId="28415"/>
    <cellStyle name="Input 2 2 3 13 2 3" xfId="19047"/>
    <cellStyle name="Input 2 2 3 13 3" xfId="11501"/>
    <cellStyle name="Input 2 2 3 13 3 2" xfId="31173"/>
    <cellStyle name="Input 2 2 3 13 3 3" xfId="22607"/>
    <cellStyle name="Input 2 2 3 13 4" xfId="13968"/>
    <cellStyle name="Input 2 2 3 13 4 2" xfId="33284"/>
    <cellStyle name="Input 2 2 3 13 5" xfId="25704"/>
    <cellStyle name="Input 2 2 3 14" xfId="1917"/>
    <cellStyle name="Input 2 2 3 14 2" xfId="5968"/>
    <cellStyle name="Input 2 2 3 14 2 2" xfId="27030"/>
    <cellStyle name="Input 2 2 3 14 2 3" xfId="17189"/>
    <cellStyle name="Input 2 2 3 14 3" xfId="9643"/>
    <cellStyle name="Input 2 2 3 14 3 2" xfId="29790"/>
    <cellStyle name="Input 2 2 3 14 3 3" xfId="20749"/>
    <cellStyle name="Input 2 2 3 14 4" xfId="12998"/>
    <cellStyle name="Input 2 2 3 14 4 2" xfId="32314"/>
    <cellStyle name="Input 2 2 3 14 5" xfId="24241"/>
    <cellStyle name="Input 2 2 3 15" xfId="2422"/>
    <cellStyle name="Input 2 2 3 15 2" xfId="6316"/>
    <cellStyle name="Input 2 2 3 15 2 2" xfId="27316"/>
    <cellStyle name="Input 2 2 3 15 2 3" xfId="17537"/>
    <cellStyle name="Input 2 2 3 15 3" xfId="9991"/>
    <cellStyle name="Input 2 2 3 15 3 2" xfId="30076"/>
    <cellStyle name="Input 2 2 3 15 3 3" xfId="21097"/>
    <cellStyle name="Input 2 2 3 15 4" xfId="13224"/>
    <cellStyle name="Input 2 2 3 15 4 2" xfId="32540"/>
    <cellStyle name="Input 2 2 3 15 5" xfId="24577"/>
    <cellStyle name="Input 2 2 3 16" xfId="4611"/>
    <cellStyle name="Input 2 2 3 16 2" xfId="8429"/>
    <cellStyle name="Input 2 2 3 16 2 2" xfId="28802"/>
    <cellStyle name="Input 2 2 3 16 2 3" xfId="19648"/>
    <cellStyle name="Input 2 2 3 16 3" xfId="12102"/>
    <cellStyle name="Input 2 2 3 16 3 2" xfId="31560"/>
    <cellStyle name="Input 2 2 3 16 3 3" xfId="23208"/>
    <cellStyle name="Input 2 2 3 16 4" xfId="14235"/>
    <cellStyle name="Input 2 2 3 16 4 2" xfId="33551"/>
    <cellStyle name="Input 2 2 3 16 5" xfId="26097"/>
    <cellStyle name="Input 2 2 3 17" xfId="2312"/>
    <cellStyle name="Input 2 2 3 17 2" xfId="6221"/>
    <cellStyle name="Input 2 2 3 17 2 2" xfId="27250"/>
    <cellStyle name="Input 2 2 3 17 2 3" xfId="17442"/>
    <cellStyle name="Input 2 2 3 17 3" xfId="9896"/>
    <cellStyle name="Input 2 2 3 17 3 2" xfId="30010"/>
    <cellStyle name="Input 2 2 3 17 3 3" xfId="21002"/>
    <cellStyle name="Input 2 2 3 17 4" xfId="13164"/>
    <cellStyle name="Input 2 2 3 17 4 2" xfId="32480"/>
    <cellStyle name="Input 2 2 3 17 5" xfId="24506"/>
    <cellStyle name="Input 2 2 3 18" xfId="4905"/>
    <cellStyle name="Input 2 2 3 18 2" xfId="8715"/>
    <cellStyle name="Input 2 2 3 18 2 2" xfId="29034"/>
    <cellStyle name="Input 2 2 3 18 2 3" xfId="19934"/>
    <cellStyle name="Input 2 2 3 18 3" xfId="12388"/>
    <cellStyle name="Input 2 2 3 18 3 2" xfId="31792"/>
    <cellStyle name="Input 2 2 3 18 3 3" xfId="23494"/>
    <cellStyle name="Input 2 2 3 18 4" xfId="14393"/>
    <cellStyle name="Input 2 2 3 18 4 2" xfId="33709"/>
    <cellStyle name="Input 2 2 3 18 5" xfId="26335"/>
    <cellStyle name="Input 2 2 3 19" xfId="5446"/>
    <cellStyle name="Input 2 2 3 19 2" xfId="9171"/>
    <cellStyle name="Input 2 2 3 19 2 2" xfId="29359"/>
    <cellStyle name="Input 2 2 3 19 3" xfId="16714"/>
    <cellStyle name="Input 2 2 3 19 4" xfId="14584"/>
    <cellStyle name="Input 2 2 3 2" xfId="327"/>
    <cellStyle name="Input 2 2 3 2 10" xfId="3351"/>
    <cellStyle name="Input 2 2 3 2 10 2" xfId="7216"/>
    <cellStyle name="Input 2 2 3 2 10 2 2" xfId="27996"/>
    <cellStyle name="Input 2 2 3 2 10 2 3" xfId="18435"/>
    <cellStyle name="Input 2 2 3 2 10 3" xfId="10889"/>
    <cellStyle name="Input 2 2 3 2 10 3 2" xfId="30754"/>
    <cellStyle name="Input 2 2 3 2 10 3 3" xfId="21995"/>
    <cellStyle name="Input 2 2 3 2 10 4" xfId="13687"/>
    <cellStyle name="Input 2 2 3 2 10 4 2" xfId="33003"/>
    <cellStyle name="Input 2 2 3 2 10 5" xfId="25261"/>
    <cellStyle name="Input 2 2 3 2 11" xfId="1816"/>
    <cellStyle name="Input 2 2 3 2 11 2" xfId="5870"/>
    <cellStyle name="Input 2 2 3 2 11 2 2" xfId="26932"/>
    <cellStyle name="Input 2 2 3 2 11 2 3" xfId="17091"/>
    <cellStyle name="Input 2 2 3 2 11 3" xfId="9545"/>
    <cellStyle name="Input 2 2 3 2 11 3 2" xfId="29692"/>
    <cellStyle name="Input 2 2 3 2 11 3 3" xfId="20651"/>
    <cellStyle name="Input 2 2 3 2 11 4" xfId="12932"/>
    <cellStyle name="Input 2 2 3 2 11 4 2" xfId="32248"/>
    <cellStyle name="Input 2 2 3 2 11 5" xfId="24143"/>
    <cellStyle name="Input 2 2 3 2 12" xfId="3841"/>
    <cellStyle name="Input 2 2 3 2 12 2" xfId="7684"/>
    <cellStyle name="Input 2 2 3 2 12 2 2" xfId="28294"/>
    <cellStyle name="Input 2 2 3 2 12 2 3" xfId="18903"/>
    <cellStyle name="Input 2 2 3 2 12 3" xfId="11357"/>
    <cellStyle name="Input 2 2 3 2 12 3 2" xfId="31052"/>
    <cellStyle name="Input 2 2 3 2 12 3 3" xfId="22463"/>
    <cellStyle name="Input 2 2 3 2 12 4" xfId="13885"/>
    <cellStyle name="Input 2 2 3 2 12 4 2" xfId="33201"/>
    <cellStyle name="Input 2 2 3 2 12 5" xfId="25577"/>
    <cellStyle name="Input 2 2 3 2 13" xfId="1918"/>
    <cellStyle name="Input 2 2 3 2 13 2" xfId="5969"/>
    <cellStyle name="Input 2 2 3 2 13 2 2" xfId="27031"/>
    <cellStyle name="Input 2 2 3 2 13 2 3" xfId="17190"/>
    <cellStyle name="Input 2 2 3 2 13 3" xfId="9644"/>
    <cellStyle name="Input 2 2 3 2 13 3 2" xfId="29791"/>
    <cellStyle name="Input 2 2 3 2 13 3 3" xfId="20750"/>
    <cellStyle name="Input 2 2 3 2 13 4" xfId="12999"/>
    <cellStyle name="Input 2 2 3 2 13 4 2" xfId="32315"/>
    <cellStyle name="Input 2 2 3 2 13 5" xfId="24242"/>
    <cellStyle name="Input 2 2 3 2 14" xfId="2421"/>
    <cellStyle name="Input 2 2 3 2 14 2" xfId="6315"/>
    <cellStyle name="Input 2 2 3 2 14 2 2" xfId="27315"/>
    <cellStyle name="Input 2 2 3 2 14 2 3" xfId="17536"/>
    <cellStyle name="Input 2 2 3 2 14 3" xfId="9990"/>
    <cellStyle name="Input 2 2 3 2 14 3 2" xfId="30075"/>
    <cellStyle name="Input 2 2 3 2 14 3 3" xfId="21096"/>
    <cellStyle name="Input 2 2 3 2 14 4" xfId="13223"/>
    <cellStyle name="Input 2 2 3 2 14 4 2" xfId="32539"/>
    <cellStyle name="Input 2 2 3 2 14 5" xfId="24576"/>
    <cellStyle name="Input 2 2 3 2 15" xfId="4390"/>
    <cellStyle name="Input 2 2 3 2 15 2" xfId="8208"/>
    <cellStyle name="Input 2 2 3 2 15 2 2" xfId="28679"/>
    <cellStyle name="Input 2 2 3 2 15 2 3" xfId="19427"/>
    <cellStyle name="Input 2 2 3 2 15 3" xfId="11881"/>
    <cellStyle name="Input 2 2 3 2 15 3 2" xfId="31437"/>
    <cellStyle name="Input 2 2 3 2 15 3 3" xfId="22987"/>
    <cellStyle name="Input 2 2 3 2 15 4" xfId="14152"/>
    <cellStyle name="Input 2 2 3 2 15 4 2" xfId="33468"/>
    <cellStyle name="Input 2 2 3 2 15 5" xfId="25974"/>
    <cellStyle name="Input 2 2 3 2 16" xfId="2311"/>
    <cellStyle name="Input 2 2 3 2 16 2" xfId="6220"/>
    <cellStyle name="Input 2 2 3 2 16 2 2" xfId="27249"/>
    <cellStyle name="Input 2 2 3 2 16 2 3" xfId="17441"/>
    <cellStyle name="Input 2 2 3 2 16 3" xfId="9895"/>
    <cellStyle name="Input 2 2 3 2 16 3 2" xfId="30009"/>
    <cellStyle name="Input 2 2 3 2 16 3 3" xfId="21001"/>
    <cellStyle name="Input 2 2 3 2 16 4" xfId="13163"/>
    <cellStyle name="Input 2 2 3 2 16 4 2" xfId="32479"/>
    <cellStyle name="Input 2 2 3 2 16 5" xfId="24505"/>
    <cellStyle name="Input 2 2 3 2 17" xfId="4799"/>
    <cellStyle name="Input 2 2 3 2 17 2" xfId="8610"/>
    <cellStyle name="Input 2 2 3 2 17 2 2" xfId="28930"/>
    <cellStyle name="Input 2 2 3 2 17 2 3" xfId="19829"/>
    <cellStyle name="Input 2 2 3 2 17 3" xfId="12283"/>
    <cellStyle name="Input 2 2 3 2 17 3 2" xfId="31688"/>
    <cellStyle name="Input 2 2 3 2 17 3 3" xfId="23389"/>
    <cellStyle name="Input 2 2 3 2 17 4" xfId="14327"/>
    <cellStyle name="Input 2 2 3 2 17 4 2" xfId="33643"/>
    <cellStyle name="Input 2 2 3 2 17 5" xfId="26230"/>
    <cellStyle name="Input 2 2 3 2 18" xfId="5447"/>
    <cellStyle name="Input 2 2 3 2 18 2" xfId="9172"/>
    <cellStyle name="Input 2 2 3 2 18 2 2" xfId="29360"/>
    <cellStyle name="Input 2 2 3 2 18 3" xfId="16715"/>
    <cellStyle name="Input 2 2 3 2 18 4" xfId="14585"/>
    <cellStyle name="Input 2 2 3 2 19" xfId="5309"/>
    <cellStyle name="Input 2 2 3 2 19 2" xfId="26645"/>
    <cellStyle name="Input 2 2 3 2 19 3" xfId="16585"/>
    <cellStyle name="Input 2 2 3 2 2" xfId="2234"/>
    <cellStyle name="Input 2 2 3 2 2 2" xfId="6144"/>
    <cellStyle name="Input 2 2 3 2 2 2 2" xfId="27188"/>
    <cellStyle name="Input 2 2 3 2 2 2 3" xfId="17365"/>
    <cellStyle name="Input 2 2 3 2 2 3" xfId="9819"/>
    <cellStyle name="Input 2 2 3 2 2 3 2" xfId="29948"/>
    <cellStyle name="Input 2 2 3 2 2 3 3" xfId="20925"/>
    <cellStyle name="Input 2 2 3 2 2 4" xfId="13108"/>
    <cellStyle name="Input 2 2 3 2 2 4 2" xfId="32424"/>
    <cellStyle name="Input 2 2 3 2 2 5" xfId="24444"/>
    <cellStyle name="Input 2 2 3 2 2 6" xfId="35078"/>
    <cellStyle name="Input 2 2 3 2 20" xfId="35107"/>
    <cellStyle name="Input 2 2 3 2 3" xfId="1752"/>
    <cellStyle name="Input 2 2 3 2 3 2" xfId="5808"/>
    <cellStyle name="Input 2 2 3 2 3 2 2" xfId="26888"/>
    <cellStyle name="Input 2 2 3 2 3 2 3" xfId="17029"/>
    <cellStyle name="Input 2 2 3 2 3 3" xfId="9483"/>
    <cellStyle name="Input 2 2 3 2 3 3 2" xfId="29648"/>
    <cellStyle name="Input 2 2 3 2 3 3 3" xfId="20589"/>
    <cellStyle name="Input 2 2 3 2 3 4" xfId="12904"/>
    <cellStyle name="Input 2 2 3 2 3 4 2" xfId="32220"/>
    <cellStyle name="Input 2 2 3 2 3 5" xfId="24099"/>
    <cellStyle name="Input 2 2 3 2 3 6" xfId="36120"/>
    <cellStyle name="Input 2 2 3 2 4" xfId="2540"/>
    <cellStyle name="Input 2 2 3 2 4 2" xfId="6424"/>
    <cellStyle name="Input 2 2 3 2 4 2 2" xfId="27372"/>
    <cellStyle name="Input 2 2 3 2 4 2 3" xfId="17645"/>
    <cellStyle name="Input 2 2 3 2 4 3" xfId="10099"/>
    <cellStyle name="Input 2 2 3 2 4 3 2" xfId="30132"/>
    <cellStyle name="Input 2 2 3 2 4 3 3" xfId="21205"/>
    <cellStyle name="Input 2 2 3 2 4 4" xfId="13277"/>
    <cellStyle name="Input 2 2 3 2 4 4 2" xfId="32593"/>
    <cellStyle name="Input 2 2 3 2 4 5" xfId="24635"/>
    <cellStyle name="Input 2 2 3 2 5" xfId="1704"/>
    <cellStyle name="Input 2 2 3 2 5 2" xfId="5762"/>
    <cellStyle name="Input 2 2 3 2 5 2 2" xfId="26844"/>
    <cellStyle name="Input 2 2 3 2 5 2 3" xfId="16983"/>
    <cellStyle name="Input 2 2 3 2 5 3" xfId="9440"/>
    <cellStyle name="Input 2 2 3 2 5 3 2" xfId="29606"/>
    <cellStyle name="Input 2 2 3 2 5 3 3" xfId="20546"/>
    <cellStyle name="Input 2 2 3 2 5 4" xfId="12875"/>
    <cellStyle name="Input 2 2 3 2 5 4 2" xfId="32191"/>
    <cellStyle name="Input 2 2 3 2 5 5" xfId="24057"/>
    <cellStyle name="Input 2 2 3 2 6" xfId="2115"/>
    <cellStyle name="Input 2 2 3 2 6 2" xfId="6029"/>
    <cellStyle name="Input 2 2 3 2 6 2 2" xfId="27091"/>
    <cellStyle name="Input 2 2 3 2 6 2 3" xfId="17250"/>
    <cellStyle name="Input 2 2 3 2 6 3" xfId="9704"/>
    <cellStyle name="Input 2 2 3 2 6 3 2" xfId="29851"/>
    <cellStyle name="Input 2 2 3 2 6 3 3" xfId="20810"/>
    <cellStyle name="Input 2 2 3 2 6 4" xfId="13050"/>
    <cellStyle name="Input 2 2 3 2 6 4 2" xfId="32366"/>
    <cellStyle name="Input 2 2 3 2 6 5" xfId="24347"/>
    <cellStyle name="Input 2 2 3 2 7" xfId="1544"/>
    <cellStyle name="Input 2 2 3 2 7 2" xfId="5603"/>
    <cellStyle name="Input 2 2 3 2 7 2 2" xfId="26706"/>
    <cellStyle name="Input 2 2 3 2 7 2 3" xfId="16824"/>
    <cellStyle name="Input 2 2 3 2 7 3" xfId="9281"/>
    <cellStyle name="Input 2 2 3 2 7 3 2" xfId="29468"/>
    <cellStyle name="Input 2 2 3 2 7 3 3" xfId="20387"/>
    <cellStyle name="Input 2 2 3 2 7 4" xfId="12761"/>
    <cellStyle name="Input 2 2 3 2 7 4 2" xfId="32077"/>
    <cellStyle name="Input 2 2 3 2 7 5" xfId="23918"/>
    <cellStyle name="Input 2 2 3 2 8" xfId="2009"/>
    <cellStyle name="Input 2 2 3 2 8 2" xfId="5996"/>
    <cellStyle name="Input 2 2 3 2 8 2 2" xfId="27058"/>
    <cellStyle name="Input 2 2 3 2 8 2 3" xfId="17217"/>
    <cellStyle name="Input 2 2 3 2 8 3" xfId="9671"/>
    <cellStyle name="Input 2 2 3 2 8 3 2" xfId="29818"/>
    <cellStyle name="Input 2 2 3 2 8 3 3" xfId="20777"/>
    <cellStyle name="Input 2 2 3 2 8 4" xfId="13026"/>
    <cellStyle name="Input 2 2 3 2 8 4 2" xfId="32342"/>
    <cellStyle name="Input 2 2 3 2 8 5" xfId="24283"/>
    <cellStyle name="Input 2 2 3 2 9" xfId="1740"/>
    <cellStyle name="Input 2 2 3 2 9 2" xfId="5796"/>
    <cellStyle name="Input 2 2 3 2 9 2 2" xfId="26876"/>
    <cellStyle name="Input 2 2 3 2 9 2 3" xfId="17017"/>
    <cellStyle name="Input 2 2 3 2 9 3" xfId="9473"/>
    <cellStyle name="Input 2 2 3 2 9 3 2" xfId="29638"/>
    <cellStyle name="Input 2 2 3 2 9 3 3" xfId="20579"/>
    <cellStyle name="Input 2 2 3 2 9 4" xfId="12898"/>
    <cellStyle name="Input 2 2 3 2 9 4 2" xfId="32214"/>
    <cellStyle name="Input 2 2 3 2 9 5" xfId="24089"/>
    <cellStyle name="Input 2 2 3 20" xfId="5310"/>
    <cellStyle name="Input 2 2 3 20 2" xfId="26646"/>
    <cellStyle name="Input 2 2 3 20 3" xfId="16586"/>
    <cellStyle name="Input 2 2 3 21" xfId="34116"/>
    <cellStyle name="Input 2 2 3 3" xfId="2235"/>
    <cellStyle name="Input 2 2 3 3 2" xfId="6145"/>
    <cellStyle name="Input 2 2 3 3 2 2" xfId="27189"/>
    <cellStyle name="Input 2 2 3 3 2 3" xfId="17366"/>
    <cellStyle name="Input 2 2 3 3 3" xfId="9820"/>
    <cellStyle name="Input 2 2 3 3 3 2" xfId="29949"/>
    <cellStyle name="Input 2 2 3 3 3 3" xfId="20926"/>
    <cellStyle name="Input 2 2 3 3 4" xfId="13109"/>
    <cellStyle name="Input 2 2 3 3 4 2" xfId="32425"/>
    <cellStyle name="Input 2 2 3 3 5" xfId="24445"/>
    <cellStyle name="Input 2 2 3 3 6" xfId="35310"/>
    <cellStyle name="Input 2 2 3 4" xfId="1855"/>
    <cellStyle name="Input 2 2 3 4 2" xfId="5909"/>
    <cellStyle name="Input 2 2 3 4 2 2" xfId="26971"/>
    <cellStyle name="Input 2 2 3 4 2 3" xfId="17130"/>
    <cellStyle name="Input 2 2 3 4 3" xfId="9584"/>
    <cellStyle name="Input 2 2 3 4 3 2" xfId="29731"/>
    <cellStyle name="Input 2 2 3 4 3 3" xfId="20690"/>
    <cellStyle name="Input 2 2 3 4 4" xfId="12969"/>
    <cellStyle name="Input 2 2 3 4 4 2" xfId="32285"/>
    <cellStyle name="Input 2 2 3 4 5" xfId="24182"/>
    <cellStyle name="Input 2 2 3 4 6" xfId="35743"/>
    <cellStyle name="Input 2 2 3 5" xfId="2264"/>
    <cellStyle name="Input 2 2 3 5 2" xfId="6174"/>
    <cellStyle name="Input 2 2 3 5 2 2" xfId="27218"/>
    <cellStyle name="Input 2 2 3 5 2 3" xfId="17395"/>
    <cellStyle name="Input 2 2 3 5 3" xfId="9849"/>
    <cellStyle name="Input 2 2 3 5 3 2" xfId="29978"/>
    <cellStyle name="Input 2 2 3 5 3 3" xfId="20955"/>
    <cellStyle name="Input 2 2 3 5 4" xfId="13133"/>
    <cellStyle name="Input 2 2 3 5 4 2" xfId="32449"/>
    <cellStyle name="Input 2 2 3 5 5" xfId="24474"/>
    <cellStyle name="Input 2 2 3 6" xfId="1826"/>
    <cellStyle name="Input 2 2 3 6 2" xfId="5880"/>
    <cellStyle name="Input 2 2 3 6 2 2" xfId="26942"/>
    <cellStyle name="Input 2 2 3 6 2 3" xfId="17101"/>
    <cellStyle name="Input 2 2 3 6 3" xfId="9555"/>
    <cellStyle name="Input 2 2 3 6 3 2" xfId="29702"/>
    <cellStyle name="Input 2 2 3 6 3 3" xfId="20661"/>
    <cellStyle name="Input 2 2 3 6 4" xfId="12942"/>
    <cellStyle name="Input 2 2 3 6 4 2" xfId="32258"/>
    <cellStyle name="Input 2 2 3 6 5" xfId="24153"/>
    <cellStyle name="Input 2 2 3 7" xfId="2116"/>
    <cellStyle name="Input 2 2 3 7 2" xfId="6030"/>
    <cellStyle name="Input 2 2 3 7 2 2" xfId="27092"/>
    <cellStyle name="Input 2 2 3 7 2 3" xfId="17251"/>
    <cellStyle name="Input 2 2 3 7 3" xfId="9705"/>
    <cellStyle name="Input 2 2 3 7 3 2" xfId="29852"/>
    <cellStyle name="Input 2 2 3 7 3 3" xfId="20811"/>
    <cellStyle name="Input 2 2 3 7 4" xfId="13051"/>
    <cellStyle name="Input 2 2 3 7 4 2" xfId="32367"/>
    <cellStyle name="Input 2 2 3 7 5" xfId="24348"/>
    <cellStyle name="Input 2 2 3 8" xfId="2948"/>
    <cellStyle name="Input 2 2 3 8 2" xfId="6825"/>
    <cellStyle name="Input 2 2 3 8 2 2" xfId="27721"/>
    <cellStyle name="Input 2 2 3 8 2 3" xfId="18044"/>
    <cellStyle name="Input 2 2 3 8 3" xfId="10498"/>
    <cellStyle name="Input 2 2 3 8 3 2" xfId="30479"/>
    <cellStyle name="Input 2 2 3 8 3 3" xfId="21604"/>
    <cellStyle name="Input 2 2 3 8 4" xfId="13492"/>
    <cellStyle name="Input 2 2 3 8 4 2" xfId="32808"/>
    <cellStyle name="Input 2 2 3 8 5" xfId="24986"/>
    <cellStyle name="Input 2 2 3 9" xfId="2010"/>
    <cellStyle name="Input 2 2 3 9 2" xfId="5997"/>
    <cellStyle name="Input 2 2 3 9 2 2" xfId="27059"/>
    <cellStyle name="Input 2 2 3 9 2 3" xfId="17218"/>
    <cellStyle name="Input 2 2 3 9 3" xfId="9672"/>
    <cellStyle name="Input 2 2 3 9 3 2" xfId="29819"/>
    <cellStyle name="Input 2 2 3 9 3 3" xfId="20778"/>
    <cellStyle name="Input 2 2 3 9 4" xfId="13027"/>
    <cellStyle name="Input 2 2 3 9 4 2" xfId="32343"/>
    <cellStyle name="Input 2 2 3 9 5" xfId="24284"/>
    <cellStyle name="Input 2 2 4" xfId="328"/>
    <cellStyle name="Input 2 2 4 10" xfId="2191"/>
    <cellStyle name="Input 2 2 4 10 2" xfId="6103"/>
    <cellStyle name="Input 2 2 4 10 2 2" xfId="27147"/>
    <cellStyle name="Input 2 2 4 10 2 3" xfId="17324"/>
    <cellStyle name="Input 2 2 4 10 3" xfId="9778"/>
    <cellStyle name="Input 2 2 4 10 3 2" xfId="29907"/>
    <cellStyle name="Input 2 2 4 10 3 3" xfId="20884"/>
    <cellStyle name="Input 2 2 4 10 4" xfId="13082"/>
    <cellStyle name="Input 2 2 4 10 4 2" xfId="32398"/>
    <cellStyle name="Input 2 2 4 10 5" xfId="24403"/>
    <cellStyle name="Input 2 2 4 11" xfId="1818"/>
    <cellStyle name="Input 2 2 4 11 2" xfId="5872"/>
    <cellStyle name="Input 2 2 4 11 2 2" xfId="26934"/>
    <cellStyle name="Input 2 2 4 11 2 3" xfId="17093"/>
    <cellStyle name="Input 2 2 4 11 3" xfId="9547"/>
    <cellStyle name="Input 2 2 4 11 3 2" xfId="29694"/>
    <cellStyle name="Input 2 2 4 11 3 3" xfId="20653"/>
    <cellStyle name="Input 2 2 4 11 4" xfId="12934"/>
    <cellStyle name="Input 2 2 4 11 4 2" xfId="32250"/>
    <cellStyle name="Input 2 2 4 11 5" xfId="24145"/>
    <cellStyle name="Input 2 2 4 12" xfId="3760"/>
    <cellStyle name="Input 2 2 4 12 2" xfId="7617"/>
    <cellStyle name="Input 2 2 4 12 2 2" xfId="28238"/>
    <cellStyle name="Input 2 2 4 12 2 3" xfId="18836"/>
    <cellStyle name="Input 2 2 4 12 3" xfId="11290"/>
    <cellStyle name="Input 2 2 4 12 3 2" xfId="30996"/>
    <cellStyle name="Input 2 2 4 12 3 3" xfId="22396"/>
    <cellStyle name="Input 2 2 4 12 4" xfId="13837"/>
    <cellStyle name="Input 2 2 4 12 4 2" xfId="33153"/>
    <cellStyle name="Input 2 2 4 12 5" xfId="25507"/>
    <cellStyle name="Input 2 2 4 13" xfId="1919"/>
    <cellStyle name="Input 2 2 4 13 2" xfId="5970"/>
    <cellStyle name="Input 2 2 4 13 2 2" xfId="27032"/>
    <cellStyle name="Input 2 2 4 13 2 3" xfId="17191"/>
    <cellStyle name="Input 2 2 4 13 3" xfId="9645"/>
    <cellStyle name="Input 2 2 4 13 3 2" xfId="29792"/>
    <cellStyle name="Input 2 2 4 13 3 3" xfId="20751"/>
    <cellStyle name="Input 2 2 4 13 4" xfId="13000"/>
    <cellStyle name="Input 2 2 4 13 4 2" xfId="32316"/>
    <cellStyle name="Input 2 2 4 13 5" xfId="24243"/>
    <cellStyle name="Input 2 2 4 14" xfId="2420"/>
    <cellStyle name="Input 2 2 4 14 2" xfId="6314"/>
    <cellStyle name="Input 2 2 4 14 2 2" xfId="27314"/>
    <cellStyle name="Input 2 2 4 14 2 3" xfId="17535"/>
    <cellStyle name="Input 2 2 4 14 3" xfId="9989"/>
    <cellStyle name="Input 2 2 4 14 3 2" xfId="30074"/>
    <cellStyle name="Input 2 2 4 14 3 3" xfId="21095"/>
    <cellStyle name="Input 2 2 4 14 4" xfId="13222"/>
    <cellStyle name="Input 2 2 4 14 4 2" xfId="32538"/>
    <cellStyle name="Input 2 2 4 14 5" xfId="24575"/>
    <cellStyle name="Input 2 2 4 15" xfId="1756"/>
    <cellStyle name="Input 2 2 4 15 2" xfId="5812"/>
    <cellStyle name="Input 2 2 4 15 2 2" xfId="26892"/>
    <cellStyle name="Input 2 2 4 15 2 3" xfId="17033"/>
    <cellStyle name="Input 2 2 4 15 3" xfId="9487"/>
    <cellStyle name="Input 2 2 4 15 3 2" xfId="29652"/>
    <cellStyle name="Input 2 2 4 15 3 3" xfId="20593"/>
    <cellStyle name="Input 2 2 4 15 4" xfId="12908"/>
    <cellStyle name="Input 2 2 4 15 4 2" xfId="32224"/>
    <cellStyle name="Input 2 2 4 15 5" xfId="24103"/>
    <cellStyle name="Input 2 2 4 16" xfId="2309"/>
    <cellStyle name="Input 2 2 4 16 2" xfId="6218"/>
    <cellStyle name="Input 2 2 4 16 2 2" xfId="27247"/>
    <cellStyle name="Input 2 2 4 16 2 3" xfId="17439"/>
    <cellStyle name="Input 2 2 4 16 3" xfId="9893"/>
    <cellStyle name="Input 2 2 4 16 3 2" xfId="30007"/>
    <cellStyle name="Input 2 2 4 16 3 3" xfId="20999"/>
    <cellStyle name="Input 2 2 4 16 4" xfId="13161"/>
    <cellStyle name="Input 2 2 4 16 4 2" xfId="32477"/>
    <cellStyle name="Input 2 2 4 16 5" xfId="24503"/>
    <cellStyle name="Input 2 2 4 17" xfId="4758"/>
    <cellStyle name="Input 2 2 4 17 2" xfId="8569"/>
    <cellStyle name="Input 2 2 4 17 2 2" xfId="28889"/>
    <cellStyle name="Input 2 2 4 17 2 3" xfId="19788"/>
    <cellStyle name="Input 2 2 4 17 3" xfId="12242"/>
    <cellStyle name="Input 2 2 4 17 3 2" xfId="31647"/>
    <cellStyle name="Input 2 2 4 17 3 3" xfId="23348"/>
    <cellStyle name="Input 2 2 4 17 4" xfId="14286"/>
    <cellStyle name="Input 2 2 4 17 4 2" xfId="33602"/>
    <cellStyle name="Input 2 2 4 17 5" xfId="26189"/>
    <cellStyle name="Input 2 2 4 18" xfId="5448"/>
    <cellStyle name="Input 2 2 4 18 2" xfId="9173"/>
    <cellStyle name="Input 2 2 4 18 2 2" xfId="29361"/>
    <cellStyle name="Input 2 2 4 18 3" xfId="16716"/>
    <cellStyle name="Input 2 2 4 18 4" xfId="14586"/>
    <cellStyle name="Input 2 2 4 19" xfId="5308"/>
    <cellStyle name="Input 2 2 4 19 2" xfId="26644"/>
    <cellStyle name="Input 2 2 4 19 3" xfId="16584"/>
    <cellStyle name="Input 2 2 4 2" xfId="2233"/>
    <cellStyle name="Input 2 2 4 2 2" xfId="6143"/>
    <cellStyle name="Input 2 2 4 2 2 2" xfId="27187"/>
    <cellStyle name="Input 2 2 4 2 2 3" xfId="17364"/>
    <cellStyle name="Input 2 2 4 2 3" xfId="9818"/>
    <cellStyle name="Input 2 2 4 2 3 2" xfId="29947"/>
    <cellStyle name="Input 2 2 4 2 3 3" xfId="20924"/>
    <cellStyle name="Input 2 2 4 2 4" xfId="13107"/>
    <cellStyle name="Input 2 2 4 2 4 2" xfId="32423"/>
    <cellStyle name="Input 2 2 4 2 5" xfId="24443"/>
    <cellStyle name="Input 2 2 4 2 6" xfId="35126"/>
    <cellStyle name="Input 2 2 4 20" xfId="35057"/>
    <cellStyle name="Input 2 2 4 3" xfId="1856"/>
    <cellStyle name="Input 2 2 4 3 2" xfId="5910"/>
    <cellStyle name="Input 2 2 4 3 2 2" xfId="26972"/>
    <cellStyle name="Input 2 2 4 3 2 3" xfId="17131"/>
    <cellStyle name="Input 2 2 4 3 3" xfId="9585"/>
    <cellStyle name="Input 2 2 4 3 3 2" xfId="29732"/>
    <cellStyle name="Input 2 2 4 3 3 3" xfId="20691"/>
    <cellStyle name="Input 2 2 4 3 4" xfId="12970"/>
    <cellStyle name="Input 2 2 4 3 4 2" xfId="32286"/>
    <cellStyle name="Input 2 2 4 3 5" xfId="24183"/>
    <cellStyle name="Input 2 2 4 3 6" xfId="36101"/>
    <cellStyle name="Input 2 2 4 4" xfId="2263"/>
    <cellStyle name="Input 2 2 4 4 2" xfId="6173"/>
    <cellStyle name="Input 2 2 4 4 2 2" xfId="27217"/>
    <cellStyle name="Input 2 2 4 4 2 3" xfId="17394"/>
    <cellStyle name="Input 2 2 4 4 3" xfId="9848"/>
    <cellStyle name="Input 2 2 4 4 3 2" xfId="29977"/>
    <cellStyle name="Input 2 2 4 4 3 3" xfId="20954"/>
    <cellStyle name="Input 2 2 4 4 4" xfId="13132"/>
    <cellStyle name="Input 2 2 4 4 4 2" xfId="32448"/>
    <cellStyle name="Input 2 2 4 4 5" xfId="24473"/>
    <cellStyle name="Input 2 2 4 5" xfId="1827"/>
    <cellStyle name="Input 2 2 4 5 2" xfId="5881"/>
    <cellStyle name="Input 2 2 4 5 2 2" xfId="26943"/>
    <cellStyle name="Input 2 2 4 5 2 3" xfId="17102"/>
    <cellStyle name="Input 2 2 4 5 3" xfId="9556"/>
    <cellStyle name="Input 2 2 4 5 3 2" xfId="29703"/>
    <cellStyle name="Input 2 2 4 5 3 3" xfId="20662"/>
    <cellStyle name="Input 2 2 4 5 4" xfId="12943"/>
    <cellStyle name="Input 2 2 4 5 4 2" xfId="32259"/>
    <cellStyle name="Input 2 2 4 5 5" xfId="24154"/>
    <cellStyle name="Input 2 2 4 6" xfId="2114"/>
    <cellStyle name="Input 2 2 4 6 2" xfId="6028"/>
    <cellStyle name="Input 2 2 4 6 2 2" xfId="27090"/>
    <cellStyle name="Input 2 2 4 6 2 3" xfId="17249"/>
    <cellStyle name="Input 2 2 4 6 3" xfId="9703"/>
    <cellStyle name="Input 2 2 4 6 3 2" xfId="29850"/>
    <cellStyle name="Input 2 2 4 6 3 3" xfId="20809"/>
    <cellStyle name="Input 2 2 4 6 4" xfId="13049"/>
    <cellStyle name="Input 2 2 4 6 4 2" xfId="32365"/>
    <cellStyle name="Input 2 2 4 6 5" xfId="24346"/>
    <cellStyle name="Input 2 2 4 7" xfId="1682"/>
    <cellStyle name="Input 2 2 4 7 2" xfId="5740"/>
    <cellStyle name="Input 2 2 4 7 2 2" xfId="26826"/>
    <cellStyle name="Input 2 2 4 7 2 3" xfId="16961"/>
    <cellStyle name="Input 2 2 4 7 3" xfId="9418"/>
    <cellStyle name="Input 2 2 4 7 3 2" xfId="29588"/>
    <cellStyle name="Input 2 2 4 7 3 3" xfId="20524"/>
    <cellStyle name="Input 2 2 4 7 4" xfId="12867"/>
    <cellStyle name="Input 2 2 4 7 4 2" xfId="32183"/>
    <cellStyle name="Input 2 2 4 7 5" xfId="24039"/>
    <cellStyle name="Input 2 2 4 8" xfId="2008"/>
    <cellStyle name="Input 2 2 4 8 2" xfId="5995"/>
    <cellStyle name="Input 2 2 4 8 2 2" xfId="27057"/>
    <cellStyle name="Input 2 2 4 8 2 3" xfId="17216"/>
    <cellStyle name="Input 2 2 4 8 3" xfId="9670"/>
    <cellStyle name="Input 2 2 4 8 3 2" xfId="29817"/>
    <cellStyle name="Input 2 2 4 8 3 3" xfId="20776"/>
    <cellStyle name="Input 2 2 4 8 4" xfId="13025"/>
    <cellStyle name="Input 2 2 4 8 4 2" xfId="32341"/>
    <cellStyle name="Input 2 2 4 8 5" xfId="24282"/>
    <cellStyle name="Input 2 2 4 9" xfId="1741"/>
    <cellStyle name="Input 2 2 4 9 2" xfId="5797"/>
    <cellStyle name="Input 2 2 4 9 2 2" xfId="26877"/>
    <cellStyle name="Input 2 2 4 9 2 3" xfId="17018"/>
    <cellStyle name="Input 2 2 4 9 3" xfId="9474"/>
    <cellStyle name="Input 2 2 4 9 3 2" xfId="29639"/>
    <cellStyle name="Input 2 2 4 9 3 3" xfId="20580"/>
    <cellStyle name="Input 2 2 4 9 4" xfId="12899"/>
    <cellStyle name="Input 2 2 4 9 4 2" xfId="32215"/>
    <cellStyle name="Input 2 2 4 9 5" xfId="24090"/>
    <cellStyle name="Input 2 2 5" xfId="2238"/>
    <cellStyle name="Input 2 2 5 2" xfId="6148"/>
    <cellStyle name="Input 2 2 5 2 2" xfId="27192"/>
    <cellStyle name="Input 2 2 5 2 3" xfId="17369"/>
    <cellStyle name="Input 2 2 5 3" xfId="9823"/>
    <cellStyle name="Input 2 2 5 3 2" xfId="29952"/>
    <cellStyle name="Input 2 2 5 3 3" xfId="20929"/>
    <cellStyle name="Input 2 2 5 4" xfId="13112"/>
    <cellStyle name="Input 2 2 5 4 2" xfId="32428"/>
    <cellStyle name="Input 2 2 5 5" xfId="24448"/>
    <cellStyle name="Input 2 2 5 6" xfId="34784"/>
    <cellStyle name="Input 2 2 6" xfId="1852"/>
    <cellStyle name="Input 2 2 6 2" xfId="5906"/>
    <cellStyle name="Input 2 2 6 2 2" xfId="26968"/>
    <cellStyle name="Input 2 2 6 2 3" xfId="17127"/>
    <cellStyle name="Input 2 2 6 3" xfId="9581"/>
    <cellStyle name="Input 2 2 6 3 2" xfId="29728"/>
    <cellStyle name="Input 2 2 6 3 3" xfId="20687"/>
    <cellStyle name="Input 2 2 6 4" xfId="12966"/>
    <cellStyle name="Input 2 2 6 4 2" xfId="32282"/>
    <cellStyle name="Input 2 2 6 5" xfId="24179"/>
    <cellStyle name="Input 2 2 6 6" xfId="35640"/>
    <cellStyle name="Input 2 2 7" xfId="2425"/>
    <cellStyle name="Input 2 2 7 2" xfId="6319"/>
    <cellStyle name="Input 2 2 7 2 2" xfId="27319"/>
    <cellStyle name="Input 2 2 7 2 3" xfId="17540"/>
    <cellStyle name="Input 2 2 7 3" xfId="9994"/>
    <cellStyle name="Input 2 2 7 3 2" xfId="30079"/>
    <cellStyle name="Input 2 2 7 3 3" xfId="21100"/>
    <cellStyle name="Input 2 2 7 4" xfId="13226"/>
    <cellStyle name="Input 2 2 7 4 2" xfId="32542"/>
    <cellStyle name="Input 2 2 7 5" xfId="24580"/>
    <cellStyle name="Input 2 2 8" xfId="1823"/>
    <cellStyle name="Input 2 2 8 2" xfId="5877"/>
    <cellStyle name="Input 2 2 8 2 2" xfId="26939"/>
    <cellStyle name="Input 2 2 8 2 3" xfId="17098"/>
    <cellStyle name="Input 2 2 8 3" xfId="9552"/>
    <cellStyle name="Input 2 2 8 3 2" xfId="29699"/>
    <cellStyle name="Input 2 2 8 3 3" xfId="20658"/>
    <cellStyle name="Input 2 2 8 4" xfId="12939"/>
    <cellStyle name="Input 2 2 8 4 2" xfId="32255"/>
    <cellStyle name="Input 2 2 8 5" xfId="24150"/>
    <cellStyle name="Input 2 2 9" xfId="2119"/>
    <cellStyle name="Input 2 2 9 2" xfId="6033"/>
    <cellStyle name="Input 2 2 9 2 2" xfId="27095"/>
    <cellStyle name="Input 2 2 9 2 3" xfId="17254"/>
    <cellStyle name="Input 2 2 9 3" xfId="9708"/>
    <cellStyle name="Input 2 2 9 3 2" xfId="29855"/>
    <cellStyle name="Input 2 2 9 3 3" xfId="20814"/>
    <cellStyle name="Input 2 2 9 4" xfId="13054"/>
    <cellStyle name="Input 2 2 9 4 2" xfId="32370"/>
    <cellStyle name="Input 2 2 9 5" xfId="24351"/>
    <cellStyle name="Input 2 20" xfId="2821"/>
    <cellStyle name="Input 2 20 2" xfId="6700"/>
    <cellStyle name="Input 2 20 2 2" xfId="27606"/>
    <cellStyle name="Input 2 20 2 3" xfId="17919"/>
    <cellStyle name="Input 2 20 3" xfId="10373"/>
    <cellStyle name="Input 2 20 3 2" xfId="30364"/>
    <cellStyle name="Input 2 20 3 3" xfId="21479"/>
    <cellStyle name="Input 2 20 4" xfId="13415"/>
    <cellStyle name="Input 2 20 4 2" xfId="32731"/>
    <cellStyle name="Input 2 20 5" xfId="24870"/>
    <cellStyle name="Input 2 21" xfId="2318"/>
    <cellStyle name="Input 2 21 2" xfId="6225"/>
    <cellStyle name="Input 2 21 2 2" xfId="27254"/>
    <cellStyle name="Input 2 21 2 3" xfId="17446"/>
    <cellStyle name="Input 2 21 3" xfId="9900"/>
    <cellStyle name="Input 2 21 3 2" xfId="30014"/>
    <cellStyle name="Input 2 21 3 3" xfId="21006"/>
    <cellStyle name="Input 2 21 4" xfId="13168"/>
    <cellStyle name="Input 2 21 4 2" xfId="32484"/>
    <cellStyle name="Input 2 21 5" xfId="24510"/>
    <cellStyle name="Input 2 22" xfId="2827"/>
    <cellStyle name="Input 2 22 2" xfId="6706"/>
    <cellStyle name="Input 2 22 2 2" xfId="27612"/>
    <cellStyle name="Input 2 22 2 3" xfId="17925"/>
    <cellStyle name="Input 2 22 3" xfId="10379"/>
    <cellStyle name="Input 2 22 3 2" xfId="30370"/>
    <cellStyle name="Input 2 22 3 3" xfId="21485"/>
    <cellStyle name="Input 2 22 4" xfId="13421"/>
    <cellStyle name="Input 2 22 4 2" xfId="32737"/>
    <cellStyle name="Input 2 22 5" xfId="24876"/>
    <cellStyle name="Input 2 23" xfId="5442"/>
    <cellStyle name="Input 2 23 2" xfId="9167"/>
    <cellStyle name="Input 2 23 2 2" xfId="29355"/>
    <cellStyle name="Input 2 23 3" xfId="16710"/>
    <cellStyle name="Input 2 23 4" xfId="14580"/>
    <cellStyle name="Input 2 24" xfId="5314"/>
    <cellStyle name="Input 2 24 2" xfId="26650"/>
    <cellStyle name="Input 2 24 3" xfId="16590"/>
    <cellStyle name="Input 2 25" xfId="33993"/>
    <cellStyle name="Input 2 3" xfId="329"/>
    <cellStyle name="Input 2 3 10" xfId="1742"/>
    <cellStyle name="Input 2 3 10 2" xfId="5798"/>
    <cellStyle name="Input 2 3 10 2 2" xfId="26878"/>
    <cellStyle name="Input 2 3 10 2 3" xfId="17019"/>
    <cellStyle name="Input 2 3 10 3" xfId="9475"/>
    <cellStyle name="Input 2 3 10 3 2" xfId="29640"/>
    <cellStyle name="Input 2 3 10 3 3" xfId="20581"/>
    <cellStyle name="Input 2 3 10 4" xfId="12900"/>
    <cellStyle name="Input 2 3 10 4 2" xfId="32216"/>
    <cellStyle name="Input 2 3 10 5" xfId="24091"/>
    <cellStyle name="Input 2 3 11" xfId="2190"/>
    <cellStyle name="Input 2 3 11 2" xfId="6102"/>
    <cellStyle name="Input 2 3 11 2 2" xfId="27146"/>
    <cellStyle name="Input 2 3 11 2 3" xfId="17323"/>
    <cellStyle name="Input 2 3 11 3" xfId="9777"/>
    <cellStyle name="Input 2 3 11 3 2" xfId="29906"/>
    <cellStyle name="Input 2 3 11 3 3" xfId="20883"/>
    <cellStyle name="Input 2 3 11 4" xfId="13081"/>
    <cellStyle name="Input 2 3 11 4 2" xfId="32397"/>
    <cellStyle name="Input 2 3 11 5" xfId="24402"/>
    <cellStyle name="Input 2 3 12" xfId="1819"/>
    <cellStyle name="Input 2 3 12 2" xfId="5873"/>
    <cellStyle name="Input 2 3 12 2 2" xfId="26935"/>
    <cellStyle name="Input 2 3 12 2 3" xfId="17094"/>
    <cellStyle name="Input 2 3 12 3" xfId="9548"/>
    <cellStyle name="Input 2 3 12 3 2" xfId="29695"/>
    <cellStyle name="Input 2 3 12 3 3" xfId="20654"/>
    <cellStyle name="Input 2 3 12 4" xfId="12935"/>
    <cellStyle name="Input 2 3 12 4 2" xfId="32251"/>
    <cellStyle name="Input 2 3 12 5" xfId="24146"/>
    <cellStyle name="Input 2 3 13" xfId="3847"/>
    <cellStyle name="Input 2 3 13 2" xfId="7690"/>
    <cellStyle name="Input 2 3 13 2 2" xfId="28296"/>
    <cellStyle name="Input 2 3 13 2 3" xfId="18909"/>
    <cellStyle name="Input 2 3 13 3" xfId="11363"/>
    <cellStyle name="Input 2 3 13 3 2" xfId="31054"/>
    <cellStyle name="Input 2 3 13 3 3" xfId="22469"/>
    <cellStyle name="Input 2 3 13 4" xfId="13887"/>
    <cellStyle name="Input 2 3 13 4 2" xfId="33203"/>
    <cellStyle name="Input 2 3 13 5" xfId="25579"/>
    <cellStyle name="Input 2 3 14" xfId="1920"/>
    <cellStyle name="Input 2 3 14 2" xfId="5971"/>
    <cellStyle name="Input 2 3 14 2 2" xfId="27033"/>
    <cellStyle name="Input 2 3 14 2 3" xfId="17192"/>
    <cellStyle name="Input 2 3 14 3" xfId="9646"/>
    <cellStyle name="Input 2 3 14 3 2" xfId="29793"/>
    <cellStyle name="Input 2 3 14 3 3" xfId="20752"/>
    <cellStyle name="Input 2 3 14 4" xfId="13001"/>
    <cellStyle name="Input 2 3 14 4 2" xfId="32317"/>
    <cellStyle name="Input 2 3 14 5" xfId="24244"/>
    <cellStyle name="Input 2 3 15" xfId="2419"/>
    <cellStyle name="Input 2 3 15 2" xfId="6313"/>
    <cellStyle name="Input 2 3 15 2 2" xfId="27313"/>
    <cellStyle name="Input 2 3 15 2 3" xfId="17534"/>
    <cellStyle name="Input 2 3 15 3" xfId="9988"/>
    <cellStyle name="Input 2 3 15 3 2" xfId="30073"/>
    <cellStyle name="Input 2 3 15 3 3" xfId="21094"/>
    <cellStyle name="Input 2 3 15 4" xfId="13221"/>
    <cellStyle name="Input 2 3 15 4 2" xfId="32537"/>
    <cellStyle name="Input 2 3 15 5" xfId="24574"/>
    <cellStyle name="Input 2 3 16" xfId="1757"/>
    <cellStyle name="Input 2 3 16 2" xfId="5813"/>
    <cellStyle name="Input 2 3 16 2 2" xfId="26893"/>
    <cellStyle name="Input 2 3 16 2 3" xfId="17034"/>
    <cellStyle name="Input 2 3 16 3" xfId="9488"/>
    <cellStyle name="Input 2 3 16 3 2" xfId="29653"/>
    <cellStyle name="Input 2 3 16 3 3" xfId="20594"/>
    <cellStyle name="Input 2 3 16 4" xfId="12909"/>
    <cellStyle name="Input 2 3 16 4 2" xfId="32225"/>
    <cellStyle name="Input 2 3 16 5" xfId="24104"/>
    <cellStyle name="Input 2 3 17" xfId="2308"/>
    <cellStyle name="Input 2 3 17 2" xfId="6217"/>
    <cellStyle name="Input 2 3 17 2 2" xfId="27246"/>
    <cellStyle name="Input 2 3 17 2 3" xfId="17438"/>
    <cellStyle name="Input 2 3 17 3" xfId="9892"/>
    <cellStyle name="Input 2 3 17 3 2" xfId="30006"/>
    <cellStyle name="Input 2 3 17 3 3" xfId="20998"/>
    <cellStyle name="Input 2 3 17 4" xfId="13160"/>
    <cellStyle name="Input 2 3 17 4 2" xfId="32476"/>
    <cellStyle name="Input 2 3 17 5" xfId="24502"/>
    <cellStyle name="Input 2 3 18" xfId="4800"/>
    <cellStyle name="Input 2 3 18 2" xfId="8611"/>
    <cellStyle name="Input 2 3 18 2 2" xfId="28931"/>
    <cellStyle name="Input 2 3 18 2 3" xfId="19830"/>
    <cellStyle name="Input 2 3 18 3" xfId="12284"/>
    <cellStyle name="Input 2 3 18 3 2" xfId="31689"/>
    <cellStyle name="Input 2 3 18 3 3" xfId="23390"/>
    <cellStyle name="Input 2 3 18 4" xfId="14328"/>
    <cellStyle name="Input 2 3 18 4 2" xfId="33644"/>
    <cellStyle name="Input 2 3 18 5" xfId="26231"/>
    <cellStyle name="Input 2 3 19" xfId="5449"/>
    <cellStyle name="Input 2 3 19 2" xfId="9174"/>
    <cellStyle name="Input 2 3 19 2 2" xfId="29362"/>
    <cellStyle name="Input 2 3 19 3" xfId="16717"/>
    <cellStyle name="Input 2 3 19 4" xfId="14587"/>
    <cellStyle name="Input 2 3 2" xfId="330"/>
    <cellStyle name="Input 2 3 2 10" xfId="2189"/>
    <cellStyle name="Input 2 3 2 10 2" xfId="6101"/>
    <cellStyle name="Input 2 3 2 10 2 2" xfId="27145"/>
    <cellStyle name="Input 2 3 2 10 2 3" xfId="17322"/>
    <cellStyle name="Input 2 3 2 10 3" xfId="9776"/>
    <cellStyle name="Input 2 3 2 10 3 2" xfId="29905"/>
    <cellStyle name="Input 2 3 2 10 3 3" xfId="20882"/>
    <cellStyle name="Input 2 3 2 10 4" xfId="13080"/>
    <cellStyle name="Input 2 3 2 10 4 2" xfId="32396"/>
    <cellStyle name="Input 2 3 2 10 5" xfId="24401"/>
    <cellStyle name="Input 2 3 2 11" xfId="1842"/>
    <cellStyle name="Input 2 3 2 11 2" xfId="5896"/>
    <cellStyle name="Input 2 3 2 11 2 2" xfId="26958"/>
    <cellStyle name="Input 2 3 2 11 2 3" xfId="17117"/>
    <cellStyle name="Input 2 3 2 11 3" xfId="9571"/>
    <cellStyle name="Input 2 3 2 11 3 2" xfId="29718"/>
    <cellStyle name="Input 2 3 2 11 3 3" xfId="20677"/>
    <cellStyle name="Input 2 3 2 11 4" xfId="12958"/>
    <cellStyle name="Input 2 3 2 11 4 2" xfId="32274"/>
    <cellStyle name="Input 2 3 2 11 5" xfId="24169"/>
    <cellStyle name="Input 2 3 2 12" xfId="3989"/>
    <cellStyle name="Input 2 3 2 12 2" xfId="7815"/>
    <cellStyle name="Input 2 3 2 12 2 2" xfId="28404"/>
    <cellStyle name="Input 2 3 2 12 2 3" xfId="19034"/>
    <cellStyle name="Input 2 3 2 12 3" xfId="11488"/>
    <cellStyle name="Input 2 3 2 12 3 2" xfId="31162"/>
    <cellStyle name="Input 2 3 2 12 3 3" xfId="22594"/>
    <cellStyle name="Input 2 3 2 12 4" xfId="13959"/>
    <cellStyle name="Input 2 3 2 12 4 2" xfId="33275"/>
    <cellStyle name="Input 2 3 2 12 5" xfId="25693"/>
    <cellStyle name="Input 2 3 2 13" xfId="1921"/>
    <cellStyle name="Input 2 3 2 13 2" xfId="5972"/>
    <cellStyle name="Input 2 3 2 13 2 2" xfId="27034"/>
    <cellStyle name="Input 2 3 2 13 2 3" xfId="17193"/>
    <cellStyle name="Input 2 3 2 13 3" xfId="9647"/>
    <cellStyle name="Input 2 3 2 13 3 2" xfId="29794"/>
    <cellStyle name="Input 2 3 2 13 3 3" xfId="20753"/>
    <cellStyle name="Input 2 3 2 13 4" xfId="13002"/>
    <cellStyle name="Input 2 3 2 13 4 2" xfId="32318"/>
    <cellStyle name="Input 2 3 2 13 5" xfId="24245"/>
    <cellStyle name="Input 2 3 2 14" xfId="3367"/>
    <cellStyle name="Input 2 3 2 14 2" xfId="7225"/>
    <cellStyle name="Input 2 3 2 14 2 2" xfId="28005"/>
    <cellStyle name="Input 2 3 2 14 2 3" xfId="18444"/>
    <cellStyle name="Input 2 3 2 14 3" xfId="10898"/>
    <cellStyle name="Input 2 3 2 14 3 2" xfId="30763"/>
    <cellStyle name="Input 2 3 2 14 3 3" xfId="22004"/>
    <cellStyle name="Input 2 3 2 14 4" xfId="13690"/>
    <cellStyle name="Input 2 3 2 14 4 2" xfId="33006"/>
    <cellStyle name="Input 2 3 2 14 5" xfId="25273"/>
    <cellStyle name="Input 2 3 2 15" xfId="1758"/>
    <cellStyle name="Input 2 3 2 15 2" xfId="5814"/>
    <cellStyle name="Input 2 3 2 15 2 2" xfId="26894"/>
    <cellStyle name="Input 2 3 2 15 2 3" xfId="17035"/>
    <cellStyle name="Input 2 3 2 15 3" xfId="9489"/>
    <cellStyle name="Input 2 3 2 15 3 2" xfId="29654"/>
    <cellStyle name="Input 2 3 2 15 3 3" xfId="20595"/>
    <cellStyle name="Input 2 3 2 15 4" xfId="12910"/>
    <cellStyle name="Input 2 3 2 15 4 2" xfId="32226"/>
    <cellStyle name="Input 2 3 2 15 5" xfId="24105"/>
    <cellStyle name="Input 2 3 2 16" xfId="2175"/>
    <cellStyle name="Input 2 3 2 16 2" xfId="6088"/>
    <cellStyle name="Input 2 3 2 16 2 2" xfId="27132"/>
    <cellStyle name="Input 2 3 2 16 2 3" xfId="17309"/>
    <cellStyle name="Input 2 3 2 16 3" xfId="9763"/>
    <cellStyle name="Input 2 3 2 16 3 2" xfId="29892"/>
    <cellStyle name="Input 2 3 2 16 3 3" xfId="20869"/>
    <cellStyle name="Input 2 3 2 16 4" xfId="13067"/>
    <cellStyle name="Input 2 3 2 16 4 2" xfId="32383"/>
    <cellStyle name="Input 2 3 2 16 5" xfId="24388"/>
    <cellStyle name="Input 2 3 2 17" xfId="4900"/>
    <cellStyle name="Input 2 3 2 17 2" xfId="8711"/>
    <cellStyle name="Input 2 3 2 17 2 2" xfId="29030"/>
    <cellStyle name="Input 2 3 2 17 2 3" xfId="19930"/>
    <cellStyle name="Input 2 3 2 17 3" xfId="12384"/>
    <cellStyle name="Input 2 3 2 17 3 2" xfId="31788"/>
    <cellStyle name="Input 2 3 2 17 3 3" xfId="23490"/>
    <cellStyle name="Input 2 3 2 17 4" xfId="14391"/>
    <cellStyle name="Input 2 3 2 17 4 2" xfId="33707"/>
    <cellStyle name="Input 2 3 2 17 5" xfId="26330"/>
    <cellStyle name="Input 2 3 2 18" xfId="5450"/>
    <cellStyle name="Input 2 3 2 18 2" xfId="9175"/>
    <cellStyle name="Input 2 3 2 18 2 2" xfId="29363"/>
    <cellStyle name="Input 2 3 2 18 3" xfId="16718"/>
    <cellStyle name="Input 2 3 2 18 4" xfId="14588"/>
    <cellStyle name="Input 2 3 2 19" xfId="5306"/>
    <cellStyle name="Input 2 3 2 19 2" xfId="26642"/>
    <cellStyle name="Input 2 3 2 19 3" xfId="16582"/>
    <cellStyle name="Input 2 3 2 2" xfId="2231"/>
    <cellStyle name="Input 2 3 2 2 2" xfId="6141"/>
    <cellStyle name="Input 2 3 2 2 2 2" xfId="27185"/>
    <cellStyle name="Input 2 3 2 2 2 3" xfId="17362"/>
    <cellStyle name="Input 2 3 2 2 3" xfId="9816"/>
    <cellStyle name="Input 2 3 2 2 3 2" xfId="29945"/>
    <cellStyle name="Input 2 3 2 2 3 3" xfId="20922"/>
    <cellStyle name="Input 2 3 2 2 4" xfId="13105"/>
    <cellStyle name="Input 2 3 2 2 4 2" xfId="32421"/>
    <cellStyle name="Input 2 3 2 2 5" xfId="24441"/>
    <cellStyle name="Input 2 3 2 2 6" xfId="35328"/>
    <cellStyle name="Input 2 3 2 20" xfId="35083"/>
    <cellStyle name="Input 2 3 2 3" xfId="1858"/>
    <cellStyle name="Input 2 3 2 3 2" xfId="5912"/>
    <cellStyle name="Input 2 3 2 3 2 2" xfId="26974"/>
    <cellStyle name="Input 2 3 2 3 2 3" xfId="17133"/>
    <cellStyle name="Input 2 3 2 3 3" xfId="9587"/>
    <cellStyle name="Input 2 3 2 3 3 2" xfId="29734"/>
    <cellStyle name="Input 2 3 2 3 3 3" xfId="20693"/>
    <cellStyle name="Input 2 3 2 3 4" xfId="12972"/>
    <cellStyle name="Input 2 3 2 3 4 2" xfId="32288"/>
    <cellStyle name="Input 2 3 2 3 5" xfId="24185"/>
    <cellStyle name="Input 2 3 2 3 6" xfId="36110"/>
    <cellStyle name="Input 2 3 2 4" xfId="2261"/>
    <cellStyle name="Input 2 3 2 4 2" xfId="6171"/>
    <cellStyle name="Input 2 3 2 4 2 2" xfId="27215"/>
    <cellStyle name="Input 2 3 2 4 2 3" xfId="17392"/>
    <cellStyle name="Input 2 3 2 4 3" xfId="9846"/>
    <cellStyle name="Input 2 3 2 4 3 2" xfId="29975"/>
    <cellStyle name="Input 2 3 2 4 3 3" xfId="20952"/>
    <cellStyle name="Input 2 3 2 4 4" xfId="13130"/>
    <cellStyle name="Input 2 3 2 4 4 2" xfId="32446"/>
    <cellStyle name="Input 2 3 2 4 5" xfId="24471"/>
    <cellStyle name="Input 2 3 2 5" xfId="1829"/>
    <cellStyle name="Input 2 3 2 5 2" xfId="5883"/>
    <cellStyle name="Input 2 3 2 5 2 2" xfId="26945"/>
    <cellStyle name="Input 2 3 2 5 2 3" xfId="17104"/>
    <cellStyle name="Input 2 3 2 5 3" xfId="9558"/>
    <cellStyle name="Input 2 3 2 5 3 2" xfId="29705"/>
    <cellStyle name="Input 2 3 2 5 3 3" xfId="20664"/>
    <cellStyle name="Input 2 3 2 5 4" xfId="12945"/>
    <cellStyle name="Input 2 3 2 5 4 2" xfId="32261"/>
    <cellStyle name="Input 2 3 2 5 5" xfId="24156"/>
    <cellStyle name="Input 2 3 2 6" xfId="2576"/>
    <cellStyle name="Input 2 3 2 6 2" xfId="6456"/>
    <cellStyle name="Input 2 3 2 6 2 2" xfId="27383"/>
    <cellStyle name="Input 2 3 2 6 2 3" xfId="17676"/>
    <cellStyle name="Input 2 3 2 6 3" xfId="10130"/>
    <cellStyle name="Input 2 3 2 6 3 2" xfId="30142"/>
    <cellStyle name="Input 2 3 2 6 3 3" xfId="21236"/>
    <cellStyle name="Input 2 3 2 6 4" xfId="13287"/>
    <cellStyle name="Input 2 3 2 6 4 2" xfId="32603"/>
    <cellStyle name="Input 2 3 2 6 5" xfId="24646"/>
    <cellStyle name="Input 2 3 2 7" xfId="2933"/>
    <cellStyle name="Input 2 3 2 7 2" xfId="6812"/>
    <cellStyle name="Input 2 3 2 7 2 2" xfId="27710"/>
    <cellStyle name="Input 2 3 2 7 2 3" xfId="18031"/>
    <cellStyle name="Input 2 3 2 7 3" xfId="10485"/>
    <cellStyle name="Input 2 3 2 7 3 2" xfId="30468"/>
    <cellStyle name="Input 2 3 2 7 3 3" xfId="21591"/>
    <cellStyle name="Input 2 3 2 7 4" xfId="13483"/>
    <cellStyle name="Input 2 3 2 7 4 2" xfId="32799"/>
    <cellStyle name="Input 2 3 2 7 5" xfId="24974"/>
    <cellStyle name="Input 2 3 2 8" xfId="2006"/>
    <cellStyle name="Input 2 3 2 8 2" xfId="5993"/>
    <cellStyle name="Input 2 3 2 8 2 2" xfId="27055"/>
    <cellStyle name="Input 2 3 2 8 2 3" xfId="17214"/>
    <cellStyle name="Input 2 3 2 8 3" xfId="9668"/>
    <cellStyle name="Input 2 3 2 8 3 2" xfId="29815"/>
    <cellStyle name="Input 2 3 2 8 3 3" xfId="20774"/>
    <cellStyle name="Input 2 3 2 8 4" xfId="13023"/>
    <cellStyle name="Input 2 3 2 8 4 2" xfId="32339"/>
    <cellStyle name="Input 2 3 2 8 5" xfId="24280"/>
    <cellStyle name="Input 2 3 2 9" xfId="1744"/>
    <cellStyle name="Input 2 3 2 9 2" xfId="5800"/>
    <cellStyle name="Input 2 3 2 9 2 2" xfId="26880"/>
    <cellStyle name="Input 2 3 2 9 2 3" xfId="17021"/>
    <cellStyle name="Input 2 3 2 9 3" xfId="9476"/>
    <cellStyle name="Input 2 3 2 9 3 2" xfId="29641"/>
    <cellStyle name="Input 2 3 2 9 3 3" xfId="20582"/>
    <cellStyle name="Input 2 3 2 9 4" xfId="12901"/>
    <cellStyle name="Input 2 3 2 9 4 2" xfId="32217"/>
    <cellStyle name="Input 2 3 2 9 5" xfId="24092"/>
    <cellStyle name="Input 2 3 20" xfId="5307"/>
    <cellStyle name="Input 2 3 20 2" xfId="26643"/>
    <cellStyle name="Input 2 3 20 3" xfId="16583"/>
    <cellStyle name="Input 2 3 21" xfId="34091"/>
    <cellStyle name="Input 2 3 3" xfId="2232"/>
    <cellStyle name="Input 2 3 3 2" xfId="6142"/>
    <cellStyle name="Input 2 3 3 2 2" xfId="27186"/>
    <cellStyle name="Input 2 3 3 2 3" xfId="17363"/>
    <cellStyle name="Input 2 3 3 3" xfId="9817"/>
    <cellStyle name="Input 2 3 3 3 2" xfId="29946"/>
    <cellStyle name="Input 2 3 3 3 3" xfId="20923"/>
    <cellStyle name="Input 2 3 3 4" xfId="13106"/>
    <cellStyle name="Input 2 3 3 4 2" xfId="32422"/>
    <cellStyle name="Input 2 3 3 5" xfId="24442"/>
    <cellStyle name="Input 2 3 3 6" xfId="35156"/>
    <cellStyle name="Input 2 3 4" xfId="1857"/>
    <cellStyle name="Input 2 3 4 2" xfId="5911"/>
    <cellStyle name="Input 2 3 4 2 2" xfId="26973"/>
    <cellStyle name="Input 2 3 4 2 3" xfId="17132"/>
    <cellStyle name="Input 2 3 4 3" xfId="9586"/>
    <cellStyle name="Input 2 3 4 3 2" xfId="29733"/>
    <cellStyle name="Input 2 3 4 3 3" xfId="20692"/>
    <cellStyle name="Input 2 3 4 4" xfId="12971"/>
    <cellStyle name="Input 2 3 4 4 2" xfId="32287"/>
    <cellStyle name="Input 2 3 4 5" xfId="24184"/>
    <cellStyle name="Input 2 3 4 6" xfId="35740"/>
    <cellStyle name="Input 2 3 5" xfId="2262"/>
    <cellStyle name="Input 2 3 5 2" xfId="6172"/>
    <cellStyle name="Input 2 3 5 2 2" xfId="27216"/>
    <cellStyle name="Input 2 3 5 2 3" xfId="17393"/>
    <cellStyle name="Input 2 3 5 3" xfId="9847"/>
    <cellStyle name="Input 2 3 5 3 2" xfId="29976"/>
    <cellStyle name="Input 2 3 5 3 3" xfId="20953"/>
    <cellStyle name="Input 2 3 5 4" xfId="13131"/>
    <cellStyle name="Input 2 3 5 4 2" xfId="32447"/>
    <cellStyle name="Input 2 3 5 5" xfId="24472"/>
    <cellStyle name="Input 2 3 6" xfId="1828"/>
    <cellStyle name="Input 2 3 6 2" xfId="5882"/>
    <cellStyle name="Input 2 3 6 2 2" xfId="26944"/>
    <cellStyle name="Input 2 3 6 2 3" xfId="17103"/>
    <cellStyle name="Input 2 3 6 3" xfId="9557"/>
    <cellStyle name="Input 2 3 6 3 2" xfId="29704"/>
    <cellStyle name="Input 2 3 6 3 3" xfId="20663"/>
    <cellStyle name="Input 2 3 6 4" xfId="12944"/>
    <cellStyle name="Input 2 3 6 4 2" xfId="32260"/>
    <cellStyle name="Input 2 3 6 5" xfId="24155"/>
    <cellStyle name="Input 2 3 7" xfId="2113"/>
    <cellStyle name="Input 2 3 7 2" xfId="6027"/>
    <cellStyle name="Input 2 3 7 2 2" xfId="27089"/>
    <cellStyle name="Input 2 3 7 2 3" xfId="17248"/>
    <cellStyle name="Input 2 3 7 3" xfId="9702"/>
    <cellStyle name="Input 2 3 7 3 2" xfId="29849"/>
    <cellStyle name="Input 2 3 7 3 3" xfId="20808"/>
    <cellStyle name="Input 2 3 7 4" xfId="13048"/>
    <cellStyle name="Input 2 3 7 4 2" xfId="32364"/>
    <cellStyle name="Input 2 3 7 5" xfId="24345"/>
    <cellStyle name="Input 2 3 8" xfId="2794"/>
    <cellStyle name="Input 2 3 8 2" xfId="6673"/>
    <cellStyle name="Input 2 3 8 2 2" xfId="27588"/>
    <cellStyle name="Input 2 3 8 2 3" xfId="17892"/>
    <cellStyle name="Input 2 3 8 3" xfId="10346"/>
    <cellStyle name="Input 2 3 8 3 2" xfId="30346"/>
    <cellStyle name="Input 2 3 8 3 3" xfId="21452"/>
    <cellStyle name="Input 2 3 8 4" xfId="13397"/>
    <cellStyle name="Input 2 3 8 4 2" xfId="32713"/>
    <cellStyle name="Input 2 3 8 5" xfId="24852"/>
    <cellStyle name="Input 2 3 9" xfId="2007"/>
    <cellStyle name="Input 2 3 9 2" xfId="5994"/>
    <cellStyle name="Input 2 3 9 2 2" xfId="27056"/>
    <cellStyle name="Input 2 3 9 2 3" xfId="17215"/>
    <cellStyle name="Input 2 3 9 3" xfId="9669"/>
    <cellStyle name="Input 2 3 9 3 2" xfId="29816"/>
    <cellStyle name="Input 2 3 9 3 3" xfId="20775"/>
    <cellStyle name="Input 2 3 9 4" xfId="13024"/>
    <cellStyle name="Input 2 3 9 4 2" xfId="32340"/>
    <cellStyle name="Input 2 3 9 5" xfId="24281"/>
    <cellStyle name="Input 2 4" xfId="331"/>
    <cellStyle name="Input 2 4 10" xfId="1582"/>
    <cellStyle name="Input 2 4 10 2" xfId="5641"/>
    <cellStyle name="Input 2 4 10 2 2" xfId="26741"/>
    <cellStyle name="Input 2 4 10 2 3" xfId="16862"/>
    <cellStyle name="Input 2 4 10 3" xfId="9319"/>
    <cellStyle name="Input 2 4 10 3 2" xfId="29503"/>
    <cellStyle name="Input 2 4 10 3 3" xfId="20425"/>
    <cellStyle name="Input 2 4 10 4" xfId="12795"/>
    <cellStyle name="Input 2 4 10 4 2" xfId="32111"/>
    <cellStyle name="Input 2 4 10 5" xfId="23953"/>
    <cellStyle name="Input 2 4 11" xfId="2188"/>
    <cellStyle name="Input 2 4 11 2" xfId="6100"/>
    <cellStyle name="Input 2 4 11 2 2" xfId="27144"/>
    <cellStyle name="Input 2 4 11 2 3" xfId="17321"/>
    <cellStyle name="Input 2 4 11 3" xfId="9775"/>
    <cellStyle name="Input 2 4 11 3 2" xfId="29904"/>
    <cellStyle name="Input 2 4 11 3 3" xfId="20881"/>
    <cellStyle name="Input 2 4 11 4" xfId="13079"/>
    <cellStyle name="Input 2 4 11 4 2" xfId="32395"/>
    <cellStyle name="Input 2 4 11 5" xfId="24400"/>
    <cellStyle name="Input 2 4 12" xfId="1843"/>
    <cellStyle name="Input 2 4 12 2" xfId="5897"/>
    <cellStyle name="Input 2 4 12 2 2" xfId="26959"/>
    <cellStyle name="Input 2 4 12 2 3" xfId="17118"/>
    <cellStyle name="Input 2 4 12 3" xfId="9572"/>
    <cellStyle name="Input 2 4 12 3 2" xfId="29719"/>
    <cellStyle name="Input 2 4 12 3 3" xfId="20678"/>
    <cellStyle name="Input 2 4 12 4" xfId="12959"/>
    <cellStyle name="Input 2 4 12 4 2" xfId="32275"/>
    <cellStyle name="Input 2 4 12 5" xfId="24170"/>
    <cellStyle name="Input 2 4 13" xfId="3861"/>
    <cellStyle name="Input 2 4 13 2" xfId="7704"/>
    <cellStyle name="Input 2 4 13 2 2" xfId="28309"/>
    <cellStyle name="Input 2 4 13 2 3" xfId="18923"/>
    <cellStyle name="Input 2 4 13 3" xfId="11377"/>
    <cellStyle name="Input 2 4 13 3 2" xfId="31067"/>
    <cellStyle name="Input 2 4 13 3 3" xfId="22483"/>
    <cellStyle name="Input 2 4 13 4" xfId="13900"/>
    <cellStyle name="Input 2 4 13 4 2" xfId="33216"/>
    <cellStyle name="Input 2 4 13 5" xfId="25592"/>
    <cellStyle name="Input 2 4 14" xfId="1922"/>
    <cellStyle name="Input 2 4 14 2" xfId="5973"/>
    <cellStyle name="Input 2 4 14 2 2" xfId="27035"/>
    <cellStyle name="Input 2 4 14 2 3" xfId="17194"/>
    <cellStyle name="Input 2 4 14 3" xfId="9648"/>
    <cellStyle name="Input 2 4 14 3 2" xfId="29795"/>
    <cellStyle name="Input 2 4 14 3 3" xfId="20754"/>
    <cellStyle name="Input 2 4 14 4" xfId="13003"/>
    <cellStyle name="Input 2 4 14 4 2" xfId="32319"/>
    <cellStyle name="Input 2 4 14 5" xfId="24246"/>
    <cellStyle name="Input 2 4 15" xfId="3366"/>
    <cellStyle name="Input 2 4 15 2" xfId="7224"/>
    <cellStyle name="Input 2 4 15 2 2" xfId="28004"/>
    <cellStyle name="Input 2 4 15 2 3" xfId="18443"/>
    <cellStyle name="Input 2 4 15 3" xfId="10897"/>
    <cellStyle name="Input 2 4 15 3 2" xfId="30762"/>
    <cellStyle name="Input 2 4 15 3 3" xfId="22003"/>
    <cellStyle name="Input 2 4 15 4" xfId="13689"/>
    <cellStyle name="Input 2 4 15 4 2" xfId="33005"/>
    <cellStyle name="Input 2 4 15 5" xfId="25272"/>
    <cellStyle name="Input 2 4 16" xfId="1759"/>
    <cellStyle name="Input 2 4 16 2" xfId="5815"/>
    <cellStyle name="Input 2 4 16 2 2" xfId="26895"/>
    <cellStyle name="Input 2 4 16 2 3" xfId="17036"/>
    <cellStyle name="Input 2 4 16 3" xfId="9490"/>
    <cellStyle name="Input 2 4 16 3 2" xfId="29655"/>
    <cellStyle name="Input 2 4 16 3 3" xfId="20596"/>
    <cellStyle name="Input 2 4 16 4" xfId="12911"/>
    <cellStyle name="Input 2 4 16 4 2" xfId="32227"/>
    <cellStyle name="Input 2 4 16 5" xfId="24106"/>
    <cellStyle name="Input 2 4 17" xfId="2174"/>
    <cellStyle name="Input 2 4 17 2" xfId="6087"/>
    <cellStyle name="Input 2 4 17 2 2" xfId="27131"/>
    <cellStyle name="Input 2 4 17 2 3" xfId="17308"/>
    <cellStyle name="Input 2 4 17 3" xfId="9762"/>
    <cellStyle name="Input 2 4 17 3 2" xfId="29891"/>
    <cellStyle name="Input 2 4 17 3 3" xfId="20868"/>
    <cellStyle name="Input 2 4 17 4" xfId="13066"/>
    <cellStyle name="Input 2 4 17 4 2" xfId="32382"/>
    <cellStyle name="Input 2 4 17 5" xfId="24387"/>
    <cellStyle name="Input 2 4 18" xfId="4813"/>
    <cellStyle name="Input 2 4 18 2" xfId="8624"/>
    <cellStyle name="Input 2 4 18 2 2" xfId="28943"/>
    <cellStyle name="Input 2 4 18 2 3" xfId="19843"/>
    <cellStyle name="Input 2 4 18 3" xfId="12297"/>
    <cellStyle name="Input 2 4 18 3 2" xfId="31701"/>
    <cellStyle name="Input 2 4 18 3 3" xfId="23403"/>
    <cellStyle name="Input 2 4 18 4" xfId="14340"/>
    <cellStyle name="Input 2 4 18 4 2" xfId="33656"/>
    <cellStyle name="Input 2 4 18 5" xfId="26243"/>
    <cellStyle name="Input 2 4 19" xfId="5451"/>
    <cellStyle name="Input 2 4 19 2" xfId="9176"/>
    <cellStyle name="Input 2 4 19 2 2" xfId="29364"/>
    <cellStyle name="Input 2 4 19 3" xfId="16719"/>
    <cellStyle name="Input 2 4 19 4" xfId="14589"/>
    <cellStyle name="Input 2 4 2" xfId="332"/>
    <cellStyle name="Input 2 4 2 10" xfId="2187"/>
    <cellStyle name="Input 2 4 2 10 2" xfId="6099"/>
    <cellStyle name="Input 2 4 2 10 2 2" xfId="27143"/>
    <cellStyle name="Input 2 4 2 10 2 3" xfId="17320"/>
    <cellStyle name="Input 2 4 2 10 3" xfId="9774"/>
    <cellStyle name="Input 2 4 2 10 3 2" xfId="29903"/>
    <cellStyle name="Input 2 4 2 10 3 3" xfId="20880"/>
    <cellStyle name="Input 2 4 2 10 4" xfId="13078"/>
    <cellStyle name="Input 2 4 2 10 4 2" xfId="32394"/>
    <cellStyle name="Input 2 4 2 10 5" xfId="24399"/>
    <cellStyle name="Input 2 4 2 11" xfId="1844"/>
    <cellStyle name="Input 2 4 2 11 2" xfId="5898"/>
    <cellStyle name="Input 2 4 2 11 2 2" xfId="26960"/>
    <cellStyle name="Input 2 4 2 11 2 3" xfId="17119"/>
    <cellStyle name="Input 2 4 2 11 3" xfId="9573"/>
    <cellStyle name="Input 2 4 2 11 3 2" xfId="29720"/>
    <cellStyle name="Input 2 4 2 11 3 3" xfId="20679"/>
    <cellStyle name="Input 2 4 2 11 4" xfId="12960"/>
    <cellStyle name="Input 2 4 2 11 4 2" xfId="32276"/>
    <cellStyle name="Input 2 4 2 11 5" xfId="24171"/>
    <cellStyle name="Input 2 4 2 12" xfId="3860"/>
    <cellStyle name="Input 2 4 2 12 2" xfId="7703"/>
    <cellStyle name="Input 2 4 2 12 2 2" xfId="28308"/>
    <cellStyle name="Input 2 4 2 12 2 3" xfId="18922"/>
    <cellStyle name="Input 2 4 2 12 3" xfId="11376"/>
    <cellStyle name="Input 2 4 2 12 3 2" xfId="31066"/>
    <cellStyle name="Input 2 4 2 12 3 3" xfId="22482"/>
    <cellStyle name="Input 2 4 2 12 4" xfId="13899"/>
    <cellStyle name="Input 2 4 2 12 4 2" xfId="33215"/>
    <cellStyle name="Input 2 4 2 12 5" xfId="25591"/>
    <cellStyle name="Input 2 4 2 13" xfId="1924"/>
    <cellStyle name="Input 2 4 2 13 2" xfId="5974"/>
    <cellStyle name="Input 2 4 2 13 2 2" xfId="27036"/>
    <cellStyle name="Input 2 4 2 13 2 3" xfId="17195"/>
    <cellStyle name="Input 2 4 2 13 3" xfId="9649"/>
    <cellStyle name="Input 2 4 2 13 3 2" xfId="29796"/>
    <cellStyle name="Input 2 4 2 13 3 3" xfId="20755"/>
    <cellStyle name="Input 2 4 2 13 4" xfId="13004"/>
    <cellStyle name="Input 2 4 2 13 4 2" xfId="32320"/>
    <cellStyle name="Input 2 4 2 13 5" xfId="24247"/>
    <cellStyle name="Input 2 4 2 14" xfId="3365"/>
    <cellStyle name="Input 2 4 2 14 2" xfId="7223"/>
    <cellStyle name="Input 2 4 2 14 2 2" xfId="28003"/>
    <cellStyle name="Input 2 4 2 14 2 3" xfId="18442"/>
    <cellStyle name="Input 2 4 2 14 3" xfId="10896"/>
    <cellStyle name="Input 2 4 2 14 3 2" xfId="30761"/>
    <cellStyle name="Input 2 4 2 14 3 3" xfId="22002"/>
    <cellStyle name="Input 2 4 2 14 4" xfId="13688"/>
    <cellStyle name="Input 2 4 2 14 4 2" xfId="33004"/>
    <cellStyle name="Input 2 4 2 14 5" xfId="25271"/>
    <cellStyle name="Input 2 4 2 15" xfId="1760"/>
    <cellStyle name="Input 2 4 2 15 2" xfId="5816"/>
    <cellStyle name="Input 2 4 2 15 2 2" xfId="26896"/>
    <cellStyle name="Input 2 4 2 15 2 3" xfId="17037"/>
    <cellStyle name="Input 2 4 2 15 3" xfId="9491"/>
    <cellStyle name="Input 2 4 2 15 3 2" xfId="29656"/>
    <cellStyle name="Input 2 4 2 15 3 3" xfId="20597"/>
    <cellStyle name="Input 2 4 2 15 4" xfId="12912"/>
    <cellStyle name="Input 2 4 2 15 4 2" xfId="32228"/>
    <cellStyle name="Input 2 4 2 15 5" xfId="24107"/>
    <cellStyle name="Input 2 4 2 16" xfId="2173"/>
    <cellStyle name="Input 2 4 2 16 2" xfId="6086"/>
    <cellStyle name="Input 2 4 2 16 2 2" xfId="27130"/>
    <cellStyle name="Input 2 4 2 16 2 3" xfId="17307"/>
    <cellStyle name="Input 2 4 2 16 3" xfId="9761"/>
    <cellStyle name="Input 2 4 2 16 3 2" xfId="29890"/>
    <cellStyle name="Input 2 4 2 16 3 3" xfId="20867"/>
    <cellStyle name="Input 2 4 2 16 4" xfId="13065"/>
    <cellStyle name="Input 2 4 2 16 4 2" xfId="32381"/>
    <cellStyle name="Input 2 4 2 16 5" xfId="24386"/>
    <cellStyle name="Input 2 4 2 17" xfId="4812"/>
    <cellStyle name="Input 2 4 2 17 2" xfId="8623"/>
    <cellStyle name="Input 2 4 2 17 2 2" xfId="28942"/>
    <cellStyle name="Input 2 4 2 17 2 3" xfId="19842"/>
    <cellStyle name="Input 2 4 2 17 3" xfId="12296"/>
    <cellStyle name="Input 2 4 2 17 3 2" xfId="31700"/>
    <cellStyle name="Input 2 4 2 17 3 3" xfId="23402"/>
    <cellStyle name="Input 2 4 2 17 4" xfId="14339"/>
    <cellStyle name="Input 2 4 2 17 4 2" xfId="33655"/>
    <cellStyle name="Input 2 4 2 17 5" xfId="26242"/>
    <cellStyle name="Input 2 4 2 18" xfId="5452"/>
    <cellStyle name="Input 2 4 2 18 2" xfId="9177"/>
    <cellStyle name="Input 2 4 2 18 2 2" xfId="29365"/>
    <cellStyle name="Input 2 4 2 18 3" xfId="16720"/>
    <cellStyle name="Input 2 4 2 18 4" xfId="14590"/>
    <cellStyle name="Input 2 4 2 19" xfId="5304"/>
    <cellStyle name="Input 2 4 2 19 2" xfId="26640"/>
    <cellStyle name="Input 2 4 2 19 3" xfId="16580"/>
    <cellStyle name="Input 2 4 2 2" xfId="2229"/>
    <cellStyle name="Input 2 4 2 2 2" xfId="6139"/>
    <cellStyle name="Input 2 4 2 2 2 2" xfId="27183"/>
    <cellStyle name="Input 2 4 2 2 2 3" xfId="17360"/>
    <cellStyle name="Input 2 4 2 2 3" xfId="9814"/>
    <cellStyle name="Input 2 4 2 2 3 2" xfId="29943"/>
    <cellStyle name="Input 2 4 2 2 3 3" xfId="20920"/>
    <cellStyle name="Input 2 4 2 2 4" xfId="13103"/>
    <cellStyle name="Input 2 4 2 2 4 2" xfId="32419"/>
    <cellStyle name="Input 2 4 2 2 5" xfId="24439"/>
    <cellStyle name="Input 2 4 2 2 6" xfId="34874"/>
    <cellStyle name="Input 2 4 2 20" xfId="35091"/>
    <cellStyle name="Input 2 4 2 3" xfId="1860"/>
    <cellStyle name="Input 2 4 2 3 2" xfId="5914"/>
    <cellStyle name="Input 2 4 2 3 2 2" xfId="26976"/>
    <cellStyle name="Input 2 4 2 3 2 3" xfId="17135"/>
    <cellStyle name="Input 2 4 2 3 3" xfId="9589"/>
    <cellStyle name="Input 2 4 2 3 3 2" xfId="29736"/>
    <cellStyle name="Input 2 4 2 3 3 3" xfId="20695"/>
    <cellStyle name="Input 2 4 2 3 4" xfId="12974"/>
    <cellStyle name="Input 2 4 2 3 4 2" xfId="32290"/>
    <cellStyle name="Input 2 4 2 3 5" xfId="24187"/>
    <cellStyle name="Input 2 4 2 3 6" xfId="36112"/>
    <cellStyle name="Input 2 4 2 4" xfId="2259"/>
    <cellStyle name="Input 2 4 2 4 2" xfId="6169"/>
    <cellStyle name="Input 2 4 2 4 2 2" xfId="27213"/>
    <cellStyle name="Input 2 4 2 4 2 3" xfId="17390"/>
    <cellStyle name="Input 2 4 2 4 3" xfId="9844"/>
    <cellStyle name="Input 2 4 2 4 3 2" xfId="29973"/>
    <cellStyle name="Input 2 4 2 4 3 3" xfId="20950"/>
    <cellStyle name="Input 2 4 2 4 4" xfId="13128"/>
    <cellStyle name="Input 2 4 2 4 4 2" xfId="32444"/>
    <cellStyle name="Input 2 4 2 4 5" xfId="24469"/>
    <cellStyle name="Input 2 4 2 5" xfId="1831"/>
    <cellStyle name="Input 2 4 2 5 2" xfId="5885"/>
    <cellStyle name="Input 2 4 2 5 2 2" xfId="26947"/>
    <cellStyle name="Input 2 4 2 5 2 3" xfId="17106"/>
    <cellStyle name="Input 2 4 2 5 3" xfId="9560"/>
    <cellStyle name="Input 2 4 2 5 3 2" xfId="29707"/>
    <cellStyle name="Input 2 4 2 5 3 3" xfId="20666"/>
    <cellStyle name="Input 2 4 2 5 4" xfId="12947"/>
    <cellStyle name="Input 2 4 2 5 4 2" xfId="32263"/>
    <cellStyle name="Input 2 4 2 5 5" xfId="24158"/>
    <cellStyle name="Input 2 4 2 6" xfId="2111"/>
    <cellStyle name="Input 2 4 2 6 2" xfId="6025"/>
    <cellStyle name="Input 2 4 2 6 2 2" xfId="27087"/>
    <cellStyle name="Input 2 4 2 6 2 3" xfId="17246"/>
    <cellStyle name="Input 2 4 2 6 3" xfId="9700"/>
    <cellStyle name="Input 2 4 2 6 3 2" xfId="29847"/>
    <cellStyle name="Input 2 4 2 6 3 3" xfId="20806"/>
    <cellStyle name="Input 2 4 2 6 4" xfId="13046"/>
    <cellStyle name="Input 2 4 2 6 4 2" xfId="32362"/>
    <cellStyle name="Input 2 4 2 6 5" xfId="24343"/>
    <cellStyle name="Input 2 4 2 7" xfId="2807"/>
    <cellStyle name="Input 2 4 2 7 2" xfId="6686"/>
    <cellStyle name="Input 2 4 2 7 2 2" xfId="27600"/>
    <cellStyle name="Input 2 4 2 7 2 3" xfId="17905"/>
    <cellStyle name="Input 2 4 2 7 3" xfId="10359"/>
    <cellStyle name="Input 2 4 2 7 3 2" xfId="30358"/>
    <cellStyle name="Input 2 4 2 7 3 3" xfId="21465"/>
    <cellStyle name="Input 2 4 2 7 4" xfId="13409"/>
    <cellStyle name="Input 2 4 2 7 4 2" xfId="32725"/>
    <cellStyle name="Input 2 4 2 7 5" xfId="24864"/>
    <cellStyle name="Input 2 4 2 8" xfId="2004"/>
    <cellStyle name="Input 2 4 2 8 2" xfId="5991"/>
    <cellStyle name="Input 2 4 2 8 2 2" xfId="27053"/>
    <cellStyle name="Input 2 4 2 8 2 3" xfId="17212"/>
    <cellStyle name="Input 2 4 2 8 3" xfId="9666"/>
    <cellStyle name="Input 2 4 2 8 3 2" xfId="29813"/>
    <cellStyle name="Input 2 4 2 8 3 3" xfId="20772"/>
    <cellStyle name="Input 2 4 2 8 4" xfId="13021"/>
    <cellStyle name="Input 2 4 2 8 4 2" xfId="32337"/>
    <cellStyle name="Input 2 4 2 8 5" xfId="24278"/>
    <cellStyle name="Input 2 4 2 9" xfId="1583"/>
    <cellStyle name="Input 2 4 2 9 2" xfId="5642"/>
    <cellStyle name="Input 2 4 2 9 2 2" xfId="26742"/>
    <cellStyle name="Input 2 4 2 9 2 3" xfId="16863"/>
    <cellStyle name="Input 2 4 2 9 3" xfId="9320"/>
    <cellStyle name="Input 2 4 2 9 3 2" xfId="29504"/>
    <cellStyle name="Input 2 4 2 9 3 3" xfId="20426"/>
    <cellStyle name="Input 2 4 2 9 4" xfId="12796"/>
    <cellStyle name="Input 2 4 2 9 4 2" xfId="32112"/>
    <cellStyle name="Input 2 4 2 9 5" xfId="23954"/>
    <cellStyle name="Input 2 4 20" xfId="5305"/>
    <cellStyle name="Input 2 4 20 2" xfId="26641"/>
    <cellStyle name="Input 2 4 20 3" xfId="16581"/>
    <cellStyle name="Input 2 4 21" xfId="34100"/>
    <cellStyle name="Input 2 4 3" xfId="2230"/>
    <cellStyle name="Input 2 4 3 2" xfId="6140"/>
    <cellStyle name="Input 2 4 3 2 2" xfId="27184"/>
    <cellStyle name="Input 2 4 3 2 3" xfId="17361"/>
    <cellStyle name="Input 2 4 3 3" xfId="9815"/>
    <cellStyle name="Input 2 4 3 3 2" xfId="29944"/>
    <cellStyle name="Input 2 4 3 3 3" xfId="20921"/>
    <cellStyle name="Input 2 4 3 4" xfId="13104"/>
    <cellStyle name="Input 2 4 3 4 2" xfId="32420"/>
    <cellStyle name="Input 2 4 3 5" xfId="24440"/>
    <cellStyle name="Input 2 4 3 6" xfId="35144"/>
    <cellStyle name="Input 2 4 4" xfId="1859"/>
    <cellStyle name="Input 2 4 4 2" xfId="5913"/>
    <cellStyle name="Input 2 4 4 2 2" xfId="26975"/>
    <cellStyle name="Input 2 4 4 2 3" xfId="17134"/>
    <cellStyle name="Input 2 4 4 3" xfId="9588"/>
    <cellStyle name="Input 2 4 4 3 2" xfId="29735"/>
    <cellStyle name="Input 2 4 4 3 3" xfId="20694"/>
    <cellStyle name="Input 2 4 4 4" xfId="12973"/>
    <cellStyle name="Input 2 4 4 4 2" xfId="32289"/>
    <cellStyle name="Input 2 4 4 5" xfId="24186"/>
    <cellStyle name="Input 2 4 4 6" xfId="35859"/>
    <cellStyle name="Input 2 4 5" xfId="2260"/>
    <cellStyle name="Input 2 4 5 2" xfId="6170"/>
    <cellStyle name="Input 2 4 5 2 2" xfId="27214"/>
    <cellStyle name="Input 2 4 5 2 3" xfId="17391"/>
    <cellStyle name="Input 2 4 5 3" xfId="9845"/>
    <cellStyle name="Input 2 4 5 3 2" xfId="29974"/>
    <cellStyle name="Input 2 4 5 3 3" xfId="20951"/>
    <cellStyle name="Input 2 4 5 4" xfId="13129"/>
    <cellStyle name="Input 2 4 5 4 2" xfId="32445"/>
    <cellStyle name="Input 2 4 5 5" xfId="24470"/>
    <cellStyle name="Input 2 4 6" xfId="1830"/>
    <cellStyle name="Input 2 4 6 2" xfId="5884"/>
    <cellStyle name="Input 2 4 6 2 2" xfId="26946"/>
    <cellStyle name="Input 2 4 6 2 3" xfId="17105"/>
    <cellStyle name="Input 2 4 6 3" xfId="9559"/>
    <cellStyle name="Input 2 4 6 3 2" xfId="29706"/>
    <cellStyle name="Input 2 4 6 3 3" xfId="20665"/>
    <cellStyle name="Input 2 4 6 4" xfId="12946"/>
    <cellStyle name="Input 2 4 6 4 2" xfId="32262"/>
    <cellStyle name="Input 2 4 6 5" xfId="24157"/>
    <cellStyle name="Input 2 4 7" xfId="2112"/>
    <cellStyle name="Input 2 4 7 2" xfId="6026"/>
    <cellStyle name="Input 2 4 7 2 2" xfId="27088"/>
    <cellStyle name="Input 2 4 7 2 3" xfId="17247"/>
    <cellStyle name="Input 2 4 7 3" xfId="9701"/>
    <cellStyle name="Input 2 4 7 3 2" xfId="29848"/>
    <cellStyle name="Input 2 4 7 3 3" xfId="20807"/>
    <cellStyle name="Input 2 4 7 4" xfId="13047"/>
    <cellStyle name="Input 2 4 7 4 2" xfId="32363"/>
    <cellStyle name="Input 2 4 7 5" xfId="24344"/>
    <cellStyle name="Input 2 4 8" xfId="2808"/>
    <cellStyle name="Input 2 4 8 2" xfId="6687"/>
    <cellStyle name="Input 2 4 8 2 2" xfId="27601"/>
    <cellStyle name="Input 2 4 8 2 3" xfId="17906"/>
    <cellStyle name="Input 2 4 8 3" xfId="10360"/>
    <cellStyle name="Input 2 4 8 3 2" xfId="30359"/>
    <cellStyle name="Input 2 4 8 3 3" xfId="21466"/>
    <cellStyle name="Input 2 4 8 4" xfId="13410"/>
    <cellStyle name="Input 2 4 8 4 2" xfId="32726"/>
    <cellStyle name="Input 2 4 8 5" xfId="24865"/>
    <cellStyle name="Input 2 4 9" xfId="2005"/>
    <cellStyle name="Input 2 4 9 2" xfId="5992"/>
    <cellStyle name="Input 2 4 9 2 2" xfId="27054"/>
    <cellStyle name="Input 2 4 9 2 3" xfId="17213"/>
    <cellStyle name="Input 2 4 9 3" xfId="9667"/>
    <cellStyle name="Input 2 4 9 3 2" xfId="29814"/>
    <cellStyle name="Input 2 4 9 3 3" xfId="20773"/>
    <cellStyle name="Input 2 4 9 4" xfId="13022"/>
    <cellStyle name="Input 2 4 9 4 2" xfId="32338"/>
    <cellStyle name="Input 2 4 9 5" xfId="24279"/>
    <cellStyle name="Input 2 5" xfId="333"/>
    <cellStyle name="Input 2 5 10" xfId="2186"/>
    <cellStyle name="Input 2 5 10 2" xfId="6098"/>
    <cellStyle name="Input 2 5 10 2 2" xfId="27142"/>
    <cellStyle name="Input 2 5 10 2 3" xfId="17319"/>
    <cellStyle name="Input 2 5 10 3" xfId="9773"/>
    <cellStyle name="Input 2 5 10 3 2" xfId="29902"/>
    <cellStyle name="Input 2 5 10 3 3" xfId="20879"/>
    <cellStyle name="Input 2 5 10 4" xfId="13077"/>
    <cellStyle name="Input 2 5 10 4 2" xfId="32393"/>
    <cellStyle name="Input 2 5 10 5" xfId="24398"/>
    <cellStyle name="Input 2 5 11" xfId="2936"/>
    <cellStyle name="Input 2 5 11 2" xfId="6815"/>
    <cellStyle name="Input 2 5 11 2 2" xfId="27711"/>
    <cellStyle name="Input 2 5 11 2 3" xfId="18034"/>
    <cellStyle name="Input 2 5 11 3" xfId="10488"/>
    <cellStyle name="Input 2 5 11 3 2" xfId="30469"/>
    <cellStyle name="Input 2 5 11 3 3" xfId="21594"/>
    <cellStyle name="Input 2 5 11 4" xfId="13484"/>
    <cellStyle name="Input 2 5 11 4 2" xfId="32800"/>
    <cellStyle name="Input 2 5 11 5" xfId="24975"/>
    <cellStyle name="Input 2 5 12" xfId="3859"/>
    <cellStyle name="Input 2 5 12 2" xfId="7702"/>
    <cellStyle name="Input 2 5 12 2 2" xfId="28307"/>
    <cellStyle name="Input 2 5 12 2 3" xfId="18921"/>
    <cellStyle name="Input 2 5 12 3" xfId="11375"/>
    <cellStyle name="Input 2 5 12 3 2" xfId="31065"/>
    <cellStyle name="Input 2 5 12 3 3" xfId="22481"/>
    <cellStyle name="Input 2 5 12 4" xfId="13898"/>
    <cellStyle name="Input 2 5 12 4 2" xfId="33214"/>
    <cellStyle name="Input 2 5 12 5" xfId="25590"/>
    <cellStyle name="Input 2 5 13" xfId="1925"/>
    <cellStyle name="Input 2 5 13 2" xfId="5975"/>
    <cellStyle name="Input 2 5 13 2 2" xfId="27037"/>
    <cellStyle name="Input 2 5 13 2 3" xfId="17196"/>
    <cellStyle name="Input 2 5 13 3" xfId="9650"/>
    <cellStyle name="Input 2 5 13 3 2" xfId="29797"/>
    <cellStyle name="Input 2 5 13 3 3" xfId="20756"/>
    <cellStyle name="Input 2 5 13 4" xfId="13005"/>
    <cellStyle name="Input 2 5 13 4 2" xfId="32321"/>
    <cellStyle name="Input 2 5 13 5" xfId="24248"/>
    <cellStyle name="Input 2 5 14" xfId="2967"/>
    <cellStyle name="Input 2 5 14 2" xfId="6833"/>
    <cellStyle name="Input 2 5 14 2 2" xfId="27723"/>
    <cellStyle name="Input 2 5 14 2 3" xfId="18052"/>
    <cellStyle name="Input 2 5 14 3" xfId="10506"/>
    <cellStyle name="Input 2 5 14 3 2" xfId="30481"/>
    <cellStyle name="Input 2 5 14 3 3" xfId="21612"/>
    <cellStyle name="Input 2 5 14 4" xfId="13494"/>
    <cellStyle name="Input 2 5 14 4 2" xfId="32810"/>
    <cellStyle name="Input 2 5 14 5" xfId="24988"/>
    <cellStyle name="Input 2 5 15" xfId="1761"/>
    <cellStyle name="Input 2 5 15 2" xfId="5817"/>
    <cellStyle name="Input 2 5 15 2 2" xfId="26897"/>
    <cellStyle name="Input 2 5 15 2 3" xfId="17038"/>
    <cellStyle name="Input 2 5 15 3" xfId="9492"/>
    <cellStyle name="Input 2 5 15 3 2" xfId="29657"/>
    <cellStyle name="Input 2 5 15 3 3" xfId="20598"/>
    <cellStyle name="Input 2 5 15 4" xfId="12913"/>
    <cellStyle name="Input 2 5 15 4 2" xfId="32229"/>
    <cellStyle name="Input 2 5 15 5" xfId="24108"/>
    <cellStyle name="Input 2 5 16" xfId="3992"/>
    <cellStyle name="Input 2 5 16 2" xfId="7818"/>
    <cellStyle name="Input 2 5 16 2 2" xfId="28405"/>
    <cellStyle name="Input 2 5 16 2 3" xfId="19037"/>
    <cellStyle name="Input 2 5 16 3" xfId="11491"/>
    <cellStyle name="Input 2 5 16 3 2" xfId="31163"/>
    <cellStyle name="Input 2 5 16 3 3" xfId="22597"/>
    <cellStyle name="Input 2 5 16 4" xfId="13960"/>
    <cellStyle name="Input 2 5 16 4 2" xfId="33276"/>
    <cellStyle name="Input 2 5 16 5" xfId="25694"/>
    <cellStyle name="Input 2 5 17" xfId="4811"/>
    <cellStyle name="Input 2 5 17 2" xfId="8622"/>
    <cellStyle name="Input 2 5 17 2 2" xfId="28941"/>
    <cellStyle name="Input 2 5 17 2 3" xfId="19841"/>
    <cellStyle name="Input 2 5 17 3" xfId="12295"/>
    <cellStyle name="Input 2 5 17 3 2" xfId="31699"/>
    <cellStyle name="Input 2 5 17 3 3" xfId="23401"/>
    <cellStyle name="Input 2 5 17 4" xfId="14338"/>
    <cellStyle name="Input 2 5 17 4 2" xfId="33654"/>
    <cellStyle name="Input 2 5 17 5" xfId="26241"/>
    <cellStyle name="Input 2 5 18" xfId="5453"/>
    <cellStyle name="Input 2 5 18 2" xfId="9178"/>
    <cellStyle name="Input 2 5 18 2 2" xfId="29366"/>
    <cellStyle name="Input 2 5 18 3" xfId="16721"/>
    <cellStyle name="Input 2 5 18 4" xfId="14591"/>
    <cellStyle name="Input 2 5 19" xfId="5303"/>
    <cellStyle name="Input 2 5 19 2" xfId="26639"/>
    <cellStyle name="Input 2 5 19 3" xfId="16579"/>
    <cellStyle name="Input 2 5 2" xfId="2228"/>
    <cellStyle name="Input 2 5 2 2" xfId="6138"/>
    <cellStyle name="Input 2 5 2 2 2" xfId="27182"/>
    <cellStyle name="Input 2 5 2 2 3" xfId="17359"/>
    <cellStyle name="Input 2 5 2 3" xfId="9813"/>
    <cellStyle name="Input 2 5 2 3 2" xfId="29942"/>
    <cellStyle name="Input 2 5 2 3 3" xfId="20919"/>
    <cellStyle name="Input 2 5 2 4" xfId="13102"/>
    <cellStyle name="Input 2 5 2 4 2" xfId="32418"/>
    <cellStyle name="Input 2 5 2 5" xfId="24438"/>
    <cellStyle name="Input 2 5 2 6" xfId="34937"/>
    <cellStyle name="Input 2 5 20" xfId="34541"/>
    <cellStyle name="Input 2 5 3" xfId="1861"/>
    <cellStyle name="Input 2 5 3 2" xfId="5915"/>
    <cellStyle name="Input 2 5 3 2 2" xfId="26977"/>
    <cellStyle name="Input 2 5 3 2 3" xfId="17136"/>
    <cellStyle name="Input 2 5 3 3" xfId="9590"/>
    <cellStyle name="Input 2 5 3 3 2" xfId="29737"/>
    <cellStyle name="Input 2 5 3 3 3" xfId="20696"/>
    <cellStyle name="Input 2 5 3 4" xfId="12975"/>
    <cellStyle name="Input 2 5 3 4 2" xfId="32291"/>
    <cellStyle name="Input 2 5 3 5" xfId="24188"/>
    <cellStyle name="Input 2 5 3 6" xfId="35703"/>
    <cellStyle name="Input 2 5 4" xfId="2258"/>
    <cellStyle name="Input 2 5 4 2" xfId="6168"/>
    <cellStyle name="Input 2 5 4 2 2" xfId="27212"/>
    <cellStyle name="Input 2 5 4 2 3" xfId="17389"/>
    <cellStyle name="Input 2 5 4 3" xfId="9843"/>
    <cellStyle name="Input 2 5 4 3 2" xfId="29972"/>
    <cellStyle name="Input 2 5 4 3 3" xfId="20949"/>
    <cellStyle name="Input 2 5 4 4" xfId="13127"/>
    <cellStyle name="Input 2 5 4 4 2" xfId="32443"/>
    <cellStyle name="Input 2 5 4 5" xfId="24468"/>
    <cellStyle name="Input 2 5 5" xfId="1832"/>
    <cellStyle name="Input 2 5 5 2" xfId="5886"/>
    <cellStyle name="Input 2 5 5 2 2" xfId="26948"/>
    <cellStyle name="Input 2 5 5 2 3" xfId="17107"/>
    <cellStyle name="Input 2 5 5 3" xfId="9561"/>
    <cellStyle name="Input 2 5 5 3 2" xfId="29708"/>
    <cellStyle name="Input 2 5 5 3 3" xfId="20667"/>
    <cellStyle name="Input 2 5 5 4" xfId="12948"/>
    <cellStyle name="Input 2 5 5 4 2" xfId="32264"/>
    <cellStyle name="Input 2 5 5 5" xfId="24159"/>
    <cellStyle name="Input 2 5 6" xfId="2110"/>
    <cellStyle name="Input 2 5 6 2" xfId="6024"/>
    <cellStyle name="Input 2 5 6 2 2" xfId="27086"/>
    <cellStyle name="Input 2 5 6 2 3" xfId="17245"/>
    <cellStyle name="Input 2 5 6 3" xfId="9699"/>
    <cellStyle name="Input 2 5 6 3 2" xfId="29846"/>
    <cellStyle name="Input 2 5 6 3 3" xfId="20805"/>
    <cellStyle name="Input 2 5 6 4" xfId="13045"/>
    <cellStyle name="Input 2 5 6 4 2" xfId="32361"/>
    <cellStyle name="Input 2 5 6 5" xfId="24342"/>
    <cellStyle name="Input 2 5 7" xfId="2806"/>
    <cellStyle name="Input 2 5 7 2" xfId="6685"/>
    <cellStyle name="Input 2 5 7 2 2" xfId="27599"/>
    <cellStyle name="Input 2 5 7 2 3" xfId="17904"/>
    <cellStyle name="Input 2 5 7 3" xfId="10358"/>
    <cellStyle name="Input 2 5 7 3 2" xfId="30357"/>
    <cellStyle name="Input 2 5 7 3 3" xfId="21464"/>
    <cellStyle name="Input 2 5 7 4" xfId="13408"/>
    <cellStyle name="Input 2 5 7 4 2" xfId="32724"/>
    <cellStyle name="Input 2 5 7 5" xfId="24863"/>
    <cellStyle name="Input 2 5 8" xfId="2003"/>
    <cellStyle name="Input 2 5 8 2" xfId="5990"/>
    <cellStyle name="Input 2 5 8 2 2" xfId="27052"/>
    <cellStyle name="Input 2 5 8 2 3" xfId="17211"/>
    <cellStyle name="Input 2 5 8 3" xfId="9665"/>
    <cellStyle name="Input 2 5 8 3 2" xfId="29812"/>
    <cellStyle name="Input 2 5 8 3 3" xfId="20771"/>
    <cellStyle name="Input 2 5 8 4" xfId="13020"/>
    <cellStyle name="Input 2 5 8 4 2" xfId="32336"/>
    <cellStyle name="Input 2 5 8 5" xfId="24277"/>
    <cellStyle name="Input 2 5 9" xfId="1584"/>
    <cellStyle name="Input 2 5 9 2" xfId="5643"/>
    <cellStyle name="Input 2 5 9 2 2" xfId="26743"/>
    <cellStyle name="Input 2 5 9 2 3" xfId="16864"/>
    <cellStyle name="Input 2 5 9 3" xfId="9321"/>
    <cellStyle name="Input 2 5 9 3 2" xfId="29505"/>
    <cellStyle name="Input 2 5 9 3 3" xfId="20427"/>
    <cellStyle name="Input 2 5 9 4" xfId="12797"/>
    <cellStyle name="Input 2 5 9 4 2" xfId="32113"/>
    <cellStyle name="Input 2 5 9 5" xfId="23955"/>
    <cellStyle name="Input 2 6" xfId="334"/>
    <cellStyle name="Input 2 6 10" xfId="1585"/>
    <cellStyle name="Input 2 6 10 2" xfId="5644"/>
    <cellStyle name="Input 2 6 10 2 2" xfId="26744"/>
    <cellStyle name="Input 2 6 10 2 3" xfId="16865"/>
    <cellStyle name="Input 2 6 10 3" xfId="9322"/>
    <cellStyle name="Input 2 6 10 3 2" xfId="29506"/>
    <cellStyle name="Input 2 6 10 3 3" xfId="20428"/>
    <cellStyle name="Input 2 6 10 4" xfId="12798"/>
    <cellStyle name="Input 2 6 10 4 2" xfId="32114"/>
    <cellStyle name="Input 2 6 10 5" xfId="23956"/>
    <cellStyle name="Input 2 6 11" xfId="2185"/>
    <cellStyle name="Input 2 6 11 2" xfId="6097"/>
    <cellStyle name="Input 2 6 11 2 2" xfId="27141"/>
    <cellStyle name="Input 2 6 11 2 3" xfId="17318"/>
    <cellStyle name="Input 2 6 11 3" xfId="9772"/>
    <cellStyle name="Input 2 6 11 3 2" xfId="29901"/>
    <cellStyle name="Input 2 6 11 3 3" xfId="20878"/>
    <cellStyle name="Input 2 6 11 4" xfId="13076"/>
    <cellStyle name="Input 2 6 11 4 2" xfId="32392"/>
    <cellStyle name="Input 2 6 11 5" xfId="24397"/>
    <cellStyle name="Input 2 6 12" xfId="2944"/>
    <cellStyle name="Input 2 6 12 2" xfId="6822"/>
    <cellStyle name="Input 2 6 12 2 2" xfId="27718"/>
    <cellStyle name="Input 2 6 12 2 3" xfId="18041"/>
    <cellStyle name="Input 2 6 12 3" xfId="10495"/>
    <cellStyle name="Input 2 6 12 3 2" xfId="30476"/>
    <cellStyle name="Input 2 6 12 3 3" xfId="21601"/>
    <cellStyle name="Input 2 6 12 4" xfId="13490"/>
    <cellStyle name="Input 2 6 12 4 2" xfId="32806"/>
    <cellStyle name="Input 2 6 12 5" xfId="24983"/>
    <cellStyle name="Input 2 6 13" xfId="3858"/>
    <cellStyle name="Input 2 6 13 2" xfId="7701"/>
    <cellStyle name="Input 2 6 13 2 2" xfId="28306"/>
    <cellStyle name="Input 2 6 13 2 3" xfId="18920"/>
    <cellStyle name="Input 2 6 13 3" xfId="11374"/>
    <cellStyle name="Input 2 6 13 3 2" xfId="31064"/>
    <cellStyle name="Input 2 6 13 3 3" xfId="22480"/>
    <cellStyle name="Input 2 6 13 4" xfId="13897"/>
    <cellStyle name="Input 2 6 13 4 2" xfId="33213"/>
    <cellStyle name="Input 2 6 13 5" xfId="25589"/>
    <cellStyle name="Input 2 6 14" xfId="1926"/>
    <cellStyle name="Input 2 6 14 2" xfId="5976"/>
    <cellStyle name="Input 2 6 14 2 2" xfId="27038"/>
    <cellStyle name="Input 2 6 14 2 3" xfId="17197"/>
    <cellStyle name="Input 2 6 14 3" xfId="9651"/>
    <cellStyle name="Input 2 6 14 3 2" xfId="29798"/>
    <cellStyle name="Input 2 6 14 3 3" xfId="20757"/>
    <cellStyle name="Input 2 6 14 4" xfId="13006"/>
    <cellStyle name="Input 2 6 14 4 2" xfId="32322"/>
    <cellStyle name="Input 2 6 14 5" xfId="24249"/>
    <cellStyle name="Input 2 6 15" xfId="2966"/>
    <cellStyle name="Input 2 6 15 2" xfId="6832"/>
    <cellStyle name="Input 2 6 15 2 2" xfId="27722"/>
    <cellStyle name="Input 2 6 15 2 3" xfId="18051"/>
    <cellStyle name="Input 2 6 15 3" xfId="10505"/>
    <cellStyle name="Input 2 6 15 3 2" xfId="30480"/>
    <cellStyle name="Input 2 6 15 3 3" xfId="21611"/>
    <cellStyle name="Input 2 6 15 4" xfId="13493"/>
    <cellStyle name="Input 2 6 15 4 2" xfId="32809"/>
    <cellStyle name="Input 2 6 15 5" xfId="24987"/>
    <cellStyle name="Input 2 6 16" xfId="1762"/>
    <cellStyle name="Input 2 6 16 2" xfId="5818"/>
    <cellStyle name="Input 2 6 16 2 2" xfId="26898"/>
    <cellStyle name="Input 2 6 16 2 3" xfId="17039"/>
    <cellStyle name="Input 2 6 16 3" xfId="9493"/>
    <cellStyle name="Input 2 6 16 3 2" xfId="29658"/>
    <cellStyle name="Input 2 6 16 3 3" xfId="20599"/>
    <cellStyle name="Input 2 6 16 4" xfId="12914"/>
    <cellStyle name="Input 2 6 16 4 2" xfId="32230"/>
    <cellStyle name="Input 2 6 16 5" xfId="24109"/>
    <cellStyle name="Input 2 6 17" xfId="3999"/>
    <cellStyle name="Input 2 6 17 2" xfId="7825"/>
    <cellStyle name="Input 2 6 17 2 2" xfId="28412"/>
    <cellStyle name="Input 2 6 17 2 3" xfId="19044"/>
    <cellStyle name="Input 2 6 17 3" xfId="11498"/>
    <cellStyle name="Input 2 6 17 3 2" xfId="31170"/>
    <cellStyle name="Input 2 6 17 3 3" xfId="22604"/>
    <cellStyle name="Input 2 6 17 4" xfId="13966"/>
    <cellStyle name="Input 2 6 17 4 2" xfId="33282"/>
    <cellStyle name="Input 2 6 17 5" xfId="25701"/>
    <cellStyle name="Input 2 6 18" xfId="4810"/>
    <cellStyle name="Input 2 6 18 2" xfId="8621"/>
    <cellStyle name="Input 2 6 18 2 2" xfId="28940"/>
    <cellStyle name="Input 2 6 18 2 3" xfId="19840"/>
    <cellStyle name="Input 2 6 18 3" xfId="12294"/>
    <cellStyle name="Input 2 6 18 3 2" xfId="31698"/>
    <cellStyle name="Input 2 6 18 3 3" xfId="23400"/>
    <cellStyle name="Input 2 6 18 4" xfId="14337"/>
    <cellStyle name="Input 2 6 18 4 2" xfId="33653"/>
    <cellStyle name="Input 2 6 18 5" xfId="26240"/>
    <cellStyle name="Input 2 6 19" xfId="5454"/>
    <cellStyle name="Input 2 6 19 2" xfId="9179"/>
    <cellStyle name="Input 2 6 19 2 2" xfId="29367"/>
    <cellStyle name="Input 2 6 19 3" xfId="16722"/>
    <cellStyle name="Input 2 6 19 4" xfId="14592"/>
    <cellStyle name="Input 2 6 2" xfId="335"/>
    <cellStyle name="Input 2 6 2 10" xfId="2184"/>
    <cellStyle name="Input 2 6 2 10 2" xfId="6096"/>
    <cellStyle name="Input 2 6 2 10 2 2" xfId="27140"/>
    <cellStyle name="Input 2 6 2 10 2 3" xfId="17317"/>
    <cellStyle name="Input 2 6 2 10 3" xfId="9771"/>
    <cellStyle name="Input 2 6 2 10 3 2" xfId="29900"/>
    <cellStyle name="Input 2 6 2 10 3 3" xfId="20877"/>
    <cellStyle name="Input 2 6 2 10 4" xfId="13075"/>
    <cellStyle name="Input 2 6 2 10 4 2" xfId="32391"/>
    <cellStyle name="Input 2 6 2 10 5" xfId="24396"/>
    <cellStyle name="Input 2 6 2 11" xfId="1892"/>
    <cellStyle name="Input 2 6 2 11 2" xfId="5946"/>
    <cellStyle name="Input 2 6 2 11 2 2" xfId="27008"/>
    <cellStyle name="Input 2 6 2 11 2 3" xfId="17167"/>
    <cellStyle name="Input 2 6 2 11 3" xfId="9621"/>
    <cellStyle name="Input 2 6 2 11 3 2" xfId="29768"/>
    <cellStyle name="Input 2 6 2 11 3 3" xfId="20727"/>
    <cellStyle name="Input 2 6 2 11 4" xfId="12985"/>
    <cellStyle name="Input 2 6 2 11 4 2" xfId="32301"/>
    <cellStyle name="Input 2 6 2 11 5" xfId="24219"/>
    <cellStyle name="Input 2 6 2 12" xfId="3857"/>
    <cellStyle name="Input 2 6 2 12 2" xfId="7700"/>
    <cellStyle name="Input 2 6 2 12 2 2" xfId="28305"/>
    <cellStyle name="Input 2 6 2 12 2 3" xfId="18919"/>
    <cellStyle name="Input 2 6 2 12 3" xfId="11373"/>
    <cellStyle name="Input 2 6 2 12 3 2" xfId="31063"/>
    <cellStyle name="Input 2 6 2 12 3 3" xfId="22479"/>
    <cellStyle name="Input 2 6 2 12 4" xfId="13896"/>
    <cellStyle name="Input 2 6 2 12 4 2" xfId="33212"/>
    <cellStyle name="Input 2 6 2 12 5" xfId="25588"/>
    <cellStyle name="Input 2 6 2 13" xfId="1927"/>
    <cellStyle name="Input 2 6 2 13 2" xfId="5977"/>
    <cellStyle name="Input 2 6 2 13 2 2" xfId="27039"/>
    <cellStyle name="Input 2 6 2 13 2 3" xfId="17198"/>
    <cellStyle name="Input 2 6 2 13 3" xfId="9652"/>
    <cellStyle name="Input 2 6 2 13 3 2" xfId="29799"/>
    <cellStyle name="Input 2 6 2 13 3 3" xfId="20758"/>
    <cellStyle name="Input 2 6 2 13 4" xfId="13007"/>
    <cellStyle name="Input 2 6 2 13 4 2" xfId="32323"/>
    <cellStyle name="Input 2 6 2 13 5" xfId="24250"/>
    <cellStyle name="Input 2 6 2 14" xfId="2980"/>
    <cellStyle name="Input 2 6 2 14 2" xfId="6846"/>
    <cellStyle name="Input 2 6 2 14 2 2" xfId="27736"/>
    <cellStyle name="Input 2 6 2 14 2 3" xfId="18065"/>
    <cellStyle name="Input 2 6 2 14 3" xfId="10519"/>
    <cellStyle name="Input 2 6 2 14 3 2" xfId="30494"/>
    <cellStyle name="Input 2 6 2 14 3 3" xfId="21625"/>
    <cellStyle name="Input 2 6 2 14 4" xfId="13507"/>
    <cellStyle name="Input 2 6 2 14 4 2" xfId="32823"/>
    <cellStyle name="Input 2 6 2 14 5" xfId="25001"/>
    <cellStyle name="Input 2 6 2 15" xfId="1763"/>
    <cellStyle name="Input 2 6 2 15 2" xfId="5819"/>
    <cellStyle name="Input 2 6 2 15 2 2" xfId="26899"/>
    <cellStyle name="Input 2 6 2 15 2 3" xfId="17040"/>
    <cellStyle name="Input 2 6 2 15 3" xfId="9494"/>
    <cellStyle name="Input 2 6 2 15 3 2" xfId="29659"/>
    <cellStyle name="Input 2 6 2 15 3 3" xfId="20600"/>
    <cellStyle name="Input 2 6 2 15 4" xfId="12915"/>
    <cellStyle name="Input 2 6 2 15 4 2" xfId="32231"/>
    <cellStyle name="Input 2 6 2 15 5" xfId="24110"/>
    <cellStyle name="Input 2 6 2 16" xfId="2157"/>
    <cellStyle name="Input 2 6 2 16 2" xfId="6071"/>
    <cellStyle name="Input 2 6 2 16 2 2" xfId="27115"/>
    <cellStyle name="Input 2 6 2 16 2 3" xfId="17292"/>
    <cellStyle name="Input 2 6 2 16 3" xfId="9746"/>
    <cellStyle name="Input 2 6 2 16 3 2" xfId="29875"/>
    <cellStyle name="Input 2 6 2 16 3 3" xfId="20852"/>
    <cellStyle name="Input 2 6 2 16 4" xfId="13064"/>
    <cellStyle name="Input 2 6 2 16 4 2" xfId="32380"/>
    <cellStyle name="Input 2 6 2 16 5" xfId="24371"/>
    <cellStyle name="Input 2 6 2 17" xfId="4809"/>
    <cellStyle name="Input 2 6 2 17 2" xfId="8620"/>
    <cellStyle name="Input 2 6 2 17 2 2" xfId="28939"/>
    <cellStyle name="Input 2 6 2 17 2 3" xfId="19839"/>
    <cellStyle name="Input 2 6 2 17 3" xfId="12293"/>
    <cellStyle name="Input 2 6 2 17 3 2" xfId="31697"/>
    <cellStyle name="Input 2 6 2 17 3 3" xfId="23399"/>
    <cellStyle name="Input 2 6 2 17 4" xfId="14336"/>
    <cellStyle name="Input 2 6 2 17 4 2" xfId="33652"/>
    <cellStyle name="Input 2 6 2 17 5" xfId="26239"/>
    <cellStyle name="Input 2 6 2 18" xfId="5455"/>
    <cellStyle name="Input 2 6 2 18 2" xfId="9180"/>
    <cellStyle name="Input 2 6 2 18 2 2" xfId="29368"/>
    <cellStyle name="Input 2 6 2 18 3" xfId="16723"/>
    <cellStyle name="Input 2 6 2 18 4" xfId="14593"/>
    <cellStyle name="Input 2 6 2 19" xfId="5094"/>
    <cellStyle name="Input 2 6 2 19 2" xfId="26471"/>
    <cellStyle name="Input 2 6 2 19 3" xfId="16555"/>
    <cellStyle name="Input 2 6 2 2" xfId="2226"/>
    <cellStyle name="Input 2 6 2 2 2" xfId="6136"/>
    <cellStyle name="Input 2 6 2 2 2 2" xfId="27180"/>
    <cellStyle name="Input 2 6 2 2 2 3" xfId="17357"/>
    <cellStyle name="Input 2 6 2 2 3" xfId="9811"/>
    <cellStyle name="Input 2 6 2 2 3 2" xfId="29940"/>
    <cellStyle name="Input 2 6 2 2 3 3" xfId="20917"/>
    <cellStyle name="Input 2 6 2 2 4" xfId="13100"/>
    <cellStyle name="Input 2 6 2 2 4 2" xfId="32416"/>
    <cellStyle name="Input 2 6 2 2 5" xfId="24436"/>
    <cellStyle name="Input 2 6 2 2 6" xfId="35316"/>
    <cellStyle name="Input 2 6 2 20" xfId="35283"/>
    <cellStyle name="Input 2 6 2 3" xfId="1863"/>
    <cellStyle name="Input 2 6 2 3 2" xfId="5917"/>
    <cellStyle name="Input 2 6 2 3 2 2" xfId="26979"/>
    <cellStyle name="Input 2 6 2 3 2 3" xfId="17138"/>
    <cellStyle name="Input 2 6 2 3 3" xfId="9592"/>
    <cellStyle name="Input 2 6 2 3 3 2" xfId="29739"/>
    <cellStyle name="Input 2 6 2 3 3 3" xfId="20698"/>
    <cellStyle name="Input 2 6 2 3 4" xfId="12977"/>
    <cellStyle name="Input 2 6 2 3 4 2" xfId="32293"/>
    <cellStyle name="Input 2 6 2 3 5" xfId="24190"/>
    <cellStyle name="Input 2 6 2 3 6" xfId="36158"/>
    <cellStyle name="Input 2 6 2 4" xfId="2256"/>
    <cellStyle name="Input 2 6 2 4 2" xfId="6166"/>
    <cellStyle name="Input 2 6 2 4 2 2" xfId="27210"/>
    <cellStyle name="Input 2 6 2 4 2 3" xfId="17387"/>
    <cellStyle name="Input 2 6 2 4 3" xfId="9841"/>
    <cellStyle name="Input 2 6 2 4 3 2" xfId="29970"/>
    <cellStyle name="Input 2 6 2 4 3 3" xfId="20947"/>
    <cellStyle name="Input 2 6 2 4 4" xfId="13125"/>
    <cellStyle name="Input 2 6 2 4 4 2" xfId="32441"/>
    <cellStyle name="Input 2 6 2 4 5" xfId="24466"/>
    <cellStyle name="Input 2 6 2 5" xfId="1834"/>
    <cellStyle name="Input 2 6 2 5 2" xfId="5888"/>
    <cellStyle name="Input 2 6 2 5 2 2" xfId="26950"/>
    <cellStyle name="Input 2 6 2 5 2 3" xfId="17109"/>
    <cellStyle name="Input 2 6 2 5 3" xfId="9563"/>
    <cellStyle name="Input 2 6 2 5 3 2" xfId="29710"/>
    <cellStyle name="Input 2 6 2 5 3 3" xfId="20669"/>
    <cellStyle name="Input 2 6 2 5 4" xfId="12950"/>
    <cellStyle name="Input 2 6 2 5 4 2" xfId="32266"/>
    <cellStyle name="Input 2 6 2 5 5" xfId="24161"/>
    <cellStyle name="Input 2 6 2 6" xfId="2108"/>
    <cellStyle name="Input 2 6 2 6 2" xfId="6022"/>
    <cellStyle name="Input 2 6 2 6 2 2" xfId="27084"/>
    <cellStyle name="Input 2 6 2 6 2 3" xfId="17243"/>
    <cellStyle name="Input 2 6 2 6 3" xfId="9697"/>
    <cellStyle name="Input 2 6 2 6 3 2" xfId="29844"/>
    <cellStyle name="Input 2 6 2 6 3 3" xfId="20803"/>
    <cellStyle name="Input 2 6 2 6 4" xfId="13043"/>
    <cellStyle name="Input 2 6 2 6 4 2" xfId="32359"/>
    <cellStyle name="Input 2 6 2 6 5" xfId="24340"/>
    <cellStyle name="Input 2 6 2 7" xfId="2804"/>
    <cellStyle name="Input 2 6 2 7 2" xfId="6683"/>
    <cellStyle name="Input 2 6 2 7 2 2" xfId="27597"/>
    <cellStyle name="Input 2 6 2 7 2 3" xfId="17902"/>
    <cellStyle name="Input 2 6 2 7 3" xfId="10356"/>
    <cellStyle name="Input 2 6 2 7 3 2" xfId="30355"/>
    <cellStyle name="Input 2 6 2 7 3 3" xfId="21462"/>
    <cellStyle name="Input 2 6 2 7 4" xfId="13406"/>
    <cellStyle name="Input 2 6 2 7 4 2" xfId="32722"/>
    <cellStyle name="Input 2 6 2 7 5" xfId="24861"/>
    <cellStyle name="Input 2 6 2 8" xfId="2001"/>
    <cellStyle name="Input 2 6 2 8 2" xfId="5988"/>
    <cellStyle name="Input 2 6 2 8 2 2" xfId="27050"/>
    <cellStyle name="Input 2 6 2 8 2 3" xfId="17209"/>
    <cellStyle name="Input 2 6 2 8 3" xfId="9663"/>
    <cellStyle name="Input 2 6 2 8 3 2" xfId="29810"/>
    <cellStyle name="Input 2 6 2 8 3 3" xfId="20769"/>
    <cellStyle name="Input 2 6 2 8 4" xfId="13018"/>
    <cellStyle name="Input 2 6 2 8 4 2" xfId="32334"/>
    <cellStyle name="Input 2 6 2 8 5" xfId="24275"/>
    <cellStyle name="Input 2 6 2 9" xfId="1586"/>
    <cellStyle name="Input 2 6 2 9 2" xfId="5645"/>
    <cellStyle name="Input 2 6 2 9 2 2" xfId="26745"/>
    <cellStyle name="Input 2 6 2 9 2 3" xfId="16866"/>
    <cellStyle name="Input 2 6 2 9 3" xfId="9323"/>
    <cellStyle name="Input 2 6 2 9 3 2" xfId="29507"/>
    <cellStyle name="Input 2 6 2 9 3 3" xfId="20429"/>
    <cellStyle name="Input 2 6 2 9 4" xfId="12799"/>
    <cellStyle name="Input 2 6 2 9 4 2" xfId="32115"/>
    <cellStyle name="Input 2 6 2 9 5" xfId="23957"/>
    <cellStyle name="Input 2 6 20" xfId="5302"/>
    <cellStyle name="Input 2 6 20 2" xfId="26638"/>
    <cellStyle name="Input 2 6 20 3" xfId="16578"/>
    <cellStyle name="Input 2 6 21" xfId="34936"/>
    <cellStyle name="Input 2 6 3" xfId="2227"/>
    <cellStyle name="Input 2 6 3 2" xfId="6137"/>
    <cellStyle name="Input 2 6 3 2 2" xfId="27181"/>
    <cellStyle name="Input 2 6 3 2 3" xfId="17358"/>
    <cellStyle name="Input 2 6 3 3" xfId="9812"/>
    <cellStyle name="Input 2 6 3 3 2" xfId="29941"/>
    <cellStyle name="Input 2 6 3 3 3" xfId="20918"/>
    <cellStyle name="Input 2 6 3 4" xfId="13101"/>
    <cellStyle name="Input 2 6 3 4 2" xfId="32417"/>
    <cellStyle name="Input 2 6 3 5" xfId="24437"/>
    <cellStyle name="Input 2 6 3 6" xfId="35208"/>
    <cellStyle name="Input 2 6 4" xfId="1862"/>
    <cellStyle name="Input 2 6 4 2" xfId="5916"/>
    <cellStyle name="Input 2 6 4 2 2" xfId="26978"/>
    <cellStyle name="Input 2 6 4 2 3" xfId="17137"/>
    <cellStyle name="Input 2 6 4 3" xfId="9591"/>
    <cellStyle name="Input 2 6 4 3 2" xfId="29738"/>
    <cellStyle name="Input 2 6 4 3 3" xfId="20697"/>
    <cellStyle name="Input 2 6 4 4" xfId="12976"/>
    <cellStyle name="Input 2 6 4 4 2" xfId="32292"/>
    <cellStyle name="Input 2 6 4 5" xfId="24189"/>
    <cellStyle name="Input 2 6 4 6" xfId="36094"/>
    <cellStyle name="Input 2 6 5" xfId="2257"/>
    <cellStyle name="Input 2 6 5 2" xfId="6167"/>
    <cellStyle name="Input 2 6 5 2 2" xfId="27211"/>
    <cellStyle name="Input 2 6 5 2 3" xfId="17388"/>
    <cellStyle name="Input 2 6 5 3" xfId="9842"/>
    <cellStyle name="Input 2 6 5 3 2" xfId="29971"/>
    <cellStyle name="Input 2 6 5 3 3" xfId="20948"/>
    <cellStyle name="Input 2 6 5 4" xfId="13126"/>
    <cellStyle name="Input 2 6 5 4 2" xfId="32442"/>
    <cellStyle name="Input 2 6 5 5" xfId="24467"/>
    <cellStyle name="Input 2 6 6" xfId="1833"/>
    <cellStyle name="Input 2 6 6 2" xfId="5887"/>
    <cellStyle name="Input 2 6 6 2 2" xfId="26949"/>
    <cellStyle name="Input 2 6 6 2 3" xfId="17108"/>
    <cellStyle name="Input 2 6 6 3" xfId="9562"/>
    <cellStyle name="Input 2 6 6 3 2" xfId="29709"/>
    <cellStyle name="Input 2 6 6 3 3" xfId="20668"/>
    <cellStyle name="Input 2 6 6 4" xfId="12949"/>
    <cellStyle name="Input 2 6 6 4 2" xfId="32265"/>
    <cellStyle name="Input 2 6 6 5" xfId="24160"/>
    <cellStyle name="Input 2 6 7" xfId="2109"/>
    <cellStyle name="Input 2 6 7 2" xfId="6023"/>
    <cellStyle name="Input 2 6 7 2 2" xfId="27085"/>
    <cellStyle name="Input 2 6 7 2 3" xfId="17244"/>
    <cellStyle name="Input 2 6 7 3" xfId="9698"/>
    <cellStyle name="Input 2 6 7 3 2" xfId="29845"/>
    <cellStyle name="Input 2 6 7 3 3" xfId="20804"/>
    <cellStyle name="Input 2 6 7 4" xfId="13044"/>
    <cellStyle name="Input 2 6 7 4 2" xfId="32360"/>
    <cellStyle name="Input 2 6 7 5" xfId="24341"/>
    <cellStyle name="Input 2 6 8" xfId="2805"/>
    <cellStyle name="Input 2 6 8 2" xfId="6684"/>
    <cellStyle name="Input 2 6 8 2 2" xfId="27598"/>
    <cellStyle name="Input 2 6 8 2 3" xfId="17903"/>
    <cellStyle name="Input 2 6 8 3" xfId="10357"/>
    <cellStyle name="Input 2 6 8 3 2" xfId="30356"/>
    <cellStyle name="Input 2 6 8 3 3" xfId="21463"/>
    <cellStyle name="Input 2 6 8 4" xfId="13407"/>
    <cellStyle name="Input 2 6 8 4 2" xfId="32723"/>
    <cellStyle name="Input 2 6 8 5" xfId="24862"/>
    <cellStyle name="Input 2 6 9" xfId="2002"/>
    <cellStyle name="Input 2 6 9 2" xfId="5989"/>
    <cellStyle name="Input 2 6 9 2 2" xfId="27051"/>
    <cellStyle name="Input 2 6 9 2 3" xfId="17210"/>
    <cellStyle name="Input 2 6 9 3" xfId="9664"/>
    <cellStyle name="Input 2 6 9 3 2" xfId="29811"/>
    <cellStyle name="Input 2 6 9 3 3" xfId="20770"/>
    <cellStyle name="Input 2 6 9 4" xfId="13019"/>
    <cellStyle name="Input 2 6 9 4 2" xfId="32335"/>
    <cellStyle name="Input 2 6 9 5" xfId="24276"/>
    <cellStyle name="Input 2 7" xfId="2239"/>
    <cellStyle name="Input 2 7 2" xfId="6149"/>
    <cellStyle name="Input 2 7 2 2" xfId="27193"/>
    <cellStyle name="Input 2 7 2 3" xfId="17370"/>
    <cellStyle name="Input 2 7 3" xfId="9824"/>
    <cellStyle name="Input 2 7 3 2" xfId="29953"/>
    <cellStyle name="Input 2 7 3 3" xfId="20930"/>
    <cellStyle name="Input 2 7 4" xfId="13113"/>
    <cellStyle name="Input 2 7 4 2" xfId="32429"/>
    <cellStyle name="Input 2 7 5" xfId="24449"/>
    <cellStyle name="Input 2 7 6" xfId="34900"/>
    <cellStyle name="Input 2 8" xfId="1851"/>
    <cellStyle name="Input 2 8 2" xfId="5905"/>
    <cellStyle name="Input 2 8 2 2" xfId="26967"/>
    <cellStyle name="Input 2 8 2 3" xfId="17126"/>
    <cellStyle name="Input 2 8 3" xfId="9580"/>
    <cellStyle name="Input 2 8 3 2" xfId="29727"/>
    <cellStyle name="Input 2 8 3 3" xfId="20686"/>
    <cellStyle name="Input 2 8 4" xfId="12965"/>
    <cellStyle name="Input 2 8 4 2" xfId="32281"/>
    <cellStyle name="Input 2 8 5" xfId="24178"/>
    <cellStyle name="Input 2 8 6" xfId="35685"/>
    <cellStyle name="Input 2 9" xfId="2426"/>
    <cellStyle name="Input 2 9 2" xfId="6320"/>
    <cellStyle name="Input 2 9 2 2" xfId="27320"/>
    <cellStyle name="Input 2 9 2 3" xfId="17541"/>
    <cellStyle name="Input 2 9 3" xfId="9995"/>
    <cellStyle name="Input 2 9 3 2" xfId="30080"/>
    <cellStyle name="Input 2 9 3 3" xfId="21101"/>
    <cellStyle name="Input 2 9 4" xfId="13227"/>
    <cellStyle name="Input 2 9 4 2" xfId="32543"/>
    <cellStyle name="Input 2 9 5" xfId="24581"/>
    <cellStyle name="Input 20" xfId="1728"/>
    <cellStyle name="Input 20 2" xfId="5785"/>
    <cellStyle name="Input 20 2 2" xfId="26866"/>
    <cellStyle name="Input 20 2 3" xfId="17006"/>
    <cellStyle name="Input 20 3" xfId="9463"/>
    <cellStyle name="Input 20 3 2" xfId="29628"/>
    <cellStyle name="Input 20 3 3" xfId="20569"/>
    <cellStyle name="Input 20 4" xfId="12890"/>
    <cellStyle name="Input 20 4 2" xfId="32206"/>
    <cellStyle name="Input 20 5" xfId="24079"/>
    <cellStyle name="Input 21" xfId="2310"/>
    <cellStyle name="Input 21 2" xfId="6219"/>
    <cellStyle name="Input 21 2 2" xfId="27248"/>
    <cellStyle name="Input 21 2 3" xfId="17440"/>
    <cellStyle name="Input 21 3" xfId="9894"/>
    <cellStyle name="Input 21 3 2" xfId="30008"/>
    <cellStyle name="Input 21 3 3" xfId="21000"/>
    <cellStyle name="Input 21 4" xfId="13162"/>
    <cellStyle name="Input 21 4 2" xfId="32478"/>
    <cellStyle name="Input 21 5" xfId="24504"/>
    <cellStyle name="Input 22" xfId="1805"/>
    <cellStyle name="Input 22 2" xfId="5859"/>
    <cellStyle name="Input 22 2 2" xfId="26921"/>
    <cellStyle name="Input 22 2 3" xfId="17080"/>
    <cellStyle name="Input 22 3" xfId="9534"/>
    <cellStyle name="Input 22 3 2" xfId="29681"/>
    <cellStyle name="Input 22 3 3" xfId="20640"/>
    <cellStyle name="Input 22 4" xfId="12923"/>
    <cellStyle name="Input 22 4 2" xfId="32239"/>
    <cellStyle name="Input 22 5" xfId="24132"/>
    <cellStyle name="Input 23" xfId="2979"/>
    <cellStyle name="Input 23 2" xfId="6845"/>
    <cellStyle name="Input 23 2 2" xfId="27735"/>
    <cellStyle name="Input 23 2 3" xfId="18064"/>
    <cellStyle name="Input 23 3" xfId="10518"/>
    <cellStyle name="Input 23 3 2" xfId="30493"/>
    <cellStyle name="Input 23 3 3" xfId="21624"/>
    <cellStyle name="Input 23 4" xfId="13506"/>
    <cellStyle name="Input 23 4 2" xfId="32822"/>
    <cellStyle name="Input 23 5" xfId="25000"/>
    <cellStyle name="Input 24" xfId="1908"/>
    <cellStyle name="Input 24 2" xfId="5960"/>
    <cellStyle name="Input 24 2 2" xfId="27022"/>
    <cellStyle name="Input 24 2 3" xfId="17181"/>
    <cellStyle name="Input 24 3" xfId="9635"/>
    <cellStyle name="Input 24 3 2" xfId="29782"/>
    <cellStyle name="Input 24 3 3" xfId="20741"/>
    <cellStyle name="Input 24 4" xfId="12990"/>
    <cellStyle name="Input 24 4 2" xfId="32306"/>
    <cellStyle name="Input 24 5" xfId="24233"/>
    <cellStyle name="Input 25" xfId="3751"/>
    <cellStyle name="Input 25 2" xfId="7608"/>
    <cellStyle name="Input 25 2 2" xfId="28237"/>
    <cellStyle name="Input 25 2 3" xfId="18827"/>
    <cellStyle name="Input 25 3" xfId="11281"/>
    <cellStyle name="Input 25 3 2" xfId="30995"/>
    <cellStyle name="Input 25 3 3" xfId="22387"/>
    <cellStyle name="Input 25 4" xfId="13836"/>
    <cellStyle name="Input 25 4 2" xfId="33152"/>
    <cellStyle name="Input 25 5" xfId="25506"/>
    <cellStyle name="Input 26" xfId="1697"/>
    <cellStyle name="Input 26 2" xfId="5755"/>
    <cellStyle name="Input 26 2 2" xfId="26837"/>
    <cellStyle name="Input 26 2 3" xfId="16976"/>
    <cellStyle name="Input 26 3" xfId="9433"/>
    <cellStyle name="Input 26 3 2" xfId="29599"/>
    <cellStyle name="Input 26 3 3" xfId="20539"/>
    <cellStyle name="Input 26 4" xfId="12874"/>
    <cellStyle name="Input 26 4 2" xfId="32190"/>
    <cellStyle name="Input 26 5" xfId="24050"/>
    <cellStyle name="Input 27" xfId="2324"/>
    <cellStyle name="Input 27 2" xfId="6231"/>
    <cellStyle name="Input 27 2 2" xfId="27260"/>
    <cellStyle name="Input 27 2 3" xfId="17452"/>
    <cellStyle name="Input 27 3" xfId="9906"/>
    <cellStyle name="Input 27 3 2" xfId="30020"/>
    <cellStyle name="Input 27 3 3" xfId="21012"/>
    <cellStyle name="Input 27 4" xfId="13172"/>
    <cellStyle name="Input 27 4 2" xfId="32488"/>
    <cellStyle name="Input 27 5" xfId="24516"/>
    <cellStyle name="Input 28" xfId="4020"/>
    <cellStyle name="Input 28 2" xfId="7845"/>
    <cellStyle name="Input 28 2 2" xfId="28426"/>
    <cellStyle name="Input 28 2 3" xfId="19064"/>
    <cellStyle name="Input 28 3" xfId="11518"/>
    <cellStyle name="Input 28 3 2" xfId="31184"/>
    <cellStyle name="Input 28 3 3" xfId="22624"/>
    <cellStyle name="Input 28 4" xfId="13979"/>
    <cellStyle name="Input 28 4 2" xfId="33295"/>
    <cellStyle name="Input 28 5" xfId="25715"/>
    <cellStyle name="Input 29" xfId="1986"/>
    <cellStyle name="Input 29 2" xfId="5982"/>
    <cellStyle name="Input 29 2 2" xfId="27044"/>
    <cellStyle name="Input 29 2 3" xfId="17203"/>
    <cellStyle name="Input 29 3" xfId="9657"/>
    <cellStyle name="Input 29 3 2" xfId="29804"/>
    <cellStyle name="Input 29 3 3" xfId="20763"/>
    <cellStyle name="Input 29 4" xfId="13012"/>
    <cellStyle name="Input 29 4 2" xfId="32328"/>
    <cellStyle name="Input 29 5" xfId="24269"/>
    <cellStyle name="Input 3" xfId="336"/>
    <cellStyle name="Input 3 10" xfId="2183"/>
    <cellStyle name="Input 3 10 2" xfId="6095"/>
    <cellStyle name="Input 3 10 2 2" xfId="27139"/>
    <cellStyle name="Input 3 10 2 3" xfId="17316"/>
    <cellStyle name="Input 3 10 3" xfId="9770"/>
    <cellStyle name="Input 3 10 3 2" xfId="29899"/>
    <cellStyle name="Input 3 10 3 3" xfId="20876"/>
    <cellStyle name="Input 3 10 4" xfId="13074"/>
    <cellStyle name="Input 3 10 4 2" xfId="32390"/>
    <cellStyle name="Input 3 10 5" xfId="24395"/>
    <cellStyle name="Input 3 11" xfId="2942"/>
    <cellStyle name="Input 3 11 2" xfId="6820"/>
    <cellStyle name="Input 3 11 2 2" xfId="27716"/>
    <cellStyle name="Input 3 11 2 3" xfId="18039"/>
    <cellStyle name="Input 3 11 3" xfId="10493"/>
    <cellStyle name="Input 3 11 3 2" xfId="30474"/>
    <cellStyle name="Input 3 11 3 3" xfId="21599"/>
    <cellStyle name="Input 3 11 4" xfId="13488"/>
    <cellStyle name="Input 3 11 4 2" xfId="32804"/>
    <cellStyle name="Input 3 11 5" xfId="24981"/>
    <cellStyle name="Input 3 12" xfId="3856"/>
    <cellStyle name="Input 3 12 2" xfId="7699"/>
    <cellStyle name="Input 3 12 2 2" xfId="28304"/>
    <cellStyle name="Input 3 12 2 3" xfId="18918"/>
    <cellStyle name="Input 3 12 3" xfId="11372"/>
    <cellStyle name="Input 3 12 3 2" xfId="31062"/>
    <cellStyle name="Input 3 12 3 3" xfId="22478"/>
    <cellStyle name="Input 3 12 4" xfId="13895"/>
    <cellStyle name="Input 3 12 4 2" xfId="33211"/>
    <cellStyle name="Input 3 12 5" xfId="25587"/>
    <cellStyle name="Input 3 13" xfId="1928"/>
    <cellStyle name="Input 3 13 2" xfId="5978"/>
    <cellStyle name="Input 3 13 2 2" xfId="27040"/>
    <cellStyle name="Input 3 13 2 3" xfId="17199"/>
    <cellStyle name="Input 3 13 3" xfId="9653"/>
    <cellStyle name="Input 3 13 3 2" xfId="29800"/>
    <cellStyle name="Input 3 13 3 3" xfId="20759"/>
    <cellStyle name="Input 3 13 4" xfId="13008"/>
    <cellStyle name="Input 3 13 4 2" xfId="32324"/>
    <cellStyle name="Input 3 13 5" xfId="24251"/>
    <cellStyle name="Input 3 14" xfId="2978"/>
    <cellStyle name="Input 3 14 2" xfId="6844"/>
    <cellStyle name="Input 3 14 2 2" xfId="27734"/>
    <cellStyle name="Input 3 14 2 3" xfId="18063"/>
    <cellStyle name="Input 3 14 3" xfId="10517"/>
    <cellStyle name="Input 3 14 3 2" xfId="30492"/>
    <cellStyle name="Input 3 14 3 3" xfId="21623"/>
    <cellStyle name="Input 3 14 4" xfId="13505"/>
    <cellStyle name="Input 3 14 4 2" xfId="32821"/>
    <cellStyle name="Input 3 14 5" xfId="24999"/>
    <cellStyle name="Input 3 15" xfId="1764"/>
    <cellStyle name="Input 3 15 2" xfId="5820"/>
    <cellStyle name="Input 3 15 2 2" xfId="26900"/>
    <cellStyle name="Input 3 15 2 3" xfId="17041"/>
    <cellStyle name="Input 3 15 3" xfId="9495"/>
    <cellStyle name="Input 3 15 3 2" xfId="29660"/>
    <cellStyle name="Input 3 15 3 3" xfId="20601"/>
    <cellStyle name="Input 3 15 4" xfId="12916"/>
    <cellStyle name="Input 3 15 4 2" xfId="32232"/>
    <cellStyle name="Input 3 15 5" xfId="24111"/>
    <cellStyle name="Input 3 16" xfId="3997"/>
    <cellStyle name="Input 3 16 2" xfId="7823"/>
    <cellStyle name="Input 3 16 2 2" xfId="28410"/>
    <cellStyle name="Input 3 16 2 3" xfId="19042"/>
    <cellStyle name="Input 3 16 3" xfId="11496"/>
    <cellStyle name="Input 3 16 3 2" xfId="31168"/>
    <cellStyle name="Input 3 16 3 3" xfId="22602"/>
    <cellStyle name="Input 3 16 4" xfId="13964"/>
    <cellStyle name="Input 3 16 4 2" xfId="33280"/>
    <cellStyle name="Input 3 16 5" xfId="25699"/>
    <cellStyle name="Input 3 17" xfId="4808"/>
    <cellStyle name="Input 3 17 2" xfId="8619"/>
    <cellStyle name="Input 3 17 2 2" xfId="28938"/>
    <cellStyle name="Input 3 17 2 3" xfId="19838"/>
    <cellStyle name="Input 3 17 3" xfId="12292"/>
    <cellStyle name="Input 3 17 3 2" xfId="31696"/>
    <cellStyle name="Input 3 17 3 3" xfId="23398"/>
    <cellStyle name="Input 3 17 4" xfId="14335"/>
    <cellStyle name="Input 3 17 4 2" xfId="33651"/>
    <cellStyle name="Input 3 17 5" xfId="26238"/>
    <cellStyle name="Input 3 18" xfId="5456"/>
    <cellStyle name="Input 3 18 2" xfId="9181"/>
    <cellStyle name="Input 3 18 2 2" xfId="29369"/>
    <cellStyle name="Input 3 18 3" xfId="16724"/>
    <cellStyle name="Input 3 18 4" xfId="14594"/>
    <cellStyle name="Input 3 19" xfId="5093"/>
    <cellStyle name="Input 3 19 2" xfId="26470"/>
    <cellStyle name="Input 3 19 3" xfId="16554"/>
    <cellStyle name="Input 3 2" xfId="2225"/>
    <cellStyle name="Input 3 2 2" xfId="6135"/>
    <cellStyle name="Input 3 2 2 2" xfId="27179"/>
    <cellStyle name="Input 3 2 2 3" xfId="17356"/>
    <cellStyle name="Input 3 2 3" xfId="9810"/>
    <cellStyle name="Input 3 2 3 2" xfId="29939"/>
    <cellStyle name="Input 3 2 3 3" xfId="20916"/>
    <cellStyle name="Input 3 2 4" xfId="13099"/>
    <cellStyle name="Input 3 2 4 2" xfId="32415"/>
    <cellStyle name="Input 3 2 5" xfId="24435"/>
    <cellStyle name="Input 3 2 6" xfId="35537"/>
    <cellStyle name="Input 3 20" xfId="34244"/>
    <cellStyle name="Input 3 3" xfId="1864"/>
    <cellStyle name="Input 3 3 2" xfId="5918"/>
    <cellStyle name="Input 3 3 2 2" xfId="26980"/>
    <cellStyle name="Input 3 3 2 3" xfId="17139"/>
    <cellStyle name="Input 3 3 3" xfId="9593"/>
    <cellStyle name="Input 3 3 3 2" xfId="29740"/>
    <cellStyle name="Input 3 3 3 3" xfId="20699"/>
    <cellStyle name="Input 3 3 4" xfId="12978"/>
    <cellStyle name="Input 3 3 4 2" xfId="32294"/>
    <cellStyle name="Input 3 3 5" xfId="24191"/>
    <cellStyle name="Input 3 3 6" xfId="35679"/>
    <cellStyle name="Input 3 4" xfId="2255"/>
    <cellStyle name="Input 3 4 2" xfId="6165"/>
    <cellStyle name="Input 3 4 2 2" xfId="27209"/>
    <cellStyle name="Input 3 4 2 3" xfId="17386"/>
    <cellStyle name="Input 3 4 3" xfId="9840"/>
    <cellStyle name="Input 3 4 3 2" xfId="29969"/>
    <cellStyle name="Input 3 4 3 3" xfId="20946"/>
    <cellStyle name="Input 3 4 4" xfId="13124"/>
    <cellStyle name="Input 3 4 4 2" xfId="32440"/>
    <cellStyle name="Input 3 4 5" xfId="24465"/>
    <cellStyle name="Input 3 5" xfId="1835"/>
    <cellStyle name="Input 3 5 2" xfId="5889"/>
    <cellStyle name="Input 3 5 2 2" xfId="26951"/>
    <cellStyle name="Input 3 5 2 3" xfId="17110"/>
    <cellStyle name="Input 3 5 3" xfId="9564"/>
    <cellStyle name="Input 3 5 3 2" xfId="29711"/>
    <cellStyle name="Input 3 5 3 3" xfId="20670"/>
    <cellStyle name="Input 3 5 4" xfId="12951"/>
    <cellStyle name="Input 3 5 4 2" xfId="32267"/>
    <cellStyle name="Input 3 5 5" xfId="24162"/>
    <cellStyle name="Input 3 6" xfId="2107"/>
    <cellStyle name="Input 3 6 2" xfId="6021"/>
    <cellStyle name="Input 3 6 2 2" xfId="27083"/>
    <cellStyle name="Input 3 6 2 3" xfId="17242"/>
    <cellStyle name="Input 3 6 3" xfId="9696"/>
    <cellStyle name="Input 3 6 3 2" xfId="29843"/>
    <cellStyle name="Input 3 6 3 3" xfId="20802"/>
    <cellStyle name="Input 3 6 4" xfId="13042"/>
    <cellStyle name="Input 3 6 4 2" xfId="32358"/>
    <cellStyle name="Input 3 6 5" xfId="24339"/>
    <cellStyle name="Input 3 7" xfId="2803"/>
    <cellStyle name="Input 3 7 2" xfId="6682"/>
    <cellStyle name="Input 3 7 2 2" xfId="27596"/>
    <cellStyle name="Input 3 7 2 3" xfId="17901"/>
    <cellStyle name="Input 3 7 3" xfId="10355"/>
    <cellStyle name="Input 3 7 3 2" xfId="30354"/>
    <cellStyle name="Input 3 7 3 3" xfId="21461"/>
    <cellStyle name="Input 3 7 4" xfId="13405"/>
    <cellStyle name="Input 3 7 4 2" xfId="32721"/>
    <cellStyle name="Input 3 7 5" xfId="24860"/>
    <cellStyle name="Input 3 8" xfId="2000"/>
    <cellStyle name="Input 3 8 2" xfId="5987"/>
    <cellStyle name="Input 3 8 2 2" xfId="27049"/>
    <cellStyle name="Input 3 8 2 3" xfId="17208"/>
    <cellStyle name="Input 3 8 3" xfId="9662"/>
    <cellStyle name="Input 3 8 3 2" xfId="29809"/>
    <cellStyle name="Input 3 8 3 3" xfId="20768"/>
    <cellStyle name="Input 3 8 4" xfId="13017"/>
    <cellStyle name="Input 3 8 4 2" xfId="32333"/>
    <cellStyle name="Input 3 8 5" xfId="24274"/>
    <cellStyle name="Input 3 9" xfId="1588"/>
    <cellStyle name="Input 3 9 2" xfId="5647"/>
    <cellStyle name="Input 3 9 2 2" xfId="26747"/>
    <cellStyle name="Input 3 9 2 3" xfId="16868"/>
    <cellStyle name="Input 3 9 3" xfId="9325"/>
    <cellStyle name="Input 3 9 3 2" xfId="29509"/>
    <cellStyle name="Input 3 9 3 3" xfId="20431"/>
    <cellStyle name="Input 3 9 4" xfId="12801"/>
    <cellStyle name="Input 3 9 4 2" xfId="32117"/>
    <cellStyle name="Input 3 9 5" xfId="23959"/>
    <cellStyle name="Input 30" xfId="5438"/>
    <cellStyle name="Input 30 2" xfId="9163"/>
    <cellStyle name="Input 30 2 2" xfId="29351"/>
    <cellStyle name="Input 30 3" xfId="16706"/>
    <cellStyle name="Input 30 4" xfId="14576"/>
    <cellStyle name="Input 31" xfId="5318"/>
    <cellStyle name="Input 31 2" xfId="26654"/>
    <cellStyle name="Input 31 3" xfId="16594"/>
    <cellStyle name="Input 32" xfId="1938"/>
    <cellStyle name="Input 32 2" xfId="24255"/>
    <cellStyle name="Input 32 3" xfId="14629"/>
    <cellStyle name="Input 33" xfId="5373"/>
    <cellStyle name="Input 33 2" xfId="26683"/>
    <cellStyle name="Input 34" xfId="23847"/>
    <cellStyle name="Input 35" xfId="14550"/>
    <cellStyle name="Input 36" xfId="36185"/>
    <cellStyle name="Input 4" xfId="337"/>
    <cellStyle name="Input 4 10" xfId="2182"/>
    <cellStyle name="Input 4 10 2" xfId="6094"/>
    <cellStyle name="Input 4 10 2 2" xfId="27138"/>
    <cellStyle name="Input 4 10 2 3" xfId="17315"/>
    <cellStyle name="Input 4 10 3" xfId="9769"/>
    <cellStyle name="Input 4 10 3 2" xfId="29898"/>
    <cellStyle name="Input 4 10 3 3" xfId="20875"/>
    <cellStyle name="Input 4 10 4" xfId="13073"/>
    <cellStyle name="Input 4 10 4 2" xfId="32389"/>
    <cellStyle name="Input 4 10 5" xfId="24394"/>
    <cellStyle name="Input 4 11" xfId="2793"/>
    <cellStyle name="Input 4 11 2" xfId="6672"/>
    <cellStyle name="Input 4 11 2 2" xfId="27587"/>
    <cellStyle name="Input 4 11 2 3" xfId="17891"/>
    <cellStyle name="Input 4 11 3" xfId="10345"/>
    <cellStyle name="Input 4 11 3 2" xfId="30345"/>
    <cellStyle name="Input 4 11 3 3" xfId="21451"/>
    <cellStyle name="Input 4 11 4" xfId="13396"/>
    <cellStyle name="Input 4 11 4 2" xfId="32712"/>
    <cellStyle name="Input 4 11 5" xfId="24851"/>
    <cellStyle name="Input 4 12" xfId="3855"/>
    <cellStyle name="Input 4 12 2" xfId="7698"/>
    <cellStyle name="Input 4 12 2 2" xfId="28303"/>
    <cellStyle name="Input 4 12 2 3" xfId="18917"/>
    <cellStyle name="Input 4 12 3" xfId="11371"/>
    <cellStyle name="Input 4 12 3 2" xfId="31061"/>
    <cellStyle name="Input 4 12 3 3" xfId="22477"/>
    <cellStyle name="Input 4 12 4" xfId="13894"/>
    <cellStyle name="Input 4 12 4 2" xfId="33210"/>
    <cellStyle name="Input 4 12 5" xfId="25586"/>
    <cellStyle name="Input 4 13" xfId="1929"/>
    <cellStyle name="Input 4 13 2" xfId="5979"/>
    <cellStyle name="Input 4 13 2 2" xfId="27041"/>
    <cellStyle name="Input 4 13 2 3" xfId="17200"/>
    <cellStyle name="Input 4 13 3" xfId="9654"/>
    <cellStyle name="Input 4 13 3 2" xfId="29801"/>
    <cellStyle name="Input 4 13 3 3" xfId="20760"/>
    <cellStyle name="Input 4 13 4" xfId="13009"/>
    <cellStyle name="Input 4 13 4 2" xfId="32325"/>
    <cellStyle name="Input 4 13 5" xfId="24252"/>
    <cellStyle name="Input 4 14" xfId="2457"/>
    <cellStyle name="Input 4 14 2" xfId="6347"/>
    <cellStyle name="Input 4 14 2 2" xfId="27328"/>
    <cellStyle name="Input 4 14 2 3" xfId="17568"/>
    <cellStyle name="Input 4 14 3" xfId="10022"/>
    <cellStyle name="Input 4 14 3 2" xfId="30088"/>
    <cellStyle name="Input 4 14 3 3" xfId="21128"/>
    <cellStyle name="Input 4 14 4" xfId="13233"/>
    <cellStyle name="Input 4 14 4 2" xfId="32549"/>
    <cellStyle name="Input 4 14 5" xfId="24589"/>
    <cellStyle name="Input 4 15" xfId="1765"/>
    <cellStyle name="Input 4 15 2" xfId="5821"/>
    <cellStyle name="Input 4 15 2 2" xfId="26901"/>
    <cellStyle name="Input 4 15 2 3" xfId="17042"/>
    <cellStyle name="Input 4 15 3" xfId="9496"/>
    <cellStyle name="Input 4 15 3 2" xfId="29661"/>
    <cellStyle name="Input 4 15 3 3" xfId="20602"/>
    <cellStyle name="Input 4 15 4" xfId="12917"/>
    <cellStyle name="Input 4 15 4 2" xfId="32233"/>
    <cellStyle name="Input 4 15 5" xfId="24112"/>
    <cellStyle name="Input 4 16" xfId="3846"/>
    <cellStyle name="Input 4 16 2" xfId="7689"/>
    <cellStyle name="Input 4 16 2 2" xfId="28295"/>
    <cellStyle name="Input 4 16 2 3" xfId="18908"/>
    <cellStyle name="Input 4 16 3" xfId="11362"/>
    <cellStyle name="Input 4 16 3 2" xfId="31053"/>
    <cellStyle name="Input 4 16 3 3" xfId="22468"/>
    <cellStyle name="Input 4 16 4" xfId="13886"/>
    <cellStyle name="Input 4 16 4 2" xfId="33202"/>
    <cellStyle name="Input 4 16 5" xfId="25578"/>
    <cellStyle name="Input 4 17" xfId="4807"/>
    <cellStyle name="Input 4 17 2" xfId="8618"/>
    <cellStyle name="Input 4 17 2 2" xfId="28937"/>
    <cellStyle name="Input 4 17 2 3" xfId="19837"/>
    <cellStyle name="Input 4 17 3" xfId="12291"/>
    <cellStyle name="Input 4 17 3 2" xfId="31695"/>
    <cellStyle name="Input 4 17 3 3" xfId="23397"/>
    <cellStyle name="Input 4 17 4" xfId="14334"/>
    <cellStyle name="Input 4 17 4 2" xfId="33650"/>
    <cellStyle name="Input 4 17 5" xfId="26237"/>
    <cellStyle name="Input 4 18" xfId="5457"/>
    <cellStyle name="Input 4 18 2" xfId="9182"/>
    <cellStyle name="Input 4 18 2 2" xfId="29370"/>
    <cellStyle name="Input 4 18 3" xfId="16725"/>
    <cellStyle name="Input 4 18 4" xfId="14595"/>
    <cellStyle name="Input 4 19" xfId="5092"/>
    <cellStyle name="Input 4 19 2" xfId="26469"/>
    <cellStyle name="Input 4 19 3" xfId="16553"/>
    <cellStyle name="Input 4 2" xfId="2224"/>
    <cellStyle name="Input 4 2 2" xfId="6134"/>
    <cellStyle name="Input 4 2 2 2" xfId="27178"/>
    <cellStyle name="Input 4 2 2 3" xfId="17355"/>
    <cellStyle name="Input 4 2 3" xfId="9809"/>
    <cellStyle name="Input 4 2 3 2" xfId="29938"/>
    <cellStyle name="Input 4 2 3 3" xfId="20915"/>
    <cellStyle name="Input 4 2 4" xfId="13098"/>
    <cellStyle name="Input 4 2 4 2" xfId="32414"/>
    <cellStyle name="Input 4 2 5" xfId="24434"/>
    <cellStyle name="Input 4 2 6" xfId="35296"/>
    <cellStyle name="Input 4 20" xfId="34809"/>
    <cellStyle name="Input 4 3" xfId="1865"/>
    <cellStyle name="Input 4 3 2" xfId="5919"/>
    <cellStyle name="Input 4 3 2 2" xfId="26981"/>
    <cellStyle name="Input 4 3 2 3" xfId="17140"/>
    <cellStyle name="Input 4 3 3" xfId="9594"/>
    <cellStyle name="Input 4 3 3 2" xfId="29741"/>
    <cellStyle name="Input 4 3 3 3" xfId="20700"/>
    <cellStyle name="Input 4 3 4" xfId="12979"/>
    <cellStyle name="Input 4 3 4 2" xfId="32295"/>
    <cellStyle name="Input 4 3 5" xfId="24192"/>
    <cellStyle name="Input 4 3 6" xfId="36059"/>
    <cellStyle name="Input 4 4" xfId="2254"/>
    <cellStyle name="Input 4 4 2" xfId="6164"/>
    <cellStyle name="Input 4 4 2 2" xfId="27208"/>
    <cellStyle name="Input 4 4 2 3" xfId="17385"/>
    <cellStyle name="Input 4 4 3" xfId="9839"/>
    <cellStyle name="Input 4 4 3 2" xfId="29968"/>
    <cellStyle name="Input 4 4 3 3" xfId="20945"/>
    <cellStyle name="Input 4 4 4" xfId="13123"/>
    <cellStyle name="Input 4 4 4 2" xfId="32439"/>
    <cellStyle name="Input 4 4 5" xfId="24464"/>
    <cellStyle name="Input 4 5" xfId="1836"/>
    <cellStyle name="Input 4 5 2" xfId="5890"/>
    <cellStyle name="Input 4 5 2 2" xfId="26952"/>
    <cellStyle name="Input 4 5 2 3" xfId="17111"/>
    <cellStyle name="Input 4 5 3" xfId="9565"/>
    <cellStyle name="Input 4 5 3 2" xfId="29712"/>
    <cellStyle name="Input 4 5 3 3" xfId="20671"/>
    <cellStyle name="Input 4 5 4" xfId="12952"/>
    <cellStyle name="Input 4 5 4 2" xfId="32268"/>
    <cellStyle name="Input 4 5 5" xfId="24163"/>
    <cellStyle name="Input 4 6" xfId="2106"/>
    <cellStyle name="Input 4 6 2" xfId="6020"/>
    <cellStyle name="Input 4 6 2 2" xfId="27082"/>
    <cellStyle name="Input 4 6 2 3" xfId="17241"/>
    <cellStyle name="Input 4 6 3" xfId="9695"/>
    <cellStyle name="Input 4 6 3 2" xfId="29842"/>
    <cellStyle name="Input 4 6 3 3" xfId="20801"/>
    <cellStyle name="Input 4 6 4" xfId="13041"/>
    <cellStyle name="Input 4 6 4 2" xfId="32357"/>
    <cellStyle name="Input 4 6 5" xfId="24338"/>
    <cellStyle name="Input 4 7" xfId="2802"/>
    <cellStyle name="Input 4 7 2" xfId="6681"/>
    <cellStyle name="Input 4 7 2 2" xfId="27595"/>
    <cellStyle name="Input 4 7 2 3" xfId="17900"/>
    <cellStyle name="Input 4 7 3" xfId="10354"/>
    <cellStyle name="Input 4 7 3 2" xfId="30353"/>
    <cellStyle name="Input 4 7 3 3" xfId="21460"/>
    <cellStyle name="Input 4 7 4" xfId="13404"/>
    <cellStyle name="Input 4 7 4 2" xfId="32720"/>
    <cellStyle name="Input 4 7 5" xfId="24859"/>
    <cellStyle name="Input 4 8" xfId="1999"/>
    <cellStyle name="Input 4 8 2" xfId="5986"/>
    <cellStyle name="Input 4 8 2 2" xfId="27048"/>
    <cellStyle name="Input 4 8 2 3" xfId="17207"/>
    <cellStyle name="Input 4 8 3" xfId="9661"/>
    <cellStyle name="Input 4 8 3 2" xfId="29808"/>
    <cellStyle name="Input 4 8 3 3" xfId="20767"/>
    <cellStyle name="Input 4 8 4" xfId="13016"/>
    <cellStyle name="Input 4 8 4 2" xfId="32332"/>
    <cellStyle name="Input 4 8 5" xfId="24273"/>
    <cellStyle name="Input 4 9" xfId="1589"/>
    <cellStyle name="Input 4 9 2" xfId="5648"/>
    <cellStyle name="Input 4 9 2 2" xfId="26748"/>
    <cellStyle name="Input 4 9 2 3" xfId="16869"/>
    <cellStyle name="Input 4 9 3" xfId="9326"/>
    <cellStyle name="Input 4 9 3 2" xfId="29510"/>
    <cellStyle name="Input 4 9 3 3" xfId="20432"/>
    <cellStyle name="Input 4 9 4" xfId="12802"/>
    <cellStyle name="Input 4 9 4 2" xfId="32118"/>
    <cellStyle name="Input 4 9 5" xfId="23960"/>
    <cellStyle name="Input 5" xfId="338"/>
    <cellStyle name="Input 5 10" xfId="2180"/>
    <cellStyle name="Input 5 10 2" xfId="6093"/>
    <cellStyle name="Input 5 10 2 2" xfId="27137"/>
    <cellStyle name="Input 5 10 2 3" xfId="17314"/>
    <cellStyle name="Input 5 10 3" xfId="9768"/>
    <cellStyle name="Input 5 10 3 2" xfId="29897"/>
    <cellStyle name="Input 5 10 3 3" xfId="20874"/>
    <cellStyle name="Input 5 10 4" xfId="13072"/>
    <cellStyle name="Input 5 10 4 2" xfId="32388"/>
    <cellStyle name="Input 5 10 5" xfId="24393"/>
    <cellStyle name="Input 5 11" xfId="1893"/>
    <cellStyle name="Input 5 11 2" xfId="5947"/>
    <cellStyle name="Input 5 11 2 2" xfId="27009"/>
    <cellStyle name="Input 5 11 2 3" xfId="17168"/>
    <cellStyle name="Input 5 11 3" xfId="9622"/>
    <cellStyle name="Input 5 11 3 2" xfId="29769"/>
    <cellStyle name="Input 5 11 3 3" xfId="20728"/>
    <cellStyle name="Input 5 11 4" xfId="12986"/>
    <cellStyle name="Input 5 11 4 2" xfId="32302"/>
    <cellStyle name="Input 5 11 5" xfId="24220"/>
    <cellStyle name="Input 5 12" xfId="3854"/>
    <cellStyle name="Input 5 12 2" xfId="7697"/>
    <cellStyle name="Input 5 12 2 2" xfId="28302"/>
    <cellStyle name="Input 5 12 2 3" xfId="18916"/>
    <cellStyle name="Input 5 12 3" xfId="11370"/>
    <cellStyle name="Input 5 12 3 2" xfId="31060"/>
    <cellStyle name="Input 5 12 3 3" xfId="22476"/>
    <cellStyle name="Input 5 12 4" xfId="13893"/>
    <cellStyle name="Input 5 12 4 2" xfId="33209"/>
    <cellStyle name="Input 5 12 5" xfId="25585"/>
    <cellStyle name="Input 5 13" xfId="1930"/>
    <cellStyle name="Input 5 13 2" xfId="5980"/>
    <cellStyle name="Input 5 13 2 2" xfId="27042"/>
    <cellStyle name="Input 5 13 2 3" xfId="17201"/>
    <cellStyle name="Input 5 13 3" xfId="9655"/>
    <cellStyle name="Input 5 13 3 2" xfId="29802"/>
    <cellStyle name="Input 5 13 3 3" xfId="20761"/>
    <cellStyle name="Input 5 13 4" xfId="13010"/>
    <cellStyle name="Input 5 13 4 2" xfId="32326"/>
    <cellStyle name="Input 5 13 5" xfId="24253"/>
    <cellStyle name="Input 5 14" xfId="4000"/>
    <cellStyle name="Input 5 14 2" xfId="7826"/>
    <cellStyle name="Input 5 14 2 2" xfId="28413"/>
    <cellStyle name="Input 5 14 2 3" xfId="19045"/>
    <cellStyle name="Input 5 14 3" xfId="11499"/>
    <cellStyle name="Input 5 14 3 2" xfId="31171"/>
    <cellStyle name="Input 5 14 3 3" xfId="22605"/>
    <cellStyle name="Input 5 14 4" xfId="13967"/>
    <cellStyle name="Input 5 14 4 2" xfId="33283"/>
    <cellStyle name="Input 5 14 5" xfId="25702"/>
    <cellStyle name="Input 5 15" xfId="1766"/>
    <cellStyle name="Input 5 15 2" xfId="5822"/>
    <cellStyle name="Input 5 15 2 2" xfId="26902"/>
    <cellStyle name="Input 5 15 2 3" xfId="17043"/>
    <cellStyle name="Input 5 15 3" xfId="9497"/>
    <cellStyle name="Input 5 15 3 2" xfId="29662"/>
    <cellStyle name="Input 5 15 3 3" xfId="20603"/>
    <cellStyle name="Input 5 15 4" xfId="12918"/>
    <cellStyle name="Input 5 15 4 2" xfId="32234"/>
    <cellStyle name="Input 5 15 5" xfId="24113"/>
    <cellStyle name="Input 5 16" xfId="2156"/>
    <cellStyle name="Input 5 16 2" xfId="6070"/>
    <cellStyle name="Input 5 16 2 2" xfId="27114"/>
    <cellStyle name="Input 5 16 2 3" xfId="17291"/>
    <cellStyle name="Input 5 16 3" xfId="9745"/>
    <cellStyle name="Input 5 16 3 2" xfId="29874"/>
    <cellStyle name="Input 5 16 3 3" xfId="20851"/>
    <cellStyle name="Input 5 16 4" xfId="13063"/>
    <cellStyle name="Input 5 16 4 2" xfId="32379"/>
    <cellStyle name="Input 5 16 5" xfId="24370"/>
    <cellStyle name="Input 5 17" xfId="4806"/>
    <cellStyle name="Input 5 17 2" xfId="8617"/>
    <cellStyle name="Input 5 17 2 2" xfId="28936"/>
    <cellStyle name="Input 5 17 2 3" xfId="19836"/>
    <cellStyle name="Input 5 17 3" xfId="12290"/>
    <cellStyle name="Input 5 17 3 2" xfId="31694"/>
    <cellStyle name="Input 5 17 3 3" xfId="23396"/>
    <cellStyle name="Input 5 17 4" xfId="14333"/>
    <cellStyle name="Input 5 17 4 2" xfId="33649"/>
    <cellStyle name="Input 5 17 5" xfId="26236"/>
    <cellStyle name="Input 5 18" xfId="5458"/>
    <cellStyle name="Input 5 18 2" xfId="9183"/>
    <cellStyle name="Input 5 18 2 2" xfId="29371"/>
    <cellStyle name="Input 5 18 3" xfId="16726"/>
    <cellStyle name="Input 5 18 4" xfId="14596"/>
    <cellStyle name="Input 5 19" xfId="5091"/>
    <cellStyle name="Input 5 19 2" xfId="26468"/>
    <cellStyle name="Input 5 19 3" xfId="16552"/>
    <cellStyle name="Input 5 2" xfId="2223"/>
    <cellStyle name="Input 5 2 2" xfId="6133"/>
    <cellStyle name="Input 5 2 2 2" xfId="27177"/>
    <cellStyle name="Input 5 2 2 3" xfId="17354"/>
    <cellStyle name="Input 5 2 3" xfId="9808"/>
    <cellStyle name="Input 5 2 3 2" xfId="29937"/>
    <cellStyle name="Input 5 2 3 3" xfId="20914"/>
    <cellStyle name="Input 5 2 4" xfId="13097"/>
    <cellStyle name="Input 5 2 4 2" xfId="32413"/>
    <cellStyle name="Input 5 2 5" xfId="24433"/>
    <cellStyle name="Input 5 2 6" xfId="35539"/>
    <cellStyle name="Input 5 20" xfId="34873"/>
    <cellStyle name="Input 5 3" xfId="1866"/>
    <cellStyle name="Input 5 3 2" xfId="5920"/>
    <cellStyle name="Input 5 3 2 2" xfId="26982"/>
    <cellStyle name="Input 5 3 2 3" xfId="17141"/>
    <cellStyle name="Input 5 3 3" xfId="9595"/>
    <cellStyle name="Input 5 3 3 2" xfId="29742"/>
    <cellStyle name="Input 5 3 3 3" xfId="20701"/>
    <cellStyle name="Input 5 3 4" xfId="12980"/>
    <cellStyle name="Input 5 3 4 2" xfId="32296"/>
    <cellStyle name="Input 5 3 5" xfId="24193"/>
    <cellStyle name="Input 5 3 6" xfId="36078"/>
    <cellStyle name="Input 5 4" xfId="2253"/>
    <cellStyle name="Input 5 4 2" xfId="6163"/>
    <cellStyle name="Input 5 4 2 2" xfId="27207"/>
    <cellStyle name="Input 5 4 2 3" xfId="17384"/>
    <cellStyle name="Input 5 4 3" xfId="9838"/>
    <cellStyle name="Input 5 4 3 2" xfId="29967"/>
    <cellStyle name="Input 5 4 3 3" xfId="20944"/>
    <cellStyle name="Input 5 4 4" xfId="13122"/>
    <cellStyle name="Input 5 4 4 2" xfId="32438"/>
    <cellStyle name="Input 5 4 5" xfId="24463"/>
    <cellStyle name="Input 5 5" xfId="1837"/>
    <cellStyle name="Input 5 5 2" xfId="5891"/>
    <cellStyle name="Input 5 5 2 2" xfId="26953"/>
    <cellStyle name="Input 5 5 2 3" xfId="17112"/>
    <cellStyle name="Input 5 5 3" xfId="9566"/>
    <cellStyle name="Input 5 5 3 2" xfId="29713"/>
    <cellStyle name="Input 5 5 3 3" xfId="20672"/>
    <cellStyle name="Input 5 5 4" xfId="12953"/>
    <cellStyle name="Input 5 5 4 2" xfId="32269"/>
    <cellStyle name="Input 5 5 5" xfId="24164"/>
    <cellStyle name="Input 5 6" xfId="2105"/>
    <cellStyle name="Input 5 6 2" xfId="6019"/>
    <cellStyle name="Input 5 6 2 2" xfId="27081"/>
    <cellStyle name="Input 5 6 2 3" xfId="17240"/>
    <cellStyle name="Input 5 6 3" xfId="9694"/>
    <cellStyle name="Input 5 6 3 2" xfId="29841"/>
    <cellStyle name="Input 5 6 3 3" xfId="20800"/>
    <cellStyle name="Input 5 6 4" xfId="13040"/>
    <cellStyle name="Input 5 6 4 2" xfId="32356"/>
    <cellStyle name="Input 5 6 5" xfId="24337"/>
    <cellStyle name="Input 5 7" xfId="2801"/>
    <cellStyle name="Input 5 7 2" xfId="6680"/>
    <cellStyle name="Input 5 7 2 2" xfId="27594"/>
    <cellStyle name="Input 5 7 2 3" xfId="17899"/>
    <cellStyle name="Input 5 7 3" xfId="10353"/>
    <cellStyle name="Input 5 7 3 2" xfId="30352"/>
    <cellStyle name="Input 5 7 3 3" xfId="21459"/>
    <cellStyle name="Input 5 7 4" xfId="13403"/>
    <cellStyle name="Input 5 7 4 2" xfId="32719"/>
    <cellStyle name="Input 5 7 5" xfId="24858"/>
    <cellStyle name="Input 5 8" xfId="1998"/>
    <cellStyle name="Input 5 8 2" xfId="5985"/>
    <cellStyle name="Input 5 8 2 2" xfId="27047"/>
    <cellStyle name="Input 5 8 2 3" xfId="17206"/>
    <cellStyle name="Input 5 8 3" xfId="9660"/>
    <cellStyle name="Input 5 8 3 2" xfId="29807"/>
    <cellStyle name="Input 5 8 3 3" xfId="20766"/>
    <cellStyle name="Input 5 8 4" xfId="13015"/>
    <cellStyle name="Input 5 8 4 2" xfId="32331"/>
    <cellStyle name="Input 5 8 5" xfId="24272"/>
    <cellStyle name="Input 5 9" xfId="2945"/>
    <cellStyle name="Input 5 9 2" xfId="6823"/>
    <cellStyle name="Input 5 9 2 2" xfId="27719"/>
    <cellStyle name="Input 5 9 2 3" xfId="18042"/>
    <cellStyle name="Input 5 9 3" xfId="10496"/>
    <cellStyle name="Input 5 9 3 2" xfId="30477"/>
    <cellStyle name="Input 5 9 3 3" xfId="21602"/>
    <cellStyle name="Input 5 9 4" xfId="13491"/>
    <cellStyle name="Input 5 9 4 2" xfId="32807"/>
    <cellStyle name="Input 5 9 5" xfId="24984"/>
    <cellStyle name="Input 6" xfId="339"/>
    <cellStyle name="Input 6 10" xfId="2179"/>
    <cellStyle name="Input 6 10 2" xfId="6092"/>
    <cellStyle name="Input 6 10 2 2" xfId="27136"/>
    <cellStyle name="Input 6 10 2 3" xfId="17313"/>
    <cellStyle name="Input 6 10 3" xfId="9767"/>
    <cellStyle name="Input 6 10 3 2" xfId="29896"/>
    <cellStyle name="Input 6 10 3 3" xfId="20873"/>
    <cellStyle name="Input 6 10 4" xfId="13071"/>
    <cellStyle name="Input 6 10 4 2" xfId="32387"/>
    <cellStyle name="Input 6 10 5" xfId="24392"/>
    <cellStyle name="Input 6 11" xfId="1894"/>
    <cellStyle name="Input 6 11 2" xfId="5948"/>
    <cellStyle name="Input 6 11 2 2" xfId="27010"/>
    <cellStyle name="Input 6 11 2 3" xfId="17169"/>
    <cellStyle name="Input 6 11 3" xfId="9623"/>
    <cellStyle name="Input 6 11 3 2" xfId="29770"/>
    <cellStyle name="Input 6 11 3 3" xfId="20729"/>
    <cellStyle name="Input 6 11 4" xfId="12987"/>
    <cellStyle name="Input 6 11 4 2" xfId="32303"/>
    <cellStyle name="Input 6 11 5" xfId="24221"/>
    <cellStyle name="Input 6 12" xfId="3853"/>
    <cellStyle name="Input 6 12 2" xfId="7696"/>
    <cellStyle name="Input 6 12 2 2" xfId="28301"/>
    <cellStyle name="Input 6 12 2 3" xfId="18915"/>
    <cellStyle name="Input 6 12 3" xfId="11369"/>
    <cellStyle name="Input 6 12 3 2" xfId="31059"/>
    <cellStyle name="Input 6 12 3 3" xfId="22475"/>
    <cellStyle name="Input 6 12 4" xfId="13892"/>
    <cellStyle name="Input 6 12 4 2" xfId="33208"/>
    <cellStyle name="Input 6 12 5" xfId="25584"/>
    <cellStyle name="Input 6 13" xfId="2786"/>
    <cellStyle name="Input 6 13 2" xfId="6665"/>
    <cellStyle name="Input 6 13 2 2" xfId="27580"/>
    <cellStyle name="Input 6 13 2 3" xfId="17884"/>
    <cellStyle name="Input 6 13 3" xfId="10338"/>
    <cellStyle name="Input 6 13 3 2" xfId="30338"/>
    <cellStyle name="Input 6 13 3 3" xfId="21444"/>
    <cellStyle name="Input 6 13 4" xfId="13392"/>
    <cellStyle name="Input 6 13 4 2" xfId="32708"/>
    <cellStyle name="Input 6 13 5" xfId="24844"/>
    <cellStyle name="Input 6 14" xfId="3849"/>
    <cellStyle name="Input 6 14 2" xfId="7692"/>
    <cellStyle name="Input 6 14 2 2" xfId="28297"/>
    <cellStyle name="Input 6 14 2 3" xfId="18911"/>
    <cellStyle name="Input 6 14 3" xfId="11365"/>
    <cellStyle name="Input 6 14 3 2" xfId="31055"/>
    <cellStyle name="Input 6 14 3 3" xfId="22471"/>
    <cellStyle name="Input 6 14 4" xfId="13888"/>
    <cellStyle name="Input 6 14 4 2" xfId="33204"/>
    <cellStyle name="Input 6 14 5" xfId="25580"/>
    <cellStyle name="Input 6 15" xfId="1767"/>
    <cellStyle name="Input 6 15 2" xfId="5823"/>
    <cellStyle name="Input 6 15 2 2" xfId="26903"/>
    <cellStyle name="Input 6 15 2 3" xfId="17044"/>
    <cellStyle name="Input 6 15 3" xfId="9498"/>
    <cellStyle name="Input 6 15 3 2" xfId="29663"/>
    <cellStyle name="Input 6 15 3 3" xfId="20604"/>
    <cellStyle name="Input 6 15 4" xfId="12919"/>
    <cellStyle name="Input 6 15 4 2" xfId="32235"/>
    <cellStyle name="Input 6 15 5" xfId="24114"/>
    <cellStyle name="Input 6 16" xfId="2155"/>
    <cellStyle name="Input 6 16 2" xfId="6069"/>
    <cellStyle name="Input 6 16 2 2" xfId="27113"/>
    <cellStyle name="Input 6 16 2 3" xfId="17290"/>
    <cellStyle name="Input 6 16 3" xfId="9744"/>
    <cellStyle name="Input 6 16 3 2" xfId="29873"/>
    <cellStyle name="Input 6 16 3 3" xfId="20850"/>
    <cellStyle name="Input 6 16 4" xfId="13062"/>
    <cellStyle name="Input 6 16 4 2" xfId="32378"/>
    <cellStyle name="Input 6 16 5" xfId="24369"/>
    <cellStyle name="Input 6 17" xfId="4805"/>
    <cellStyle name="Input 6 17 2" xfId="8616"/>
    <cellStyle name="Input 6 17 2 2" xfId="28935"/>
    <cellStyle name="Input 6 17 2 3" xfId="19835"/>
    <cellStyle name="Input 6 17 3" xfId="12289"/>
    <cellStyle name="Input 6 17 3 2" xfId="31693"/>
    <cellStyle name="Input 6 17 3 3" xfId="23395"/>
    <cellStyle name="Input 6 17 4" xfId="14332"/>
    <cellStyle name="Input 6 17 4 2" xfId="33648"/>
    <cellStyle name="Input 6 17 5" xfId="26235"/>
    <cellStyle name="Input 6 18" xfId="5459"/>
    <cellStyle name="Input 6 18 2" xfId="9184"/>
    <cellStyle name="Input 6 18 2 2" xfId="29372"/>
    <cellStyle name="Input 6 18 3" xfId="16727"/>
    <cellStyle name="Input 6 18 4" xfId="14597"/>
    <cellStyle name="Input 6 19" xfId="5098"/>
    <cellStyle name="Input 6 19 2" xfId="26474"/>
    <cellStyle name="Input 6 19 3" xfId="16558"/>
    <cellStyle name="Input 6 2" xfId="2222"/>
    <cellStyle name="Input 6 2 2" xfId="6132"/>
    <cellStyle name="Input 6 2 2 2" xfId="27176"/>
    <cellStyle name="Input 6 2 2 3" xfId="17353"/>
    <cellStyle name="Input 6 2 3" xfId="9807"/>
    <cellStyle name="Input 6 2 3 2" xfId="29936"/>
    <cellStyle name="Input 6 2 3 3" xfId="20913"/>
    <cellStyle name="Input 6 2 4" xfId="13096"/>
    <cellStyle name="Input 6 2 4 2" xfId="32412"/>
    <cellStyle name="Input 6 2 5" xfId="24432"/>
    <cellStyle name="Input 6 2 6" xfId="34942"/>
    <cellStyle name="Input 6 20" xfId="34781"/>
    <cellStyle name="Input 6 3" xfId="1867"/>
    <cellStyle name="Input 6 3 2" xfId="5921"/>
    <cellStyle name="Input 6 3 2 2" xfId="26983"/>
    <cellStyle name="Input 6 3 2 3" xfId="17142"/>
    <cellStyle name="Input 6 3 3" xfId="9596"/>
    <cellStyle name="Input 6 3 3 2" xfId="29743"/>
    <cellStyle name="Input 6 3 3 3" xfId="20702"/>
    <cellStyle name="Input 6 3 4" xfId="12981"/>
    <cellStyle name="Input 6 3 4 2" xfId="32297"/>
    <cellStyle name="Input 6 3 5" xfId="24194"/>
    <cellStyle name="Input 6 3 6" xfId="36051"/>
    <cellStyle name="Input 6 4" xfId="2252"/>
    <cellStyle name="Input 6 4 2" xfId="6162"/>
    <cellStyle name="Input 6 4 2 2" xfId="27206"/>
    <cellStyle name="Input 6 4 2 3" xfId="17383"/>
    <cellStyle name="Input 6 4 3" xfId="9837"/>
    <cellStyle name="Input 6 4 3 2" xfId="29966"/>
    <cellStyle name="Input 6 4 3 3" xfId="20943"/>
    <cellStyle name="Input 6 4 4" xfId="13121"/>
    <cellStyle name="Input 6 4 4 2" xfId="32437"/>
    <cellStyle name="Input 6 4 5" xfId="24462"/>
    <cellStyle name="Input 6 5" xfId="1838"/>
    <cellStyle name="Input 6 5 2" xfId="5892"/>
    <cellStyle name="Input 6 5 2 2" xfId="26954"/>
    <cellStyle name="Input 6 5 2 3" xfId="17113"/>
    <cellStyle name="Input 6 5 3" xfId="9567"/>
    <cellStyle name="Input 6 5 3 2" xfId="29714"/>
    <cellStyle name="Input 6 5 3 3" xfId="20673"/>
    <cellStyle name="Input 6 5 4" xfId="12954"/>
    <cellStyle name="Input 6 5 4 2" xfId="32270"/>
    <cellStyle name="Input 6 5 5" xfId="24165"/>
    <cellStyle name="Input 6 6" xfId="2104"/>
    <cellStyle name="Input 6 6 2" xfId="6018"/>
    <cellStyle name="Input 6 6 2 2" xfId="27080"/>
    <cellStyle name="Input 6 6 2 3" xfId="17239"/>
    <cellStyle name="Input 6 6 3" xfId="9693"/>
    <cellStyle name="Input 6 6 3 2" xfId="29840"/>
    <cellStyle name="Input 6 6 3 3" xfId="20799"/>
    <cellStyle name="Input 6 6 4" xfId="13039"/>
    <cellStyle name="Input 6 6 4 2" xfId="32355"/>
    <cellStyle name="Input 6 6 5" xfId="24336"/>
    <cellStyle name="Input 6 7" xfId="2800"/>
    <cellStyle name="Input 6 7 2" xfId="6679"/>
    <cellStyle name="Input 6 7 2 2" xfId="27593"/>
    <cellStyle name="Input 6 7 2 3" xfId="17898"/>
    <cellStyle name="Input 6 7 3" xfId="10352"/>
    <cellStyle name="Input 6 7 3 2" xfId="30351"/>
    <cellStyle name="Input 6 7 3 3" xfId="21458"/>
    <cellStyle name="Input 6 7 4" xfId="13402"/>
    <cellStyle name="Input 6 7 4 2" xfId="32718"/>
    <cellStyle name="Input 6 7 5" xfId="24857"/>
    <cellStyle name="Input 6 8" xfId="2636"/>
    <cellStyle name="Input 6 8 2" xfId="6516"/>
    <cellStyle name="Input 6 8 2 2" xfId="27443"/>
    <cellStyle name="Input 6 8 2 3" xfId="17735"/>
    <cellStyle name="Input 6 8 3" xfId="10189"/>
    <cellStyle name="Input 6 8 3 2" xfId="30201"/>
    <cellStyle name="Input 6 8 3 3" xfId="21295"/>
    <cellStyle name="Input 6 8 4" xfId="13308"/>
    <cellStyle name="Input 6 8 4 2" xfId="32624"/>
    <cellStyle name="Input 6 8 5" xfId="24706"/>
    <cellStyle name="Input 6 9" xfId="2796"/>
    <cellStyle name="Input 6 9 2" xfId="6675"/>
    <cellStyle name="Input 6 9 2 2" xfId="27589"/>
    <cellStyle name="Input 6 9 2 3" xfId="17894"/>
    <cellStyle name="Input 6 9 3" xfId="10348"/>
    <cellStyle name="Input 6 9 3 2" xfId="30347"/>
    <cellStyle name="Input 6 9 3 3" xfId="21454"/>
    <cellStyle name="Input 6 9 4" xfId="13398"/>
    <cellStyle name="Input 6 9 4 2" xfId="32714"/>
    <cellStyle name="Input 6 9 5" xfId="24853"/>
    <cellStyle name="Input 7" xfId="340"/>
    <cellStyle name="Input 7 10" xfId="2178"/>
    <cellStyle name="Input 7 10 2" xfId="6091"/>
    <cellStyle name="Input 7 10 2 2" xfId="27135"/>
    <cellStyle name="Input 7 10 2 3" xfId="17312"/>
    <cellStyle name="Input 7 10 3" xfId="9766"/>
    <cellStyle name="Input 7 10 3 2" xfId="29895"/>
    <cellStyle name="Input 7 10 3 3" xfId="20872"/>
    <cellStyle name="Input 7 10 4" xfId="13070"/>
    <cellStyle name="Input 7 10 4 2" xfId="32386"/>
    <cellStyle name="Input 7 10 5" xfId="24391"/>
    <cellStyle name="Input 7 11" xfId="2943"/>
    <cellStyle name="Input 7 11 2" xfId="6821"/>
    <cellStyle name="Input 7 11 2 2" xfId="27717"/>
    <cellStyle name="Input 7 11 2 3" xfId="18040"/>
    <cellStyle name="Input 7 11 3" xfId="10494"/>
    <cellStyle name="Input 7 11 3 2" xfId="30475"/>
    <cellStyle name="Input 7 11 3 3" xfId="21600"/>
    <cellStyle name="Input 7 11 4" xfId="13489"/>
    <cellStyle name="Input 7 11 4 2" xfId="32805"/>
    <cellStyle name="Input 7 11 5" xfId="24982"/>
    <cellStyle name="Input 7 12" xfId="3852"/>
    <cellStyle name="Input 7 12 2" xfId="7695"/>
    <cellStyle name="Input 7 12 2 2" xfId="28300"/>
    <cellStyle name="Input 7 12 2 3" xfId="18914"/>
    <cellStyle name="Input 7 12 3" xfId="11368"/>
    <cellStyle name="Input 7 12 3 2" xfId="31058"/>
    <cellStyle name="Input 7 12 3 3" xfId="22474"/>
    <cellStyle name="Input 7 12 4" xfId="13891"/>
    <cellStyle name="Input 7 12 4 2" xfId="33207"/>
    <cellStyle name="Input 7 12 5" xfId="25583"/>
    <cellStyle name="Input 7 13" xfId="3481"/>
    <cellStyle name="Input 7 13 2" xfId="7339"/>
    <cellStyle name="Input 7 13 2 2" xfId="28080"/>
    <cellStyle name="Input 7 13 2 3" xfId="18558"/>
    <cellStyle name="Input 7 13 3" xfId="11012"/>
    <cellStyle name="Input 7 13 3 2" xfId="30838"/>
    <cellStyle name="Input 7 13 3 3" xfId="22118"/>
    <cellStyle name="Input 7 13 4" xfId="13727"/>
    <cellStyle name="Input 7 13 4 2" xfId="33043"/>
    <cellStyle name="Input 7 13 5" xfId="25348"/>
    <cellStyle name="Input 7 14" xfId="3952"/>
    <cellStyle name="Input 7 14 2" xfId="7778"/>
    <cellStyle name="Input 7 14 2 2" xfId="28367"/>
    <cellStyle name="Input 7 14 2 3" xfId="18997"/>
    <cellStyle name="Input 7 14 3" xfId="11451"/>
    <cellStyle name="Input 7 14 3 2" xfId="31125"/>
    <cellStyle name="Input 7 14 3 3" xfId="22557"/>
    <cellStyle name="Input 7 14 4" xfId="13958"/>
    <cellStyle name="Input 7 14 4 2" xfId="33274"/>
    <cellStyle name="Input 7 14 5" xfId="25656"/>
    <cellStyle name="Input 7 15" xfId="1768"/>
    <cellStyle name="Input 7 15 2" xfId="5824"/>
    <cellStyle name="Input 7 15 2 2" xfId="26904"/>
    <cellStyle name="Input 7 15 2 3" xfId="17045"/>
    <cellStyle name="Input 7 15 3" xfId="9499"/>
    <cellStyle name="Input 7 15 3 2" xfId="29664"/>
    <cellStyle name="Input 7 15 3 3" xfId="20605"/>
    <cellStyle name="Input 7 15 4" xfId="12920"/>
    <cellStyle name="Input 7 15 4 2" xfId="32236"/>
    <cellStyle name="Input 7 15 5" xfId="24115"/>
    <cellStyle name="Input 7 16" xfId="3998"/>
    <cellStyle name="Input 7 16 2" xfId="7824"/>
    <cellStyle name="Input 7 16 2 2" xfId="28411"/>
    <cellStyle name="Input 7 16 2 3" xfId="19043"/>
    <cellStyle name="Input 7 16 3" xfId="11497"/>
    <cellStyle name="Input 7 16 3 2" xfId="31169"/>
    <cellStyle name="Input 7 16 3 3" xfId="22603"/>
    <cellStyle name="Input 7 16 4" xfId="13965"/>
    <cellStyle name="Input 7 16 4 2" xfId="33281"/>
    <cellStyle name="Input 7 16 5" xfId="25700"/>
    <cellStyle name="Input 7 17" xfId="4804"/>
    <cellStyle name="Input 7 17 2" xfId="8615"/>
    <cellStyle name="Input 7 17 2 2" xfId="28934"/>
    <cellStyle name="Input 7 17 2 3" xfId="19834"/>
    <cellStyle name="Input 7 17 3" xfId="12288"/>
    <cellStyle name="Input 7 17 3 2" xfId="31692"/>
    <cellStyle name="Input 7 17 3 3" xfId="23394"/>
    <cellStyle name="Input 7 17 4" xfId="14331"/>
    <cellStyle name="Input 7 17 4 2" xfId="33647"/>
    <cellStyle name="Input 7 17 5" xfId="26234"/>
    <cellStyle name="Input 7 18" xfId="5460"/>
    <cellStyle name="Input 7 18 2" xfId="9185"/>
    <cellStyle name="Input 7 18 2 2" xfId="29373"/>
    <cellStyle name="Input 7 18 3" xfId="16728"/>
    <cellStyle name="Input 7 18 4" xfId="14598"/>
    <cellStyle name="Input 7 19" xfId="5097"/>
    <cellStyle name="Input 7 19 2" xfId="26473"/>
    <cellStyle name="Input 7 19 3" xfId="16557"/>
    <cellStyle name="Input 7 2" xfId="2221"/>
    <cellStyle name="Input 7 2 2" xfId="6131"/>
    <cellStyle name="Input 7 2 2 2" xfId="27175"/>
    <cellStyle name="Input 7 2 2 3" xfId="17352"/>
    <cellStyle name="Input 7 2 3" xfId="9806"/>
    <cellStyle name="Input 7 2 3 2" xfId="29935"/>
    <cellStyle name="Input 7 2 3 3" xfId="20912"/>
    <cellStyle name="Input 7 2 4" xfId="13095"/>
    <cellStyle name="Input 7 2 4 2" xfId="32411"/>
    <cellStyle name="Input 7 2 5" xfId="24431"/>
    <cellStyle name="Input 7 2 6" xfId="35529"/>
    <cellStyle name="Input 7 20" xfId="34882"/>
    <cellStyle name="Input 7 3" xfId="1868"/>
    <cellStyle name="Input 7 3 2" xfId="5922"/>
    <cellStyle name="Input 7 3 2 2" xfId="26984"/>
    <cellStyle name="Input 7 3 2 3" xfId="17143"/>
    <cellStyle name="Input 7 3 3" xfId="9597"/>
    <cellStyle name="Input 7 3 3 2" xfId="29744"/>
    <cellStyle name="Input 7 3 3 3" xfId="20703"/>
    <cellStyle name="Input 7 3 4" xfId="12982"/>
    <cellStyle name="Input 7 3 4 2" xfId="32298"/>
    <cellStyle name="Input 7 3 5" xfId="24195"/>
    <cellStyle name="Input 7 3 6" xfId="36083"/>
    <cellStyle name="Input 7 4" xfId="2251"/>
    <cellStyle name="Input 7 4 2" xfId="6161"/>
    <cellStyle name="Input 7 4 2 2" xfId="27205"/>
    <cellStyle name="Input 7 4 2 3" xfId="17382"/>
    <cellStyle name="Input 7 4 3" xfId="9836"/>
    <cellStyle name="Input 7 4 3 2" xfId="29965"/>
    <cellStyle name="Input 7 4 3 3" xfId="20942"/>
    <cellStyle name="Input 7 4 4" xfId="13120"/>
    <cellStyle name="Input 7 4 4 2" xfId="32436"/>
    <cellStyle name="Input 7 4 5" xfId="24461"/>
    <cellStyle name="Input 7 5" xfId="1839"/>
    <cellStyle name="Input 7 5 2" xfId="5893"/>
    <cellStyle name="Input 7 5 2 2" xfId="26955"/>
    <cellStyle name="Input 7 5 2 3" xfId="17114"/>
    <cellStyle name="Input 7 5 3" xfId="9568"/>
    <cellStyle name="Input 7 5 3 2" xfId="29715"/>
    <cellStyle name="Input 7 5 3 3" xfId="20674"/>
    <cellStyle name="Input 7 5 4" xfId="12955"/>
    <cellStyle name="Input 7 5 4 2" xfId="32271"/>
    <cellStyle name="Input 7 5 5" xfId="24166"/>
    <cellStyle name="Input 7 6" xfId="2103"/>
    <cellStyle name="Input 7 6 2" xfId="6017"/>
    <cellStyle name="Input 7 6 2 2" xfId="27079"/>
    <cellStyle name="Input 7 6 2 3" xfId="17238"/>
    <cellStyle name="Input 7 6 3" xfId="9692"/>
    <cellStyle name="Input 7 6 3 2" xfId="29839"/>
    <cellStyle name="Input 7 6 3 3" xfId="20798"/>
    <cellStyle name="Input 7 6 4" xfId="13038"/>
    <cellStyle name="Input 7 6 4 2" xfId="32354"/>
    <cellStyle name="Input 7 6 5" xfId="24335"/>
    <cellStyle name="Input 7 7" xfId="2799"/>
    <cellStyle name="Input 7 7 2" xfId="6678"/>
    <cellStyle name="Input 7 7 2 2" xfId="27592"/>
    <cellStyle name="Input 7 7 2 3" xfId="17897"/>
    <cellStyle name="Input 7 7 3" xfId="10351"/>
    <cellStyle name="Input 7 7 3 2" xfId="30350"/>
    <cellStyle name="Input 7 7 3 3" xfId="21457"/>
    <cellStyle name="Input 7 7 4" xfId="13401"/>
    <cellStyle name="Input 7 7 4 2" xfId="32717"/>
    <cellStyle name="Input 7 7 5" xfId="24856"/>
    <cellStyle name="Input 7 8" xfId="1997"/>
    <cellStyle name="Input 7 8 2" xfId="5984"/>
    <cellStyle name="Input 7 8 2 2" xfId="27046"/>
    <cellStyle name="Input 7 8 2 3" xfId="17205"/>
    <cellStyle name="Input 7 8 3" xfId="9659"/>
    <cellStyle name="Input 7 8 3 2" xfId="29806"/>
    <cellStyle name="Input 7 8 3 3" xfId="20765"/>
    <cellStyle name="Input 7 8 4" xfId="13014"/>
    <cellStyle name="Input 7 8 4 2" xfId="32330"/>
    <cellStyle name="Input 7 8 5" xfId="24271"/>
    <cellStyle name="Input 7 9" xfId="2896"/>
    <cellStyle name="Input 7 9 2" xfId="6775"/>
    <cellStyle name="Input 7 9 2 2" xfId="27673"/>
    <cellStyle name="Input 7 9 2 3" xfId="17994"/>
    <cellStyle name="Input 7 9 3" xfId="10448"/>
    <cellStyle name="Input 7 9 3 2" xfId="30431"/>
    <cellStyle name="Input 7 9 3 3" xfId="21554"/>
    <cellStyle name="Input 7 9 4" xfId="13482"/>
    <cellStyle name="Input 7 9 4 2" xfId="32798"/>
    <cellStyle name="Input 7 9 5" xfId="24937"/>
    <cellStyle name="Input 8" xfId="341"/>
    <cellStyle name="Input 8 10" xfId="2177"/>
    <cellStyle name="Input 8 10 2" xfId="6090"/>
    <cellStyle name="Input 8 10 2 2" xfId="27134"/>
    <cellStyle name="Input 8 10 2 3" xfId="17311"/>
    <cellStyle name="Input 8 10 3" xfId="9765"/>
    <cellStyle name="Input 8 10 3 2" xfId="29894"/>
    <cellStyle name="Input 8 10 3 3" xfId="20871"/>
    <cellStyle name="Input 8 10 4" xfId="13069"/>
    <cellStyle name="Input 8 10 4 2" xfId="32385"/>
    <cellStyle name="Input 8 10 5" xfId="24390"/>
    <cellStyle name="Input 8 11" xfId="1895"/>
    <cellStyle name="Input 8 11 2" xfId="5949"/>
    <cellStyle name="Input 8 11 2 2" xfId="27011"/>
    <cellStyle name="Input 8 11 2 3" xfId="17170"/>
    <cellStyle name="Input 8 11 3" xfId="9624"/>
    <cellStyle name="Input 8 11 3 2" xfId="29771"/>
    <cellStyle name="Input 8 11 3 3" xfId="20730"/>
    <cellStyle name="Input 8 11 4" xfId="12988"/>
    <cellStyle name="Input 8 11 4 2" xfId="32304"/>
    <cellStyle name="Input 8 11 5" xfId="24222"/>
    <cellStyle name="Input 8 12" xfId="3851"/>
    <cellStyle name="Input 8 12 2" xfId="7694"/>
    <cellStyle name="Input 8 12 2 2" xfId="28299"/>
    <cellStyle name="Input 8 12 2 3" xfId="18913"/>
    <cellStyle name="Input 8 12 3" xfId="11367"/>
    <cellStyle name="Input 8 12 3 2" xfId="31057"/>
    <cellStyle name="Input 8 12 3 3" xfId="22473"/>
    <cellStyle name="Input 8 12 4" xfId="13890"/>
    <cellStyle name="Input 8 12 4 2" xfId="33206"/>
    <cellStyle name="Input 8 12 5" xfId="25582"/>
    <cellStyle name="Input 8 13" xfId="3993"/>
    <cellStyle name="Input 8 13 2" xfId="7819"/>
    <cellStyle name="Input 8 13 2 2" xfId="28406"/>
    <cellStyle name="Input 8 13 2 3" xfId="19038"/>
    <cellStyle name="Input 8 13 3" xfId="11492"/>
    <cellStyle name="Input 8 13 3 2" xfId="31164"/>
    <cellStyle name="Input 8 13 3 3" xfId="22598"/>
    <cellStyle name="Input 8 13 4" xfId="13961"/>
    <cellStyle name="Input 8 13 4 2" xfId="33277"/>
    <cellStyle name="Input 8 13 5" xfId="25695"/>
    <cellStyle name="Input 8 14" xfId="4378"/>
    <cellStyle name="Input 8 14 2" xfId="8197"/>
    <cellStyle name="Input 8 14 2 2" xfId="28669"/>
    <cellStyle name="Input 8 14 2 3" xfId="19416"/>
    <cellStyle name="Input 8 14 3" xfId="11870"/>
    <cellStyle name="Input 8 14 3 2" xfId="31427"/>
    <cellStyle name="Input 8 14 3 3" xfId="22976"/>
    <cellStyle name="Input 8 14 4" xfId="14148"/>
    <cellStyle name="Input 8 14 4 2" xfId="33464"/>
    <cellStyle name="Input 8 14 5" xfId="25964"/>
    <cellStyle name="Input 8 15" xfId="1769"/>
    <cellStyle name="Input 8 15 2" xfId="5825"/>
    <cellStyle name="Input 8 15 2 2" xfId="26905"/>
    <cellStyle name="Input 8 15 2 3" xfId="17046"/>
    <cellStyle name="Input 8 15 3" xfId="9500"/>
    <cellStyle name="Input 8 15 3 2" xfId="29665"/>
    <cellStyle name="Input 8 15 3 3" xfId="20606"/>
    <cellStyle name="Input 8 15 4" xfId="12921"/>
    <cellStyle name="Input 8 15 4 2" xfId="32237"/>
    <cellStyle name="Input 8 15 5" xfId="24116"/>
    <cellStyle name="Input 8 16" xfId="2154"/>
    <cellStyle name="Input 8 16 2" xfId="6068"/>
    <cellStyle name="Input 8 16 2 2" xfId="27112"/>
    <cellStyle name="Input 8 16 2 3" xfId="17289"/>
    <cellStyle name="Input 8 16 3" xfId="9743"/>
    <cellStyle name="Input 8 16 3 2" xfId="29872"/>
    <cellStyle name="Input 8 16 3 3" xfId="20849"/>
    <cellStyle name="Input 8 16 4" xfId="13061"/>
    <cellStyle name="Input 8 16 4 2" xfId="32377"/>
    <cellStyle name="Input 8 16 5" xfId="24368"/>
    <cellStyle name="Input 8 17" xfId="4803"/>
    <cellStyle name="Input 8 17 2" xfId="8614"/>
    <cellStyle name="Input 8 17 2 2" xfId="28933"/>
    <cellStyle name="Input 8 17 2 3" xfId="19833"/>
    <cellStyle name="Input 8 17 3" xfId="12287"/>
    <cellStyle name="Input 8 17 3 2" xfId="31691"/>
    <cellStyle name="Input 8 17 3 3" xfId="23393"/>
    <cellStyle name="Input 8 17 4" xfId="14330"/>
    <cellStyle name="Input 8 17 4 2" xfId="33646"/>
    <cellStyle name="Input 8 17 5" xfId="26233"/>
    <cellStyle name="Input 8 18" xfId="5461"/>
    <cellStyle name="Input 8 18 2" xfId="9186"/>
    <cellStyle name="Input 8 18 2 2" xfId="29374"/>
    <cellStyle name="Input 8 18 3" xfId="16729"/>
    <cellStyle name="Input 8 18 4" xfId="14599"/>
    <cellStyle name="Input 8 19" xfId="5096"/>
    <cellStyle name="Input 8 19 2" xfId="26472"/>
    <cellStyle name="Input 8 19 3" xfId="16556"/>
    <cellStyle name="Input 8 2" xfId="2220"/>
    <cellStyle name="Input 8 2 2" xfId="6130"/>
    <cellStyle name="Input 8 2 2 2" xfId="27174"/>
    <cellStyle name="Input 8 2 2 3" xfId="17351"/>
    <cellStyle name="Input 8 2 3" xfId="9805"/>
    <cellStyle name="Input 8 2 3 2" xfId="29934"/>
    <cellStyle name="Input 8 2 3 3" xfId="20911"/>
    <cellStyle name="Input 8 2 4" xfId="13094"/>
    <cellStyle name="Input 8 2 4 2" xfId="32410"/>
    <cellStyle name="Input 8 2 5" xfId="24430"/>
    <cellStyle name="Input 8 2 6" xfId="35116"/>
    <cellStyle name="Input 8 20" xfId="34819"/>
    <cellStyle name="Input 8 3" xfId="1869"/>
    <cellStyle name="Input 8 3 2" xfId="5923"/>
    <cellStyle name="Input 8 3 2 2" xfId="26985"/>
    <cellStyle name="Input 8 3 2 3" xfId="17144"/>
    <cellStyle name="Input 8 3 3" xfId="9598"/>
    <cellStyle name="Input 8 3 3 2" xfId="29745"/>
    <cellStyle name="Input 8 3 3 3" xfId="20704"/>
    <cellStyle name="Input 8 3 4" xfId="12983"/>
    <cellStyle name="Input 8 3 4 2" xfId="32299"/>
    <cellStyle name="Input 8 3 5" xfId="24196"/>
    <cellStyle name="Input 8 3 6" xfId="36065"/>
    <cellStyle name="Input 8 4" xfId="2250"/>
    <cellStyle name="Input 8 4 2" xfId="6160"/>
    <cellStyle name="Input 8 4 2 2" xfId="27204"/>
    <cellStyle name="Input 8 4 2 3" xfId="17381"/>
    <cellStyle name="Input 8 4 3" xfId="9835"/>
    <cellStyle name="Input 8 4 3 2" xfId="29964"/>
    <cellStyle name="Input 8 4 3 3" xfId="20941"/>
    <cellStyle name="Input 8 4 4" xfId="13119"/>
    <cellStyle name="Input 8 4 4 2" xfId="32435"/>
    <cellStyle name="Input 8 4 5" xfId="24460"/>
    <cellStyle name="Input 8 5" xfId="1840"/>
    <cellStyle name="Input 8 5 2" xfId="5894"/>
    <cellStyle name="Input 8 5 2 2" xfId="26956"/>
    <cellStyle name="Input 8 5 2 3" xfId="17115"/>
    <cellStyle name="Input 8 5 3" xfId="9569"/>
    <cellStyle name="Input 8 5 3 2" xfId="29716"/>
    <cellStyle name="Input 8 5 3 3" xfId="20675"/>
    <cellStyle name="Input 8 5 4" xfId="12956"/>
    <cellStyle name="Input 8 5 4 2" xfId="32272"/>
    <cellStyle name="Input 8 5 5" xfId="24167"/>
    <cellStyle name="Input 8 6" xfId="2102"/>
    <cellStyle name="Input 8 6 2" xfId="6016"/>
    <cellStyle name="Input 8 6 2 2" xfId="27078"/>
    <cellStyle name="Input 8 6 2 3" xfId="17237"/>
    <cellStyle name="Input 8 6 3" xfId="9691"/>
    <cellStyle name="Input 8 6 3 2" xfId="29838"/>
    <cellStyle name="Input 8 6 3 3" xfId="20797"/>
    <cellStyle name="Input 8 6 4" xfId="13037"/>
    <cellStyle name="Input 8 6 4 2" xfId="32353"/>
    <cellStyle name="Input 8 6 5" xfId="24334"/>
    <cellStyle name="Input 8 7" xfId="2798"/>
    <cellStyle name="Input 8 7 2" xfId="6677"/>
    <cellStyle name="Input 8 7 2 2" xfId="27591"/>
    <cellStyle name="Input 8 7 2 3" xfId="17896"/>
    <cellStyle name="Input 8 7 3" xfId="10350"/>
    <cellStyle name="Input 8 7 3 2" xfId="30349"/>
    <cellStyle name="Input 8 7 3 3" xfId="21456"/>
    <cellStyle name="Input 8 7 4" xfId="13400"/>
    <cellStyle name="Input 8 7 4 2" xfId="32716"/>
    <cellStyle name="Input 8 7 5" xfId="24855"/>
    <cellStyle name="Input 8 8" xfId="2937"/>
    <cellStyle name="Input 8 8 2" xfId="6816"/>
    <cellStyle name="Input 8 8 2 2" xfId="27712"/>
    <cellStyle name="Input 8 8 2 3" xfId="18035"/>
    <cellStyle name="Input 8 8 3" xfId="10489"/>
    <cellStyle name="Input 8 8 3 2" xfId="30470"/>
    <cellStyle name="Input 8 8 3 3" xfId="21595"/>
    <cellStyle name="Input 8 8 4" xfId="13485"/>
    <cellStyle name="Input 8 8 4 2" xfId="32801"/>
    <cellStyle name="Input 8 8 5" xfId="24976"/>
    <cellStyle name="Input 8 9" xfId="3340"/>
    <cellStyle name="Input 8 9 2" xfId="7205"/>
    <cellStyle name="Input 8 9 2 2" xfId="27986"/>
    <cellStyle name="Input 8 9 2 3" xfId="18424"/>
    <cellStyle name="Input 8 9 3" xfId="10878"/>
    <cellStyle name="Input 8 9 3 2" xfId="30744"/>
    <cellStyle name="Input 8 9 3 3" xfId="21984"/>
    <cellStyle name="Input 8 9 4" xfId="13683"/>
    <cellStyle name="Input 8 9 4 2" xfId="32999"/>
    <cellStyle name="Input 8 9 5" xfId="25251"/>
    <cellStyle name="Input 9" xfId="342"/>
    <cellStyle name="Input 9 10" xfId="2176"/>
    <cellStyle name="Input 9 10 2" xfId="6089"/>
    <cellStyle name="Input 9 10 2 2" xfId="27133"/>
    <cellStyle name="Input 9 10 2 3" xfId="17310"/>
    <cellStyle name="Input 9 10 3" xfId="9764"/>
    <cellStyle name="Input 9 10 3 2" xfId="29893"/>
    <cellStyle name="Input 9 10 3 3" xfId="20870"/>
    <cellStyle name="Input 9 10 4" xfId="13068"/>
    <cellStyle name="Input 9 10 4 2" xfId="32384"/>
    <cellStyle name="Input 9 10 5" xfId="24389"/>
    <cellStyle name="Input 9 11" xfId="1896"/>
    <cellStyle name="Input 9 11 2" xfId="5950"/>
    <cellStyle name="Input 9 11 2 2" xfId="27012"/>
    <cellStyle name="Input 9 11 2 3" xfId="17171"/>
    <cellStyle name="Input 9 11 3" xfId="9625"/>
    <cellStyle name="Input 9 11 3 2" xfId="29772"/>
    <cellStyle name="Input 9 11 3 3" xfId="20731"/>
    <cellStyle name="Input 9 11 4" xfId="12989"/>
    <cellStyle name="Input 9 11 4 2" xfId="32305"/>
    <cellStyle name="Input 9 11 5" xfId="24223"/>
    <cellStyle name="Input 9 12" xfId="3850"/>
    <cellStyle name="Input 9 12 2" xfId="7693"/>
    <cellStyle name="Input 9 12 2 2" xfId="28298"/>
    <cellStyle name="Input 9 12 2 3" xfId="18912"/>
    <cellStyle name="Input 9 12 3" xfId="11366"/>
    <cellStyle name="Input 9 12 3 2" xfId="31056"/>
    <cellStyle name="Input 9 12 3 3" xfId="22472"/>
    <cellStyle name="Input 9 12 4" xfId="13889"/>
    <cellStyle name="Input 9 12 4 2" xfId="33205"/>
    <cellStyle name="Input 9 12 5" xfId="25581"/>
    <cellStyle name="Input 9 13" xfId="1931"/>
    <cellStyle name="Input 9 13 2" xfId="5981"/>
    <cellStyle name="Input 9 13 2 2" xfId="27043"/>
    <cellStyle name="Input 9 13 2 3" xfId="17202"/>
    <cellStyle name="Input 9 13 3" xfId="9656"/>
    <cellStyle name="Input 9 13 3 2" xfId="29803"/>
    <cellStyle name="Input 9 13 3 3" xfId="20762"/>
    <cellStyle name="Input 9 13 4" xfId="13011"/>
    <cellStyle name="Input 9 13 4 2" xfId="32327"/>
    <cellStyle name="Input 9 13 5" xfId="24254"/>
    <cellStyle name="Input 9 14" xfId="4382"/>
    <cellStyle name="Input 9 14 2" xfId="8201"/>
    <cellStyle name="Input 9 14 2 2" xfId="28673"/>
    <cellStyle name="Input 9 14 2 3" xfId="19420"/>
    <cellStyle name="Input 9 14 3" xfId="11874"/>
    <cellStyle name="Input 9 14 3 2" xfId="31431"/>
    <cellStyle name="Input 9 14 3 3" xfId="22980"/>
    <cellStyle name="Input 9 14 4" xfId="14150"/>
    <cellStyle name="Input 9 14 4 2" xfId="33466"/>
    <cellStyle name="Input 9 14 5" xfId="25968"/>
    <cellStyle name="Input 9 15" xfId="1770"/>
    <cellStyle name="Input 9 15 2" xfId="5826"/>
    <cellStyle name="Input 9 15 2 2" xfId="26906"/>
    <cellStyle name="Input 9 15 2 3" xfId="17047"/>
    <cellStyle name="Input 9 15 3" xfId="9501"/>
    <cellStyle name="Input 9 15 3 2" xfId="29666"/>
    <cellStyle name="Input 9 15 3 3" xfId="20607"/>
    <cellStyle name="Input 9 15 4" xfId="12922"/>
    <cellStyle name="Input 9 15 4 2" xfId="32238"/>
    <cellStyle name="Input 9 15 5" xfId="24117"/>
    <cellStyle name="Input 9 16" xfId="2153"/>
    <cellStyle name="Input 9 16 2" xfId="6067"/>
    <cellStyle name="Input 9 16 2 2" xfId="27111"/>
    <cellStyle name="Input 9 16 2 3" xfId="17288"/>
    <cellStyle name="Input 9 16 3" xfId="9742"/>
    <cellStyle name="Input 9 16 3 2" xfId="29871"/>
    <cellStyle name="Input 9 16 3 3" xfId="20848"/>
    <cellStyle name="Input 9 16 4" xfId="13060"/>
    <cellStyle name="Input 9 16 4 2" xfId="32376"/>
    <cellStyle name="Input 9 16 5" xfId="24367"/>
    <cellStyle name="Input 9 17" xfId="4802"/>
    <cellStyle name="Input 9 17 2" xfId="8613"/>
    <cellStyle name="Input 9 17 2 2" xfId="28932"/>
    <cellStyle name="Input 9 17 2 3" xfId="19832"/>
    <cellStyle name="Input 9 17 3" xfId="12286"/>
    <cellStyle name="Input 9 17 3 2" xfId="31690"/>
    <cellStyle name="Input 9 17 3 3" xfId="23392"/>
    <cellStyle name="Input 9 17 4" xfId="14329"/>
    <cellStyle name="Input 9 17 4 2" xfId="33645"/>
    <cellStyle name="Input 9 17 5" xfId="26232"/>
    <cellStyle name="Input 9 18" xfId="5462"/>
    <cellStyle name="Input 9 18 2" xfId="9187"/>
    <cellStyle name="Input 9 18 2 2" xfId="29375"/>
    <cellStyle name="Input 9 18 3" xfId="16730"/>
    <cellStyle name="Input 9 18 4" xfId="14600"/>
    <cellStyle name="Input 9 19" xfId="5099"/>
    <cellStyle name="Input 9 19 2" xfId="26475"/>
    <cellStyle name="Input 9 19 3" xfId="16559"/>
    <cellStyle name="Input 9 2" xfId="2219"/>
    <cellStyle name="Input 9 2 2" xfId="6129"/>
    <cellStyle name="Input 9 2 2 2" xfId="27173"/>
    <cellStyle name="Input 9 2 2 3" xfId="17350"/>
    <cellStyle name="Input 9 2 3" xfId="9804"/>
    <cellStyle name="Input 9 2 3 2" xfId="29933"/>
    <cellStyle name="Input 9 2 3 3" xfId="20910"/>
    <cellStyle name="Input 9 2 4" xfId="13093"/>
    <cellStyle name="Input 9 2 4 2" xfId="32409"/>
    <cellStyle name="Input 9 2 5" xfId="24429"/>
    <cellStyle name="Input 9 2 6" xfId="35298"/>
    <cellStyle name="Input 9 20" xfId="34796"/>
    <cellStyle name="Input 9 3" xfId="1870"/>
    <cellStyle name="Input 9 3 2" xfId="5924"/>
    <cellStyle name="Input 9 3 2 2" xfId="26986"/>
    <cellStyle name="Input 9 3 2 3" xfId="17145"/>
    <cellStyle name="Input 9 3 3" xfId="9599"/>
    <cellStyle name="Input 9 3 3 2" xfId="29746"/>
    <cellStyle name="Input 9 3 3 3" xfId="20705"/>
    <cellStyle name="Input 9 3 4" xfId="12984"/>
    <cellStyle name="Input 9 3 4 2" xfId="32300"/>
    <cellStyle name="Input 9 3 5" xfId="24197"/>
    <cellStyle name="Input 9 3 6" xfId="36056"/>
    <cellStyle name="Input 9 4" xfId="2249"/>
    <cellStyle name="Input 9 4 2" xfId="6159"/>
    <cellStyle name="Input 9 4 2 2" xfId="27203"/>
    <cellStyle name="Input 9 4 2 3" xfId="17380"/>
    <cellStyle name="Input 9 4 3" xfId="9834"/>
    <cellStyle name="Input 9 4 3 2" xfId="29963"/>
    <cellStyle name="Input 9 4 3 3" xfId="20940"/>
    <cellStyle name="Input 9 4 4" xfId="13118"/>
    <cellStyle name="Input 9 4 4 2" xfId="32434"/>
    <cellStyle name="Input 9 4 5" xfId="24459"/>
    <cellStyle name="Input 9 5" xfId="1841"/>
    <cellStyle name="Input 9 5 2" xfId="5895"/>
    <cellStyle name="Input 9 5 2 2" xfId="26957"/>
    <cellStyle name="Input 9 5 2 3" xfId="17116"/>
    <cellStyle name="Input 9 5 3" xfId="9570"/>
    <cellStyle name="Input 9 5 3 2" xfId="29717"/>
    <cellStyle name="Input 9 5 3 3" xfId="20676"/>
    <cellStyle name="Input 9 5 4" xfId="12957"/>
    <cellStyle name="Input 9 5 4 2" xfId="32273"/>
    <cellStyle name="Input 9 5 5" xfId="24168"/>
    <cellStyle name="Input 9 6" xfId="2101"/>
    <cellStyle name="Input 9 6 2" xfId="6015"/>
    <cellStyle name="Input 9 6 2 2" xfId="27077"/>
    <cellStyle name="Input 9 6 2 3" xfId="17236"/>
    <cellStyle name="Input 9 6 3" xfId="9690"/>
    <cellStyle name="Input 9 6 3 2" xfId="29837"/>
    <cellStyle name="Input 9 6 3 3" xfId="20796"/>
    <cellStyle name="Input 9 6 4" xfId="13036"/>
    <cellStyle name="Input 9 6 4 2" xfId="32352"/>
    <cellStyle name="Input 9 6 5" xfId="24333"/>
    <cellStyle name="Input 9 7" xfId="2797"/>
    <cellStyle name="Input 9 7 2" xfId="6676"/>
    <cellStyle name="Input 9 7 2 2" xfId="27590"/>
    <cellStyle name="Input 9 7 2 3" xfId="17895"/>
    <cellStyle name="Input 9 7 3" xfId="10349"/>
    <cellStyle name="Input 9 7 3 2" xfId="30348"/>
    <cellStyle name="Input 9 7 3 3" xfId="21455"/>
    <cellStyle name="Input 9 7 4" xfId="13399"/>
    <cellStyle name="Input 9 7 4 2" xfId="32715"/>
    <cellStyle name="Input 9 7 5" xfId="24854"/>
    <cellStyle name="Input 9 8" xfId="1996"/>
    <cellStyle name="Input 9 8 2" xfId="5983"/>
    <cellStyle name="Input 9 8 2 2" xfId="27045"/>
    <cellStyle name="Input 9 8 2 3" xfId="17204"/>
    <cellStyle name="Input 9 8 3" xfId="9658"/>
    <cellStyle name="Input 9 8 3 2" xfId="29805"/>
    <cellStyle name="Input 9 8 3 3" xfId="20764"/>
    <cellStyle name="Input 9 8 4" xfId="13013"/>
    <cellStyle name="Input 9 8 4 2" xfId="32329"/>
    <cellStyle name="Input 9 8 5" xfId="24270"/>
    <cellStyle name="Input 9 9" xfId="3344"/>
    <cellStyle name="Input 9 9 2" xfId="7209"/>
    <cellStyle name="Input 9 9 2 2" xfId="27990"/>
    <cellStyle name="Input 9 9 2 3" xfId="18428"/>
    <cellStyle name="Input 9 9 3" xfId="10882"/>
    <cellStyle name="Input 9 9 3 2" xfId="30748"/>
    <cellStyle name="Input 9 9 3 3" xfId="21988"/>
    <cellStyle name="Input 9 9 4" xfId="13685"/>
    <cellStyle name="Input 9 9 4 2" xfId="33001"/>
    <cellStyle name="Input 9 9 5" xfId="25255"/>
    <cellStyle name="Linked Cell" xfId="343"/>
    <cellStyle name="Linked Cell 2" xfId="344"/>
    <cellStyle name="Linked Cell 2 2" xfId="345"/>
    <cellStyle name="Linked Cell 2 2 2" xfId="34058"/>
    <cellStyle name="Linked Cell 2 3" xfId="33994"/>
    <cellStyle name="Linked Cell 3" xfId="346"/>
    <cellStyle name="Linked Cell 3 2" xfId="34245"/>
    <cellStyle name="Linked Cell 4" xfId="36188"/>
    <cellStyle name="Neutral" xfId="347"/>
    <cellStyle name="Neutral 2" xfId="348"/>
    <cellStyle name="Neutral 2 2" xfId="33995"/>
    <cellStyle name="Neutral 3" xfId="349"/>
    <cellStyle name="Neutral 3 2" xfId="34246"/>
    <cellStyle name="Neutral 4" xfId="36184"/>
    <cellStyle name="Normal" xfId="0" builtinId="0"/>
    <cellStyle name="Normal - Style1" xfId="350"/>
    <cellStyle name="Normal 10" xfId="351"/>
    <cellStyle name="Normal 10 2" xfId="352"/>
    <cellStyle name="Normal 10 2 2" xfId="353"/>
    <cellStyle name="Normal 10 2 2 2" xfId="354"/>
    <cellStyle name="Normal 10 2 2 2 2" xfId="34478"/>
    <cellStyle name="Normal 10 2 2 3" xfId="355"/>
    <cellStyle name="Normal 10 2 2 3 2" xfId="34149"/>
    <cellStyle name="Normal 10 2 2 4" xfId="33928"/>
    <cellStyle name="Normal 10 2 3" xfId="356"/>
    <cellStyle name="Normal 10 2 3 2" xfId="357"/>
    <cellStyle name="Normal 10 2 3 2 2" xfId="34659"/>
    <cellStyle name="Normal 10 2 3 3" xfId="34368"/>
    <cellStyle name="Normal 10 2 4" xfId="358"/>
    <cellStyle name="Normal 10 2 4 2" xfId="34469"/>
    <cellStyle name="Normal 10 2 5" xfId="359"/>
    <cellStyle name="Normal 10 2 5 2" xfId="34141"/>
    <cellStyle name="Normal 10 2 6" xfId="33887"/>
    <cellStyle name="Normal 10 3" xfId="360"/>
    <cellStyle name="Normal 10 3 2" xfId="361"/>
    <cellStyle name="Normal 10 3 2 2" xfId="362"/>
    <cellStyle name="Normal 10 3 2 2 2" xfId="34650"/>
    <cellStyle name="Normal 10 3 2 3" xfId="34359"/>
    <cellStyle name="Normal 10 3 3" xfId="363"/>
    <cellStyle name="Normal 10 3 3 2" xfId="34479"/>
    <cellStyle name="Normal 10 3 4" xfId="364"/>
    <cellStyle name="Normal 10 3 4 2" xfId="34150"/>
    <cellStyle name="Normal 10 3 5" xfId="365"/>
    <cellStyle name="Normal 10 3 5 2" xfId="34981"/>
    <cellStyle name="Normal 10 3 6" xfId="33926"/>
    <cellStyle name="Normal 10 4" xfId="366"/>
    <cellStyle name="Normal 10 4 2" xfId="367"/>
    <cellStyle name="Normal 10 4 2 2" xfId="368"/>
    <cellStyle name="Normal 10 4 2 2 2" xfId="369"/>
    <cellStyle name="Normal 10 4 2 2 2 2" xfId="370"/>
    <cellStyle name="Normal 10 4 2 2 2 2 2" xfId="36034"/>
    <cellStyle name="Normal 10 4 2 2 2 2 3" xfId="35504"/>
    <cellStyle name="Normal 10 4 2 2 2 3" xfId="35845"/>
    <cellStyle name="Normal 10 4 2 2 2 4" xfId="35243"/>
    <cellStyle name="Normal 10 4 2 2 3" xfId="371"/>
    <cellStyle name="Normal 10 4 2 2 3 2" xfId="35949"/>
    <cellStyle name="Normal 10 4 2 2 3 3" xfId="35419"/>
    <cellStyle name="Normal 10 4 2 2 4" xfId="35700"/>
    <cellStyle name="Normal 10 4 2 2 5" xfId="34704"/>
    <cellStyle name="Normal 10 4 2 3" xfId="372"/>
    <cellStyle name="Normal 10 4 2 3 2" xfId="373"/>
    <cellStyle name="Normal 10 4 2 3 2 2" xfId="35996"/>
    <cellStyle name="Normal 10 4 2 3 2 3" xfId="35466"/>
    <cellStyle name="Normal 10 4 2 3 3" xfId="35804"/>
    <cellStyle name="Normal 10 4 2 3 4" xfId="35188"/>
    <cellStyle name="Normal 10 4 2 4" xfId="374"/>
    <cellStyle name="Normal 10 4 2 4 2" xfId="35909"/>
    <cellStyle name="Normal 10 4 2 4 3" xfId="35380"/>
    <cellStyle name="Normal 10 4 2 5" xfId="35626"/>
    <cellStyle name="Normal 10 4 2 6" xfId="34416"/>
    <cellStyle name="Normal 10 4 3" xfId="375"/>
    <cellStyle name="Normal 10 4 3 2" xfId="376"/>
    <cellStyle name="Normal 10 4 3 2 2" xfId="377"/>
    <cellStyle name="Normal 10 4 3 2 2 2" xfId="36012"/>
    <cellStyle name="Normal 10 4 3 2 2 3" xfId="35482"/>
    <cellStyle name="Normal 10 4 3 2 3" xfId="35822"/>
    <cellStyle name="Normal 10 4 3 2 4" xfId="35214"/>
    <cellStyle name="Normal 10 4 3 3" xfId="378"/>
    <cellStyle name="Normal 10 4 3 3 2" xfId="35926"/>
    <cellStyle name="Normal 10 4 3 3 3" xfId="35397"/>
    <cellStyle name="Normal 10 4 3 4" xfId="35664"/>
    <cellStyle name="Normal 10 4 3 5" xfId="34559"/>
    <cellStyle name="Normal 10 4 4" xfId="379"/>
    <cellStyle name="Normal 10 4 4 2" xfId="34723"/>
    <cellStyle name="Normal 10 4 5" xfId="380"/>
    <cellStyle name="Normal 10 4 5 2" xfId="381"/>
    <cellStyle name="Normal 10 4 5 2 2" xfId="35978"/>
    <cellStyle name="Normal 10 4 5 2 3" xfId="35448"/>
    <cellStyle name="Normal 10 4 5 3" xfId="35776"/>
    <cellStyle name="Normal 10 4 5 4" xfId="35140"/>
    <cellStyle name="Normal 10 4 6" xfId="382"/>
    <cellStyle name="Normal 10 4 6 2" xfId="35887"/>
    <cellStyle name="Normal 10 4 6 3" xfId="35358"/>
    <cellStyle name="Normal 10 4 7" xfId="35595"/>
    <cellStyle name="Normal 10 4 8" xfId="34265"/>
    <cellStyle name="Normal 10 5" xfId="383"/>
    <cellStyle name="Normal 10 5 2" xfId="384"/>
    <cellStyle name="Normal 10 5 2 2" xfId="34647"/>
    <cellStyle name="Normal 10 5 3" xfId="34356"/>
    <cellStyle name="Normal 10 6" xfId="385"/>
    <cellStyle name="Normal 10 6 2" xfId="34456"/>
    <cellStyle name="Normal 10 7" xfId="386"/>
    <cellStyle name="Normal 10 7 2" xfId="34724"/>
    <cellStyle name="Normal 10 8" xfId="387"/>
    <cellStyle name="Normal 10 8 2" xfId="34128"/>
    <cellStyle name="Normal 10 9" xfId="33877"/>
    <cellStyle name="Normal 11" xfId="388"/>
    <cellStyle name="Normal 11 2" xfId="389"/>
    <cellStyle name="Normal 11 2 2" xfId="390"/>
    <cellStyle name="Normal 11 2 2 2" xfId="391"/>
    <cellStyle name="Normal 11 2 2 2 2" xfId="34660"/>
    <cellStyle name="Normal 11 2 2 3" xfId="34369"/>
    <cellStyle name="Normal 11 2 3" xfId="392"/>
    <cellStyle name="Normal 11 2 3 2" xfId="34480"/>
    <cellStyle name="Normal 11 2 4" xfId="393"/>
    <cellStyle name="Normal 11 2 4 2" xfId="34151"/>
    <cellStyle name="Normal 11 2 5" xfId="33888"/>
    <cellStyle name="Normal 11 3" xfId="394"/>
    <cellStyle name="Normal 11 3 2" xfId="395"/>
    <cellStyle name="Normal 11 3 2 2" xfId="34481"/>
    <cellStyle name="Normal 11 3 3" xfId="396"/>
    <cellStyle name="Normal 11 3 3 2" xfId="34152"/>
    <cellStyle name="Normal 11 3 4" xfId="33929"/>
    <cellStyle name="Normal 11 4" xfId="397"/>
    <cellStyle name="Normal 11 4 2" xfId="34457"/>
    <cellStyle name="Normal 11 5" xfId="398"/>
    <cellStyle name="Normal 11 5 2" xfId="34725"/>
    <cellStyle name="Normal 11 6" xfId="399"/>
    <cellStyle name="Normal 11 6 2" xfId="34129"/>
    <cellStyle name="Normal 11 7" xfId="33878"/>
    <cellStyle name="Normal 12" xfId="400"/>
    <cellStyle name="Normal 12 2" xfId="401"/>
    <cellStyle name="Normal 12 2 2" xfId="402"/>
    <cellStyle name="Normal 12 2 2 2" xfId="403"/>
    <cellStyle name="Normal 12 2 2 2 2" xfId="34661"/>
    <cellStyle name="Normal 12 2 2 3" xfId="34370"/>
    <cellStyle name="Normal 12 2 3" xfId="404"/>
    <cellStyle name="Normal 12 2 4" xfId="33889"/>
    <cellStyle name="Normal 12 3" xfId="405"/>
    <cellStyle name="Normal 12 3 2" xfId="406"/>
    <cellStyle name="Normal 12 3 2 2" xfId="34482"/>
    <cellStyle name="Normal 12 3 3" xfId="407"/>
    <cellStyle name="Normal 12 3 3 2" xfId="34153"/>
    <cellStyle name="Normal 12 3 4" xfId="33930"/>
    <cellStyle name="Normal 12 4" xfId="408"/>
    <cellStyle name="Normal 12 4 2" xfId="409"/>
    <cellStyle name="Normal 12 4 2 2" xfId="34640"/>
    <cellStyle name="Normal 12 4 3" xfId="34349"/>
    <cellStyle name="Normal 12 5" xfId="410"/>
    <cellStyle name="Normal 12 6" xfId="411"/>
    <cellStyle name="Normal 12 6 2" xfId="34450"/>
    <cellStyle name="Normal 12 7" xfId="412"/>
    <cellStyle name="Normal 12 7 2" xfId="34726"/>
    <cellStyle name="Normal 12 8" xfId="413"/>
    <cellStyle name="Normal 12 8 2" xfId="34122"/>
    <cellStyle name="Normal 12 9" xfId="33881"/>
    <cellStyle name="Normal 13" xfId="414"/>
    <cellStyle name="Normal 13 2" xfId="415"/>
    <cellStyle name="Normal 13 2 2" xfId="416"/>
    <cellStyle name="Normal 13 2 2 2" xfId="417"/>
    <cellStyle name="Normal 13 2 2 2 2" xfId="34662"/>
    <cellStyle name="Normal 13 2 2 3" xfId="34371"/>
    <cellStyle name="Normal 13 2 3" xfId="418"/>
    <cellStyle name="Normal 13 2 4" xfId="33890"/>
    <cellStyle name="Normal 13 3" xfId="419"/>
    <cellStyle name="Normal 13 3 2" xfId="420"/>
    <cellStyle name="Normal 13 3 2 2" xfId="34483"/>
    <cellStyle name="Normal 13 3 3" xfId="421"/>
    <cellStyle name="Normal 13 3 3 2" xfId="34154"/>
    <cellStyle name="Normal 13 3 4" xfId="33931"/>
    <cellStyle name="Normal 13 4" xfId="422"/>
    <cellStyle name="Normal 13 4 2" xfId="423"/>
    <cellStyle name="Normal 13 4 2 2" xfId="34641"/>
    <cellStyle name="Normal 13 4 3" xfId="34350"/>
    <cellStyle name="Normal 13 5" xfId="424"/>
    <cellStyle name="Normal 13 6" xfId="425"/>
    <cellStyle name="Normal 13 6 2" xfId="34451"/>
    <cellStyle name="Normal 13 7" xfId="426"/>
    <cellStyle name="Normal 13 7 2" xfId="34727"/>
    <cellStyle name="Normal 13 8" xfId="427"/>
    <cellStyle name="Normal 13 8 2" xfId="34123"/>
    <cellStyle name="Normal 13 9" xfId="33883"/>
    <cellStyle name="Normal 14" xfId="428"/>
    <cellStyle name="Normal 14 2" xfId="429"/>
    <cellStyle name="Normal 14 2 2" xfId="430"/>
    <cellStyle name="Normal 14 2 2 2" xfId="431"/>
    <cellStyle name="Normal 14 2 2 2 2" xfId="34476"/>
    <cellStyle name="Normal 14 2 2 3" xfId="432"/>
    <cellStyle name="Normal 14 2 2 3 2" xfId="433"/>
    <cellStyle name="Normal 14 2 2 3 2 2" xfId="35966"/>
    <cellStyle name="Normal 14 2 2 3 2 3" xfId="35435"/>
    <cellStyle name="Normal 14 2 2 3 3" xfId="35729"/>
    <cellStyle name="Normal 14 2 2 3 4" xfId="35033"/>
    <cellStyle name="Normal 14 2 2 4" xfId="434"/>
    <cellStyle name="Normal 14 2 2 4 2" xfId="35869"/>
    <cellStyle name="Normal 14 2 2 4 3" xfId="35340"/>
    <cellStyle name="Normal 14 2 2 5" xfId="34031"/>
    <cellStyle name="Normal 14 2 3" xfId="435"/>
    <cellStyle name="Normal 14 2 3 2" xfId="34147"/>
    <cellStyle name="Normal 14 2 4" xfId="436"/>
    <cellStyle name="Normal 14 2 4 2" xfId="437"/>
    <cellStyle name="Normal 14 2 4 2 2" xfId="35960"/>
    <cellStyle name="Normal 14 2 4 2 3" xfId="35428"/>
    <cellStyle name="Normal 14 2 4 3" xfId="35714"/>
    <cellStyle name="Normal 14 2 4 4" xfId="34961"/>
    <cellStyle name="Normal 14 2 5" xfId="438"/>
    <cellStyle name="Normal 14 2 5 2" xfId="35862"/>
    <cellStyle name="Normal 14 2 5 3" xfId="35333"/>
    <cellStyle name="Normal 14 2 6" xfId="33897"/>
    <cellStyle name="Normal 14 3" xfId="439"/>
    <cellStyle name="Normal 14 3 2" xfId="440"/>
    <cellStyle name="Normal 14 3 2 2" xfId="34484"/>
    <cellStyle name="Normal 14 3 3" xfId="441"/>
    <cellStyle name="Normal 14 3 3 2" xfId="34155"/>
    <cellStyle name="Normal 14 3 4" xfId="442"/>
    <cellStyle name="Normal 14 3 4 2" xfId="34969"/>
    <cellStyle name="Normal 14 3 5" xfId="33913"/>
    <cellStyle name="Normal 14 4" xfId="443"/>
    <cellStyle name="Normal 14 4 2" xfId="444"/>
    <cellStyle name="Normal 14 4 2 2" xfId="34648"/>
    <cellStyle name="Normal 14 4 3" xfId="445"/>
    <cellStyle name="Normal 14 4 3 2" xfId="34357"/>
    <cellStyle name="Normal 14 4 4" xfId="446"/>
    <cellStyle name="Normal 14 4 4 2" xfId="34982"/>
    <cellStyle name="Normal 14 4 5" xfId="33927"/>
    <cellStyle name="Normal 14 5" xfId="447"/>
    <cellStyle name="Normal 14 5 2" xfId="34425"/>
    <cellStyle name="Normal 14 6" xfId="448"/>
    <cellStyle name="Normal 14 6 2" xfId="34458"/>
    <cellStyle name="Normal 14 7" xfId="449"/>
    <cellStyle name="Normal 14 7 2" xfId="34130"/>
    <cellStyle name="Normal 14 8" xfId="33884"/>
    <cellStyle name="Normal 15" xfId="450"/>
    <cellStyle name="Normal 15 10" xfId="33902"/>
    <cellStyle name="Normal 15 2" xfId="451"/>
    <cellStyle name="Normal 15 2 2" xfId="452"/>
    <cellStyle name="Normal 15 2 2 2" xfId="34485"/>
    <cellStyle name="Normal 15 2 3" xfId="453"/>
    <cellStyle name="Normal 15 2 3 2" xfId="34156"/>
    <cellStyle name="Normal 15 2 4" xfId="454"/>
    <cellStyle name="Normal 15 2 4 2" xfId="34972"/>
    <cellStyle name="Normal 15 2 5" xfId="33917"/>
    <cellStyle name="Normal 15 3" xfId="455"/>
    <cellStyle name="Normal 15 3 2" xfId="456"/>
    <cellStyle name="Normal 15 3 2 2" xfId="34509"/>
    <cellStyle name="Normal 15 3 3" xfId="34180"/>
    <cellStyle name="Normal 15 4" xfId="457"/>
    <cellStyle name="Normal 15 4 2" xfId="458"/>
    <cellStyle name="Normal 15 4 2 2" xfId="34670"/>
    <cellStyle name="Normal 15 4 3" xfId="34379"/>
    <cellStyle name="Normal 15 5" xfId="459"/>
    <cellStyle name="Normal 15 5 2" xfId="34459"/>
    <cellStyle name="Normal 15 6" xfId="460"/>
    <cellStyle name="Normal 15 6 2" xfId="34779"/>
    <cellStyle name="Normal 15 7" xfId="461"/>
    <cellStyle name="Normal 15 7 2" xfId="34131"/>
    <cellStyle name="Normal 15 8" xfId="462"/>
    <cellStyle name="Normal 15 8 2" xfId="34964"/>
    <cellStyle name="Normal 15 9" xfId="2573"/>
    <cellStyle name="Normal 16" xfId="463"/>
    <cellStyle name="Normal 16 10" xfId="33914"/>
    <cellStyle name="Normal 16 2" xfId="464"/>
    <cellStyle name="Normal 16 2 2" xfId="465"/>
    <cellStyle name="Normal 16 2 2 2" xfId="34508"/>
    <cellStyle name="Normal 16 2 3" xfId="466"/>
    <cellStyle name="Normal 16 2 3 2" xfId="34728"/>
    <cellStyle name="Normal 16 2 4" xfId="467"/>
    <cellStyle name="Normal 16 2 4 2" xfId="34179"/>
    <cellStyle name="Normal 16 2 5" xfId="468"/>
    <cellStyle name="Normal 16 2 5 2" xfId="34973"/>
    <cellStyle name="Normal 16 2 6" xfId="33918"/>
    <cellStyle name="Normal 16 3" xfId="469"/>
    <cellStyle name="Normal 16 3 2" xfId="470"/>
    <cellStyle name="Normal 16 3 2 2" xfId="34649"/>
    <cellStyle name="Normal 16 3 3" xfId="34358"/>
    <cellStyle name="Normal 16 4" xfId="471"/>
    <cellStyle name="Normal 16 4 2" xfId="34460"/>
    <cellStyle name="Normal 16 5" xfId="472"/>
    <cellStyle name="Normal 16 5 2" xfId="34729"/>
    <cellStyle name="Normal 16 6" xfId="473"/>
    <cellStyle name="Normal 16 6 2" xfId="34778"/>
    <cellStyle name="Normal 16 7" xfId="474"/>
    <cellStyle name="Normal 16 7 2" xfId="34132"/>
    <cellStyle name="Normal 16 8" xfId="475"/>
    <cellStyle name="Normal 16 8 2" xfId="34970"/>
    <cellStyle name="Normal 16 9" xfId="2572"/>
    <cellStyle name="Normal 17" xfId="476"/>
    <cellStyle name="Normal 17 2" xfId="477"/>
    <cellStyle name="Normal 17 2 2" xfId="478"/>
    <cellStyle name="Normal 17 2 2 2" xfId="1907"/>
    <cellStyle name="Normal 17 2 2 3" xfId="5464"/>
    <cellStyle name="Normal 17 2 2 4" xfId="34672"/>
    <cellStyle name="Normal 17 2 3" xfId="1906"/>
    <cellStyle name="Normal 17 2 4" xfId="5463"/>
    <cellStyle name="Normal 17 2 5" xfId="34381"/>
    <cellStyle name="Normal 17 3" xfId="479"/>
    <cellStyle name="Normal 17 3 2" xfId="34461"/>
    <cellStyle name="Normal 17 4" xfId="480"/>
    <cellStyle name="Normal 17 4 2" xfId="34730"/>
    <cellStyle name="Normal 17 5" xfId="481"/>
    <cellStyle name="Normal 17 5 2" xfId="34133"/>
    <cellStyle name="Normal 17 6" xfId="482"/>
    <cellStyle name="Normal 17 6 2" xfId="34971"/>
    <cellStyle name="Normal 17 7" xfId="33915"/>
    <cellStyle name="Normal 18" xfId="483"/>
    <cellStyle name="Normal 18 2" xfId="484"/>
    <cellStyle name="Normal 18 2 2" xfId="485"/>
    <cellStyle name="Normal 18 2 2 2" xfId="34486"/>
    <cellStyle name="Normal 18 2 3" xfId="34157"/>
    <cellStyle name="Normal 18 3" xfId="486"/>
    <cellStyle name="Normal 18 4" xfId="487"/>
    <cellStyle name="Normal 18 4 2" xfId="34731"/>
    <cellStyle name="Normal 18 5" xfId="488"/>
    <cellStyle name="Normal 18 6" xfId="489"/>
    <cellStyle name="Normal 18 6 2" xfId="35028"/>
    <cellStyle name="Normal 18 7" xfId="34026"/>
    <cellStyle name="Normal 19" xfId="490"/>
    <cellStyle name="Normal 19 2" xfId="491"/>
    <cellStyle name="Normal 19 2 2" xfId="492"/>
    <cellStyle name="Normal 19 2 2 2" xfId="34487"/>
    <cellStyle name="Normal 19 2 3" xfId="34158"/>
    <cellStyle name="Normal 19 3" xfId="493"/>
    <cellStyle name="Normal 19 4" xfId="494"/>
    <cellStyle name="Normal 19 4 2" xfId="34732"/>
    <cellStyle name="Normal 19 5" xfId="495"/>
    <cellStyle name="Normal 19 6" xfId="496"/>
    <cellStyle name="Normal 19 6 2" xfId="497"/>
    <cellStyle name="Normal 19 6 2 2" xfId="35434"/>
    <cellStyle name="Normal 19 6 3" xfId="498"/>
    <cellStyle name="Normal 19 6 3 2" xfId="35133"/>
    <cellStyle name="Normal 19 6 4" xfId="34984"/>
    <cellStyle name="Normal 19 7" xfId="499"/>
    <cellStyle name="Normal 19 7 2" xfId="35339"/>
    <cellStyle name="Normal 19 8" xfId="33941"/>
    <cellStyle name="Normal 2" xfId="500"/>
    <cellStyle name="Normal 2 10" xfId="501"/>
    <cellStyle name="Normal 2 10 2" xfId="502"/>
    <cellStyle name="Normal 2 10 2 2" xfId="34639"/>
    <cellStyle name="Normal 2 10 3" xfId="503"/>
    <cellStyle name="Normal 2 10 3 2" xfId="34348"/>
    <cellStyle name="Normal 2 10 4" xfId="504"/>
    <cellStyle name="Normal 2 10 4 2" xfId="35030"/>
    <cellStyle name="Normal 2 10 5" xfId="34028"/>
    <cellStyle name="Normal 2 11" xfId="505"/>
    <cellStyle name="Normal 2 11 2" xfId="506"/>
    <cellStyle name="Normal 2 11 2 2" xfId="34423"/>
    <cellStyle name="Normal 2 11 3" xfId="507"/>
    <cellStyle name="Normal 2 11 3 2" xfId="35027"/>
    <cellStyle name="Normal 2 11 4" xfId="34025"/>
    <cellStyle name="Normal 2 12" xfId="508"/>
    <cellStyle name="Normal 2 12 2" xfId="34427"/>
    <cellStyle name="Normal 2 13" xfId="509"/>
    <cellStyle name="Normal 2 14" xfId="510"/>
    <cellStyle name="Normal 2 14 2" xfId="511"/>
    <cellStyle name="Normal 2 14 2 2" xfId="512"/>
    <cellStyle name="Normal 2 14 2 2 2" xfId="36000"/>
    <cellStyle name="Normal 2 14 2 2 3" xfId="35470"/>
    <cellStyle name="Normal 2 14 2 3" xfId="35808"/>
    <cellStyle name="Normal 2 14 2 4" xfId="35193"/>
    <cellStyle name="Normal 2 14 3" xfId="513"/>
    <cellStyle name="Normal 2 14 3 2" xfId="35913"/>
    <cellStyle name="Normal 2 14 3 3" xfId="35384"/>
    <cellStyle name="Normal 2 14 4" xfId="35631"/>
    <cellStyle name="Normal 2 14 5" xfId="34440"/>
    <cellStyle name="Normal 2 15" xfId="514"/>
    <cellStyle name="Normal 2 15 2" xfId="1913"/>
    <cellStyle name="Normal 2 15 3" xfId="5465"/>
    <cellStyle name="Normal 2 15 4" xfId="34441"/>
    <cellStyle name="Normal 2 16" xfId="515"/>
    <cellStyle name="Normal 2 16 2" xfId="34462"/>
    <cellStyle name="Normal 2 17" xfId="516"/>
    <cellStyle name="Normal 2 17 2" xfId="34134"/>
    <cellStyle name="Normal 2 18" xfId="517"/>
    <cellStyle name="Normal 2 18 2" xfId="34947"/>
    <cellStyle name="Normal 2 19" xfId="33868"/>
    <cellStyle name="Normal 2 2" xfId="518"/>
    <cellStyle name="Normal 2 2 10" xfId="519"/>
    <cellStyle name="Normal 2 2 10 2" xfId="34948"/>
    <cellStyle name="Normal 2 2 11" xfId="33869"/>
    <cellStyle name="Normal 2 2 2" xfId="520"/>
    <cellStyle name="Normal 2 2 2 2" xfId="521"/>
    <cellStyle name="Normal 2 2 2 2 2" xfId="522"/>
    <cellStyle name="Normal 2 2 2 2 2 2" xfId="34703"/>
    <cellStyle name="Normal 2 2 2 2 3" xfId="34415"/>
    <cellStyle name="Normal 2 2 2 3" xfId="523"/>
    <cellStyle name="Normal 2 2 2 3 2" xfId="34488"/>
    <cellStyle name="Normal 2 2 2 4" xfId="524"/>
    <cellStyle name="Normal 2 2 2 4 2" xfId="1923"/>
    <cellStyle name="Normal 2 2 2 4 3" xfId="5466"/>
    <cellStyle name="Normal 2 2 2 4 4" xfId="34733"/>
    <cellStyle name="Normal 2 2 2 5" xfId="525"/>
    <cellStyle name="Normal 2 2 2 5 2" xfId="34159"/>
    <cellStyle name="Normal 2 2 2 6" xfId="33932"/>
    <cellStyle name="Normal 2 2 3" xfId="526"/>
    <cellStyle name="Normal 2 2 3 2" xfId="527"/>
    <cellStyle name="Normal 2 2 3 2 2" xfId="34529"/>
    <cellStyle name="Normal 2 2 3 3" xfId="528"/>
    <cellStyle name="Normal 2 2 3 3 2" xfId="34734"/>
    <cellStyle name="Normal 2 2 3 4" xfId="529"/>
    <cellStyle name="Normal 2 2 3 4 2" xfId="34204"/>
    <cellStyle name="Normal 2 2 3 5" xfId="530"/>
    <cellStyle name="Normal 2 2 3 5 2" xfId="35049"/>
    <cellStyle name="Normal 2 2 3 6" xfId="34053"/>
    <cellStyle name="Normal 2 2 4" xfId="531"/>
    <cellStyle name="Normal 2 2 4 2" xfId="532"/>
    <cellStyle name="Normal 2 2 4 2 2" xfId="34582"/>
    <cellStyle name="Normal 2 2 4 3" xfId="533"/>
    <cellStyle name="Normal 2 2 4 3 2" xfId="34290"/>
    <cellStyle name="Normal 2 2 4 4" xfId="534"/>
    <cellStyle name="Normal 2 2 4 4 2" xfId="1932"/>
    <cellStyle name="Normal 2 2 4 4 3" xfId="5467"/>
    <cellStyle name="Normal 2 2 4 4 4" xfId="35042"/>
    <cellStyle name="Normal 2 2 4 5" xfId="34046"/>
    <cellStyle name="Normal 2 2 5" xfId="535"/>
    <cellStyle name="Normal 2 2 5 2" xfId="536"/>
    <cellStyle name="Normal 2 2 5 2 2" xfId="34663"/>
    <cellStyle name="Normal 2 2 5 3" xfId="34372"/>
    <cellStyle name="Normal 2 2 6" xfId="537"/>
    <cellStyle name="Normal 2 2 6 2" xfId="34437"/>
    <cellStyle name="Normal 2 2 7" xfId="538"/>
    <cellStyle name="Normal 2 2 7 2" xfId="539"/>
    <cellStyle name="Normal 2 2 7 2 2" xfId="35194"/>
    <cellStyle name="Normal 2 2 7 3" xfId="34467"/>
    <cellStyle name="Normal 2 2 8" xfId="540"/>
    <cellStyle name="Normal 2 2 8 2" xfId="34735"/>
    <cellStyle name="Normal 2 2 9" xfId="541"/>
    <cellStyle name="Normal 2 2 9 2" xfId="34139"/>
    <cellStyle name="Normal 2 3" xfId="542"/>
    <cellStyle name="Normal 2 3 2" xfId="543"/>
    <cellStyle name="Normal 2 3 2 2" xfId="544"/>
    <cellStyle name="Normal 2 3 2 2 2" xfId="545"/>
    <cellStyle name="Normal 2 3 2 2 2 2" xfId="546"/>
    <cellStyle name="Normal 2 3 2 2 2 2 2" xfId="547"/>
    <cellStyle name="Normal 2 3 2 2 2 2 2 2" xfId="36030"/>
    <cellStyle name="Normal 2 3 2 2 2 2 2 3" xfId="35500"/>
    <cellStyle name="Normal 2 3 2 2 2 2 3" xfId="35841"/>
    <cellStyle name="Normal 2 3 2 2 2 2 4" xfId="35239"/>
    <cellStyle name="Normal 2 3 2 2 2 3" xfId="548"/>
    <cellStyle name="Normal 2 3 2 2 2 3 2" xfId="35945"/>
    <cellStyle name="Normal 2 3 2 2 2 3 3" xfId="35415"/>
    <cellStyle name="Normal 2 3 2 2 2 4" xfId="35696"/>
    <cellStyle name="Normal 2 3 2 2 2 5" xfId="34698"/>
    <cellStyle name="Normal 2 3 2 2 3" xfId="549"/>
    <cellStyle name="Normal 2 3 2 2 3 2" xfId="550"/>
    <cellStyle name="Normal 2 3 2 2 3 2 2" xfId="35992"/>
    <cellStyle name="Normal 2 3 2 2 3 2 3" xfId="35462"/>
    <cellStyle name="Normal 2 3 2 2 3 3" xfId="35800"/>
    <cellStyle name="Normal 2 3 2 2 3 4" xfId="35184"/>
    <cellStyle name="Normal 2 3 2 2 4" xfId="551"/>
    <cellStyle name="Normal 2 3 2 2 4 2" xfId="35905"/>
    <cellStyle name="Normal 2 3 2 2 4 3" xfId="35376"/>
    <cellStyle name="Normal 2 3 2 2 5" xfId="35622"/>
    <cellStyle name="Normal 2 3 2 2 6" xfId="34409"/>
    <cellStyle name="Normal 2 3 2 3" xfId="552"/>
    <cellStyle name="Normal 2 3 2 3 2" xfId="553"/>
    <cellStyle name="Normal 2 3 2 3 2 2" xfId="554"/>
    <cellStyle name="Normal 2 3 2 3 2 2 2" xfId="36013"/>
    <cellStyle name="Normal 2 3 2 3 2 2 3" xfId="35483"/>
    <cellStyle name="Normal 2 3 2 3 2 3" xfId="35823"/>
    <cellStyle name="Normal 2 3 2 3 2 4" xfId="35215"/>
    <cellStyle name="Normal 2 3 2 3 3" xfId="555"/>
    <cellStyle name="Normal 2 3 2 3 3 2" xfId="35927"/>
    <cellStyle name="Normal 2 3 2 3 3 3" xfId="35398"/>
    <cellStyle name="Normal 2 3 2 3 4" xfId="35665"/>
    <cellStyle name="Normal 2 3 2 3 5" xfId="34560"/>
    <cellStyle name="Normal 2 3 2 4" xfId="556"/>
    <cellStyle name="Normal 2 3 2 4 2" xfId="557"/>
    <cellStyle name="Normal 2 3 2 4 2 2" xfId="35979"/>
    <cellStyle name="Normal 2 3 2 4 2 3" xfId="35449"/>
    <cellStyle name="Normal 2 3 2 4 3" xfId="35777"/>
    <cellStyle name="Normal 2 3 2 4 4" xfId="35141"/>
    <cellStyle name="Normal 2 3 2 5" xfId="558"/>
    <cellStyle name="Normal 2 3 2 5 2" xfId="35888"/>
    <cellStyle name="Normal 2 3 2 5 3" xfId="35359"/>
    <cellStyle name="Normal 2 3 2 6" xfId="35596"/>
    <cellStyle name="Normal 2 3 2 7" xfId="34266"/>
    <cellStyle name="Normal 2 3 3" xfId="559"/>
    <cellStyle name="Normal 2 3 3 2" xfId="560"/>
    <cellStyle name="Normal 2 3 3 2 2" xfId="34651"/>
    <cellStyle name="Normal 2 3 3 3" xfId="34360"/>
    <cellStyle name="Normal 2 3 4" xfId="561"/>
    <cellStyle name="Normal 2 3 4 2" xfId="562"/>
    <cellStyle name="Normal 2 3 4 2 2" xfId="35196"/>
    <cellStyle name="Normal 2 3 4 3" xfId="34489"/>
    <cellStyle name="Normal 2 3 5" xfId="563"/>
    <cellStyle name="Normal 2 3 5 2" xfId="34777"/>
    <cellStyle name="Normal 2 3 6" xfId="564"/>
    <cellStyle name="Normal 2 3 6 2" xfId="34160"/>
    <cellStyle name="Normal 2 3 7" xfId="2571"/>
    <cellStyle name="Normal 2 4" xfId="565"/>
    <cellStyle name="Normal 2 4 2" xfId="566"/>
    <cellStyle name="Normal 2 4 2 2" xfId="567"/>
    <cellStyle name="Normal 2 4 2 2 2" xfId="34557"/>
    <cellStyle name="Normal 2 4 2 3" xfId="34262"/>
    <cellStyle name="Normal 2 4 3" xfId="568"/>
    <cellStyle name="Normal 2 4 3 2" xfId="569"/>
    <cellStyle name="Normal 2 4 3 2 2" xfId="34673"/>
    <cellStyle name="Normal 2 4 3 3" xfId="34383"/>
    <cellStyle name="Normal 2 4 4" xfId="570"/>
    <cellStyle name="Normal 2 4 4 2" xfId="34507"/>
    <cellStyle name="Normal 2 4 5" xfId="571"/>
    <cellStyle name="Normal 2 4 5 2" xfId="34736"/>
    <cellStyle name="Normal 2 4 6" xfId="572"/>
    <cellStyle name="Normal 2 4 6 2" xfId="34178"/>
    <cellStyle name="Normal 2 4 7" xfId="573"/>
    <cellStyle name="Normal 2 4 7 2" xfId="34954"/>
    <cellStyle name="Normal 2 4 8" xfId="33879"/>
    <cellStyle name="Normal 2 5" xfId="574"/>
    <cellStyle name="Normal 2 5 2" xfId="575"/>
    <cellStyle name="Normal 2 5 2 2" xfId="34521"/>
    <cellStyle name="Normal 2 5 3" xfId="576"/>
    <cellStyle name="Normal 2 5 3 2" xfId="34192"/>
    <cellStyle name="Normal 2 5 4" xfId="577"/>
    <cellStyle name="Normal 2 5 4 2" xfId="34955"/>
    <cellStyle name="Normal 2 5 5" xfId="33880"/>
    <cellStyle name="Normal 2 6" xfId="578"/>
    <cellStyle name="Normal 2 6 2" xfId="579"/>
    <cellStyle name="Normal 2 6 3" xfId="580"/>
    <cellStyle name="Normal 2 6 3 2" xfId="34956"/>
    <cellStyle name="Normal 2 6 4" xfId="33882"/>
    <cellStyle name="Normal 2 7" xfId="581"/>
    <cellStyle name="Normal 2 7 2" xfId="582"/>
    <cellStyle name="Normal 2 7 2 2" xfId="583"/>
    <cellStyle name="Normal 2 7 2 2 2" xfId="584"/>
    <cellStyle name="Normal 2 7 2 2 2 2" xfId="36009"/>
    <cellStyle name="Normal 2 7 2 2 2 3" xfId="35479"/>
    <cellStyle name="Normal 2 7 2 2 3" xfId="35819"/>
    <cellStyle name="Normal 2 7 2 2 4" xfId="35211"/>
    <cellStyle name="Normal 2 7 2 3" xfId="585"/>
    <cellStyle name="Normal 2 7 2 3 2" xfId="35923"/>
    <cellStyle name="Normal 2 7 2 3 3" xfId="35394"/>
    <cellStyle name="Normal 2 7 2 4" xfId="35660"/>
    <cellStyle name="Normal 2 7 2 5" xfId="34550"/>
    <cellStyle name="Normal 2 7 3" xfId="586"/>
    <cellStyle name="Normal 2 7 3 2" xfId="587"/>
    <cellStyle name="Normal 2 7 3 2 2" xfId="35884"/>
    <cellStyle name="Normal 2 7 3 2 3" xfId="35355"/>
    <cellStyle name="Normal 2 7 3 3" xfId="35773"/>
    <cellStyle name="Normal 2 7 3 4" xfId="34256"/>
    <cellStyle name="Normal 2 7 4" xfId="588"/>
    <cellStyle name="Normal 2 7 4 2" xfId="34957"/>
    <cellStyle name="Normal 2 7 5" xfId="35592"/>
    <cellStyle name="Normal 2 7 6" xfId="33885"/>
    <cellStyle name="Normal 2 8" xfId="589"/>
    <cellStyle name="Normal 2 8 2" xfId="590"/>
    <cellStyle name="Normal 2 8 2 2" xfId="1934"/>
    <cellStyle name="Normal 2 8 2 3" xfId="5469"/>
    <cellStyle name="Normal 2 8 2 4" xfId="34551"/>
    <cellStyle name="Normal 2 8 3" xfId="591"/>
    <cellStyle name="Normal 2 8 3 2" xfId="1935"/>
    <cellStyle name="Normal 2 8 3 3" xfId="5470"/>
    <cellStyle name="Normal 2 8 3 4" xfId="34257"/>
    <cellStyle name="Normal 2 8 4" xfId="592"/>
    <cellStyle name="Normal 2 8 4 2" xfId="34959"/>
    <cellStyle name="Normal 2 8 5" xfId="1933"/>
    <cellStyle name="Normal 2 8 6" xfId="5468"/>
    <cellStyle name="Normal 2 8 7" xfId="33891"/>
    <cellStyle name="Normal 2 9" xfId="593"/>
    <cellStyle name="Normal 2 9 2" xfId="594"/>
    <cellStyle name="Normal 2 9 2 2" xfId="595"/>
    <cellStyle name="Normal 2 9 2 2 2" xfId="596"/>
    <cellStyle name="Normal 2 9 2 2 2 2" xfId="36015"/>
    <cellStyle name="Normal 2 9 2 2 2 3" xfId="35485"/>
    <cellStyle name="Normal 2 9 2 2 3" xfId="35825"/>
    <cellStyle name="Normal 2 9 2 2 4" xfId="35221"/>
    <cellStyle name="Normal 2 9 2 3" xfId="597"/>
    <cellStyle name="Normal 2 9 2 3 2" xfId="35929"/>
    <cellStyle name="Normal 2 9 2 3 3" xfId="35400"/>
    <cellStyle name="Normal 2 9 2 4" xfId="35667"/>
    <cellStyle name="Normal 2 9 2 5" xfId="34575"/>
    <cellStyle name="Normal 2 9 3" xfId="598"/>
    <cellStyle name="Normal 2 9 3 2" xfId="599"/>
    <cellStyle name="Normal 2 9 3 2 2" xfId="35890"/>
    <cellStyle name="Normal 2 9 3 2 3" xfId="35361"/>
    <cellStyle name="Normal 2 9 3 3" xfId="35781"/>
    <cellStyle name="Normal 2 9 3 4" xfId="34282"/>
    <cellStyle name="Normal 2 9 4" xfId="600"/>
    <cellStyle name="Normal 2 9 4 2" xfId="34965"/>
    <cellStyle name="Normal 2 9 5" xfId="35599"/>
    <cellStyle name="Normal 2 9 6" xfId="33909"/>
    <cellStyle name="Normal 20" xfId="601"/>
    <cellStyle name="Normal 20 2" xfId="602"/>
    <cellStyle name="Normal 20 2 2" xfId="603"/>
    <cellStyle name="Normal 20 2 2 2" xfId="34490"/>
    <cellStyle name="Normal 20 2 3" xfId="34161"/>
    <cellStyle name="Normal 20 3" xfId="604"/>
    <cellStyle name="Normal 20 4" xfId="605"/>
    <cellStyle name="Normal 20 4 2" xfId="34737"/>
    <cellStyle name="Normal 20 5" xfId="606"/>
    <cellStyle name="Normal 20 6" xfId="607"/>
    <cellStyle name="Normal 20 6 2" xfId="35046"/>
    <cellStyle name="Normal 20 7" xfId="34050"/>
    <cellStyle name="Normal 21" xfId="608"/>
    <cellStyle name="Normal 21 2" xfId="609"/>
    <cellStyle name="Normal 21 2 2" xfId="610"/>
    <cellStyle name="Normal 21 2 2 2" xfId="34491"/>
    <cellStyle name="Normal 21 2 3" xfId="34162"/>
    <cellStyle name="Normal 21 3" xfId="611"/>
    <cellStyle name="Normal 21 4" xfId="612"/>
    <cellStyle name="Normal 21 4 2" xfId="34738"/>
    <cellStyle name="Normal 21 5" xfId="613"/>
    <cellStyle name="Normal 21 6" xfId="614"/>
    <cellStyle name="Normal 21 6 2" xfId="35051"/>
    <cellStyle name="Normal 21 7" xfId="34057"/>
    <cellStyle name="Normal 22" xfId="615"/>
    <cellStyle name="Normal 22 2" xfId="616"/>
    <cellStyle name="Normal 22 2 2" xfId="34492"/>
    <cellStyle name="Normal 22 3" xfId="617"/>
    <cellStyle name="Normal 22 3 2" xfId="34739"/>
    <cellStyle name="Normal 22 4" xfId="618"/>
    <cellStyle name="Normal 22 4 2" xfId="34163"/>
    <cellStyle name="Normal 22 5" xfId="619"/>
    <cellStyle name="Normal 22 5 2" xfId="35065"/>
    <cellStyle name="Normal 22 6" xfId="34074"/>
    <cellStyle name="Normal 23" xfId="620"/>
    <cellStyle name="Normal 23 2" xfId="621"/>
    <cellStyle name="Normal 23 2 2" xfId="34574"/>
    <cellStyle name="Normal 23 3" xfId="622"/>
    <cellStyle name="Normal 23 3 2" xfId="34740"/>
    <cellStyle name="Normal 23 4" xfId="623"/>
    <cellStyle name="Normal 23 4 2" xfId="34281"/>
    <cellStyle name="Normal 23 5" xfId="34060"/>
    <cellStyle name="Normal 24" xfId="624"/>
    <cellStyle name="Normal 24 2" xfId="625"/>
    <cellStyle name="Normal 24 2 2" xfId="626"/>
    <cellStyle name="Normal 24 2 2 2" xfId="627"/>
    <cellStyle name="Normal 24 2 2 2 2" xfId="36023"/>
    <cellStyle name="Normal 24 2 2 2 3" xfId="35493"/>
    <cellStyle name="Normal 24 2 2 3" xfId="35834"/>
    <cellStyle name="Normal 24 2 2 4" xfId="35230"/>
    <cellStyle name="Normal 24 2 3" xfId="628"/>
    <cellStyle name="Normal 24 2 3 2" xfId="35938"/>
    <cellStyle name="Normal 24 2 3 3" xfId="35408"/>
    <cellStyle name="Normal 24 2 4" xfId="35683"/>
    <cellStyle name="Normal 24 2 5" xfId="34637"/>
    <cellStyle name="Normal 24 3" xfId="629"/>
    <cellStyle name="Normal 24 3 2" xfId="34741"/>
    <cellStyle name="Normal 24 4" xfId="630"/>
    <cellStyle name="Normal 24 4 2" xfId="631"/>
    <cellStyle name="Normal 24 4 2 2" xfId="35898"/>
    <cellStyle name="Normal 24 4 2 3" xfId="35369"/>
    <cellStyle name="Normal 24 4 3" xfId="35793"/>
    <cellStyle name="Normal 24 4 4" xfId="34346"/>
    <cellStyle name="Normal 24 5" xfId="35612"/>
    <cellStyle name="Normal 24 6" xfId="34055"/>
    <cellStyle name="Normal 25" xfId="632"/>
    <cellStyle name="Normal 25 2" xfId="633"/>
    <cellStyle name="Normal 25 2 2" xfId="34742"/>
    <cellStyle name="Normal 25 3" xfId="634"/>
    <cellStyle name="Normal 25 3 2" xfId="34447"/>
    <cellStyle name="Normal 25 4" xfId="34093"/>
    <cellStyle name="Normal 26" xfId="635"/>
    <cellStyle name="Normal 26 2" xfId="636"/>
    <cellStyle name="Normal 26 2 2" xfId="34475"/>
    <cellStyle name="Normal 26 3" xfId="637"/>
    <cellStyle name="Normal 26 3 2" xfId="35073"/>
    <cellStyle name="Normal 26 4" xfId="34082"/>
    <cellStyle name="Normal 27" xfId="638"/>
    <cellStyle name="Normal 27 2" xfId="639"/>
    <cellStyle name="Normal 27 2 2" xfId="34708"/>
    <cellStyle name="Normal 27 3" xfId="640"/>
    <cellStyle name="Normal 27 3 2" xfId="35066"/>
    <cellStyle name="Normal 27 4" xfId="34075"/>
    <cellStyle name="Normal 28" xfId="641"/>
    <cellStyle name="Normal 28 2" xfId="642"/>
    <cellStyle name="Normal 28 2 2" xfId="34711"/>
    <cellStyle name="Normal 28 3" xfId="643"/>
    <cellStyle name="Normal 28 3 2" xfId="35072"/>
    <cellStyle name="Normal 28 4" xfId="34081"/>
    <cellStyle name="Normal 29" xfId="644"/>
    <cellStyle name="Normal 29 2" xfId="645"/>
    <cellStyle name="Normal 29 2 2" xfId="34710"/>
    <cellStyle name="Normal 29 3" xfId="646"/>
    <cellStyle name="Normal 29 3 2" xfId="35104"/>
    <cellStyle name="Normal 29 4" xfId="34113"/>
    <cellStyle name="Normal 3" xfId="647"/>
    <cellStyle name="Normal 3 10" xfId="648"/>
    <cellStyle name="Normal 3 10 2" xfId="649"/>
    <cellStyle name="Normal 3 10 2 2" xfId="650"/>
    <cellStyle name="Normal 3 10 2 2 2" xfId="35232"/>
    <cellStyle name="Normal 3 10 2 3" xfId="34645"/>
    <cellStyle name="Normal 3 10 3" xfId="651"/>
    <cellStyle name="Normal 3 10 3 2" xfId="35168"/>
    <cellStyle name="Normal 3 10 4" xfId="34354"/>
    <cellStyle name="Normal 3 11" xfId="652"/>
    <cellStyle name="Normal 3 11 2" xfId="653"/>
    <cellStyle name="Normal 3 11 2 2" xfId="35191"/>
    <cellStyle name="Normal 3 11 3" xfId="34424"/>
    <cellStyle name="Normal 3 12" xfId="654"/>
    <cellStyle name="Normal 3 12 2" xfId="34439"/>
    <cellStyle name="Normal 3 13" xfId="655"/>
    <cellStyle name="Normal 3 13 2" xfId="1936"/>
    <cellStyle name="Normal 3 13 3" xfId="5471"/>
    <cellStyle name="Normal 3 13 4" xfId="34442"/>
    <cellStyle name="Normal 3 14" xfId="656"/>
    <cellStyle name="Normal 3 14 2" xfId="34463"/>
    <cellStyle name="Normal 3 15" xfId="657"/>
    <cellStyle name="Normal 3 15 2" xfId="34135"/>
    <cellStyle name="Normal 3 16" xfId="658"/>
    <cellStyle name="Normal 3 16 2" xfId="34949"/>
    <cellStyle name="Normal 3 17" xfId="33870"/>
    <cellStyle name="Normal 3 18" xfId="36161"/>
    <cellStyle name="Normal 3 2" xfId="659"/>
    <cellStyle name="Normal 3 2 2" xfId="660"/>
    <cellStyle name="Normal 3 2 2 2" xfId="661"/>
    <cellStyle name="Normal 3 2 2 2 2" xfId="34493"/>
    <cellStyle name="Normal 3 2 2 3" xfId="662"/>
    <cellStyle name="Normal 3 2 2 3 2" xfId="1937"/>
    <cellStyle name="Normal 3 2 2 3 3" xfId="5472"/>
    <cellStyle name="Normal 3 2 2 3 4" xfId="34743"/>
    <cellStyle name="Normal 3 2 2 4" xfId="663"/>
    <cellStyle name="Normal 3 2 2 4 2" xfId="34164"/>
    <cellStyle name="Normal 3 2 2 5" xfId="33933"/>
    <cellStyle name="Normal 3 2 3" xfId="664"/>
    <cellStyle name="Normal 3 2 3 2" xfId="665"/>
    <cellStyle name="Normal 3 2 3 2 2" xfId="34528"/>
    <cellStyle name="Normal 3 2 3 3" xfId="666"/>
    <cellStyle name="Normal 3 2 3 3 2" xfId="34203"/>
    <cellStyle name="Normal 3 2 3 4" xfId="667"/>
    <cellStyle name="Normal 3 2 3 4 2" xfId="34966"/>
    <cellStyle name="Normal 3 2 3 5" xfId="33910"/>
    <cellStyle name="Normal 3 2 4" xfId="668"/>
    <cellStyle name="Normal 3 2 4 2" xfId="669"/>
    <cellStyle name="Normal 3 2 4 2 2" xfId="34585"/>
    <cellStyle name="Normal 3 2 4 3" xfId="34294"/>
    <cellStyle name="Normal 3 2 5" xfId="670"/>
    <cellStyle name="Normal 3 2 5 2" xfId="34436"/>
    <cellStyle name="Normal 3 2 6" xfId="671"/>
    <cellStyle name="Normal 3 2 6 2" xfId="672"/>
    <cellStyle name="Normal 3 2 6 2 2" xfId="35195"/>
    <cellStyle name="Normal 3 2 6 3" xfId="34468"/>
    <cellStyle name="Normal 3 2 7" xfId="673"/>
    <cellStyle name="Normal 3 2 7 2" xfId="34140"/>
    <cellStyle name="Normal 3 2 8" xfId="33899"/>
    <cellStyle name="Normal 3 3" xfId="674"/>
    <cellStyle name="Normal 3 3 2" xfId="675"/>
    <cellStyle name="Normal 3 3 2 2" xfId="676"/>
    <cellStyle name="Normal 3 3 2 2 2" xfId="677"/>
    <cellStyle name="Normal 3 3 2 2 2 2" xfId="34676"/>
    <cellStyle name="Normal 3 3 2 2 3" xfId="34386"/>
    <cellStyle name="Normal 3 3 2 3" xfId="678"/>
    <cellStyle name="Normal 3 3 2 3 2" xfId="34561"/>
    <cellStyle name="Normal 3 3 2 4" xfId="679"/>
    <cellStyle name="Normal 3 3 2 4 2" xfId="34744"/>
    <cellStyle name="Normal 3 3 2 5" xfId="680"/>
    <cellStyle name="Normal 3 3 2 5 2" xfId="34267"/>
    <cellStyle name="Normal 3 3 2 6" xfId="681"/>
    <cellStyle name="Normal 3 3 2 6 2" xfId="34974"/>
    <cellStyle name="Normal 3 3 2 7" xfId="33919"/>
    <cellStyle name="Normal 3 3 3" xfId="682"/>
    <cellStyle name="Normal 3 3 3 2" xfId="683"/>
    <cellStyle name="Normal 3 3 3 2 2" xfId="34587"/>
    <cellStyle name="Normal 3 3 3 3" xfId="34296"/>
    <cellStyle name="Normal 3 3 4" xfId="684"/>
    <cellStyle name="Normal 3 3 4 2" xfId="685"/>
    <cellStyle name="Normal 3 3 4 2 2" xfId="34652"/>
    <cellStyle name="Normal 3 3 4 3" xfId="34361"/>
    <cellStyle name="Normal 3 3 5" xfId="686"/>
    <cellStyle name="Normal 3 3 5 2" xfId="687"/>
    <cellStyle name="Normal 3 3 5 2 2" xfId="35197"/>
    <cellStyle name="Normal 3 3 5 3" xfId="34494"/>
    <cellStyle name="Normal 3 3 6" xfId="688"/>
    <cellStyle name="Normal 3 3 6 2" xfId="34745"/>
    <cellStyle name="Normal 3 3 7" xfId="689"/>
    <cellStyle name="Normal 3 3 7 2" xfId="34165"/>
    <cellStyle name="Normal 3 3 8" xfId="33892"/>
    <cellStyle name="Normal 3 4" xfId="690"/>
    <cellStyle name="Normal 3 4 2" xfId="691"/>
    <cellStyle name="Normal 3 4 2 2" xfId="692"/>
    <cellStyle name="Normal 3 4 2 2 2" xfId="693"/>
    <cellStyle name="Normal 3 4 2 2 2 2" xfId="694"/>
    <cellStyle name="Normal 3 4 2 2 2 2 2" xfId="36021"/>
    <cellStyle name="Normal 3 4 2 2 2 2 3" xfId="35491"/>
    <cellStyle name="Normal 3 4 2 2 2 3" xfId="35832"/>
    <cellStyle name="Normal 3 4 2 2 2 4" xfId="35228"/>
    <cellStyle name="Normal 3 4 2 2 3" xfId="695"/>
    <cellStyle name="Normal 3 4 2 2 3 2" xfId="35936"/>
    <cellStyle name="Normal 3 4 2 2 3 3" xfId="35406"/>
    <cellStyle name="Normal 3 4 2 2 4" xfId="35681"/>
    <cellStyle name="Normal 3 4 2 2 5" xfId="34633"/>
    <cellStyle name="Normal 3 4 2 3" xfId="696"/>
    <cellStyle name="Normal 3 4 2 3 2" xfId="697"/>
    <cellStyle name="Normal 3 4 2 3 2 2" xfId="35985"/>
    <cellStyle name="Normal 3 4 2 3 2 3" xfId="35455"/>
    <cellStyle name="Normal 3 4 2 3 3" xfId="35791"/>
    <cellStyle name="Normal 3 4 2 3 4" xfId="35164"/>
    <cellStyle name="Normal 3 4 2 4" xfId="698"/>
    <cellStyle name="Normal 3 4 2 4 2" xfId="35896"/>
    <cellStyle name="Normal 3 4 2 4 3" xfId="35367"/>
    <cellStyle name="Normal 3 4 2 5" xfId="35610"/>
    <cellStyle name="Normal 3 4 2 6" xfId="34342"/>
    <cellStyle name="Normal 3 4 3" xfId="699"/>
    <cellStyle name="Normal 3 4 3 2" xfId="700"/>
    <cellStyle name="Normal 3 4 3 2 2" xfId="701"/>
    <cellStyle name="Normal 3 4 3 2 2 2" xfId="702"/>
    <cellStyle name="Normal 3 4 3 2 2 2 2" xfId="36028"/>
    <cellStyle name="Normal 3 4 3 2 2 2 3" xfId="35498"/>
    <cellStyle name="Normal 3 4 3 2 2 3" xfId="35839"/>
    <cellStyle name="Normal 3 4 3 2 2 4" xfId="35237"/>
    <cellStyle name="Normal 3 4 3 2 3" xfId="703"/>
    <cellStyle name="Normal 3 4 3 2 3 2" xfId="35943"/>
    <cellStyle name="Normal 3 4 3 2 3 3" xfId="35413"/>
    <cellStyle name="Normal 3 4 3 2 4" xfId="35693"/>
    <cellStyle name="Normal 3 4 3 2 5" xfId="34684"/>
    <cellStyle name="Normal 3 4 3 3" xfId="704"/>
    <cellStyle name="Normal 3 4 3 3 2" xfId="705"/>
    <cellStyle name="Normal 3 4 3 3 2 2" xfId="35990"/>
    <cellStyle name="Normal 3 4 3 3 2 3" xfId="35460"/>
    <cellStyle name="Normal 3 4 3 3 3" xfId="35798"/>
    <cellStyle name="Normal 3 4 3 3 4" xfId="35174"/>
    <cellStyle name="Normal 3 4 3 4" xfId="706"/>
    <cellStyle name="Normal 3 4 3 4 2" xfId="35903"/>
    <cellStyle name="Normal 3 4 3 4 3" xfId="35374"/>
    <cellStyle name="Normal 3 4 3 5" xfId="35620"/>
    <cellStyle name="Normal 3 4 3 6" xfId="34394"/>
    <cellStyle name="Normal 3 4 4" xfId="707"/>
    <cellStyle name="Normal 3 4 4 2" xfId="708"/>
    <cellStyle name="Normal 3 4 4 2 2" xfId="709"/>
    <cellStyle name="Normal 3 4 4 2 2 2" xfId="36002"/>
    <cellStyle name="Normal 3 4 4 2 2 3" xfId="35472"/>
    <cellStyle name="Normal 3 4 4 2 3" xfId="35811"/>
    <cellStyle name="Normal 3 4 4 2 4" xfId="35199"/>
    <cellStyle name="Normal 3 4 4 3" xfId="710"/>
    <cellStyle name="Normal 3 4 4 3 2" xfId="35915"/>
    <cellStyle name="Normal 3 4 4 3 3" xfId="35386"/>
    <cellStyle name="Normal 3 4 4 4" xfId="35646"/>
    <cellStyle name="Normal 3 4 4 5" xfId="34523"/>
    <cellStyle name="Normal 3 4 5" xfId="711"/>
    <cellStyle name="Normal 3 4 5 2" xfId="712"/>
    <cellStyle name="Normal 3 4 5 2 2" xfId="35249"/>
    <cellStyle name="Normal 3 4 5 3" xfId="34746"/>
    <cellStyle name="Normal 3 4 6" xfId="713"/>
    <cellStyle name="Normal 3 4 6 2" xfId="714"/>
    <cellStyle name="Normal 3 4 6 2 2" xfId="35876"/>
    <cellStyle name="Normal 3 4 6 2 3" xfId="35347"/>
    <cellStyle name="Normal 3 4 6 3" xfId="35759"/>
    <cellStyle name="Normal 3 4 6 4" xfId="34196"/>
    <cellStyle name="Normal 3 4 7" xfId="715"/>
    <cellStyle name="Normal 3 4 7 2" xfId="35031"/>
    <cellStyle name="Normal 3 4 8" xfId="35577"/>
    <cellStyle name="Normal 3 4 9" xfId="34029"/>
    <cellStyle name="Normal 3 5" xfId="716"/>
    <cellStyle name="Normal 3 5 2" xfId="717"/>
    <cellStyle name="Normal 3 5 2 2" xfId="718"/>
    <cellStyle name="Normal 3 5 2 2 2" xfId="719"/>
    <cellStyle name="Normal 3 5 2 2 2 2" xfId="720"/>
    <cellStyle name="Normal 3 5 2 2 2 2 2" xfId="36019"/>
    <cellStyle name="Normal 3 5 2 2 2 2 3" xfId="35489"/>
    <cellStyle name="Normal 3 5 2 2 2 3" xfId="35829"/>
    <cellStyle name="Normal 3 5 2 2 2 4" xfId="35225"/>
    <cellStyle name="Normal 3 5 2 2 3" xfId="721"/>
    <cellStyle name="Normal 3 5 2 2 3 2" xfId="35933"/>
    <cellStyle name="Normal 3 5 2 2 3 3" xfId="35404"/>
    <cellStyle name="Normal 3 5 2 2 4" xfId="35671"/>
    <cellStyle name="Normal 3 5 2 2 5" xfId="34584"/>
    <cellStyle name="Normal 3 5 2 3" xfId="722"/>
    <cellStyle name="Normal 3 5 2 3 2" xfId="723"/>
    <cellStyle name="Normal 3 5 2 3 2 2" xfId="35984"/>
    <cellStyle name="Normal 3 5 2 3 2 3" xfId="35454"/>
    <cellStyle name="Normal 3 5 2 3 3" xfId="35785"/>
    <cellStyle name="Normal 3 5 2 3 4" xfId="35153"/>
    <cellStyle name="Normal 3 5 2 4" xfId="724"/>
    <cellStyle name="Normal 3 5 2 4 2" xfId="35894"/>
    <cellStyle name="Normal 3 5 2 4 3" xfId="35365"/>
    <cellStyle name="Normal 3 5 2 5" xfId="35603"/>
    <cellStyle name="Normal 3 5 2 6" xfId="34293"/>
    <cellStyle name="Normal 3 5 3" xfId="725"/>
    <cellStyle name="Normal 3 5 3 2" xfId="726"/>
    <cellStyle name="Normal 3 5 3 2 2" xfId="727"/>
    <cellStyle name="Normal 3 5 3 2 2 2" xfId="728"/>
    <cellStyle name="Normal 3 5 3 2 2 2 2" xfId="36026"/>
    <cellStyle name="Normal 3 5 3 2 2 2 3" xfId="35496"/>
    <cellStyle name="Normal 3 5 3 2 2 3" xfId="35837"/>
    <cellStyle name="Normal 3 5 3 2 2 4" xfId="35234"/>
    <cellStyle name="Normal 3 5 3 2 3" xfId="729"/>
    <cellStyle name="Normal 3 5 3 2 3 2" xfId="35941"/>
    <cellStyle name="Normal 3 5 3 2 3 3" xfId="35411"/>
    <cellStyle name="Normal 3 5 3 2 4" xfId="35690"/>
    <cellStyle name="Normal 3 5 3 2 5" xfId="34674"/>
    <cellStyle name="Normal 3 5 3 3" xfId="730"/>
    <cellStyle name="Normal 3 5 3 3 2" xfId="731"/>
    <cellStyle name="Normal 3 5 3 3 2 2" xfId="35988"/>
    <cellStyle name="Normal 3 5 3 3 2 3" xfId="35458"/>
    <cellStyle name="Normal 3 5 3 3 3" xfId="35796"/>
    <cellStyle name="Normal 3 5 3 3 4" xfId="35170"/>
    <cellStyle name="Normal 3 5 3 4" xfId="732"/>
    <cellStyle name="Normal 3 5 3 4 2" xfId="35901"/>
    <cellStyle name="Normal 3 5 3 4 3" xfId="35372"/>
    <cellStyle name="Normal 3 5 3 5" xfId="35617"/>
    <cellStyle name="Normal 3 5 3 6" xfId="34384"/>
    <cellStyle name="Normal 3 5 4" xfId="733"/>
    <cellStyle name="Normal 3 5 4 2" xfId="734"/>
    <cellStyle name="Normal 3 5 4 2 2" xfId="735"/>
    <cellStyle name="Normal 3 5 4 2 2 2" xfId="36004"/>
    <cellStyle name="Normal 3 5 4 2 2 3" xfId="35474"/>
    <cellStyle name="Normal 3 5 4 2 3" xfId="35813"/>
    <cellStyle name="Normal 3 5 4 2 4" xfId="35201"/>
    <cellStyle name="Normal 3 5 4 3" xfId="736"/>
    <cellStyle name="Normal 3 5 4 3 2" xfId="35917"/>
    <cellStyle name="Normal 3 5 4 3 3" xfId="35388"/>
    <cellStyle name="Normal 3 5 4 4" xfId="35648"/>
    <cellStyle name="Normal 3 5 4 5" xfId="34531"/>
    <cellStyle name="Normal 3 5 5" xfId="737"/>
    <cellStyle name="Normal 3 5 5 2" xfId="738"/>
    <cellStyle name="Normal 3 5 5 2 2" xfId="35878"/>
    <cellStyle name="Normal 3 5 5 2 3" xfId="35349"/>
    <cellStyle name="Normal 3 5 5 3" xfId="35761"/>
    <cellStyle name="Normal 3 5 5 4" xfId="34206"/>
    <cellStyle name="Normal 3 5 6" xfId="739"/>
    <cellStyle name="Normal 3 5 6 2" xfId="35003"/>
    <cellStyle name="Normal 3 5 7" xfId="35579"/>
    <cellStyle name="Normal 3 5 8" xfId="33996"/>
    <cellStyle name="Normal 3 6" xfId="740"/>
    <cellStyle name="Normal 3 6 2" xfId="741"/>
    <cellStyle name="Normal 3 6 2 2" xfId="742"/>
    <cellStyle name="Normal 3 6 2 2 2" xfId="743"/>
    <cellStyle name="Normal 3 6 2 2 2 2" xfId="744"/>
    <cellStyle name="Normal 3 6 2 2 2 2 2" xfId="36035"/>
    <cellStyle name="Normal 3 6 2 2 2 2 3" xfId="35505"/>
    <cellStyle name="Normal 3 6 2 2 2 3" xfId="35846"/>
    <cellStyle name="Normal 3 6 2 2 2 4" xfId="35244"/>
    <cellStyle name="Normal 3 6 2 2 3" xfId="745"/>
    <cellStyle name="Normal 3 6 2 2 3 2" xfId="35950"/>
    <cellStyle name="Normal 3 6 2 2 3 3" xfId="35420"/>
    <cellStyle name="Normal 3 6 2 2 4" xfId="35701"/>
    <cellStyle name="Normal 3 6 2 2 5" xfId="34706"/>
    <cellStyle name="Normal 3 6 2 3" xfId="746"/>
    <cellStyle name="Normal 3 6 2 3 2" xfId="747"/>
    <cellStyle name="Normal 3 6 2 3 2 2" xfId="35997"/>
    <cellStyle name="Normal 3 6 2 3 2 3" xfId="35467"/>
    <cellStyle name="Normal 3 6 2 3 3" xfId="35805"/>
    <cellStyle name="Normal 3 6 2 3 4" xfId="35189"/>
    <cellStyle name="Normal 3 6 2 4" xfId="748"/>
    <cellStyle name="Normal 3 6 2 4 2" xfId="35910"/>
    <cellStyle name="Normal 3 6 2 4 3" xfId="35381"/>
    <cellStyle name="Normal 3 6 2 5" xfId="35627"/>
    <cellStyle name="Normal 3 6 2 6" xfId="34418"/>
    <cellStyle name="Normal 3 6 3" xfId="749"/>
    <cellStyle name="Normal 3 6 3 2" xfId="750"/>
    <cellStyle name="Normal 3 6 3 2 2" xfId="751"/>
    <cellStyle name="Normal 3 6 3 2 2 2" xfId="36005"/>
    <cellStyle name="Normal 3 6 3 2 2 3" xfId="35475"/>
    <cellStyle name="Normal 3 6 3 2 3" xfId="35814"/>
    <cellStyle name="Normal 3 6 3 2 4" xfId="35202"/>
    <cellStyle name="Normal 3 6 3 3" xfId="752"/>
    <cellStyle name="Normal 3 6 3 3 2" xfId="35918"/>
    <cellStyle name="Normal 3 6 3 3 3" xfId="35389"/>
    <cellStyle name="Normal 3 6 3 4" xfId="35649"/>
    <cellStyle name="Normal 3 6 3 5" xfId="34532"/>
    <cellStyle name="Normal 3 6 4" xfId="753"/>
    <cellStyle name="Normal 3 6 4 2" xfId="754"/>
    <cellStyle name="Normal 3 6 4 2 2" xfId="35879"/>
    <cellStyle name="Normal 3 6 4 2 3" xfId="35350"/>
    <cellStyle name="Normal 3 6 4 3" xfId="35762"/>
    <cellStyle name="Normal 3 6 4 4" xfId="34207"/>
    <cellStyle name="Normal 3 6 5" xfId="755"/>
    <cellStyle name="Normal 3 6 5 2" xfId="35050"/>
    <cellStyle name="Normal 3 6 6" xfId="35580"/>
    <cellStyle name="Normal 3 6 7" xfId="34054"/>
    <cellStyle name="Normal 3 7" xfId="756"/>
    <cellStyle name="Normal 3 7 2" xfId="757"/>
    <cellStyle name="Normal 3 7 2 2" xfId="758"/>
    <cellStyle name="Normal 3 7 2 2 2" xfId="34705"/>
    <cellStyle name="Normal 3 7 2 3" xfId="34417"/>
    <cellStyle name="Normal 3 7 3" xfId="759"/>
    <cellStyle name="Normal 3 7 3 2" xfId="34210"/>
    <cellStyle name="Normal 3 7 4" xfId="760"/>
    <cellStyle name="Normal 3 7 4 2" xfId="1967"/>
    <cellStyle name="Normal 3 7 4 3" xfId="5473"/>
    <cellStyle name="Normal 3 7 4 4" xfId="35045"/>
    <cellStyle name="Normal 3 7 5" xfId="34049"/>
    <cellStyle name="Normal 3 8" xfId="761"/>
    <cellStyle name="Normal 3 8 2" xfId="762"/>
    <cellStyle name="Normal 3 8 2 2" xfId="1969"/>
    <cellStyle name="Normal 3 8 2 3" xfId="5475"/>
    <cellStyle name="Normal 3 8 2 4" xfId="34552"/>
    <cellStyle name="Normal 3 8 3" xfId="1968"/>
    <cellStyle name="Normal 3 8 4" xfId="5474"/>
    <cellStyle name="Normal 3 8 5" xfId="34258"/>
    <cellStyle name="Normal 3 9" xfId="763"/>
    <cellStyle name="Normal 3 9 2" xfId="764"/>
    <cellStyle name="Normal 3 9 2 2" xfId="34577"/>
    <cellStyle name="Normal 3 9 3" xfId="34284"/>
    <cellStyle name="Normal 30" xfId="765"/>
    <cellStyle name="Normal 30 2" xfId="766"/>
    <cellStyle name="Normal 30 2 2" xfId="34709"/>
    <cellStyle name="Normal 30 3" xfId="767"/>
    <cellStyle name="Normal 30 3 2" xfId="35098"/>
    <cellStyle name="Normal 30 4" xfId="34107"/>
    <cellStyle name="Normal 31" xfId="768"/>
    <cellStyle name="Normal 31 2" xfId="34747"/>
    <cellStyle name="Normal 32" xfId="769"/>
    <cellStyle name="Normal 32 2" xfId="34748"/>
    <cellStyle name="Normal 33" xfId="770"/>
    <cellStyle name="Normal 33 2" xfId="34749"/>
    <cellStyle name="Normal 34" xfId="771"/>
    <cellStyle name="Normal 34 2" xfId="34750"/>
    <cellStyle name="Normal 35" xfId="772"/>
    <cellStyle name="Normal 35 2" xfId="34751"/>
    <cellStyle name="Normal 36" xfId="773"/>
    <cellStyle name="Normal 36 2" xfId="34752"/>
    <cellStyle name="Normal 37" xfId="774"/>
    <cellStyle name="Normal 37 2" xfId="34753"/>
    <cellStyle name="Normal 38" xfId="775"/>
    <cellStyle name="Normal 38 2" xfId="34754"/>
    <cellStyle name="Normal 39" xfId="776"/>
    <cellStyle name="Normal 39 2" xfId="34755"/>
    <cellStyle name="Normal 4" xfId="777"/>
    <cellStyle name="Normal 4 10" xfId="778"/>
    <cellStyle name="Normal 4 10 2" xfId="1970"/>
    <cellStyle name="Normal 4 10 3" xfId="5476"/>
    <cellStyle name="Normal 4 10 4" xfId="34443"/>
    <cellStyle name="Normal 4 11" xfId="779"/>
    <cellStyle name="Normal 4 11 2" xfId="34464"/>
    <cellStyle name="Normal 4 12" xfId="780"/>
    <cellStyle name="Normal 4 12 2" xfId="34756"/>
    <cellStyle name="Normal 4 13" xfId="781"/>
    <cellStyle name="Normal 4 13 2" xfId="34136"/>
    <cellStyle name="Normal 4 14" xfId="782"/>
    <cellStyle name="Normal 4 14 2" xfId="34950"/>
    <cellStyle name="Normal 4 15" xfId="1521"/>
    <cellStyle name="Normal 4 16" xfId="33871"/>
    <cellStyle name="Normal 4 2" xfId="783"/>
    <cellStyle name="Normal 4 2 2" xfId="784"/>
    <cellStyle name="Normal 4 2 2 2" xfId="785"/>
    <cellStyle name="Normal 4 2 2 2 2" xfId="786"/>
    <cellStyle name="Normal 4 2 2 2 2 2" xfId="787"/>
    <cellStyle name="Normal 4 2 2 2 2 2 2" xfId="788"/>
    <cellStyle name="Normal 4 2 2 2 2 2 2 2" xfId="36029"/>
    <cellStyle name="Normal 4 2 2 2 2 2 2 3" xfId="35499"/>
    <cellStyle name="Normal 4 2 2 2 2 2 3" xfId="35840"/>
    <cellStyle name="Normal 4 2 2 2 2 2 4" xfId="35238"/>
    <cellStyle name="Normal 4 2 2 2 2 3" xfId="789"/>
    <cellStyle name="Normal 4 2 2 2 2 3 2" xfId="35944"/>
    <cellStyle name="Normal 4 2 2 2 2 3 3" xfId="35414"/>
    <cellStyle name="Normal 4 2 2 2 2 4" xfId="35694"/>
    <cellStyle name="Normal 4 2 2 2 2 5" xfId="34685"/>
    <cellStyle name="Normal 4 2 2 2 3" xfId="790"/>
    <cellStyle name="Normal 4 2 2 2 3 2" xfId="791"/>
    <cellStyle name="Normal 4 2 2 2 3 2 2" xfId="35991"/>
    <cellStyle name="Normal 4 2 2 2 3 2 3" xfId="35461"/>
    <cellStyle name="Normal 4 2 2 2 3 3" xfId="35799"/>
    <cellStyle name="Normal 4 2 2 2 3 4" xfId="35175"/>
    <cellStyle name="Normal 4 2 2 2 4" xfId="792"/>
    <cellStyle name="Normal 4 2 2 2 4 2" xfId="35904"/>
    <cellStyle name="Normal 4 2 2 2 4 3" xfId="35375"/>
    <cellStyle name="Normal 4 2 2 2 5" xfId="35621"/>
    <cellStyle name="Normal 4 2 2 2 6" xfId="34395"/>
    <cellStyle name="Normal 4 2 2 3" xfId="793"/>
    <cellStyle name="Normal 4 2 2 3 2" xfId="34495"/>
    <cellStyle name="Normal 4 2 2 4" xfId="794"/>
    <cellStyle name="Normal 4 2 2 4 2" xfId="34757"/>
    <cellStyle name="Normal 4 2 2 5" xfId="795"/>
    <cellStyle name="Normal 4 2 2 5 2" xfId="34166"/>
    <cellStyle name="Normal 4 2 2 6" xfId="33934"/>
    <cellStyle name="Normal 4 2 3" xfId="796"/>
    <cellStyle name="Normal 4 2 3 2" xfId="797"/>
    <cellStyle name="Normal 4 2 3 2 2" xfId="798"/>
    <cellStyle name="Normal 4 2 3 2 2 2" xfId="799"/>
    <cellStyle name="Normal 4 2 3 2 2 2 2" xfId="36022"/>
    <cellStyle name="Normal 4 2 3 2 2 2 3" xfId="35492"/>
    <cellStyle name="Normal 4 2 3 2 2 3" xfId="35833"/>
    <cellStyle name="Normal 4 2 3 2 2 4" xfId="35229"/>
    <cellStyle name="Normal 4 2 3 2 3" xfId="800"/>
    <cellStyle name="Normal 4 2 3 2 3 2" xfId="35937"/>
    <cellStyle name="Normal 4 2 3 2 3 3" xfId="35407"/>
    <cellStyle name="Normal 4 2 3 2 4" xfId="35682"/>
    <cellStyle name="Normal 4 2 3 2 5" xfId="34634"/>
    <cellStyle name="Normal 4 2 3 3" xfId="801"/>
    <cellStyle name="Normal 4 2 3 3 2" xfId="802"/>
    <cellStyle name="Normal 4 2 3 3 2 2" xfId="35986"/>
    <cellStyle name="Normal 4 2 3 3 2 3" xfId="35456"/>
    <cellStyle name="Normal 4 2 3 3 3" xfId="35792"/>
    <cellStyle name="Normal 4 2 3 3 4" xfId="35165"/>
    <cellStyle name="Normal 4 2 3 4" xfId="803"/>
    <cellStyle name="Normal 4 2 3 4 2" xfId="35897"/>
    <cellStyle name="Normal 4 2 3 4 3" xfId="35368"/>
    <cellStyle name="Normal 4 2 3 5" xfId="35611"/>
    <cellStyle name="Normal 4 2 3 6" xfId="34343"/>
    <cellStyle name="Normal 4 2 4" xfId="804"/>
    <cellStyle name="Normal 4 2 4 2" xfId="805"/>
    <cellStyle name="Normal 4 2 4 2 2" xfId="34636"/>
    <cellStyle name="Normal 4 2 4 3" xfId="34345"/>
    <cellStyle name="Normal 4 2 5" xfId="806"/>
    <cellStyle name="Normal 4 2 5 2" xfId="807"/>
    <cellStyle name="Normal 4 2 5 2 2" xfId="34664"/>
    <cellStyle name="Normal 4 2 5 3" xfId="34373"/>
    <cellStyle name="Normal 4 2 6" xfId="808"/>
    <cellStyle name="Normal 4 2 6 2" xfId="34470"/>
    <cellStyle name="Normal 4 2 7" xfId="809"/>
    <cellStyle name="Normal 4 2 7 2" xfId="34758"/>
    <cellStyle name="Normal 4 2 8" xfId="810"/>
    <cellStyle name="Normal 4 2 8 2" xfId="34142"/>
    <cellStyle name="Normal 4 2 9" xfId="33901"/>
    <cellStyle name="Normal 4 3" xfId="811"/>
    <cellStyle name="Normal 4 3 2" xfId="812"/>
    <cellStyle name="Normal 4 3 2 2" xfId="813"/>
    <cellStyle name="Normal 4 3 2 2 2" xfId="814"/>
    <cellStyle name="Normal 4 3 2 2 2 2" xfId="815"/>
    <cellStyle name="Normal 4 3 2 2 2 2 2" xfId="36020"/>
    <cellStyle name="Normal 4 3 2 2 2 2 3" xfId="35490"/>
    <cellStyle name="Normal 4 3 2 2 2 3" xfId="35830"/>
    <cellStyle name="Normal 4 3 2 2 2 4" xfId="35226"/>
    <cellStyle name="Normal 4 3 2 2 3" xfId="816"/>
    <cellStyle name="Normal 4 3 2 2 3 2" xfId="35934"/>
    <cellStyle name="Normal 4 3 2 2 3 3" xfId="35405"/>
    <cellStyle name="Normal 4 3 2 2 4" xfId="35673"/>
    <cellStyle name="Normal 4 3 2 2 5" xfId="34586"/>
    <cellStyle name="Normal 4 3 2 3" xfId="817"/>
    <cellStyle name="Normal 4 3 2 3 2" xfId="818"/>
    <cellStyle name="Normal 4 3 2 3 2 2" xfId="35895"/>
    <cellStyle name="Normal 4 3 2 3 2 3" xfId="35366"/>
    <cellStyle name="Normal 4 3 2 3 3" xfId="35786"/>
    <cellStyle name="Normal 4 3 2 3 4" xfId="34295"/>
    <cellStyle name="Normal 4 3 2 4" xfId="819"/>
    <cellStyle name="Normal 4 3 2 4 2" xfId="34975"/>
    <cellStyle name="Normal 4 3 2 5" xfId="35605"/>
    <cellStyle name="Normal 4 3 2 6" xfId="33920"/>
    <cellStyle name="Normal 4 3 3" xfId="820"/>
    <cellStyle name="Normal 4 3 3 2" xfId="821"/>
    <cellStyle name="Normal 4 3 3 2 2" xfId="822"/>
    <cellStyle name="Normal 4 3 3 2 2 2" xfId="823"/>
    <cellStyle name="Normal 4 3 3 2 2 2 2" xfId="36027"/>
    <cellStyle name="Normal 4 3 3 2 2 2 3" xfId="35497"/>
    <cellStyle name="Normal 4 3 3 2 2 3" xfId="35838"/>
    <cellStyle name="Normal 4 3 3 2 2 4" xfId="35235"/>
    <cellStyle name="Normal 4 3 3 2 3" xfId="824"/>
    <cellStyle name="Normal 4 3 3 2 3 2" xfId="35942"/>
    <cellStyle name="Normal 4 3 3 2 3 3" xfId="35412"/>
    <cellStyle name="Normal 4 3 3 2 4" xfId="35691"/>
    <cellStyle name="Normal 4 3 3 2 5" xfId="34675"/>
    <cellStyle name="Normal 4 3 3 3" xfId="825"/>
    <cellStyle name="Normal 4 3 3 3 2" xfId="826"/>
    <cellStyle name="Normal 4 3 3 3 2 2" xfId="35989"/>
    <cellStyle name="Normal 4 3 3 3 2 3" xfId="35459"/>
    <cellStyle name="Normal 4 3 3 3 3" xfId="35797"/>
    <cellStyle name="Normal 4 3 3 3 4" xfId="35171"/>
    <cellStyle name="Normal 4 3 3 4" xfId="827"/>
    <cellStyle name="Normal 4 3 3 4 2" xfId="35902"/>
    <cellStyle name="Normal 4 3 3 4 3" xfId="35373"/>
    <cellStyle name="Normal 4 3 3 5" xfId="35618"/>
    <cellStyle name="Normal 4 3 3 6" xfId="34385"/>
    <cellStyle name="Normal 4 3 4" xfId="828"/>
    <cellStyle name="Normal 4 3 4 2" xfId="34496"/>
    <cellStyle name="Normal 4 3 5" xfId="829"/>
    <cellStyle name="Normal 4 3 5 2" xfId="34759"/>
    <cellStyle name="Normal 4 3 6" xfId="830"/>
    <cellStyle name="Normal 4 3 6 2" xfId="34167"/>
    <cellStyle name="Normal 4 3 7" xfId="831"/>
    <cellStyle name="Normal 4 3 7 2" xfId="34960"/>
    <cellStyle name="Normal 4 3 8" xfId="33893"/>
    <cellStyle name="Normal 4 4" xfId="832"/>
    <cellStyle name="Normal 4 4 2" xfId="833"/>
    <cellStyle name="Normal 4 4 2 2" xfId="834"/>
    <cellStyle name="Normal 4 4 2 2 2" xfId="34701"/>
    <cellStyle name="Normal 4 4 2 3" xfId="34413"/>
    <cellStyle name="Normal 4 4 3" xfId="835"/>
    <cellStyle name="Normal 4 4 3 2" xfId="34510"/>
    <cellStyle name="Normal 4 4 4" xfId="34181"/>
    <cellStyle name="Normal 4 5" xfId="836"/>
    <cellStyle name="Normal 4 5 2" xfId="837"/>
    <cellStyle name="Normal 4 5 2 2" xfId="838"/>
    <cellStyle name="Normal 4 5 2 2 2" xfId="839"/>
    <cellStyle name="Normal 4 5 2 2 2 2" xfId="840"/>
    <cellStyle name="Normal 4 5 2 2 2 2 2" xfId="36036"/>
    <cellStyle name="Normal 4 5 2 2 2 2 3" xfId="35506"/>
    <cellStyle name="Normal 4 5 2 2 2 3" xfId="35847"/>
    <cellStyle name="Normal 4 5 2 2 2 4" xfId="35245"/>
    <cellStyle name="Normal 4 5 2 2 3" xfId="841"/>
    <cellStyle name="Normal 4 5 2 2 3 2" xfId="35951"/>
    <cellStyle name="Normal 4 5 2 2 3 3" xfId="35421"/>
    <cellStyle name="Normal 4 5 2 2 4" xfId="35702"/>
    <cellStyle name="Normal 4 5 2 2 5" xfId="34707"/>
    <cellStyle name="Normal 4 5 2 3" xfId="842"/>
    <cellStyle name="Normal 4 5 2 3 2" xfId="843"/>
    <cellStyle name="Normal 4 5 2 3 2 2" xfId="35998"/>
    <cellStyle name="Normal 4 5 2 3 2 3" xfId="35468"/>
    <cellStyle name="Normal 4 5 2 3 3" xfId="35806"/>
    <cellStyle name="Normal 4 5 2 3 4" xfId="35190"/>
    <cellStyle name="Normal 4 5 2 4" xfId="844"/>
    <cellStyle name="Normal 4 5 2 4 2" xfId="35911"/>
    <cellStyle name="Normal 4 5 2 4 3" xfId="35382"/>
    <cellStyle name="Normal 4 5 2 5" xfId="35628"/>
    <cellStyle name="Normal 4 5 2 6" xfId="34419"/>
    <cellStyle name="Normal 4 5 3" xfId="845"/>
    <cellStyle name="Normal 4 5 3 2" xfId="846"/>
    <cellStyle name="Normal 4 5 3 2 2" xfId="847"/>
    <cellStyle name="Normal 4 5 3 2 2 2" xfId="36006"/>
    <cellStyle name="Normal 4 5 3 2 2 3" xfId="35476"/>
    <cellStyle name="Normal 4 5 3 2 3" xfId="35815"/>
    <cellStyle name="Normal 4 5 3 2 4" xfId="35203"/>
    <cellStyle name="Normal 4 5 3 3" xfId="848"/>
    <cellStyle name="Normal 4 5 3 3 2" xfId="35919"/>
    <cellStyle name="Normal 4 5 3 3 3" xfId="35390"/>
    <cellStyle name="Normal 4 5 3 4" xfId="35650"/>
    <cellStyle name="Normal 4 5 3 5" xfId="34533"/>
    <cellStyle name="Normal 4 5 4" xfId="849"/>
    <cellStyle name="Normal 4 5 4 2" xfId="850"/>
    <cellStyle name="Normal 4 5 4 2 2" xfId="35976"/>
    <cellStyle name="Normal 4 5 4 2 3" xfId="35446"/>
    <cellStyle name="Normal 4 5 4 3" xfId="35763"/>
    <cellStyle name="Normal 4 5 4 4" xfId="35127"/>
    <cellStyle name="Normal 4 5 5" xfId="851"/>
    <cellStyle name="Normal 4 5 5 2" xfId="35880"/>
    <cellStyle name="Normal 4 5 5 3" xfId="35351"/>
    <cellStyle name="Normal 4 5 6" xfId="35581"/>
    <cellStyle name="Normal 4 5 7" xfId="34208"/>
    <cellStyle name="Normal 4 6" xfId="852"/>
    <cellStyle name="Normal 4 6 2" xfId="853"/>
    <cellStyle name="Normal 4 6 2 2" xfId="854"/>
    <cellStyle name="Normal 4 6 2 2 2" xfId="34697"/>
    <cellStyle name="Normal 4 6 2 3" xfId="34408"/>
    <cellStyle name="Normal 4 6 3" xfId="855"/>
    <cellStyle name="Normal 4 6 3 2" xfId="1982"/>
    <cellStyle name="Normal 4 6 3 3" xfId="5478"/>
    <cellStyle name="Normal 4 6 3 4" xfId="34553"/>
    <cellStyle name="Normal 4 6 4" xfId="1979"/>
    <cellStyle name="Normal 4 6 5" xfId="5477"/>
    <cellStyle name="Normal 4 6 6" xfId="34259"/>
    <cellStyle name="Normal 4 6 7" xfId="36163"/>
    <cellStyle name="Normal 4 7" xfId="856"/>
    <cellStyle name="Normal 4 7 2" xfId="857"/>
    <cellStyle name="Normal 4 7 2 2" xfId="34579"/>
    <cellStyle name="Normal 4 7 3" xfId="34286"/>
    <cellStyle name="Normal 4 8" xfId="858"/>
    <cellStyle name="Normal 4 8 2" xfId="859"/>
    <cellStyle name="Normal 4 8 2 2" xfId="34635"/>
    <cellStyle name="Normal 4 8 3" xfId="34344"/>
    <cellStyle name="Normal 4 9" xfId="860"/>
    <cellStyle name="Normal 4 9 2" xfId="34438"/>
    <cellStyle name="Normal 40" xfId="861"/>
    <cellStyle name="Normal 40 2" xfId="1988"/>
    <cellStyle name="Normal 40 3" xfId="5479"/>
    <cellStyle name="Normal 40 4" xfId="34760"/>
    <cellStyle name="Normal 41" xfId="862"/>
    <cellStyle name="Normal 41 2" xfId="863"/>
    <cellStyle name="Normal 41 2 2" xfId="864"/>
    <cellStyle name="Normal 41 2 2 2" xfId="36039"/>
    <cellStyle name="Normal 41 2 2 3" xfId="35509"/>
    <cellStyle name="Normal 41 2 3" xfId="35850"/>
    <cellStyle name="Normal 41 2 4" xfId="35250"/>
    <cellStyle name="Normal 41 3" xfId="865"/>
    <cellStyle name="Normal 41 3 2" xfId="35954"/>
    <cellStyle name="Normal 41 3 3" xfId="35424"/>
    <cellStyle name="Normal 41 4" xfId="35709"/>
    <cellStyle name="Normal 41 5" xfId="34761"/>
    <cellStyle name="Normal 42" xfId="866"/>
    <cellStyle name="Normal 42 2" xfId="867"/>
    <cellStyle name="Normal 42 2 2" xfId="868"/>
    <cellStyle name="Normal 42 2 2 2" xfId="36040"/>
    <cellStyle name="Normal 42 2 2 3" xfId="35510"/>
    <cellStyle name="Normal 42 2 3" xfId="35851"/>
    <cellStyle name="Normal 42 2 4" xfId="35251"/>
    <cellStyle name="Normal 42 3" xfId="869"/>
    <cellStyle name="Normal 42 3 2" xfId="35955"/>
    <cellStyle name="Normal 42 3 3" xfId="35425"/>
    <cellStyle name="Normal 42 4" xfId="35710"/>
    <cellStyle name="Normal 42 5" xfId="34762"/>
    <cellStyle name="Normal 43" xfId="870"/>
    <cellStyle name="Normal 43 2" xfId="34119"/>
    <cellStyle name="Normal 44" xfId="871"/>
    <cellStyle name="Normal 44 2" xfId="34546"/>
    <cellStyle name="Normal 45" xfId="872"/>
    <cellStyle name="Normal 45 2" xfId="34892"/>
    <cellStyle name="Normal 46" xfId="873"/>
    <cellStyle name="Normal 46 2" xfId="34806"/>
    <cellStyle name="Normal 47" xfId="874"/>
    <cellStyle name="Normal 47 2" xfId="34537"/>
    <cellStyle name="Normal 48" xfId="875"/>
    <cellStyle name="Normal 48 2" xfId="34832"/>
    <cellStyle name="Normal 49" xfId="876"/>
    <cellStyle name="Normal 49 2" xfId="34933"/>
    <cellStyle name="Normal 5" xfId="877"/>
    <cellStyle name="Normal 5 10" xfId="878"/>
    <cellStyle name="Normal 5 10 2" xfId="34124"/>
    <cellStyle name="Normal 5 11" xfId="879"/>
    <cellStyle name="Normal 5 11 2" xfId="34951"/>
    <cellStyle name="Normal 5 12" xfId="33872"/>
    <cellStyle name="Normal 5 2" xfId="880"/>
    <cellStyle name="Normal 5 2 2" xfId="881"/>
    <cellStyle name="Normal 5 2 2 2" xfId="882"/>
    <cellStyle name="Normal 5 2 2 2 2" xfId="34497"/>
    <cellStyle name="Normal 5 2 2 3" xfId="883"/>
    <cellStyle name="Normal 5 2 2 3 2" xfId="34168"/>
    <cellStyle name="Normal 5 2 2 4" xfId="33935"/>
    <cellStyle name="Normal 5 2 3" xfId="884"/>
    <cellStyle name="Normal 5 2 3 2" xfId="885"/>
    <cellStyle name="Normal 5 2 3 2 2" xfId="34665"/>
    <cellStyle name="Normal 5 2 3 3" xfId="34374"/>
    <cellStyle name="Normal 5 2 4" xfId="886"/>
    <cellStyle name="Normal 5 2 4 2" xfId="34471"/>
    <cellStyle name="Normal 5 2 5" xfId="887"/>
    <cellStyle name="Normal 5 2 5 2" xfId="34143"/>
    <cellStyle name="Normal 5 2 6" xfId="33894"/>
    <cellStyle name="Normal 5 3" xfId="888"/>
    <cellStyle name="Normal 5 3 2" xfId="889"/>
    <cellStyle name="Normal 5 3 2 2" xfId="890"/>
    <cellStyle name="Normal 5 3 2 2 2" xfId="34653"/>
    <cellStyle name="Normal 5 3 2 3" xfId="34362"/>
    <cellStyle name="Normal 5 3 3" xfId="891"/>
    <cellStyle name="Normal 5 3 3 2" xfId="34498"/>
    <cellStyle name="Normal 5 3 4" xfId="892"/>
    <cellStyle name="Normal 5 3 4 2" xfId="34169"/>
    <cellStyle name="Normal 5 3 5" xfId="893"/>
    <cellStyle name="Normal 5 3 5 2" xfId="34976"/>
    <cellStyle name="Normal 5 3 6" xfId="33921"/>
    <cellStyle name="Normal 5 4" xfId="894"/>
    <cellStyle name="Normal 5 4 2" xfId="895"/>
    <cellStyle name="Normal 5 4 2 2" xfId="896"/>
    <cellStyle name="Normal 5 4 2 2 2" xfId="1991"/>
    <cellStyle name="Normal 5 4 2 2 3" xfId="5482"/>
    <cellStyle name="Normal 5 4 2 2 4" xfId="34677"/>
    <cellStyle name="Normal 5 4 2 3" xfId="1990"/>
    <cellStyle name="Normal 5 4 2 4" xfId="5481"/>
    <cellStyle name="Normal 5 4 2 5" xfId="34387"/>
    <cellStyle name="Normal 5 4 3" xfId="897"/>
    <cellStyle name="Normal 5 4 3 2" xfId="1992"/>
    <cellStyle name="Normal 5 4 3 3" xfId="5483"/>
    <cellStyle name="Normal 5 4 3 4" xfId="34554"/>
    <cellStyle name="Normal 5 4 4" xfId="1989"/>
    <cellStyle name="Normal 5 4 5" xfId="5480"/>
    <cellStyle name="Normal 5 4 6" xfId="34260"/>
    <cellStyle name="Normal 5 5" xfId="898"/>
    <cellStyle name="Normal 5 5 2" xfId="899"/>
    <cellStyle name="Normal 5 5 2 2" xfId="1994"/>
    <cellStyle name="Normal 5 5 2 3" xfId="5485"/>
    <cellStyle name="Normal 5 5 2 4" xfId="34588"/>
    <cellStyle name="Normal 5 5 3" xfId="1993"/>
    <cellStyle name="Normal 5 5 4" xfId="5484"/>
    <cellStyle name="Normal 5 5 5" xfId="34297"/>
    <cellStyle name="Normal 5 6" xfId="900"/>
    <cellStyle name="Normal 5 6 2" xfId="901"/>
    <cellStyle name="Normal 5 6 2 2" xfId="34642"/>
    <cellStyle name="Normal 5 6 3" xfId="34351"/>
    <cellStyle name="Normal 5 7" xfId="902"/>
    <cellStyle name="Normal 5 7 2" xfId="1995"/>
    <cellStyle name="Normal 5 7 3" xfId="5486"/>
    <cellStyle name="Normal 5 7 4" xfId="34444"/>
    <cellStyle name="Normal 5 8" xfId="903"/>
    <cellStyle name="Normal 5 8 2" xfId="34452"/>
    <cellStyle name="Normal 5 9" xfId="904"/>
    <cellStyle name="Normal 5 9 2" xfId="34763"/>
    <cellStyle name="Normal 50" xfId="905"/>
    <cellStyle name="Normal 50 2" xfId="34869"/>
    <cellStyle name="Normal 51" xfId="906"/>
    <cellStyle name="Normal 51 2" xfId="34890"/>
    <cellStyle name="Normal 52" xfId="907"/>
    <cellStyle name="Normal 52 2" xfId="35331"/>
    <cellStyle name="Normal 53" xfId="908"/>
    <cellStyle name="Normal 53 2" xfId="35160"/>
    <cellStyle name="Normal 54" xfId="909"/>
    <cellStyle name="Normal 54 2" xfId="35517"/>
    <cellStyle name="Normal 55" xfId="35125"/>
    <cellStyle name="Normal 56" xfId="34807"/>
    <cellStyle name="Normal 57" xfId="35110"/>
    <cellStyle name="Normal 58" xfId="34814"/>
    <cellStyle name="Normal 59" xfId="35552"/>
    <cellStyle name="Normal 6" xfId="910"/>
    <cellStyle name="Normal 6 10" xfId="911"/>
    <cellStyle name="Normal 6 10 2" xfId="34137"/>
    <cellStyle name="Normal 6 11" xfId="912"/>
    <cellStyle name="Normal 6 11 2" xfId="34952"/>
    <cellStyle name="Normal 6 12" xfId="33873"/>
    <cellStyle name="Normal 6 2" xfId="913"/>
    <cellStyle name="Normal 6 2 2" xfId="914"/>
    <cellStyle name="Normal 6 2 2 2" xfId="915"/>
    <cellStyle name="Normal 6 2 2 2 2" xfId="34499"/>
    <cellStyle name="Normal 6 2 2 3" xfId="916"/>
    <cellStyle name="Normal 6 2 2 3 2" xfId="34170"/>
    <cellStyle name="Normal 6 2 2 4" xfId="33936"/>
    <cellStyle name="Normal 6 2 3" xfId="917"/>
    <cellStyle name="Normal 6 2 3 2" xfId="918"/>
    <cellStyle name="Normal 6 2 3 2 2" xfId="34666"/>
    <cellStyle name="Normal 6 2 3 3" xfId="34375"/>
    <cellStyle name="Normal 6 2 4" xfId="919"/>
    <cellStyle name="Normal 6 2 5" xfId="33895"/>
    <cellStyle name="Normal 6 3" xfId="920"/>
    <cellStyle name="Normal 6 3 2" xfId="921"/>
    <cellStyle name="Normal 6 3 2 2" xfId="922"/>
    <cellStyle name="Normal 6 3 2 2 2" xfId="34654"/>
    <cellStyle name="Normal 6 3 2 3" xfId="34363"/>
    <cellStyle name="Normal 6 3 3" xfId="923"/>
    <cellStyle name="Normal 6 3 3 2" xfId="34500"/>
    <cellStyle name="Normal 6 3 4" xfId="924"/>
    <cellStyle name="Normal 6 3 4 2" xfId="34171"/>
    <cellStyle name="Normal 6 3 5" xfId="925"/>
    <cellStyle name="Normal 6 3 5 2" xfId="34977"/>
    <cellStyle name="Normal 6 3 6" xfId="33922"/>
    <cellStyle name="Normal 6 4" xfId="926"/>
    <cellStyle name="Normal 6 4 2" xfId="927"/>
    <cellStyle name="Normal 6 4 2 2" xfId="928"/>
    <cellStyle name="Normal 6 4 2 2 2" xfId="929"/>
    <cellStyle name="Normal 6 4 2 2 2 2" xfId="35236"/>
    <cellStyle name="Normal 6 4 2 2 3" xfId="34678"/>
    <cellStyle name="Normal 6 4 2 3" xfId="930"/>
    <cellStyle name="Normal 6 4 2 3 2" xfId="35172"/>
    <cellStyle name="Normal 6 4 2 4" xfId="34388"/>
    <cellStyle name="Normal 6 4 3" xfId="931"/>
    <cellStyle name="Normal 6 4 3 2" xfId="932"/>
    <cellStyle name="Normal 6 4 3 2 2" xfId="35216"/>
    <cellStyle name="Normal 6 4 3 3" xfId="34562"/>
    <cellStyle name="Normal 6 4 4" xfId="933"/>
    <cellStyle name="Normal 6 4 4 2" xfId="34764"/>
    <cellStyle name="Normal 6 4 5" xfId="934"/>
    <cellStyle name="Normal 6 4 5 2" xfId="35142"/>
    <cellStyle name="Normal 6 4 6" xfId="34268"/>
    <cellStyle name="Normal 6 5" xfId="935"/>
    <cellStyle name="Normal 6 5 2" xfId="936"/>
    <cellStyle name="Normal 6 5 2 2" xfId="937"/>
    <cellStyle name="Normal 6 5 2 2 2" xfId="35227"/>
    <cellStyle name="Normal 6 5 2 3" xfId="34589"/>
    <cellStyle name="Normal 6 5 3" xfId="938"/>
    <cellStyle name="Normal 6 5 3 2" xfId="35154"/>
    <cellStyle name="Normal 6 5 4" xfId="34298"/>
    <cellStyle name="Normal 6 6" xfId="939"/>
    <cellStyle name="Normal 6 6 2" xfId="940"/>
    <cellStyle name="Normal 6 6 2 2" xfId="34646"/>
    <cellStyle name="Normal 6 6 3" xfId="34355"/>
    <cellStyle name="Normal 6 7" xfId="941"/>
    <cellStyle name="Normal 6 8" xfId="942"/>
    <cellStyle name="Normal 6 8 2" xfId="34465"/>
    <cellStyle name="Normal 6 9" xfId="943"/>
    <cellStyle name="Normal 6 9 2" xfId="34765"/>
    <cellStyle name="Normal 60" xfId="35566"/>
    <cellStyle name="Normal 61" xfId="35554"/>
    <cellStyle name="Normal 62" xfId="35728"/>
    <cellStyle name="Normal 63" xfId="35570"/>
    <cellStyle name="Normal 64" xfId="35735"/>
    <cellStyle name="Normal 64 2" xfId="36164"/>
    <cellStyle name="Normal 65" xfId="33866"/>
    <cellStyle name="Normal 66" xfId="36162"/>
    <cellStyle name="Normal 67" xfId="36170"/>
    <cellStyle name="Normal 68" xfId="36171"/>
    <cellStyle name="Normal 69" xfId="36226"/>
    <cellStyle name="Normal 7" xfId="944"/>
    <cellStyle name="Normal 7 10" xfId="945"/>
    <cellStyle name="Normal 7 10 2" xfId="34766"/>
    <cellStyle name="Normal 7 11" xfId="946"/>
    <cellStyle name="Normal 7 11 2" xfId="34125"/>
    <cellStyle name="Normal 7 12" xfId="947"/>
    <cellStyle name="Normal 7 12 2" xfId="34953"/>
    <cellStyle name="Normal 7 13" xfId="35557"/>
    <cellStyle name="Normal 7 14" xfId="33874"/>
    <cellStyle name="Normal 7 2" xfId="948"/>
    <cellStyle name="Normal 7 2 2" xfId="949"/>
    <cellStyle name="Normal 7 2 2 2" xfId="950"/>
    <cellStyle name="Normal 7 2 2 2 2" xfId="34501"/>
    <cellStyle name="Normal 7 2 2 3" xfId="951"/>
    <cellStyle name="Normal 7 2 2 3 2" xfId="34172"/>
    <cellStyle name="Normal 7 2 2 4" xfId="33937"/>
    <cellStyle name="Normal 7 2 3" xfId="952"/>
    <cellStyle name="Normal 7 2 3 2" xfId="953"/>
    <cellStyle name="Normal 7 2 3 2 2" xfId="34667"/>
    <cellStyle name="Normal 7 2 3 3" xfId="34376"/>
    <cellStyle name="Normal 7 2 4" xfId="954"/>
    <cellStyle name="Normal 7 2 4 2" xfId="34472"/>
    <cellStyle name="Normal 7 2 5" xfId="955"/>
    <cellStyle name="Normal 7 2 5 2" xfId="34144"/>
    <cellStyle name="Normal 7 2 6" xfId="33896"/>
    <cellStyle name="Normal 7 3" xfId="956"/>
    <cellStyle name="Normal 7 3 2" xfId="957"/>
    <cellStyle name="Normal 7 3 2 2" xfId="958"/>
    <cellStyle name="Normal 7 3 2 2 2" xfId="34655"/>
    <cellStyle name="Normal 7 3 2 3" xfId="34364"/>
    <cellStyle name="Normal 7 3 3" xfId="959"/>
    <cellStyle name="Normal 7 3 3 2" xfId="34502"/>
    <cellStyle name="Normal 7 3 4" xfId="960"/>
    <cellStyle name="Normal 7 3 4 2" xfId="34173"/>
    <cellStyle name="Normal 7 3 5" xfId="961"/>
    <cellStyle name="Normal 7 3 5 2" xfId="34978"/>
    <cellStyle name="Normal 7 3 6" xfId="33923"/>
    <cellStyle name="Normal 7 4" xfId="962"/>
    <cellStyle name="Normal 7 4 2" xfId="963"/>
    <cellStyle name="Normal 7 4 2 2" xfId="964"/>
    <cellStyle name="Normal 7 4 2 2 2" xfId="965"/>
    <cellStyle name="Normal 7 4 2 2 2 2" xfId="35921"/>
    <cellStyle name="Normal 7 4 2 2 2 3" xfId="35392"/>
    <cellStyle name="Normal 7 4 2 2 3" xfId="35817"/>
    <cellStyle name="Normal 7 4 2 2 4" xfId="34548"/>
    <cellStyle name="Normal 7 4 2 3" xfId="966"/>
    <cellStyle name="Normal 7 4 2 3 2" xfId="967"/>
    <cellStyle name="Normal 7 4 2 3 2 2" xfId="35969"/>
    <cellStyle name="Normal 7 4 2 3 2 3" xfId="35438"/>
    <cellStyle name="Normal 7 4 2 3 3" xfId="35732"/>
    <cellStyle name="Normal 7 4 2 3 4" xfId="35036"/>
    <cellStyle name="Normal 7 4 2 4" xfId="968"/>
    <cellStyle name="Normal 7 4 2 4 2" xfId="35872"/>
    <cellStyle name="Normal 7 4 2 4 3" xfId="35343"/>
    <cellStyle name="Normal 7 4 2 5" xfId="35658"/>
    <cellStyle name="Normal 7 4 2 6" xfId="34034"/>
    <cellStyle name="Normal 7 4 3" xfId="969"/>
    <cellStyle name="Normal 7 4 3 2" xfId="34767"/>
    <cellStyle name="Normal 7 4 4" xfId="970"/>
    <cellStyle name="Normal 7 4 4 2" xfId="971"/>
    <cellStyle name="Normal 7 4 4 2 2" xfId="35882"/>
    <cellStyle name="Normal 7 4 4 2 3" xfId="35353"/>
    <cellStyle name="Normal 7 4 4 3" xfId="35771"/>
    <cellStyle name="Normal 7 4 4 4" xfId="34253"/>
    <cellStyle name="Normal 7 4 5" xfId="972"/>
    <cellStyle name="Normal 7 4 5 2" xfId="973"/>
    <cellStyle name="Normal 7 4 5 2 2" xfId="35963"/>
    <cellStyle name="Normal 7 4 5 2 3" xfId="35431"/>
    <cellStyle name="Normal 7 4 5 3" xfId="35717"/>
    <cellStyle name="Normal 7 4 5 4" xfId="34967"/>
    <cellStyle name="Normal 7 4 6" xfId="974"/>
    <cellStyle name="Normal 7 4 6 2" xfId="35865"/>
    <cellStyle name="Normal 7 4 6 3" xfId="35336"/>
    <cellStyle name="Normal 7 4 7" xfId="35590"/>
    <cellStyle name="Normal 7 4 8" xfId="33911"/>
    <cellStyle name="Normal 7 5" xfId="975"/>
    <cellStyle name="Normal 7 5 2" xfId="976"/>
    <cellStyle name="Normal 7 5 2 2" xfId="34632"/>
    <cellStyle name="Normal 7 5 3" xfId="34341"/>
    <cellStyle name="Normal 7 6" xfId="977"/>
    <cellStyle name="Normal 7 7" xfId="978"/>
    <cellStyle name="Normal 7 7 2" xfId="34429"/>
    <cellStyle name="Normal 7 8" xfId="979"/>
    <cellStyle name="Normal 7 8 2" xfId="980"/>
    <cellStyle name="Normal 7 8 2 2" xfId="981"/>
    <cellStyle name="Normal 7 8 2 2 2" xfId="35999"/>
    <cellStyle name="Normal 7 8 2 2 3" xfId="35469"/>
    <cellStyle name="Normal 7 8 2 3" xfId="35807"/>
    <cellStyle name="Normal 7 8 2 4" xfId="35192"/>
    <cellStyle name="Normal 7 8 3" xfId="982"/>
    <cellStyle name="Normal 7 8 3 2" xfId="35912"/>
    <cellStyle name="Normal 7 8 3 3" xfId="35383"/>
    <cellStyle name="Normal 7 8 4" xfId="35629"/>
    <cellStyle name="Normal 7 8 5" xfId="34434"/>
    <cellStyle name="Normal 7 9" xfId="983"/>
    <cellStyle name="Normal 7 9 2" xfId="34453"/>
    <cellStyle name="Normal 70" xfId="36229"/>
    <cellStyle name="Normal 76" xfId="36160"/>
    <cellStyle name="Normal 8" xfId="984"/>
    <cellStyle name="Normal 8 10" xfId="985"/>
    <cellStyle name="Normal 8 10 2" xfId="34768"/>
    <cellStyle name="Normal 8 11" xfId="986"/>
    <cellStyle name="Normal 8 11 2" xfId="34126"/>
    <cellStyle name="Normal 8 12" xfId="33875"/>
    <cellStyle name="Normal 8 2" xfId="987"/>
    <cellStyle name="Normal 8 2 2" xfId="988"/>
    <cellStyle name="Normal 8 2 2 2" xfId="989"/>
    <cellStyle name="Normal 8 2 2 2 2" xfId="34503"/>
    <cellStyle name="Normal 8 2 2 3" xfId="34174"/>
    <cellStyle name="Normal 8 2 3" xfId="990"/>
    <cellStyle name="Normal 8 2 3 2" xfId="991"/>
    <cellStyle name="Normal 8 2 3 2 2" xfId="34668"/>
    <cellStyle name="Normal 8 2 3 3" xfId="34377"/>
    <cellStyle name="Normal 8 2 4" xfId="992"/>
    <cellStyle name="Normal 8 2 4 2" xfId="34473"/>
    <cellStyle name="Normal 8 2 5" xfId="993"/>
    <cellStyle name="Normal 8 2 5 2" xfId="34145"/>
    <cellStyle name="Normal 8 2 6" xfId="33938"/>
    <cellStyle name="Normal 8 3" xfId="994"/>
    <cellStyle name="Normal 8 3 2" xfId="995"/>
    <cellStyle name="Normal 8 3 2 2" xfId="996"/>
    <cellStyle name="Normal 8 3 2 2 2" xfId="34656"/>
    <cellStyle name="Normal 8 3 2 3" xfId="34365"/>
    <cellStyle name="Normal 8 3 3" xfId="997"/>
    <cellStyle name="Normal 8 3 3 2" xfId="34504"/>
    <cellStyle name="Normal 8 3 4" xfId="998"/>
    <cellStyle name="Normal 8 3 4 2" xfId="34175"/>
    <cellStyle name="Normal 8 3 5" xfId="999"/>
    <cellStyle name="Normal 8 3 5 2" xfId="34979"/>
    <cellStyle name="Normal 8 3 6" xfId="33924"/>
    <cellStyle name="Normal 8 4" xfId="1000"/>
    <cellStyle name="Normal 8 4 2" xfId="1001"/>
    <cellStyle name="Normal 8 4 2 2" xfId="1002"/>
    <cellStyle name="Normal 8 4 2 2 2" xfId="2060"/>
    <cellStyle name="Normal 8 4 2 2 3" xfId="5489"/>
    <cellStyle name="Normal 8 4 2 2 4" xfId="34696"/>
    <cellStyle name="Normal 8 4 2 3" xfId="2059"/>
    <cellStyle name="Normal 8 4 2 4" xfId="5488"/>
    <cellStyle name="Normal 8 4 2 5" xfId="34406"/>
    <cellStyle name="Normal 8 4 3" xfId="1003"/>
    <cellStyle name="Normal 8 4 3 2" xfId="2061"/>
    <cellStyle name="Normal 8 4 3 3" xfId="5490"/>
    <cellStyle name="Normal 8 4 3 4" xfId="34547"/>
    <cellStyle name="Normal 8 4 4" xfId="1004"/>
    <cellStyle name="Normal 8 4 4 2" xfId="34769"/>
    <cellStyle name="Normal 8 4 5" xfId="2058"/>
    <cellStyle name="Normal 8 4 6" xfId="5487"/>
    <cellStyle name="Normal 8 4 7" xfId="34252"/>
    <cellStyle name="Normal 8 5" xfId="1005"/>
    <cellStyle name="Normal 8 5 2" xfId="1006"/>
    <cellStyle name="Normal 8 5 2 2" xfId="2064"/>
    <cellStyle name="Normal 8 5 2 3" xfId="5492"/>
    <cellStyle name="Normal 8 5 2 4" xfId="34581"/>
    <cellStyle name="Normal 8 5 3" xfId="2063"/>
    <cellStyle name="Normal 8 5 4" xfId="5491"/>
    <cellStyle name="Normal 8 5 5" xfId="34288"/>
    <cellStyle name="Normal 8 6" xfId="1007"/>
    <cellStyle name="Normal 8 6 2" xfId="1008"/>
    <cellStyle name="Normal 8 6 2 2" xfId="34643"/>
    <cellStyle name="Normal 8 6 3" xfId="34352"/>
    <cellStyle name="Normal 8 7" xfId="1009"/>
    <cellStyle name="Normal 8 8" xfId="1010"/>
    <cellStyle name="Normal 8 8 2" xfId="2068"/>
    <cellStyle name="Normal 8 8 3" xfId="5493"/>
    <cellStyle name="Normal 8 8 4" xfId="34432"/>
    <cellStyle name="Normal 8 9" xfId="1011"/>
    <cellStyle name="Normal 8 9 2" xfId="34454"/>
    <cellStyle name="Normal 9" xfId="1012"/>
    <cellStyle name="Normal 9 10" xfId="1013"/>
    <cellStyle name="Normal 9 10 2" xfId="34127"/>
    <cellStyle name="Normal 9 11" xfId="33876"/>
    <cellStyle name="Normal 9 2" xfId="1014"/>
    <cellStyle name="Normal 9 2 2" xfId="1015"/>
    <cellStyle name="Normal 9 2 2 2" xfId="1016"/>
    <cellStyle name="Normal 9 2 2 2 2" xfId="34505"/>
    <cellStyle name="Normal 9 2 2 3" xfId="34176"/>
    <cellStyle name="Normal 9 2 3" xfId="1017"/>
    <cellStyle name="Normal 9 2 3 2" xfId="1018"/>
    <cellStyle name="Normal 9 2 3 2 2" xfId="34669"/>
    <cellStyle name="Normal 9 2 3 3" xfId="34378"/>
    <cellStyle name="Normal 9 2 4" xfId="1019"/>
    <cellStyle name="Normal 9 2 4 2" xfId="34474"/>
    <cellStyle name="Normal 9 2 5" xfId="1020"/>
    <cellStyle name="Normal 9 2 5 2" xfId="34146"/>
    <cellStyle name="Normal 9 2 6" xfId="33939"/>
    <cellStyle name="Normal 9 3" xfId="1021"/>
    <cellStyle name="Normal 9 3 2" xfId="1022"/>
    <cellStyle name="Normal 9 3 2 2" xfId="1023"/>
    <cellStyle name="Normal 9 3 2 2 2" xfId="34657"/>
    <cellStyle name="Normal 9 3 2 3" xfId="34366"/>
    <cellStyle name="Normal 9 3 3" xfId="1024"/>
    <cellStyle name="Normal 9 3 3 2" xfId="34506"/>
    <cellStyle name="Normal 9 3 4" xfId="1025"/>
    <cellStyle name="Normal 9 3 4 2" xfId="34177"/>
    <cellStyle name="Normal 9 3 5" xfId="1026"/>
    <cellStyle name="Normal 9 3 5 2" xfId="34980"/>
    <cellStyle name="Normal 9 3 6" xfId="33925"/>
    <cellStyle name="Normal 9 4" xfId="1027"/>
    <cellStyle name="Normal 9 4 2" xfId="1028"/>
    <cellStyle name="Normal 9 4 2 2" xfId="1029"/>
    <cellStyle name="Normal 9 4 2 2 2" xfId="1030"/>
    <cellStyle name="Normal 9 4 2 2 2 2" xfId="1031"/>
    <cellStyle name="Normal 9 4 2 2 2 2 2" xfId="36033"/>
    <cellStyle name="Normal 9 4 2 2 2 2 3" xfId="35503"/>
    <cellStyle name="Normal 9 4 2 2 2 3" xfId="35844"/>
    <cellStyle name="Normal 9 4 2 2 2 4" xfId="35242"/>
    <cellStyle name="Normal 9 4 2 2 3" xfId="1032"/>
    <cellStyle name="Normal 9 4 2 2 3 2" xfId="35948"/>
    <cellStyle name="Normal 9 4 2 2 3 3" xfId="35418"/>
    <cellStyle name="Normal 9 4 2 2 4" xfId="35699"/>
    <cellStyle name="Normal 9 4 2 2 5" xfId="34702"/>
    <cellStyle name="Normal 9 4 2 3" xfId="1033"/>
    <cellStyle name="Normal 9 4 2 3 2" xfId="1034"/>
    <cellStyle name="Normal 9 4 2 3 2 2" xfId="35995"/>
    <cellStyle name="Normal 9 4 2 3 2 3" xfId="35465"/>
    <cellStyle name="Normal 9 4 2 3 3" xfId="35803"/>
    <cellStyle name="Normal 9 4 2 3 4" xfId="35187"/>
    <cellStyle name="Normal 9 4 2 4" xfId="1035"/>
    <cellStyle name="Normal 9 4 2 4 2" xfId="35908"/>
    <cellStyle name="Normal 9 4 2 4 3" xfId="35379"/>
    <cellStyle name="Normal 9 4 2 5" xfId="35625"/>
    <cellStyle name="Normal 9 4 2 6" xfId="34414"/>
    <cellStyle name="Normal 9 4 3" xfId="1036"/>
    <cellStyle name="Normal 9 4 3 2" xfId="1037"/>
    <cellStyle name="Normal 9 4 3 2 2" xfId="1038"/>
    <cellStyle name="Normal 9 4 3 2 2 2" xfId="36014"/>
    <cellStyle name="Normal 9 4 3 2 2 3" xfId="35484"/>
    <cellStyle name="Normal 9 4 3 2 3" xfId="35824"/>
    <cellStyle name="Normal 9 4 3 2 4" xfId="35217"/>
    <cellStyle name="Normal 9 4 3 3" xfId="1039"/>
    <cellStyle name="Normal 9 4 3 3 2" xfId="35928"/>
    <cellStyle name="Normal 9 4 3 3 3" xfId="35399"/>
    <cellStyle name="Normal 9 4 3 4" xfId="35666"/>
    <cellStyle name="Normal 9 4 3 5" xfId="34563"/>
    <cellStyle name="Normal 9 4 4" xfId="1040"/>
    <cellStyle name="Normal 9 4 4 2" xfId="34770"/>
    <cellStyle name="Normal 9 4 5" xfId="1041"/>
    <cellStyle name="Normal 9 4 5 2" xfId="1042"/>
    <cellStyle name="Normal 9 4 5 2 2" xfId="35980"/>
    <cellStyle name="Normal 9 4 5 2 3" xfId="35450"/>
    <cellStyle name="Normal 9 4 5 3" xfId="35780"/>
    <cellStyle name="Normal 9 4 5 4" xfId="35143"/>
    <cellStyle name="Normal 9 4 6" xfId="1043"/>
    <cellStyle name="Normal 9 4 6 2" xfId="35889"/>
    <cellStyle name="Normal 9 4 6 3" xfId="35360"/>
    <cellStyle name="Normal 9 4 7" xfId="35598"/>
    <cellStyle name="Normal 9 4 8" xfId="34269"/>
    <cellStyle name="Normal 9 5" xfId="1044"/>
    <cellStyle name="Normal 9 5 2" xfId="1045"/>
    <cellStyle name="Normal 9 5 2 2" xfId="1046"/>
    <cellStyle name="Normal 9 5 2 2 2" xfId="1047"/>
    <cellStyle name="Normal 9 5 2 2 2 2" xfId="36018"/>
    <cellStyle name="Normal 9 5 2 2 2 3" xfId="35488"/>
    <cellStyle name="Normal 9 5 2 2 3" xfId="35828"/>
    <cellStyle name="Normal 9 5 2 2 4" xfId="35224"/>
    <cellStyle name="Normal 9 5 2 3" xfId="1048"/>
    <cellStyle name="Normal 9 5 2 3 2" xfId="35932"/>
    <cellStyle name="Normal 9 5 2 3 3" xfId="35403"/>
    <cellStyle name="Normal 9 5 2 4" xfId="35670"/>
    <cellStyle name="Normal 9 5 2 5" xfId="34580"/>
    <cellStyle name="Normal 9 5 3" xfId="1049"/>
    <cellStyle name="Normal 9 5 3 2" xfId="1050"/>
    <cellStyle name="Normal 9 5 3 2 2" xfId="35983"/>
    <cellStyle name="Normal 9 5 3 2 3" xfId="35453"/>
    <cellStyle name="Normal 9 5 3 3" xfId="35784"/>
    <cellStyle name="Normal 9 5 3 4" xfId="35151"/>
    <cellStyle name="Normal 9 5 4" xfId="1051"/>
    <cellStyle name="Normal 9 5 4 2" xfId="35893"/>
    <cellStyle name="Normal 9 5 4 3" xfId="35364"/>
    <cellStyle name="Normal 9 5 5" xfId="35602"/>
    <cellStyle name="Normal 9 5 6" xfId="34287"/>
    <cellStyle name="Normal 9 6" xfId="1052"/>
    <cellStyle name="Normal 9 6 2" xfId="1053"/>
    <cellStyle name="Normal 9 6 2 2" xfId="34644"/>
    <cellStyle name="Normal 9 6 3" xfId="34353"/>
    <cellStyle name="Normal 9 7" xfId="1054"/>
    <cellStyle name="Normal 9 8" xfId="1055"/>
    <cellStyle name="Normal 9 8 2" xfId="34455"/>
    <cellStyle name="Normal 9 9" xfId="1056"/>
    <cellStyle name="Normal 9 9 2" xfId="34771"/>
    <cellStyle name="Normal_(1342)Jack-Dwight_SK_Price_Update_2009.11" xfId="1520"/>
    <cellStyle name="Normal_Dwight Quotation 20 June 2008 (Rev 12) Excel Version" xfId="1057"/>
    <cellStyle name="Normal_Dwight Quotation 20 June 2008 (Rev 12) Excel Version 4" xfId="36159"/>
    <cellStyle name="Note" xfId="1058"/>
    <cellStyle name="Note 10" xfId="1749"/>
    <cellStyle name="Note 10 2" xfId="5805"/>
    <cellStyle name="Note 10 2 2" xfId="26885"/>
    <cellStyle name="Note 10 2 3" xfId="17026"/>
    <cellStyle name="Note 10 3" xfId="9480"/>
    <cellStyle name="Note 10 3 2" xfId="29645"/>
    <cellStyle name="Note 10 3 3" xfId="20586"/>
    <cellStyle name="Note 10 4" xfId="24096"/>
    <cellStyle name="Note 10 5" xfId="14785"/>
    <cellStyle name="Note 11" xfId="2158"/>
    <cellStyle name="Note 11 2" xfId="6072"/>
    <cellStyle name="Note 11 2 2" xfId="27116"/>
    <cellStyle name="Note 11 2 3" xfId="17293"/>
    <cellStyle name="Note 11 3" xfId="9747"/>
    <cellStyle name="Note 11 3 2" xfId="29876"/>
    <cellStyle name="Note 11 3 3" xfId="20853"/>
    <cellStyle name="Note 11 4" xfId="24372"/>
    <cellStyle name="Note 11 5" xfId="14889"/>
    <cellStyle name="Note 12" xfId="1607"/>
    <cellStyle name="Note 12 2" xfId="5666"/>
    <cellStyle name="Note 12 2 2" xfId="26766"/>
    <cellStyle name="Note 12 2 3" xfId="16887"/>
    <cellStyle name="Note 12 3" xfId="9344"/>
    <cellStyle name="Note 12 3 2" xfId="29528"/>
    <cellStyle name="Note 12 3 3" xfId="20450"/>
    <cellStyle name="Note 12 4" xfId="23978"/>
    <cellStyle name="Note 12 5" xfId="14738"/>
    <cellStyle name="Note 13" xfId="2655"/>
    <cellStyle name="Note 13 2" xfId="6534"/>
    <cellStyle name="Note 13 2 2" xfId="27455"/>
    <cellStyle name="Note 13 2 3" xfId="17753"/>
    <cellStyle name="Note 13 3" xfId="10207"/>
    <cellStyle name="Note 13 3 2" xfId="30213"/>
    <cellStyle name="Note 13 3 3" xfId="21313"/>
    <cellStyle name="Note 13 4" xfId="24719"/>
    <cellStyle name="Note 13 5" xfId="15103"/>
    <cellStyle name="Note 14" xfId="1905"/>
    <cellStyle name="Note 14 2" xfId="5959"/>
    <cellStyle name="Note 14 2 2" xfId="27021"/>
    <cellStyle name="Note 14 2 3" xfId="17180"/>
    <cellStyle name="Note 14 3" xfId="9634"/>
    <cellStyle name="Note 14 3 2" xfId="29781"/>
    <cellStyle name="Note 14 3 3" xfId="20740"/>
    <cellStyle name="Note 14 4" xfId="24232"/>
    <cellStyle name="Note 14 5" xfId="14851"/>
    <cellStyle name="Note 15" xfId="3794"/>
    <cellStyle name="Note 15 2" xfId="7640"/>
    <cellStyle name="Note 15 2 2" xfId="28250"/>
    <cellStyle name="Note 15 2 3" xfId="18859"/>
    <cellStyle name="Note 15 3" xfId="11313"/>
    <cellStyle name="Note 15 3 2" xfId="31008"/>
    <cellStyle name="Note 15 3 3" xfId="22419"/>
    <cellStyle name="Note 15 4" xfId="25530"/>
    <cellStyle name="Note 15 5" xfId="15673"/>
    <cellStyle name="Note 16" xfId="1786"/>
    <cellStyle name="Note 16 2" xfId="5840"/>
    <cellStyle name="Note 16 2 2" xfId="26920"/>
    <cellStyle name="Note 16 2 3" xfId="17061"/>
    <cellStyle name="Note 16 3" xfId="9515"/>
    <cellStyle name="Note 16 3 2" xfId="29680"/>
    <cellStyle name="Note 16 3 3" xfId="20621"/>
    <cellStyle name="Note 16 4" xfId="24131"/>
    <cellStyle name="Note 16 5" xfId="14799"/>
    <cellStyle name="Note 17" xfId="2400"/>
    <cellStyle name="Note 17 2" xfId="6294"/>
    <cellStyle name="Note 17 2 2" xfId="27305"/>
    <cellStyle name="Note 17 2 3" xfId="17515"/>
    <cellStyle name="Note 17 3" xfId="9969"/>
    <cellStyle name="Note 17 3 2" xfId="30065"/>
    <cellStyle name="Note 17 3 3" xfId="21075"/>
    <cellStyle name="Note 17 4" xfId="24566"/>
    <cellStyle name="Note 17 5" xfId="14959"/>
    <cellStyle name="Note 18" xfId="3696"/>
    <cellStyle name="Note 18 2" xfId="7553"/>
    <cellStyle name="Note 18 2 2" xfId="28187"/>
    <cellStyle name="Note 18 2 3" xfId="18772"/>
    <cellStyle name="Note 18 3" xfId="11226"/>
    <cellStyle name="Note 18 3 2" xfId="30945"/>
    <cellStyle name="Note 18 3 3" xfId="22332"/>
    <cellStyle name="Note 18 4" xfId="25456"/>
    <cellStyle name="Note 18 5" xfId="15609"/>
    <cellStyle name="Note 19" xfId="2145"/>
    <cellStyle name="Note 19 2" xfId="6059"/>
    <cellStyle name="Note 19 2 2" xfId="27103"/>
    <cellStyle name="Note 19 2 3" xfId="17280"/>
    <cellStyle name="Note 19 3" xfId="9734"/>
    <cellStyle name="Note 19 3 2" xfId="29863"/>
    <cellStyle name="Note 19 3 3" xfId="20840"/>
    <cellStyle name="Note 19 4" xfId="24359"/>
    <cellStyle name="Note 19 5" xfId="14881"/>
    <cellStyle name="Note 2" xfId="1059"/>
    <cellStyle name="Note 2 10" xfId="1614"/>
    <cellStyle name="Note 2 10 2" xfId="5672"/>
    <cellStyle name="Note 2 10 2 2" xfId="26772"/>
    <cellStyle name="Note 2 10 2 3" xfId="16893"/>
    <cellStyle name="Note 2 10 3" xfId="9350"/>
    <cellStyle name="Note 2 10 3 2" xfId="29534"/>
    <cellStyle name="Note 2 10 3 3" xfId="20456"/>
    <cellStyle name="Note 2 10 4" xfId="23985"/>
    <cellStyle name="Note 2 10 5" xfId="14739"/>
    <cellStyle name="Note 2 11" xfId="2093"/>
    <cellStyle name="Note 2 11 2" xfId="6007"/>
    <cellStyle name="Note 2 11 2 2" xfId="27069"/>
    <cellStyle name="Note 2 11 2 3" xfId="17228"/>
    <cellStyle name="Note 2 11 3" xfId="9682"/>
    <cellStyle name="Note 2 11 3 2" xfId="29829"/>
    <cellStyle name="Note 2 11 3 3" xfId="20788"/>
    <cellStyle name="Note 2 11 4" xfId="24325"/>
    <cellStyle name="Note 2 11 5" xfId="14853"/>
    <cellStyle name="Note 2 12" xfId="1747"/>
    <cellStyle name="Note 2 12 2" xfId="5803"/>
    <cellStyle name="Note 2 12 2 2" xfId="26883"/>
    <cellStyle name="Note 2 12 2 3" xfId="17024"/>
    <cellStyle name="Note 2 12 3" xfId="9479"/>
    <cellStyle name="Note 2 12 3 2" xfId="29644"/>
    <cellStyle name="Note 2 12 3 3" xfId="20585"/>
    <cellStyle name="Note 2 12 4" xfId="24095"/>
    <cellStyle name="Note 2 12 5" xfId="14784"/>
    <cellStyle name="Note 2 13" xfId="2159"/>
    <cellStyle name="Note 2 13 2" xfId="6073"/>
    <cellStyle name="Note 2 13 2 2" xfId="27117"/>
    <cellStyle name="Note 2 13 2 3" xfId="17294"/>
    <cellStyle name="Note 2 13 3" xfId="9748"/>
    <cellStyle name="Note 2 13 3 2" xfId="29877"/>
    <cellStyle name="Note 2 13 3 3" xfId="20854"/>
    <cellStyle name="Note 2 13 4" xfId="24373"/>
    <cellStyle name="Note 2 13 5" xfId="14890"/>
    <cellStyle name="Note 2 14" xfId="1606"/>
    <cellStyle name="Note 2 14 2" xfId="5665"/>
    <cellStyle name="Note 2 14 2 2" xfId="26765"/>
    <cellStyle name="Note 2 14 2 3" xfId="16886"/>
    <cellStyle name="Note 2 14 3" xfId="9343"/>
    <cellStyle name="Note 2 14 3 2" xfId="29527"/>
    <cellStyle name="Note 2 14 3 3" xfId="20449"/>
    <cellStyle name="Note 2 14 4" xfId="23977"/>
    <cellStyle name="Note 2 14 5" xfId="14737"/>
    <cellStyle name="Note 2 15" xfId="2656"/>
    <cellStyle name="Note 2 15 2" xfId="6535"/>
    <cellStyle name="Note 2 15 2 2" xfId="27456"/>
    <cellStyle name="Note 2 15 2 3" xfId="17754"/>
    <cellStyle name="Note 2 15 3" xfId="10208"/>
    <cellStyle name="Note 2 15 3 2" xfId="30214"/>
    <cellStyle name="Note 2 15 3 3" xfId="21314"/>
    <cellStyle name="Note 2 15 4" xfId="24720"/>
    <cellStyle name="Note 2 15 5" xfId="15104"/>
    <cellStyle name="Note 2 16" xfId="1904"/>
    <cellStyle name="Note 2 16 2" xfId="5958"/>
    <cellStyle name="Note 2 16 2 2" xfId="27020"/>
    <cellStyle name="Note 2 16 2 3" xfId="17179"/>
    <cellStyle name="Note 2 16 3" xfId="9633"/>
    <cellStyle name="Note 2 16 3 2" xfId="29780"/>
    <cellStyle name="Note 2 16 3 3" xfId="20739"/>
    <cellStyle name="Note 2 16 4" xfId="24231"/>
    <cellStyle name="Note 2 16 5" xfId="14850"/>
    <cellStyle name="Note 2 17" xfId="3795"/>
    <cellStyle name="Note 2 17 2" xfId="7641"/>
    <cellStyle name="Note 2 17 2 2" xfId="28251"/>
    <cellStyle name="Note 2 17 2 3" xfId="18860"/>
    <cellStyle name="Note 2 17 3" xfId="11314"/>
    <cellStyle name="Note 2 17 3 2" xfId="31009"/>
    <cellStyle name="Note 2 17 3 3" xfId="22420"/>
    <cellStyle name="Note 2 17 4" xfId="25531"/>
    <cellStyle name="Note 2 17 5" xfId="15674"/>
    <cellStyle name="Note 2 18" xfId="1785"/>
    <cellStyle name="Note 2 18 2" xfId="5839"/>
    <cellStyle name="Note 2 18 2 2" xfId="26919"/>
    <cellStyle name="Note 2 18 2 3" xfId="17060"/>
    <cellStyle name="Note 2 18 3" xfId="9514"/>
    <cellStyle name="Note 2 18 3 2" xfId="29679"/>
    <cellStyle name="Note 2 18 3 3" xfId="20620"/>
    <cellStyle name="Note 2 18 4" xfId="24130"/>
    <cellStyle name="Note 2 18 5" xfId="14798"/>
    <cellStyle name="Note 2 19" xfId="3483"/>
    <cellStyle name="Note 2 19 2" xfId="7341"/>
    <cellStyle name="Note 2 19 2 2" xfId="28082"/>
    <cellStyle name="Note 2 19 2 3" xfId="18560"/>
    <cellStyle name="Note 2 19 3" xfId="11014"/>
    <cellStyle name="Note 2 19 3 2" xfId="30840"/>
    <cellStyle name="Note 2 19 3 3" xfId="22120"/>
    <cellStyle name="Note 2 19 4" xfId="25350"/>
    <cellStyle name="Note 2 19 5" xfId="15495"/>
    <cellStyle name="Note 2 2" xfId="1060"/>
    <cellStyle name="Note 2 2 10" xfId="1746"/>
    <cellStyle name="Note 2 2 10 2" xfId="5802"/>
    <cellStyle name="Note 2 2 10 2 2" xfId="26882"/>
    <cellStyle name="Note 2 2 10 2 3" xfId="17023"/>
    <cellStyle name="Note 2 2 10 3" xfId="9478"/>
    <cellStyle name="Note 2 2 10 3 2" xfId="29643"/>
    <cellStyle name="Note 2 2 10 3 3" xfId="20584"/>
    <cellStyle name="Note 2 2 10 4" xfId="24094"/>
    <cellStyle name="Note 2 2 10 5" xfId="14783"/>
    <cellStyle name="Note 2 2 11" xfId="2161"/>
    <cellStyle name="Note 2 2 11 2" xfId="6074"/>
    <cellStyle name="Note 2 2 11 2 2" xfId="27118"/>
    <cellStyle name="Note 2 2 11 2 3" xfId="17295"/>
    <cellStyle name="Note 2 2 11 3" xfId="9749"/>
    <cellStyle name="Note 2 2 11 3 2" xfId="29878"/>
    <cellStyle name="Note 2 2 11 3 3" xfId="20855"/>
    <cellStyle name="Note 2 2 11 4" xfId="24374"/>
    <cellStyle name="Note 2 2 11 5" xfId="14891"/>
    <cellStyle name="Note 2 2 12" xfId="1605"/>
    <cellStyle name="Note 2 2 12 2" xfId="5664"/>
    <cellStyle name="Note 2 2 12 2 2" xfId="26764"/>
    <cellStyle name="Note 2 2 12 2 3" xfId="16885"/>
    <cellStyle name="Note 2 2 12 3" xfId="9342"/>
    <cellStyle name="Note 2 2 12 3 2" xfId="29526"/>
    <cellStyle name="Note 2 2 12 3 3" xfId="20448"/>
    <cellStyle name="Note 2 2 12 4" xfId="23976"/>
    <cellStyle name="Note 2 2 12 5" xfId="14736"/>
    <cellStyle name="Note 2 2 13" xfId="2657"/>
    <cellStyle name="Note 2 2 13 2" xfId="6536"/>
    <cellStyle name="Note 2 2 13 2 2" xfId="27457"/>
    <cellStyle name="Note 2 2 13 2 3" xfId="17755"/>
    <cellStyle name="Note 2 2 13 3" xfId="10209"/>
    <cellStyle name="Note 2 2 13 3 2" xfId="30215"/>
    <cellStyle name="Note 2 2 13 3 3" xfId="21315"/>
    <cellStyle name="Note 2 2 13 4" xfId="24721"/>
    <cellStyle name="Note 2 2 13 5" xfId="15105"/>
    <cellStyle name="Note 2 2 14" xfId="1903"/>
    <cellStyle name="Note 2 2 14 2" xfId="5957"/>
    <cellStyle name="Note 2 2 14 2 2" xfId="27019"/>
    <cellStyle name="Note 2 2 14 2 3" xfId="17178"/>
    <cellStyle name="Note 2 2 14 3" xfId="9632"/>
    <cellStyle name="Note 2 2 14 3 2" xfId="29779"/>
    <cellStyle name="Note 2 2 14 3 3" xfId="20738"/>
    <cellStyle name="Note 2 2 14 4" xfId="24230"/>
    <cellStyle name="Note 2 2 14 5" xfId="14849"/>
    <cellStyle name="Note 2 2 15" xfId="3796"/>
    <cellStyle name="Note 2 2 15 2" xfId="7642"/>
    <cellStyle name="Note 2 2 15 2 2" xfId="28252"/>
    <cellStyle name="Note 2 2 15 2 3" xfId="18861"/>
    <cellStyle name="Note 2 2 15 3" xfId="11315"/>
    <cellStyle name="Note 2 2 15 3 2" xfId="31010"/>
    <cellStyle name="Note 2 2 15 3 3" xfId="22421"/>
    <cellStyle name="Note 2 2 15 4" xfId="25532"/>
    <cellStyle name="Note 2 2 15 5" xfId="15675"/>
    <cellStyle name="Note 2 2 16" xfId="1784"/>
    <cellStyle name="Note 2 2 16 2" xfId="5838"/>
    <cellStyle name="Note 2 2 16 2 2" xfId="26918"/>
    <cellStyle name="Note 2 2 16 2 3" xfId="17059"/>
    <cellStyle name="Note 2 2 16 3" xfId="9513"/>
    <cellStyle name="Note 2 2 16 3 2" xfId="29678"/>
    <cellStyle name="Note 2 2 16 3 3" xfId="20619"/>
    <cellStyle name="Note 2 2 16 4" xfId="24129"/>
    <cellStyle name="Note 2 2 16 5" xfId="14797"/>
    <cellStyle name="Note 2 2 17" xfId="2401"/>
    <cellStyle name="Note 2 2 17 2" xfId="6295"/>
    <cellStyle name="Note 2 2 17 2 2" xfId="27306"/>
    <cellStyle name="Note 2 2 17 2 3" xfId="17516"/>
    <cellStyle name="Note 2 2 17 3" xfId="9970"/>
    <cellStyle name="Note 2 2 17 3 2" xfId="30066"/>
    <cellStyle name="Note 2 2 17 3 3" xfId="21076"/>
    <cellStyle name="Note 2 2 17 4" xfId="24567"/>
    <cellStyle name="Note 2 2 17 5" xfId="14960"/>
    <cellStyle name="Note 2 2 18" xfId="3742"/>
    <cellStyle name="Note 2 2 18 2" xfId="7599"/>
    <cellStyle name="Note 2 2 18 2 2" xfId="28228"/>
    <cellStyle name="Note 2 2 18 2 3" xfId="18818"/>
    <cellStyle name="Note 2 2 18 3" xfId="11272"/>
    <cellStyle name="Note 2 2 18 3 2" xfId="30986"/>
    <cellStyle name="Note 2 2 18 3 3" xfId="22378"/>
    <cellStyle name="Note 2 2 18 4" xfId="25497"/>
    <cellStyle name="Note 2 2 18 5" xfId="15651"/>
    <cellStyle name="Note 2 2 19" xfId="2146"/>
    <cellStyle name="Note 2 2 19 2" xfId="6060"/>
    <cellStyle name="Note 2 2 19 2 2" xfId="27104"/>
    <cellStyle name="Note 2 2 19 2 3" xfId="17281"/>
    <cellStyle name="Note 2 2 19 3" xfId="9735"/>
    <cellStyle name="Note 2 2 19 3 2" xfId="29864"/>
    <cellStyle name="Note 2 2 19 3 3" xfId="20841"/>
    <cellStyle name="Note 2 2 19 4" xfId="24360"/>
    <cellStyle name="Note 2 2 19 5" xfId="14882"/>
    <cellStyle name="Note 2 2 2" xfId="1061"/>
    <cellStyle name="Note 2 2 2 10" xfId="2162"/>
    <cellStyle name="Note 2 2 2 10 2" xfId="6075"/>
    <cellStyle name="Note 2 2 2 10 2 2" xfId="27119"/>
    <cellStyle name="Note 2 2 2 10 2 3" xfId="17296"/>
    <cellStyle name="Note 2 2 2 10 3" xfId="9750"/>
    <cellStyle name="Note 2 2 2 10 3 2" xfId="29879"/>
    <cellStyle name="Note 2 2 2 10 3 3" xfId="20856"/>
    <cellStyle name="Note 2 2 2 10 4" xfId="24375"/>
    <cellStyle name="Note 2 2 2 10 5" xfId="14892"/>
    <cellStyle name="Note 2 2 2 11" xfId="1604"/>
    <cellStyle name="Note 2 2 2 11 2" xfId="5663"/>
    <cellStyle name="Note 2 2 2 11 2 2" xfId="26763"/>
    <cellStyle name="Note 2 2 2 11 2 3" xfId="16884"/>
    <cellStyle name="Note 2 2 2 11 3" xfId="9341"/>
    <cellStyle name="Note 2 2 2 11 3 2" xfId="29525"/>
    <cellStyle name="Note 2 2 2 11 3 3" xfId="20447"/>
    <cellStyle name="Note 2 2 2 11 4" xfId="23975"/>
    <cellStyle name="Note 2 2 2 11 5" xfId="14735"/>
    <cellStyle name="Note 2 2 2 12" xfId="3097"/>
    <cellStyle name="Note 2 2 2 12 2" xfId="6962"/>
    <cellStyle name="Note 2 2 2 12 2 2" xfId="27810"/>
    <cellStyle name="Note 2 2 2 12 2 3" xfId="18181"/>
    <cellStyle name="Note 2 2 2 12 3" xfId="10635"/>
    <cellStyle name="Note 2 2 2 12 3 2" xfId="30568"/>
    <cellStyle name="Note 2 2 2 12 3 3" xfId="21741"/>
    <cellStyle name="Note 2 2 2 12 4" xfId="25075"/>
    <cellStyle name="Note 2 2 2 12 5" xfId="15299"/>
    <cellStyle name="Note 2 2 2 13" xfId="3994"/>
    <cellStyle name="Note 2 2 2 13 2" xfId="7820"/>
    <cellStyle name="Note 2 2 2 13 2 2" xfId="28407"/>
    <cellStyle name="Note 2 2 2 13 2 3" xfId="19039"/>
    <cellStyle name="Note 2 2 2 13 3" xfId="11493"/>
    <cellStyle name="Note 2 2 2 13 3 2" xfId="31165"/>
    <cellStyle name="Note 2 2 2 13 3 3" xfId="22599"/>
    <cellStyle name="Note 2 2 2 13 4" xfId="25696"/>
    <cellStyle name="Note 2 2 2 13 5" xfId="15740"/>
    <cellStyle name="Note 2 2 2 14" xfId="3797"/>
    <cellStyle name="Note 2 2 2 14 2" xfId="7643"/>
    <cellStyle name="Note 2 2 2 14 2 2" xfId="28253"/>
    <cellStyle name="Note 2 2 2 14 2 3" xfId="18862"/>
    <cellStyle name="Note 2 2 2 14 3" xfId="11316"/>
    <cellStyle name="Note 2 2 2 14 3 2" xfId="31011"/>
    <cellStyle name="Note 2 2 2 14 3 3" xfId="22422"/>
    <cellStyle name="Note 2 2 2 14 4" xfId="25533"/>
    <cellStyle name="Note 2 2 2 14 5" xfId="15676"/>
    <cellStyle name="Note 2 2 2 15" xfId="1783"/>
    <cellStyle name="Note 2 2 2 15 2" xfId="5837"/>
    <cellStyle name="Note 2 2 2 15 2 2" xfId="26917"/>
    <cellStyle name="Note 2 2 2 15 2 3" xfId="17058"/>
    <cellStyle name="Note 2 2 2 15 3" xfId="9512"/>
    <cellStyle name="Note 2 2 2 15 3 2" xfId="29677"/>
    <cellStyle name="Note 2 2 2 15 3 3" xfId="20618"/>
    <cellStyle name="Note 2 2 2 15 4" xfId="24128"/>
    <cellStyle name="Note 2 2 2 15 5" xfId="14796"/>
    <cellStyle name="Note 2 2 2 16" xfId="2402"/>
    <cellStyle name="Note 2 2 2 16 2" xfId="6296"/>
    <cellStyle name="Note 2 2 2 16 2 2" xfId="27307"/>
    <cellStyle name="Note 2 2 2 16 2 3" xfId="17517"/>
    <cellStyle name="Note 2 2 2 16 3" xfId="9971"/>
    <cellStyle name="Note 2 2 2 16 3 2" xfId="30067"/>
    <cellStyle name="Note 2 2 2 16 3 3" xfId="21077"/>
    <cellStyle name="Note 2 2 2 16 4" xfId="24568"/>
    <cellStyle name="Note 2 2 2 16 5" xfId="14961"/>
    <cellStyle name="Note 2 2 2 17" xfId="4136"/>
    <cellStyle name="Note 2 2 2 17 2" xfId="7961"/>
    <cellStyle name="Note 2 2 2 17 2 2" xfId="28500"/>
    <cellStyle name="Note 2 2 2 17 2 3" xfId="19180"/>
    <cellStyle name="Note 2 2 2 17 3" xfId="11634"/>
    <cellStyle name="Note 2 2 2 17 3 2" xfId="31258"/>
    <cellStyle name="Note 2 2 2 17 3 3" xfId="22740"/>
    <cellStyle name="Note 2 2 2 17 4" xfId="25789"/>
    <cellStyle name="Note 2 2 2 17 5" xfId="15826"/>
    <cellStyle name="Note 2 2 2 18" xfId="4902"/>
    <cellStyle name="Note 2 2 2 18 2" xfId="8712"/>
    <cellStyle name="Note 2 2 2 18 2 2" xfId="29031"/>
    <cellStyle name="Note 2 2 2 18 2 3" xfId="19931"/>
    <cellStyle name="Note 2 2 2 18 3" xfId="12385"/>
    <cellStyle name="Note 2 2 2 18 3 2" xfId="31789"/>
    <cellStyle name="Note 2 2 2 18 3 3" xfId="23491"/>
    <cellStyle name="Note 2 2 2 18 4" xfId="26332"/>
    <cellStyle name="Note 2 2 2 18 5" xfId="16202"/>
    <cellStyle name="Note 2 2 2 19" xfId="1941"/>
    <cellStyle name="Note 2 2 2 19 2" xfId="24258"/>
    <cellStyle name="Note 2 2 2 19 3" xfId="14689"/>
    <cellStyle name="Note 2 2 2 2" xfId="1062"/>
    <cellStyle name="Note 2 2 2 2 10" xfId="3590"/>
    <cellStyle name="Note 2 2 2 2 10 2" xfId="7447"/>
    <cellStyle name="Note 2 2 2 2 10 2 2" xfId="28130"/>
    <cellStyle name="Note 2 2 2 2 10 2 3" xfId="18666"/>
    <cellStyle name="Note 2 2 2 2 10 3" xfId="11120"/>
    <cellStyle name="Note 2 2 2 2 10 3 2" xfId="30888"/>
    <cellStyle name="Note 2 2 2 2 10 3 3" xfId="22226"/>
    <cellStyle name="Note 2 2 2 2 10 4" xfId="25399"/>
    <cellStyle name="Note 2 2 2 2 10 5" xfId="15554"/>
    <cellStyle name="Note 2 2 2 2 11" xfId="2658"/>
    <cellStyle name="Note 2 2 2 2 11 2" xfId="6537"/>
    <cellStyle name="Note 2 2 2 2 11 2 2" xfId="27458"/>
    <cellStyle name="Note 2 2 2 2 11 2 3" xfId="17756"/>
    <cellStyle name="Note 2 2 2 2 11 3" xfId="10210"/>
    <cellStyle name="Note 2 2 2 2 11 3 2" xfId="30216"/>
    <cellStyle name="Note 2 2 2 2 11 3 3" xfId="21316"/>
    <cellStyle name="Note 2 2 2 2 11 4" xfId="24722"/>
    <cellStyle name="Note 2 2 2 2 11 5" xfId="15106"/>
    <cellStyle name="Note 2 2 2 2 12" xfId="4002"/>
    <cellStyle name="Note 2 2 2 2 12 2" xfId="7827"/>
    <cellStyle name="Note 2 2 2 2 12 2 2" xfId="28414"/>
    <cellStyle name="Note 2 2 2 2 12 2 3" xfId="19046"/>
    <cellStyle name="Note 2 2 2 2 12 3" xfId="11500"/>
    <cellStyle name="Note 2 2 2 2 12 3 2" xfId="31172"/>
    <cellStyle name="Note 2 2 2 2 12 3 3" xfId="22606"/>
    <cellStyle name="Note 2 2 2 2 12 4" xfId="25703"/>
    <cellStyle name="Note 2 2 2 2 12 5" xfId="15741"/>
    <cellStyle name="Note 2 2 2 2 13" xfId="3798"/>
    <cellStyle name="Note 2 2 2 2 13 2" xfId="7644"/>
    <cellStyle name="Note 2 2 2 2 13 2 2" xfId="28254"/>
    <cellStyle name="Note 2 2 2 2 13 2 3" xfId="18863"/>
    <cellStyle name="Note 2 2 2 2 13 3" xfId="11317"/>
    <cellStyle name="Note 2 2 2 2 13 3 2" xfId="31012"/>
    <cellStyle name="Note 2 2 2 2 13 3 3" xfId="22423"/>
    <cellStyle name="Note 2 2 2 2 13 4" xfId="25534"/>
    <cellStyle name="Note 2 2 2 2 13 5" xfId="15677"/>
    <cellStyle name="Note 2 2 2 2 14" xfId="1782"/>
    <cellStyle name="Note 2 2 2 2 14 2" xfId="5836"/>
    <cellStyle name="Note 2 2 2 2 14 2 2" xfId="26916"/>
    <cellStyle name="Note 2 2 2 2 14 2 3" xfId="17057"/>
    <cellStyle name="Note 2 2 2 2 14 3" xfId="9511"/>
    <cellStyle name="Note 2 2 2 2 14 3 2" xfId="29676"/>
    <cellStyle name="Note 2 2 2 2 14 3 3" xfId="20617"/>
    <cellStyle name="Note 2 2 2 2 14 4" xfId="24127"/>
    <cellStyle name="Note 2 2 2 2 14 5" xfId="14795"/>
    <cellStyle name="Note 2 2 2 2 15" xfId="4609"/>
    <cellStyle name="Note 2 2 2 2 15 2" xfId="8427"/>
    <cellStyle name="Note 2 2 2 2 15 2 2" xfId="28801"/>
    <cellStyle name="Note 2 2 2 2 15 2 3" xfId="19646"/>
    <cellStyle name="Note 2 2 2 2 15 3" xfId="12100"/>
    <cellStyle name="Note 2 2 2 2 15 3 2" xfId="31559"/>
    <cellStyle name="Note 2 2 2 2 15 3 3" xfId="23206"/>
    <cellStyle name="Note 2 2 2 2 15 4" xfId="26096"/>
    <cellStyle name="Note 2 2 2 2 15 5" xfId="16074"/>
    <cellStyle name="Note 2 2 2 2 16" xfId="3594"/>
    <cellStyle name="Note 2 2 2 2 16 2" xfId="7451"/>
    <cellStyle name="Note 2 2 2 2 16 2 2" xfId="28133"/>
    <cellStyle name="Note 2 2 2 2 16 2 3" xfId="18670"/>
    <cellStyle name="Note 2 2 2 2 16 3" xfId="11124"/>
    <cellStyle name="Note 2 2 2 2 16 3 2" xfId="30891"/>
    <cellStyle name="Note 2 2 2 2 16 3 3" xfId="22230"/>
    <cellStyle name="Note 2 2 2 2 16 4" xfId="25402"/>
    <cellStyle name="Note 2 2 2 2 16 5" xfId="15557"/>
    <cellStyle name="Note 2 2 2 2 17" xfId="4904"/>
    <cellStyle name="Note 2 2 2 2 17 2" xfId="8714"/>
    <cellStyle name="Note 2 2 2 2 17 2 2" xfId="29033"/>
    <cellStyle name="Note 2 2 2 2 17 2 3" xfId="19933"/>
    <cellStyle name="Note 2 2 2 2 17 3" xfId="12387"/>
    <cellStyle name="Note 2 2 2 2 17 3 2" xfId="31791"/>
    <cellStyle name="Note 2 2 2 2 17 3 3" xfId="23493"/>
    <cellStyle name="Note 2 2 2 2 17 4" xfId="26334"/>
    <cellStyle name="Note 2 2 2 2 17 5" xfId="16203"/>
    <cellStyle name="Note 2 2 2 2 18" xfId="1942"/>
    <cellStyle name="Note 2 2 2 2 18 2" xfId="24259"/>
    <cellStyle name="Note 2 2 2 2 18 3" xfId="14682"/>
    <cellStyle name="Note 2 2 2 2 19" xfId="5328"/>
    <cellStyle name="Note 2 2 2 2 19 2" xfId="26658"/>
    <cellStyle name="Note 2 2 2 2 19 3" xfId="16604"/>
    <cellStyle name="Note 2 2 2 2 2" xfId="1883"/>
    <cellStyle name="Note 2 2 2 2 2 2" xfId="5937"/>
    <cellStyle name="Note 2 2 2 2 2 2 2" xfId="26999"/>
    <cellStyle name="Note 2 2 2 2 2 2 3" xfId="17158"/>
    <cellStyle name="Note 2 2 2 2 2 3" xfId="9612"/>
    <cellStyle name="Note 2 2 2 2 2 3 2" xfId="29759"/>
    <cellStyle name="Note 2 2 2 2 2 3 3" xfId="20718"/>
    <cellStyle name="Note 2 2 2 2 2 4" xfId="24210"/>
    <cellStyle name="Note 2 2 2 2 2 5" xfId="14834"/>
    <cellStyle name="Note 2 2 2 2 2 6" xfId="34940"/>
    <cellStyle name="Note 2 2 2 2 20" xfId="23852"/>
    <cellStyle name="Note 2 2 2 2 21" xfId="35070"/>
    <cellStyle name="Note 2 2 2 2 3" xfId="2423"/>
    <cellStyle name="Note 2 2 2 2 3 2" xfId="6317"/>
    <cellStyle name="Note 2 2 2 2 3 2 2" xfId="27317"/>
    <cellStyle name="Note 2 2 2 2 3 2 3" xfId="17538"/>
    <cellStyle name="Note 2 2 2 2 3 3" xfId="9992"/>
    <cellStyle name="Note 2 2 2 2 3 3 2" xfId="30077"/>
    <cellStyle name="Note 2 2 2 2 3 3 3" xfId="21098"/>
    <cellStyle name="Note 2 2 2 2 3 4" xfId="24578"/>
    <cellStyle name="Note 2 2 2 2 3 5" xfId="14974"/>
    <cellStyle name="Note 2 2 2 2 3 6" xfId="36106"/>
    <cellStyle name="Note 2 2 2 2 4" xfId="1615"/>
    <cellStyle name="Note 2 2 2 2 4 2" xfId="5673"/>
    <cellStyle name="Note 2 2 2 2 4 2 2" xfId="26773"/>
    <cellStyle name="Note 2 2 2 2 4 2 3" xfId="16894"/>
    <cellStyle name="Note 2 2 2 2 4 3" xfId="9351"/>
    <cellStyle name="Note 2 2 2 2 4 3 2" xfId="29535"/>
    <cellStyle name="Note 2 2 2 2 4 3 3" xfId="20457"/>
    <cellStyle name="Note 2 2 2 2 4 4" xfId="23986"/>
    <cellStyle name="Note 2 2 2 2 4 5" xfId="14740"/>
    <cellStyle name="Note 2 2 2 2 5" xfId="2644"/>
    <cellStyle name="Note 2 2 2 2 5 2" xfId="6523"/>
    <cellStyle name="Note 2 2 2 2 5 2 2" xfId="27450"/>
    <cellStyle name="Note 2 2 2 2 5 2 3" xfId="17742"/>
    <cellStyle name="Note 2 2 2 2 5 3" xfId="10196"/>
    <cellStyle name="Note 2 2 2 2 5 3 2" xfId="30208"/>
    <cellStyle name="Note 2 2 2 2 5 3 3" xfId="21302"/>
    <cellStyle name="Note 2 2 2 2 5 4" xfId="24714"/>
    <cellStyle name="Note 2 2 2 2 5 5" xfId="15094"/>
    <cellStyle name="Note 2 2 2 2 6" xfId="1690"/>
    <cellStyle name="Note 2 2 2 2 6 2" xfId="5748"/>
    <cellStyle name="Note 2 2 2 2 6 2 2" xfId="26830"/>
    <cellStyle name="Note 2 2 2 2 6 2 3" xfId="16969"/>
    <cellStyle name="Note 2 2 2 2 6 3" xfId="9426"/>
    <cellStyle name="Note 2 2 2 2 6 3 2" xfId="29592"/>
    <cellStyle name="Note 2 2 2 2 6 3 3" xfId="20532"/>
    <cellStyle name="Note 2 2 2 2 6 4" xfId="24043"/>
    <cellStyle name="Note 2 2 2 2 6 5" xfId="14764"/>
    <cellStyle name="Note 2 2 2 2 7" xfId="2946"/>
    <cellStyle name="Note 2 2 2 2 7 2" xfId="6824"/>
    <cellStyle name="Note 2 2 2 2 7 2 2" xfId="27720"/>
    <cellStyle name="Note 2 2 2 2 7 2 3" xfId="18043"/>
    <cellStyle name="Note 2 2 2 2 7 3" xfId="10497"/>
    <cellStyle name="Note 2 2 2 2 7 3 2" xfId="30478"/>
    <cellStyle name="Note 2 2 2 2 7 3 3" xfId="21603"/>
    <cellStyle name="Note 2 2 2 2 7 4" xfId="24985"/>
    <cellStyle name="Note 2 2 2 2 7 5" xfId="15214"/>
    <cellStyle name="Note 2 2 2 2 8" xfId="1620"/>
    <cellStyle name="Note 2 2 2 2 8 2" xfId="5678"/>
    <cellStyle name="Note 2 2 2 2 8 2 2" xfId="26778"/>
    <cellStyle name="Note 2 2 2 2 8 2 3" xfId="16899"/>
    <cellStyle name="Note 2 2 2 2 8 3" xfId="9356"/>
    <cellStyle name="Note 2 2 2 2 8 3 2" xfId="29540"/>
    <cellStyle name="Note 2 2 2 2 8 3 3" xfId="20462"/>
    <cellStyle name="Note 2 2 2 2 8 4" xfId="23991"/>
    <cellStyle name="Note 2 2 2 2 8 5" xfId="14743"/>
    <cellStyle name="Note 2 2 2 2 9" xfId="2163"/>
    <cellStyle name="Note 2 2 2 2 9 2" xfId="6076"/>
    <cellStyle name="Note 2 2 2 2 9 2 2" xfId="27120"/>
    <cellStyle name="Note 2 2 2 2 9 2 3" xfId="17297"/>
    <cellStyle name="Note 2 2 2 2 9 3" xfId="9751"/>
    <cellStyle name="Note 2 2 2 2 9 3 2" xfId="29880"/>
    <cellStyle name="Note 2 2 2 2 9 3 3" xfId="20857"/>
    <cellStyle name="Note 2 2 2 2 9 4" xfId="24376"/>
    <cellStyle name="Note 2 2 2 2 9 5" xfId="14893"/>
    <cellStyle name="Note 2 2 2 20" xfId="5327"/>
    <cellStyle name="Note 2 2 2 20 2" xfId="26657"/>
    <cellStyle name="Note 2 2 2 20 3" xfId="16603"/>
    <cellStyle name="Note 2 2 2 21" xfId="23851"/>
    <cellStyle name="Note 2 2 2 22" xfId="34079"/>
    <cellStyle name="Note 2 2 2 3" xfId="1884"/>
    <cellStyle name="Note 2 2 2 3 2" xfId="5938"/>
    <cellStyle name="Note 2 2 2 3 2 2" xfId="27000"/>
    <cellStyle name="Note 2 2 2 3 2 3" xfId="17159"/>
    <cellStyle name="Note 2 2 2 3 3" xfId="9613"/>
    <cellStyle name="Note 2 2 2 3 3 2" xfId="29760"/>
    <cellStyle name="Note 2 2 2 3 3 3" xfId="20719"/>
    <cellStyle name="Note 2 2 2 3 4" xfId="24211"/>
    <cellStyle name="Note 2 2 2 3 5" xfId="14835"/>
    <cellStyle name="Note 2 2 2 3 6" xfId="35521"/>
    <cellStyle name="Note 2 2 2 4" xfId="2211"/>
    <cellStyle name="Note 2 2 2 4 2" xfId="6121"/>
    <cellStyle name="Note 2 2 2 4 2 2" xfId="27165"/>
    <cellStyle name="Note 2 2 2 4 2 3" xfId="17342"/>
    <cellStyle name="Note 2 2 2 4 3" xfId="9796"/>
    <cellStyle name="Note 2 2 2 4 3 2" xfId="29925"/>
    <cellStyle name="Note 2 2 2 4 3 3" xfId="20902"/>
    <cellStyle name="Note 2 2 2 4 4" xfId="24421"/>
    <cellStyle name="Note 2 2 2 4 5" xfId="14910"/>
    <cellStyle name="Note 2 2 2 4 6" xfId="35638"/>
    <cellStyle name="Note 2 2 2 5" xfId="1889"/>
    <cellStyle name="Note 2 2 2 5 2" xfId="5943"/>
    <cellStyle name="Note 2 2 2 5 2 2" xfId="27005"/>
    <cellStyle name="Note 2 2 2 5 2 3" xfId="17164"/>
    <cellStyle name="Note 2 2 2 5 3" xfId="9618"/>
    <cellStyle name="Note 2 2 2 5 3 2" xfId="29765"/>
    <cellStyle name="Note 2 2 2 5 3 3" xfId="20724"/>
    <cellStyle name="Note 2 2 2 5 4" xfId="24216"/>
    <cellStyle name="Note 2 2 2 5 5" xfId="14840"/>
    <cellStyle name="Note 2 2 2 6" xfId="2205"/>
    <cellStyle name="Note 2 2 2 6 2" xfId="6116"/>
    <cellStyle name="Note 2 2 2 6 2 2" xfId="27160"/>
    <cellStyle name="Note 2 2 2 6 2 3" xfId="17337"/>
    <cellStyle name="Note 2 2 2 6 3" xfId="9791"/>
    <cellStyle name="Note 2 2 2 6 3 2" xfId="29920"/>
    <cellStyle name="Note 2 2 2 6 3 3" xfId="20897"/>
    <cellStyle name="Note 2 2 2 6 4" xfId="24416"/>
    <cellStyle name="Note 2 2 2 6 5" xfId="14905"/>
    <cellStyle name="Note 2 2 2 7" xfId="2646"/>
    <cellStyle name="Note 2 2 2 7 2" xfId="6525"/>
    <cellStyle name="Note 2 2 2 7 2 2" xfId="27451"/>
    <cellStyle name="Note 2 2 2 7 2 3" xfId="17744"/>
    <cellStyle name="Note 2 2 2 7 3" xfId="10198"/>
    <cellStyle name="Note 2 2 2 7 3 2" xfId="30209"/>
    <cellStyle name="Note 2 2 2 7 3 3" xfId="21304"/>
    <cellStyle name="Note 2 2 2 7 4" xfId="24715"/>
    <cellStyle name="Note 2 2 2 7 5" xfId="15096"/>
    <cellStyle name="Note 2 2 2 8" xfId="2939"/>
    <cellStyle name="Note 2 2 2 8 2" xfId="6817"/>
    <cellStyle name="Note 2 2 2 8 2 2" xfId="27713"/>
    <cellStyle name="Note 2 2 2 8 2 3" xfId="18036"/>
    <cellStyle name="Note 2 2 2 8 3" xfId="10490"/>
    <cellStyle name="Note 2 2 2 8 3 2" xfId="30471"/>
    <cellStyle name="Note 2 2 2 8 3 3" xfId="21596"/>
    <cellStyle name="Note 2 2 2 8 4" xfId="24978"/>
    <cellStyle name="Note 2 2 2 8 5" xfId="15213"/>
    <cellStyle name="Note 2 2 2 9" xfId="1745"/>
    <cellStyle name="Note 2 2 2 9 2" xfId="5801"/>
    <cellStyle name="Note 2 2 2 9 2 2" xfId="26881"/>
    <cellStyle name="Note 2 2 2 9 2 3" xfId="17022"/>
    <cellStyle name="Note 2 2 2 9 3" xfId="9477"/>
    <cellStyle name="Note 2 2 2 9 3 2" xfId="29642"/>
    <cellStyle name="Note 2 2 2 9 3 3" xfId="20583"/>
    <cellStyle name="Note 2 2 2 9 4" xfId="24093"/>
    <cellStyle name="Note 2 2 2 9 5" xfId="14782"/>
    <cellStyle name="Note 2 2 20" xfId="1940"/>
    <cellStyle name="Note 2 2 20 2" xfId="24257"/>
    <cellStyle name="Note 2 2 20 3" xfId="16418"/>
    <cellStyle name="Note 2 2 21" xfId="5326"/>
    <cellStyle name="Note 2 2 21 2" xfId="26656"/>
    <cellStyle name="Note 2 2 21 3" xfId="16602"/>
    <cellStyle name="Note 2 2 22" xfId="23850"/>
    <cellStyle name="Note 2 2 23" xfId="34065"/>
    <cellStyle name="Note 2 2 3" xfId="1063"/>
    <cellStyle name="Note 2 2 3 10" xfId="2164"/>
    <cellStyle name="Note 2 2 3 10 2" xfId="6077"/>
    <cellStyle name="Note 2 2 3 10 2 2" xfId="27121"/>
    <cellStyle name="Note 2 2 3 10 2 3" xfId="17298"/>
    <cellStyle name="Note 2 2 3 10 3" xfId="9752"/>
    <cellStyle name="Note 2 2 3 10 3 2" xfId="29881"/>
    <cellStyle name="Note 2 2 3 10 3 3" xfId="20858"/>
    <cellStyle name="Note 2 2 3 10 4" xfId="24377"/>
    <cellStyle name="Note 2 2 3 10 5" xfId="14894"/>
    <cellStyle name="Note 2 2 3 11" xfId="1603"/>
    <cellStyle name="Note 2 2 3 11 2" xfId="5662"/>
    <cellStyle name="Note 2 2 3 11 2 2" xfId="26762"/>
    <cellStyle name="Note 2 2 3 11 2 3" xfId="16883"/>
    <cellStyle name="Note 2 2 3 11 3" xfId="9340"/>
    <cellStyle name="Note 2 2 3 11 3 2" xfId="29524"/>
    <cellStyle name="Note 2 2 3 11 3 3" xfId="20446"/>
    <cellStyle name="Note 2 2 3 11 4" xfId="23974"/>
    <cellStyle name="Note 2 2 3 11 5" xfId="14734"/>
    <cellStyle name="Note 2 2 3 12" xfId="2659"/>
    <cellStyle name="Note 2 2 3 12 2" xfId="6538"/>
    <cellStyle name="Note 2 2 3 12 2 2" xfId="27459"/>
    <cellStyle name="Note 2 2 3 12 2 3" xfId="17757"/>
    <cellStyle name="Note 2 2 3 12 3" xfId="10211"/>
    <cellStyle name="Note 2 2 3 12 3 2" xfId="30217"/>
    <cellStyle name="Note 2 2 3 12 3 3" xfId="21317"/>
    <cellStyle name="Note 2 2 3 12 4" xfId="24723"/>
    <cellStyle name="Note 2 2 3 12 5" xfId="15107"/>
    <cellStyle name="Note 2 2 3 13" xfId="1902"/>
    <cellStyle name="Note 2 2 3 13 2" xfId="5956"/>
    <cellStyle name="Note 2 2 3 13 2 2" xfId="27018"/>
    <cellStyle name="Note 2 2 3 13 2 3" xfId="17177"/>
    <cellStyle name="Note 2 2 3 13 3" xfId="9631"/>
    <cellStyle name="Note 2 2 3 13 3 2" xfId="29778"/>
    <cellStyle name="Note 2 2 3 13 3 3" xfId="20737"/>
    <cellStyle name="Note 2 2 3 13 4" xfId="24229"/>
    <cellStyle name="Note 2 2 3 13 5" xfId="14848"/>
    <cellStyle name="Note 2 2 3 14" xfId="3799"/>
    <cellStyle name="Note 2 2 3 14 2" xfId="7645"/>
    <cellStyle name="Note 2 2 3 14 2 2" xfId="28255"/>
    <cellStyle name="Note 2 2 3 14 2 3" xfId="18864"/>
    <cellStyle name="Note 2 2 3 14 3" xfId="11318"/>
    <cellStyle name="Note 2 2 3 14 3 2" xfId="31013"/>
    <cellStyle name="Note 2 2 3 14 3 3" xfId="22424"/>
    <cellStyle name="Note 2 2 3 14 4" xfId="25535"/>
    <cellStyle name="Note 2 2 3 14 5" xfId="15678"/>
    <cellStyle name="Note 2 2 3 15" xfId="1781"/>
    <cellStyle name="Note 2 2 3 15 2" xfId="5835"/>
    <cellStyle name="Note 2 2 3 15 2 2" xfId="26915"/>
    <cellStyle name="Note 2 2 3 15 2 3" xfId="17056"/>
    <cellStyle name="Note 2 2 3 15 3" xfId="9510"/>
    <cellStyle name="Note 2 2 3 15 3 2" xfId="29675"/>
    <cellStyle name="Note 2 2 3 15 3 3" xfId="20616"/>
    <cellStyle name="Note 2 2 3 15 4" xfId="24126"/>
    <cellStyle name="Note 2 2 3 15 5" xfId="14794"/>
    <cellStyle name="Note 2 2 3 16" xfId="2783"/>
    <cellStyle name="Note 2 2 3 16 2" xfId="6662"/>
    <cellStyle name="Note 2 2 3 16 2 2" xfId="27577"/>
    <cellStyle name="Note 2 2 3 16 2 3" xfId="17881"/>
    <cellStyle name="Note 2 2 3 16 3" xfId="10335"/>
    <cellStyle name="Note 2 2 3 16 3 2" xfId="30335"/>
    <cellStyle name="Note 2 2 3 16 3 3" xfId="21441"/>
    <cellStyle name="Note 2 2 3 16 4" xfId="24841"/>
    <cellStyle name="Note 2 2 3 16 5" xfId="15152"/>
    <cellStyle name="Note 2 2 3 17" xfId="3595"/>
    <cellStyle name="Note 2 2 3 17 2" xfId="7452"/>
    <cellStyle name="Note 2 2 3 17 2 2" xfId="28134"/>
    <cellStyle name="Note 2 2 3 17 2 3" xfId="18671"/>
    <cellStyle name="Note 2 2 3 17 3" xfId="11125"/>
    <cellStyle name="Note 2 2 3 17 3 2" xfId="30892"/>
    <cellStyle name="Note 2 2 3 17 3 3" xfId="22231"/>
    <cellStyle name="Note 2 2 3 17 4" xfId="25403"/>
    <cellStyle name="Note 2 2 3 17 5" xfId="15558"/>
    <cellStyle name="Note 2 2 3 18" xfId="2147"/>
    <cellStyle name="Note 2 2 3 18 2" xfId="6061"/>
    <cellStyle name="Note 2 2 3 18 2 2" xfId="27105"/>
    <cellStyle name="Note 2 2 3 18 2 3" xfId="17282"/>
    <cellStyle name="Note 2 2 3 18 3" xfId="9736"/>
    <cellStyle name="Note 2 2 3 18 3 2" xfId="29865"/>
    <cellStyle name="Note 2 2 3 18 3 3" xfId="20842"/>
    <cellStyle name="Note 2 2 3 18 4" xfId="24361"/>
    <cellStyle name="Note 2 2 3 18 5" xfId="14883"/>
    <cellStyle name="Note 2 2 3 19" xfId="1943"/>
    <cellStyle name="Note 2 2 3 19 2" xfId="24260"/>
    <cellStyle name="Note 2 2 3 19 3" xfId="16530"/>
    <cellStyle name="Note 2 2 3 2" xfId="1064"/>
    <cellStyle name="Note 2 2 3 2 10" xfId="3343"/>
    <cellStyle name="Note 2 2 3 2 10 2" xfId="7208"/>
    <cellStyle name="Note 2 2 3 2 10 2 2" xfId="27989"/>
    <cellStyle name="Note 2 2 3 2 10 2 3" xfId="18427"/>
    <cellStyle name="Note 2 2 3 2 10 3" xfId="10881"/>
    <cellStyle name="Note 2 2 3 2 10 3 2" xfId="30747"/>
    <cellStyle name="Note 2 2 3 2 10 3 3" xfId="21987"/>
    <cellStyle name="Note 2 2 3 2 10 4" xfId="25254"/>
    <cellStyle name="Note 2 2 3 2 10 5" xfId="15405"/>
    <cellStyle name="Note 2 2 3 2 11" xfId="2660"/>
    <cellStyle name="Note 2 2 3 2 11 2" xfId="6539"/>
    <cellStyle name="Note 2 2 3 2 11 2 2" xfId="27460"/>
    <cellStyle name="Note 2 2 3 2 11 2 3" xfId="17758"/>
    <cellStyle name="Note 2 2 3 2 11 3" xfId="10212"/>
    <cellStyle name="Note 2 2 3 2 11 3 2" xfId="30218"/>
    <cellStyle name="Note 2 2 3 2 11 3 3" xfId="21318"/>
    <cellStyle name="Note 2 2 3 2 11 4" xfId="24724"/>
    <cellStyle name="Note 2 2 3 2 11 5" xfId="15108"/>
    <cellStyle name="Note 2 2 3 2 12" xfId="1901"/>
    <cellStyle name="Note 2 2 3 2 12 2" xfId="5955"/>
    <cellStyle name="Note 2 2 3 2 12 2 2" xfId="27017"/>
    <cellStyle name="Note 2 2 3 2 12 2 3" xfId="17176"/>
    <cellStyle name="Note 2 2 3 2 12 3" xfId="9630"/>
    <cellStyle name="Note 2 2 3 2 12 3 2" xfId="29777"/>
    <cellStyle name="Note 2 2 3 2 12 3 3" xfId="20736"/>
    <cellStyle name="Note 2 2 3 2 12 4" xfId="24228"/>
    <cellStyle name="Note 2 2 3 2 12 5" xfId="14847"/>
    <cellStyle name="Note 2 2 3 2 13" xfId="3800"/>
    <cellStyle name="Note 2 2 3 2 13 2" xfId="7646"/>
    <cellStyle name="Note 2 2 3 2 13 2 2" xfId="28256"/>
    <cellStyle name="Note 2 2 3 2 13 2 3" xfId="18865"/>
    <cellStyle name="Note 2 2 3 2 13 3" xfId="11319"/>
    <cellStyle name="Note 2 2 3 2 13 3 2" xfId="31014"/>
    <cellStyle name="Note 2 2 3 2 13 3 3" xfId="22425"/>
    <cellStyle name="Note 2 2 3 2 13 4" xfId="25536"/>
    <cellStyle name="Note 2 2 3 2 13 5" xfId="15679"/>
    <cellStyle name="Note 2 2 3 2 14" xfId="1780"/>
    <cellStyle name="Note 2 2 3 2 14 2" xfId="5834"/>
    <cellStyle name="Note 2 2 3 2 14 2 2" xfId="26914"/>
    <cellStyle name="Note 2 2 3 2 14 2 3" xfId="17055"/>
    <cellStyle name="Note 2 2 3 2 14 3" xfId="9509"/>
    <cellStyle name="Note 2 2 3 2 14 3 2" xfId="29674"/>
    <cellStyle name="Note 2 2 3 2 14 3 3" xfId="20615"/>
    <cellStyle name="Note 2 2 3 2 14 4" xfId="24125"/>
    <cellStyle name="Note 2 2 3 2 14 5" xfId="14793"/>
    <cellStyle name="Note 2 2 3 2 15" xfId="4381"/>
    <cellStyle name="Note 2 2 3 2 15 2" xfId="8200"/>
    <cellStyle name="Note 2 2 3 2 15 2 2" xfId="28672"/>
    <cellStyle name="Note 2 2 3 2 15 2 3" xfId="19419"/>
    <cellStyle name="Note 2 2 3 2 15 3" xfId="11873"/>
    <cellStyle name="Note 2 2 3 2 15 3 2" xfId="31430"/>
    <cellStyle name="Note 2 2 3 2 15 3 3" xfId="22979"/>
    <cellStyle name="Note 2 2 3 2 15 4" xfId="25967"/>
    <cellStyle name="Note 2 2 3 2 15 5" xfId="15932"/>
    <cellStyle name="Note 2 2 3 2 16" xfId="3596"/>
    <cellStyle name="Note 2 2 3 2 16 2" xfId="7453"/>
    <cellStyle name="Note 2 2 3 2 16 2 2" xfId="28135"/>
    <cellStyle name="Note 2 2 3 2 16 2 3" xfId="18672"/>
    <cellStyle name="Note 2 2 3 2 16 3" xfId="11126"/>
    <cellStyle name="Note 2 2 3 2 16 3 2" xfId="30893"/>
    <cellStyle name="Note 2 2 3 2 16 3 3" xfId="22232"/>
    <cellStyle name="Note 2 2 3 2 16 4" xfId="25404"/>
    <cellStyle name="Note 2 2 3 2 16 5" xfId="15559"/>
    <cellStyle name="Note 2 2 3 2 17" xfId="2148"/>
    <cellStyle name="Note 2 2 3 2 17 2" xfId="6062"/>
    <cellStyle name="Note 2 2 3 2 17 2 2" xfId="27106"/>
    <cellStyle name="Note 2 2 3 2 17 2 3" xfId="17283"/>
    <cellStyle name="Note 2 2 3 2 17 3" xfId="9737"/>
    <cellStyle name="Note 2 2 3 2 17 3 2" xfId="29866"/>
    <cellStyle name="Note 2 2 3 2 17 3 3" xfId="20843"/>
    <cellStyle name="Note 2 2 3 2 17 4" xfId="24362"/>
    <cellStyle name="Note 2 2 3 2 17 5" xfId="14884"/>
    <cellStyle name="Note 2 2 3 2 18" xfId="1944"/>
    <cellStyle name="Note 2 2 3 2 18 2" xfId="24261"/>
    <cellStyle name="Note 2 2 3 2 18 3" xfId="16441"/>
    <cellStyle name="Note 2 2 3 2 19" xfId="5330"/>
    <cellStyle name="Note 2 2 3 2 19 2" xfId="26660"/>
    <cellStyle name="Note 2 2 3 2 19 3" xfId="16606"/>
    <cellStyle name="Note 2 2 3 2 2" xfId="1881"/>
    <cellStyle name="Note 2 2 3 2 2 2" xfId="5935"/>
    <cellStyle name="Note 2 2 3 2 2 2 2" xfId="26997"/>
    <cellStyle name="Note 2 2 3 2 2 2 3" xfId="17156"/>
    <cellStyle name="Note 2 2 3 2 2 3" xfId="9610"/>
    <cellStyle name="Note 2 2 3 2 2 3 2" xfId="29757"/>
    <cellStyle name="Note 2 2 3 2 2 3 3" xfId="20716"/>
    <cellStyle name="Note 2 2 3 2 2 4" xfId="24208"/>
    <cellStyle name="Note 2 2 3 2 2 5" xfId="14832"/>
    <cellStyle name="Note 2 2 3 2 2 6" xfId="35315"/>
    <cellStyle name="Note 2 2 3 2 20" xfId="23854"/>
    <cellStyle name="Note 2 2 3 2 21" xfId="35103"/>
    <cellStyle name="Note 2 2 3 2 3" xfId="2213"/>
    <cellStyle name="Note 2 2 3 2 3 2" xfId="6123"/>
    <cellStyle name="Note 2 2 3 2 3 2 2" xfId="27167"/>
    <cellStyle name="Note 2 2 3 2 3 2 3" xfId="17344"/>
    <cellStyle name="Note 2 2 3 2 3 3" xfId="9798"/>
    <cellStyle name="Note 2 2 3 2 3 3 2" xfId="29927"/>
    <cellStyle name="Note 2 2 3 2 3 3 3" xfId="20904"/>
    <cellStyle name="Note 2 2 3 2 3 4" xfId="24423"/>
    <cellStyle name="Note 2 2 3 2 3 5" xfId="14912"/>
    <cellStyle name="Note 2 2 3 2 3 6" xfId="36117"/>
    <cellStyle name="Note 2 2 3 2 4" xfId="1888"/>
    <cellStyle name="Note 2 2 3 2 4 2" xfId="5942"/>
    <cellStyle name="Note 2 2 3 2 4 2 2" xfId="27004"/>
    <cellStyle name="Note 2 2 3 2 4 2 3" xfId="17163"/>
    <cellStyle name="Note 2 2 3 2 4 3" xfId="9617"/>
    <cellStyle name="Note 2 2 3 2 4 3 2" xfId="29764"/>
    <cellStyle name="Note 2 2 3 2 4 3 3" xfId="20723"/>
    <cellStyle name="Note 2 2 3 2 4 4" xfId="24215"/>
    <cellStyle name="Note 2 2 3 2 4 5" xfId="14839"/>
    <cellStyle name="Note 2 2 3 2 5" xfId="2206"/>
    <cellStyle name="Note 2 2 3 2 5 2" xfId="6117"/>
    <cellStyle name="Note 2 2 3 2 5 2 2" xfId="27161"/>
    <cellStyle name="Note 2 2 3 2 5 2 3" xfId="17338"/>
    <cellStyle name="Note 2 2 3 2 5 3" xfId="9792"/>
    <cellStyle name="Note 2 2 3 2 5 3 2" xfId="29921"/>
    <cellStyle name="Note 2 2 3 2 5 3 3" xfId="20898"/>
    <cellStyle name="Note 2 2 3 2 5 4" xfId="24417"/>
    <cellStyle name="Note 2 2 3 2 5 5" xfId="14906"/>
    <cellStyle name="Note 2 2 3 2 6" xfId="1688"/>
    <cellStyle name="Note 2 2 3 2 6 2" xfId="5746"/>
    <cellStyle name="Note 2 2 3 2 6 2 2" xfId="26828"/>
    <cellStyle name="Note 2 2 3 2 6 2 3" xfId="16967"/>
    <cellStyle name="Note 2 2 3 2 6 3" xfId="9424"/>
    <cellStyle name="Note 2 2 3 2 6 3 2" xfId="29590"/>
    <cellStyle name="Note 2 2 3 2 6 3 3" xfId="20530"/>
    <cellStyle name="Note 2 2 3 2 6 4" xfId="24041"/>
    <cellStyle name="Note 2 2 3 2 6 5" xfId="14762"/>
    <cellStyle name="Note 2 2 3 2 7" xfId="2096"/>
    <cellStyle name="Note 2 2 3 2 7 2" xfId="6010"/>
    <cellStyle name="Note 2 2 3 2 7 2 2" xfId="27072"/>
    <cellStyle name="Note 2 2 3 2 7 2 3" xfId="17231"/>
    <cellStyle name="Note 2 2 3 2 7 3" xfId="9685"/>
    <cellStyle name="Note 2 2 3 2 7 3 2" xfId="29832"/>
    <cellStyle name="Note 2 2 3 2 7 3 3" xfId="20791"/>
    <cellStyle name="Note 2 2 3 2 7 4" xfId="24328"/>
    <cellStyle name="Note 2 2 3 2 7 5" xfId="14856"/>
    <cellStyle name="Note 2 2 3 2 8" xfId="1618"/>
    <cellStyle name="Note 2 2 3 2 8 2" xfId="5676"/>
    <cellStyle name="Note 2 2 3 2 8 2 2" xfId="26776"/>
    <cellStyle name="Note 2 2 3 2 8 2 3" xfId="16897"/>
    <cellStyle name="Note 2 2 3 2 8 3" xfId="9354"/>
    <cellStyle name="Note 2 2 3 2 8 3 2" xfId="29538"/>
    <cellStyle name="Note 2 2 3 2 8 3 3" xfId="20460"/>
    <cellStyle name="Note 2 2 3 2 8 4" xfId="23989"/>
    <cellStyle name="Note 2 2 3 2 8 5" xfId="14741"/>
    <cellStyle name="Note 2 2 3 2 9" xfId="2165"/>
    <cellStyle name="Note 2 2 3 2 9 2" xfId="6078"/>
    <cellStyle name="Note 2 2 3 2 9 2 2" xfId="27122"/>
    <cellStyle name="Note 2 2 3 2 9 2 3" xfId="17299"/>
    <cellStyle name="Note 2 2 3 2 9 3" xfId="9753"/>
    <cellStyle name="Note 2 2 3 2 9 3 2" xfId="29882"/>
    <cellStyle name="Note 2 2 3 2 9 3 3" xfId="20859"/>
    <cellStyle name="Note 2 2 3 2 9 4" xfId="24378"/>
    <cellStyle name="Note 2 2 3 2 9 5" xfId="14895"/>
    <cellStyle name="Note 2 2 3 20" xfId="5329"/>
    <cellStyle name="Note 2 2 3 20 2" xfId="26659"/>
    <cellStyle name="Note 2 2 3 20 3" xfId="16605"/>
    <cellStyle name="Note 2 2 3 21" xfId="23853"/>
    <cellStyle name="Note 2 2 3 22" xfId="34112"/>
    <cellStyle name="Note 2 2 3 3" xfId="1882"/>
    <cellStyle name="Note 2 2 3 3 2" xfId="5936"/>
    <cellStyle name="Note 2 2 3 3 2 2" xfId="26998"/>
    <cellStyle name="Note 2 2 3 3 2 3" xfId="17157"/>
    <cellStyle name="Note 2 2 3 3 3" xfId="9611"/>
    <cellStyle name="Note 2 2 3 3 3 2" xfId="29758"/>
    <cellStyle name="Note 2 2 3 3 3 3" xfId="20717"/>
    <cellStyle name="Note 2 2 3 3 4" xfId="24209"/>
    <cellStyle name="Note 2 2 3 3 5" xfId="14833"/>
    <cellStyle name="Note 2 2 3 3 6" xfId="34539"/>
    <cellStyle name="Note 2 2 3 4" xfId="2212"/>
    <cellStyle name="Note 2 2 3 4 2" xfId="6122"/>
    <cellStyle name="Note 2 2 3 4 2 2" xfId="27166"/>
    <cellStyle name="Note 2 2 3 4 2 3" xfId="17343"/>
    <cellStyle name="Note 2 2 3 4 3" xfId="9797"/>
    <cellStyle name="Note 2 2 3 4 3 2" xfId="29926"/>
    <cellStyle name="Note 2 2 3 4 3 3" xfId="20903"/>
    <cellStyle name="Note 2 2 3 4 4" xfId="24422"/>
    <cellStyle name="Note 2 2 3 4 5" xfId="14911"/>
    <cellStyle name="Note 2 2 3 4 6" xfId="35973"/>
    <cellStyle name="Note 2 2 3 5" xfId="2640"/>
    <cellStyle name="Note 2 2 3 5 2" xfId="6519"/>
    <cellStyle name="Note 2 2 3 5 2 2" xfId="27446"/>
    <cellStyle name="Note 2 2 3 5 2 3" xfId="17738"/>
    <cellStyle name="Note 2 2 3 5 3" xfId="10192"/>
    <cellStyle name="Note 2 2 3 5 3 2" xfId="30204"/>
    <cellStyle name="Note 2 2 3 5 3 3" xfId="21298"/>
    <cellStyle name="Note 2 2 3 5 4" xfId="24710"/>
    <cellStyle name="Note 2 2 3 5 5" xfId="15091"/>
    <cellStyle name="Note 2 2 3 6" xfId="2789"/>
    <cellStyle name="Note 2 2 3 6 2" xfId="6668"/>
    <cellStyle name="Note 2 2 3 6 2 2" xfId="27583"/>
    <cellStyle name="Note 2 2 3 6 2 3" xfId="17887"/>
    <cellStyle name="Note 2 2 3 6 3" xfId="10341"/>
    <cellStyle name="Note 2 2 3 6 3 2" xfId="30341"/>
    <cellStyle name="Note 2 2 3 6 3 3" xfId="21447"/>
    <cellStyle name="Note 2 2 3 6 4" xfId="24847"/>
    <cellStyle name="Note 2 2 3 6 5" xfId="15155"/>
    <cellStyle name="Note 2 2 3 7" xfId="1689"/>
    <cellStyle name="Note 2 2 3 7 2" xfId="5747"/>
    <cellStyle name="Note 2 2 3 7 2 2" xfId="26829"/>
    <cellStyle name="Note 2 2 3 7 2 3" xfId="16968"/>
    <cellStyle name="Note 2 2 3 7 3" xfId="9425"/>
    <cellStyle name="Note 2 2 3 7 3 2" xfId="29591"/>
    <cellStyle name="Note 2 2 3 7 3 3" xfId="20531"/>
    <cellStyle name="Note 2 2 3 7 4" xfId="24042"/>
    <cellStyle name="Note 2 2 3 7 5" xfId="14763"/>
    <cellStyle name="Note 2 2 3 8" xfId="2095"/>
    <cellStyle name="Note 2 2 3 8 2" xfId="6009"/>
    <cellStyle name="Note 2 2 3 8 2 2" xfId="27071"/>
    <cellStyle name="Note 2 2 3 8 2 3" xfId="17230"/>
    <cellStyle name="Note 2 2 3 8 3" xfId="9684"/>
    <cellStyle name="Note 2 2 3 8 3 2" xfId="29831"/>
    <cellStyle name="Note 2 2 3 8 3 3" xfId="20790"/>
    <cellStyle name="Note 2 2 3 8 4" xfId="24327"/>
    <cellStyle name="Note 2 2 3 8 5" xfId="14855"/>
    <cellStyle name="Note 2 2 3 9" xfId="1619"/>
    <cellStyle name="Note 2 2 3 9 2" xfId="5677"/>
    <cellStyle name="Note 2 2 3 9 2 2" xfId="26777"/>
    <cellStyle name="Note 2 2 3 9 2 3" xfId="16898"/>
    <cellStyle name="Note 2 2 3 9 3" xfId="9355"/>
    <cellStyle name="Note 2 2 3 9 3 2" xfId="29539"/>
    <cellStyle name="Note 2 2 3 9 3 3" xfId="20461"/>
    <cellStyle name="Note 2 2 3 9 4" xfId="23990"/>
    <cellStyle name="Note 2 2 3 9 5" xfId="14742"/>
    <cellStyle name="Note 2 2 4" xfId="1885"/>
    <cellStyle name="Note 2 2 4 2" xfId="5939"/>
    <cellStyle name="Note 2 2 4 2 2" xfId="27001"/>
    <cellStyle name="Note 2 2 4 2 3" xfId="17160"/>
    <cellStyle name="Note 2 2 4 3" xfId="9614"/>
    <cellStyle name="Note 2 2 4 3 2" xfId="29761"/>
    <cellStyle name="Note 2 2 4 3 3" xfId="20720"/>
    <cellStyle name="Note 2 2 4 4" xfId="24212"/>
    <cellStyle name="Note 2 2 4 5" xfId="14836"/>
    <cellStyle name="Note 2 2 4 6" xfId="34908"/>
    <cellStyle name="Note 2 2 5" xfId="2209"/>
    <cellStyle name="Note 2 2 5 2" xfId="6120"/>
    <cellStyle name="Note 2 2 5 2 2" xfId="27164"/>
    <cellStyle name="Note 2 2 5 2 3" xfId="17341"/>
    <cellStyle name="Note 2 2 5 3" xfId="9795"/>
    <cellStyle name="Note 2 2 5 3 2" xfId="29924"/>
    <cellStyle name="Note 2 2 5 3 3" xfId="20901"/>
    <cellStyle name="Note 2 2 5 4" xfId="24420"/>
    <cellStyle name="Note 2 2 5 5" xfId="14909"/>
    <cellStyle name="Note 2 2 5 6" xfId="35561"/>
    <cellStyle name="Note 2 2 6" xfId="1890"/>
    <cellStyle name="Note 2 2 6 2" xfId="5944"/>
    <cellStyle name="Note 2 2 6 2 2" xfId="27006"/>
    <cellStyle name="Note 2 2 6 2 3" xfId="17165"/>
    <cellStyle name="Note 2 2 6 3" xfId="9619"/>
    <cellStyle name="Note 2 2 6 3 2" xfId="29766"/>
    <cellStyle name="Note 2 2 6 3 3" xfId="20725"/>
    <cellStyle name="Note 2 2 6 4" xfId="24217"/>
    <cellStyle name="Note 2 2 6 5" xfId="14841"/>
    <cellStyle name="Note 2 2 7" xfId="2203"/>
    <cellStyle name="Note 2 2 7 2" xfId="6115"/>
    <cellStyle name="Note 2 2 7 2 2" xfId="27159"/>
    <cellStyle name="Note 2 2 7 2 3" xfId="17336"/>
    <cellStyle name="Note 2 2 7 3" xfId="9790"/>
    <cellStyle name="Note 2 2 7 3 2" xfId="29919"/>
    <cellStyle name="Note 2 2 7 3 3" xfId="20896"/>
    <cellStyle name="Note 2 2 7 4" xfId="24415"/>
    <cellStyle name="Note 2 2 7 5" xfId="14904"/>
    <cellStyle name="Note 2 2 8" xfId="1691"/>
    <cellStyle name="Note 2 2 8 2" xfId="5749"/>
    <cellStyle name="Note 2 2 8 2 2" xfId="26831"/>
    <cellStyle name="Note 2 2 8 2 3" xfId="16970"/>
    <cellStyle name="Note 2 2 8 3" xfId="9427"/>
    <cellStyle name="Note 2 2 8 3 2" xfId="29593"/>
    <cellStyle name="Note 2 2 8 3 3" xfId="20533"/>
    <cellStyle name="Note 2 2 8 4" xfId="24044"/>
    <cellStyle name="Note 2 2 8 5" xfId="14765"/>
    <cellStyle name="Note 2 2 9" xfId="2094"/>
    <cellStyle name="Note 2 2 9 2" xfId="6008"/>
    <cellStyle name="Note 2 2 9 2 2" xfId="27070"/>
    <cellStyle name="Note 2 2 9 2 3" xfId="17229"/>
    <cellStyle name="Note 2 2 9 3" xfId="9683"/>
    <cellStyle name="Note 2 2 9 3 2" xfId="29830"/>
    <cellStyle name="Note 2 2 9 3 3" xfId="20789"/>
    <cellStyle name="Note 2 2 9 4" xfId="24326"/>
    <cellStyle name="Note 2 2 9 5" xfId="14854"/>
    <cellStyle name="Note 2 20" xfId="3593"/>
    <cellStyle name="Note 2 20 2" xfId="7450"/>
    <cellStyle name="Note 2 20 2 2" xfId="28132"/>
    <cellStyle name="Note 2 20 2 3" xfId="18669"/>
    <cellStyle name="Note 2 20 3" xfId="11123"/>
    <cellStyle name="Note 2 20 3 2" xfId="30890"/>
    <cellStyle name="Note 2 20 3 3" xfId="22229"/>
    <cellStyle name="Note 2 20 4" xfId="25401"/>
    <cellStyle name="Note 2 20 5" xfId="15556"/>
    <cellStyle name="Note 2 21" xfId="2266"/>
    <cellStyle name="Note 2 21 2" xfId="6176"/>
    <cellStyle name="Note 2 21 2 2" xfId="27220"/>
    <cellStyle name="Note 2 21 2 3" xfId="17397"/>
    <cellStyle name="Note 2 21 3" xfId="9851"/>
    <cellStyle name="Note 2 21 3 2" xfId="29980"/>
    <cellStyle name="Note 2 21 3 3" xfId="20957"/>
    <cellStyle name="Note 2 21 4" xfId="24476"/>
    <cellStyle name="Note 2 21 5" xfId="14923"/>
    <cellStyle name="Note 2 22" xfId="1939"/>
    <cellStyle name="Note 2 22 2" xfId="24256"/>
    <cellStyle name="Note 2 22 3" xfId="14621"/>
    <cellStyle name="Note 2 23" xfId="5414"/>
    <cellStyle name="Note 2 23 2" xfId="26685"/>
    <cellStyle name="Note 2 23 3" xfId="16689"/>
    <cellStyle name="Note 2 24" xfId="23849"/>
    <cellStyle name="Note 2 25" xfId="33997"/>
    <cellStyle name="Note 2 3" xfId="1065"/>
    <cellStyle name="Note 2 3 10" xfId="2166"/>
    <cellStyle name="Note 2 3 10 2" xfId="6079"/>
    <cellStyle name="Note 2 3 10 2 2" xfId="27123"/>
    <cellStyle name="Note 2 3 10 2 3" xfId="17300"/>
    <cellStyle name="Note 2 3 10 3" xfId="9754"/>
    <cellStyle name="Note 2 3 10 3 2" xfId="29883"/>
    <cellStyle name="Note 2 3 10 3 3" xfId="20860"/>
    <cellStyle name="Note 2 3 10 4" xfId="24379"/>
    <cellStyle name="Note 2 3 10 5" xfId="14896"/>
    <cellStyle name="Note 2 3 11" xfId="1602"/>
    <cellStyle name="Note 2 3 11 2" xfId="5661"/>
    <cellStyle name="Note 2 3 11 2 2" xfId="26761"/>
    <cellStyle name="Note 2 3 11 2 3" xfId="16882"/>
    <cellStyle name="Note 2 3 11 3" xfId="9339"/>
    <cellStyle name="Note 2 3 11 3 2" xfId="29523"/>
    <cellStyle name="Note 2 3 11 3 3" xfId="20445"/>
    <cellStyle name="Note 2 3 11 4" xfId="23973"/>
    <cellStyle name="Note 2 3 11 5" xfId="14733"/>
    <cellStyle name="Note 2 3 12" xfId="3479"/>
    <cellStyle name="Note 2 3 12 2" xfId="7337"/>
    <cellStyle name="Note 2 3 12 2 2" xfId="28078"/>
    <cellStyle name="Note 2 3 12 2 3" xfId="18556"/>
    <cellStyle name="Note 2 3 12 3" xfId="11010"/>
    <cellStyle name="Note 2 3 12 3 2" xfId="30836"/>
    <cellStyle name="Note 2 3 12 3 3" xfId="22116"/>
    <cellStyle name="Note 2 3 12 4" xfId="25346"/>
    <cellStyle name="Note 2 3 12 5" xfId="15492"/>
    <cellStyle name="Note 2 3 13" xfId="1900"/>
    <cellStyle name="Note 2 3 13 2" xfId="5954"/>
    <cellStyle name="Note 2 3 13 2 2" xfId="27016"/>
    <cellStyle name="Note 2 3 13 2 3" xfId="17175"/>
    <cellStyle name="Note 2 3 13 3" xfId="9629"/>
    <cellStyle name="Note 2 3 13 3 2" xfId="29776"/>
    <cellStyle name="Note 2 3 13 3 3" xfId="20735"/>
    <cellStyle name="Note 2 3 13 4" xfId="24227"/>
    <cellStyle name="Note 2 3 13 5" xfId="14846"/>
    <cellStyle name="Note 2 3 14" xfId="3352"/>
    <cellStyle name="Note 2 3 14 2" xfId="7217"/>
    <cellStyle name="Note 2 3 14 2 2" xfId="27997"/>
    <cellStyle name="Note 2 3 14 2 3" xfId="18436"/>
    <cellStyle name="Note 2 3 14 3" xfId="10890"/>
    <cellStyle name="Note 2 3 14 3 2" xfId="30755"/>
    <cellStyle name="Note 2 3 14 3 3" xfId="21996"/>
    <cellStyle name="Note 2 3 14 4" xfId="25262"/>
    <cellStyle name="Note 2 3 14 5" xfId="15411"/>
    <cellStyle name="Note 2 3 15" xfId="1779"/>
    <cellStyle name="Note 2 3 15 2" xfId="5833"/>
    <cellStyle name="Note 2 3 15 2 2" xfId="26913"/>
    <cellStyle name="Note 2 3 15 2 3" xfId="17054"/>
    <cellStyle name="Note 2 3 15 3" xfId="9508"/>
    <cellStyle name="Note 2 3 15 3 2" xfId="29673"/>
    <cellStyle name="Note 2 3 15 3 3" xfId="20614"/>
    <cellStyle name="Note 2 3 15 4" xfId="24124"/>
    <cellStyle name="Note 2 3 15 5" xfId="14792"/>
    <cellStyle name="Note 2 3 16" xfId="2403"/>
    <cellStyle name="Note 2 3 16 2" xfId="6297"/>
    <cellStyle name="Note 2 3 16 2 2" xfId="27308"/>
    <cellStyle name="Note 2 3 16 2 3" xfId="17518"/>
    <cellStyle name="Note 2 3 16 3" xfId="9972"/>
    <cellStyle name="Note 2 3 16 3 2" xfId="30068"/>
    <cellStyle name="Note 2 3 16 3 3" xfId="21078"/>
    <cellStyle name="Note 2 3 16 4" xfId="24569"/>
    <cellStyle name="Note 2 3 16 5" xfId="14962"/>
    <cellStyle name="Note 2 3 17" xfId="4502"/>
    <cellStyle name="Note 2 3 17 2" xfId="8320"/>
    <cellStyle name="Note 2 3 17 2 2" xfId="28752"/>
    <cellStyle name="Note 2 3 17 2 3" xfId="19539"/>
    <cellStyle name="Note 2 3 17 3" xfId="11993"/>
    <cellStyle name="Note 2 3 17 3 2" xfId="31510"/>
    <cellStyle name="Note 2 3 17 3 3" xfId="23099"/>
    <cellStyle name="Note 2 3 17 4" xfId="26047"/>
    <cellStyle name="Note 2 3 17 5" xfId="16013"/>
    <cellStyle name="Note 2 3 18" xfId="2149"/>
    <cellStyle name="Note 2 3 18 2" xfId="6063"/>
    <cellStyle name="Note 2 3 18 2 2" xfId="27107"/>
    <cellStyle name="Note 2 3 18 2 3" xfId="17284"/>
    <cellStyle name="Note 2 3 18 3" xfId="9738"/>
    <cellStyle name="Note 2 3 18 3 2" xfId="29867"/>
    <cellStyle name="Note 2 3 18 3 3" xfId="20844"/>
    <cellStyle name="Note 2 3 18 4" xfId="24363"/>
    <cellStyle name="Note 2 3 18 5" xfId="14885"/>
    <cellStyle name="Note 2 3 19" xfId="1945"/>
    <cellStyle name="Note 2 3 19 2" xfId="24262"/>
    <cellStyle name="Note 2 3 19 3" xfId="14636"/>
    <cellStyle name="Note 2 3 2" xfId="1066"/>
    <cellStyle name="Note 2 3 2 10" xfId="1601"/>
    <cellStyle name="Note 2 3 2 10 2" xfId="5660"/>
    <cellStyle name="Note 2 3 2 10 2 2" xfId="26760"/>
    <cellStyle name="Note 2 3 2 10 2 3" xfId="16881"/>
    <cellStyle name="Note 2 3 2 10 3" xfId="9338"/>
    <cellStyle name="Note 2 3 2 10 3 2" xfId="29522"/>
    <cellStyle name="Note 2 3 2 10 3 3" xfId="20444"/>
    <cellStyle name="Note 2 3 2 10 4" xfId="23972"/>
    <cellStyle name="Note 2 3 2 10 5" xfId="14732"/>
    <cellStyle name="Note 2 3 2 11" xfId="2661"/>
    <cellStyle name="Note 2 3 2 11 2" xfId="6540"/>
    <cellStyle name="Note 2 3 2 11 2 2" xfId="27461"/>
    <cellStyle name="Note 2 3 2 11 2 3" xfId="17759"/>
    <cellStyle name="Note 2 3 2 11 3" xfId="10213"/>
    <cellStyle name="Note 2 3 2 11 3 2" xfId="30219"/>
    <cellStyle name="Note 2 3 2 11 3 3" xfId="21319"/>
    <cellStyle name="Note 2 3 2 11 4" xfId="24725"/>
    <cellStyle name="Note 2 3 2 11 5" xfId="15109"/>
    <cellStyle name="Note 2 3 2 12" xfId="3482"/>
    <cellStyle name="Note 2 3 2 12 2" xfId="7340"/>
    <cellStyle name="Note 2 3 2 12 2 2" xfId="28081"/>
    <cellStyle name="Note 2 3 2 12 2 3" xfId="18559"/>
    <cellStyle name="Note 2 3 2 12 3" xfId="11013"/>
    <cellStyle name="Note 2 3 2 12 3 2" xfId="30839"/>
    <cellStyle name="Note 2 3 2 12 3 3" xfId="22119"/>
    <cellStyle name="Note 2 3 2 12 4" xfId="25349"/>
    <cellStyle name="Note 2 3 2 12 5" xfId="15494"/>
    <cellStyle name="Note 2 3 2 13" xfId="3353"/>
    <cellStyle name="Note 2 3 2 13 2" xfId="7218"/>
    <cellStyle name="Note 2 3 2 13 2 2" xfId="27998"/>
    <cellStyle name="Note 2 3 2 13 2 3" xfId="18437"/>
    <cellStyle name="Note 2 3 2 13 3" xfId="10891"/>
    <cellStyle name="Note 2 3 2 13 3 2" xfId="30756"/>
    <cellStyle name="Note 2 3 2 13 3 3" xfId="21997"/>
    <cellStyle name="Note 2 3 2 13 4" xfId="25263"/>
    <cellStyle name="Note 2 3 2 13 5" xfId="15412"/>
    <cellStyle name="Note 2 3 2 14" xfId="1777"/>
    <cellStyle name="Note 2 3 2 14 2" xfId="5832"/>
    <cellStyle name="Note 2 3 2 14 2 2" xfId="26912"/>
    <cellStyle name="Note 2 3 2 14 2 3" xfId="17053"/>
    <cellStyle name="Note 2 3 2 14 3" xfId="9507"/>
    <cellStyle name="Note 2 3 2 14 3 2" xfId="29672"/>
    <cellStyle name="Note 2 3 2 14 3 3" xfId="20613"/>
    <cellStyle name="Note 2 3 2 14 4" xfId="24123"/>
    <cellStyle name="Note 2 3 2 14 5" xfId="14791"/>
    <cellStyle name="Note 2 3 2 15" xfId="2784"/>
    <cellStyle name="Note 2 3 2 15 2" xfId="6663"/>
    <cellStyle name="Note 2 3 2 15 2 2" xfId="27578"/>
    <cellStyle name="Note 2 3 2 15 2 3" xfId="17882"/>
    <cellStyle name="Note 2 3 2 15 3" xfId="10336"/>
    <cellStyle name="Note 2 3 2 15 3 2" xfId="30336"/>
    <cellStyle name="Note 2 3 2 15 3 3" xfId="21442"/>
    <cellStyle name="Note 2 3 2 15 4" xfId="24842"/>
    <cellStyle name="Note 2 3 2 15 5" xfId="15153"/>
    <cellStyle name="Note 2 3 2 16" xfId="3597"/>
    <cellStyle name="Note 2 3 2 16 2" xfId="7454"/>
    <cellStyle name="Note 2 3 2 16 2 2" xfId="28136"/>
    <cellStyle name="Note 2 3 2 16 2 3" xfId="18673"/>
    <cellStyle name="Note 2 3 2 16 3" xfId="11127"/>
    <cellStyle name="Note 2 3 2 16 3 2" xfId="30894"/>
    <cellStyle name="Note 2 3 2 16 3 3" xfId="22233"/>
    <cellStyle name="Note 2 3 2 16 4" xfId="25405"/>
    <cellStyle name="Note 2 3 2 16 5" xfId="15560"/>
    <cellStyle name="Note 2 3 2 17" xfId="4504"/>
    <cellStyle name="Note 2 3 2 17 2" xfId="8322"/>
    <cellStyle name="Note 2 3 2 17 2 2" xfId="28754"/>
    <cellStyle name="Note 2 3 2 17 2 3" xfId="19541"/>
    <cellStyle name="Note 2 3 2 17 3" xfId="11995"/>
    <cellStyle name="Note 2 3 2 17 3 2" xfId="31512"/>
    <cellStyle name="Note 2 3 2 17 3 3" xfId="23101"/>
    <cellStyle name="Note 2 3 2 17 4" xfId="26049"/>
    <cellStyle name="Note 2 3 2 17 5" xfId="16015"/>
    <cellStyle name="Note 2 3 2 18" xfId="1946"/>
    <cellStyle name="Note 2 3 2 18 2" xfId="24263"/>
    <cellStyle name="Note 2 3 2 18 3" xfId="16427"/>
    <cellStyle name="Note 2 3 2 19" xfId="5332"/>
    <cellStyle name="Note 2 3 2 19 2" xfId="26662"/>
    <cellStyle name="Note 2 3 2 19 3" xfId="16608"/>
    <cellStyle name="Note 2 3 2 2" xfId="1879"/>
    <cellStyle name="Note 2 3 2 2 2" xfId="5933"/>
    <cellStyle name="Note 2 3 2 2 2 2" xfId="26995"/>
    <cellStyle name="Note 2 3 2 2 2 3" xfId="17154"/>
    <cellStyle name="Note 2 3 2 2 3" xfId="9608"/>
    <cellStyle name="Note 2 3 2 2 3 2" xfId="29755"/>
    <cellStyle name="Note 2 3 2 2 3 3" xfId="20714"/>
    <cellStyle name="Note 2 3 2 2 4" xfId="24206"/>
    <cellStyle name="Note 2 3 2 2 5" xfId="14830"/>
    <cellStyle name="Note 2 3 2 2 6" xfId="34945"/>
    <cellStyle name="Note 2 3 2 20" xfId="23856"/>
    <cellStyle name="Note 2 3 2 21" xfId="35082"/>
    <cellStyle name="Note 2 3 2 3" xfId="2215"/>
    <cellStyle name="Note 2 3 2 3 2" xfId="6125"/>
    <cellStyle name="Note 2 3 2 3 2 2" xfId="27169"/>
    <cellStyle name="Note 2 3 2 3 2 3" xfId="17346"/>
    <cellStyle name="Note 2 3 2 3 3" xfId="9800"/>
    <cellStyle name="Note 2 3 2 3 3 2" xfId="29929"/>
    <cellStyle name="Note 2 3 2 3 3 3" xfId="20906"/>
    <cellStyle name="Note 2 3 2 3 4" xfId="24425"/>
    <cellStyle name="Note 2 3 2 3 5" xfId="14914"/>
    <cellStyle name="Note 2 3 2 3 6" xfId="36109"/>
    <cellStyle name="Note 2 3 2 4" xfId="2635"/>
    <cellStyle name="Note 2 3 2 4 2" xfId="6515"/>
    <cellStyle name="Note 2 3 2 4 2 2" xfId="27442"/>
    <cellStyle name="Note 2 3 2 4 2 3" xfId="17734"/>
    <cellStyle name="Note 2 3 2 4 3" xfId="10188"/>
    <cellStyle name="Note 2 3 2 4 3 2" xfId="30200"/>
    <cellStyle name="Note 2 3 2 4 3 3" xfId="21294"/>
    <cellStyle name="Note 2 3 2 4 4" xfId="24705"/>
    <cellStyle name="Note 2 3 2 4 5" xfId="15089"/>
    <cellStyle name="Note 2 3 2 5" xfId="2785"/>
    <cellStyle name="Note 2 3 2 5 2" xfId="6664"/>
    <cellStyle name="Note 2 3 2 5 2 2" xfId="27579"/>
    <cellStyle name="Note 2 3 2 5 2 3" xfId="17883"/>
    <cellStyle name="Note 2 3 2 5 3" xfId="10337"/>
    <cellStyle name="Note 2 3 2 5 3 2" xfId="30337"/>
    <cellStyle name="Note 2 3 2 5 3 3" xfId="21443"/>
    <cellStyle name="Note 2 3 2 5 4" xfId="24843"/>
    <cellStyle name="Note 2 3 2 5 5" xfId="15154"/>
    <cellStyle name="Note 2 3 2 6" xfId="1710"/>
    <cellStyle name="Note 2 3 2 6 2" xfId="5768"/>
    <cellStyle name="Note 2 3 2 6 2 2" xfId="26850"/>
    <cellStyle name="Note 2 3 2 6 2 3" xfId="16989"/>
    <cellStyle name="Note 2 3 2 6 3" xfId="9446"/>
    <cellStyle name="Note 2 3 2 6 3 2" xfId="29612"/>
    <cellStyle name="Note 2 3 2 6 3 3" xfId="20552"/>
    <cellStyle name="Note 2 3 2 6 4" xfId="24063"/>
    <cellStyle name="Note 2 3 2 6 5" xfId="14777"/>
    <cellStyle name="Note 2 3 2 7" xfId="2638"/>
    <cellStyle name="Note 2 3 2 7 2" xfId="6517"/>
    <cellStyle name="Note 2 3 2 7 2 2" xfId="27444"/>
    <cellStyle name="Note 2 3 2 7 2 3" xfId="17736"/>
    <cellStyle name="Note 2 3 2 7 3" xfId="10190"/>
    <cellStyle name="Note 2 3 2 7 3 2" xfId="30202"/>
    <cellStyle name="Note 2 3 2 7 3 3" xfId="21296"/>
    <cellStyle name="Note 2 3 2 7 4" xfId="24708"/>
    <cellStyle name="Note 2 3 2 7 5" xfId="15090"/>
    <cellStyle name="Note 2 3 2 8" xfId="1702"/>
    <cellStyle name="Note 2 3 2 8 2" xfId="5760"/>
    <cellStyle name="Note 2 3 2 8 2 2" xfId="26842"/>
    <cellStyle name="Note 2 3 2 8 2 3" xfId="16981"/>
    <cellStyle name="Note 2 3 2 8 3" xfId="9438"/>
    <cellStyle name="Note 2 3 2 8 3 2" xfId="29604"/>
    <cellStyle name="Note 2 3 2 8 3 3" xfId="20544"/>
    <cellStyle name="Note 2 3 2 8 4" xfId="24055"/>
    <cellStyle name="Note 2 3 2 8 5" xfId="14770"/>
    <cellStyle name="Note 2 3 2 9" xfId="2167"/>
    <cellStyle name="Note 2 3 2 9 2" xfId="6080"/>
    <cellStyle name="Note 2 3 2 9 2 2" xfId="27124"/>
    <cellStyle name="Note 2 3 2 9 2 3" xfId="17301"/>
    <cellStyle name="Note 2 3 2 9 3" xfId="9755"/>
    <cellStyle name="Note 2 3 2 9 3 2" xfId="29884"/>
    <cellStyle name="Note 2 3 2 9 3 3" xfId="20861"/>
    <cellStyle name="Note 2 3 2 9 4" xfId="24380"/>
    <cellStyle name="Note 2 3 2 9 5" xfId="14897"/>
    <cellStyle name="Note 2 3 20" xfId="5331"/>
    <cellStyle name="Note 2 3 20 2" xfId="26661"/>
    <cellStyle name="Note 2 3 20 3" xfId="16607"/>
    <cellStyle name="Note 2 3 21" xfId="23855"/>
    <cellStyle name="Note 2 3 22" xfId="34090"/>
    <cellStyle name="Note 2 3 3" xfId="1880"/>
    <cellStyle name="Note 2 3 3 2" xfId="5934"/>
    <cellStyle name="Note 2 3 3 2 2" xfId="26996"/>
    <cellStyle name="Note 2 3 3 2 3" xfId="17155"/>
    <cellStyle name="Note 2 3 3 3" xfId="9609"/>
    <cellStyle name="Note 2 3 3 3 2" xfId="29756"/>
    <cellStyle name="Note 2 3 3 3 3" xfId="20715"/>
    <cellStyle name="Note 2 3 3 4" xfId="24207"/>
    <cellStyle name="Note 2 3 3 5" xfId="14831"/>
    <cellStyle name="Note 2 3 3 6" xfId="35524"/>
    <cellStyle name="Note 2 3 4" xfId="2214"/>
    <cellStyle name="Note 2 3 4 2" xfId="6124"/>
    <cellStyle name="Note 2 3 4 2 2" xfId="27168"/>
    <cellStyle name="Note 2 3 4 2 3" xfId="17345"/>
    <cellStyle name="Note 2 3 4 3" xfId="9799"/>
    <cellStyle name="Note 2 3 4 3 2" xfId="29928"/>
    <cellStyle name="Note 2 3 4 3 3" xfId="20905"/>
    <cellStyle name="Note 2 3 4 4" xfId="24424"/>
    <cellStyle name="Note 2 3 4 5" xfId="14913"/>
    <cellStyle name="Note 2 3 4 6" xfId="35571"/>
    <cellStyle name="Note 2 3 5" xfId="2642"/>
    <cellStyle name="Note 2 3 5 2" xfId="6521"/>
    <cellStyle name="Note 2 3 5 2 2" xfId="27448"/>
    <cellStyle name="Note 2 3 5 2 3" xfId="17740"/>
    <cellStyle name="Note 2 3 5 3" xfId="10194"/>
    <cellStyle name="Note 2 3 5 3 2" xfId="30206"/>
    <cellStyle name="Note 2 3 5 3 3" xfId="21300"/>
    <cellStyle name="Note 2 3 5 4" xfId="24712"/>
    <cellStyle name="Note 2 3 5 5" xfId="15093"/>
    <cellStyle name="Note 2 3 6" xfId="2791"/>
    <cellStyle name="Note 2 3 6 2" xfId="6670"/>
    <cellStyle name="Note 2 3 6 2 2" xfId="27585"/>
    <cellStyle name="Note 2 3 6 2 3" xfId="17889"/>
    <cellStyle name="Note 2 3 6 3" xfId="10343"/>
    <cellStyle name="Note 2 3 6 3 2" xfId="30343"/>
    <cellStyle name="Note 2 3 6 3 3" xfId="21449"/>
    <cellStyle name="Note 2 3 6 4" xfId="24849"/>
    <cellStyle name="Note 2 3 6 5" xfId="15157"/>
    <cellStyle name="Note 2 3 7" xfId="1711"/>
    <cellStyle name="Note 2 3 7 2" xfId="5769"/>
    <cellStyle name="Note 2 3 7 2 2" xfId="26851"/>
    <cellStyle name="Note 2 3 7 2 3" xfId="16990"/>
    <cellStyle name="Note 2 3 7 3" xfId="9447"/>
    <cellStyle name="Note 2 3 7 3 2" xfId="29613"/>
    <cellStyle name="Note 2 3 7 3 3" xfId="20553"/>
    <cellStyle name="Note 2 3 7 4" xfId="24064"/>
    <cellStyle name="Note 2 3 7 5" xfId="14778"/>
    <cellStyle name="Note 2 3 8" xfId="2097"/>
    <cellStyle name="Note 2 3 8 2" xfId="6011"/>
    <cellStyle name="Note 2 3 8 2 2" xfId="27073"/>
    <cellStyle name="Note 2 3 8 2 3" xfId="17232"/>
    <cellStyle name="Note 2 3 8 3" xfId="9686"/>
    <cellStyle name="Note 2 3 8 3 2" xfId="29833"/>
    <cellStyle name="Note 2 3 8 3 3" xfId="20792"/>
    <cellStyle name="Note 2 3 8 4" xfId="24329"/>
    <cellStyle name="Note 2 3 8 5" xfId="14857"/>
    <cellStyle name="Note 2 3 9" xfId="1703"/>
    <cellStyle name="Note 2 3 9 2" xfId="5761"/>
    <cellStyle name="Note 2 3 9 2 2" xfId="26843"/>
    <cellStyle name="Note 2 3 9 2 3" xfId="16982"/>
    <cellStyle name="Note 2 3 9 3" xfId="9439"/>
    <cellStyle name="Note 2 3 9 3 2" xfId="29605"/>
    <cellStyle name="Note 2 3 9 3 3" xfId="20545"/>
    <cellStyle name="Note 2 3 9 4" xfId="24056"/>
    <cellStyle name="Note 2 3 9 5" xfId="14771"/>
    <cellStyle name="Note 2 4" xfId="1067"/>
    <cellStyle name="Note 2 4 10" xfId="2168"/>
    <cellStyle name="Note 2 4 10 2" xfId="6081"/>
    <cellStyle name="Note 2 4 10 2 2" xfId="27125"/>
    <cellStyle name="Note 2 4 10 2 3" xfId="17302"/>
    <cellStyle name="Note 2 4 10 3" xfId="9756"/>
    <cellStyle name="Note 2 4 10 3 2" xfId="29885"/>
    <cellStyle name="Note 2 4 10 3 3" xfId="20862"/>
    <cellStyle name="Note 2 4 10 4" xfId="24381"/>
    <cellStyle name="Note 2 4 10 5" xfId="14898"/>
    <cellStyle name="Note 2 4 11" xfId="3194"/>
    <cellStyle name="Note 2 4 11 2" xfId="7059"/>
    <cellStyle name="Note 2 4 11 2 2" xfId="27889"/>
    <cellStyle name="Note 2 4 11 2 3" xfId="18278"/>
    <cellStyle name="Note 2 4 11 3" xfId="10732"/>
    <cellStyle name="Note 2 4 11 3 2" xfId="30647"/>
    <cellStyle name="Note 2 4 11 3 3" xfId="21838"/>
    <cellStyle name="Note 2 4 11 4" xfId="25154"/>
    <cellStyle name="Note 2 4 11 5" xfId="15318"/>
    <cellStyle name="Note 2 4 12" xfId="3480"/>
    <cellStyle name="Note 2 4 12 2" xfId="7338"/>
    <cellStyle name="Note 2 4 12 2 2" xfId="28079"/>
    <cellStyle name="Note 2 4 12 2 3" xfId="18557"/>
    <cellStyle name="Note 2 4 12 3" xfId="11011"/>
    <cellStyle name="Note 2 4 12 3 2" xfId="30837"/>
    <cellStyle name="Note 2 4 12 3 3" xfId="22117"/>
    <cellStyle name="Note 2 4 12 4" xfId="25347"/>
    <cellStyle name="Note 2 4 12 5" xfId="15493"/>
    <cellStyle name="Note 2 4 13" xfId="1899"/>
    <cellStyle name="Note 2 4 13 2" xfId="5953"/>
    <cellStyle name="Note 2 4 13 2 2" xfId="27015"/>
    <cellStyle name="Note 2 4 13 2 3" xfId="17174"/>
    <cellStyle name="Note 2 4 13 3" xfId="9628"/>
    <cellStyle name="Note 2 4 13 3 2" xfId="29775"/>
    <cellStyle name="Note 2 4 13 3 3" xfId="20734"/>
    <cellStyle name="Note 2 4 13 4" xfId="24226"/>
    <cellStyle name="Note 2 4 13 5" xfId="14845"/>
    <cellStyle name="Note 2 4 14" xfId="3354"/>
    <cellStyle name="Note 2 4 14 2" xfId="7219"/>
    <cellStyle name="Note 2 4 14 2 2" xfId="27999"/>
    <cellStyle name="Note 2 4 14 2 3" xfId="18438"/>
    <cellStyle name="Note 2 4 14 3" xfId="10892"/>
    <cellStyle name="Note 2 4 14 3 2" xfId="30757"/>
    <cellStyle name="Note 2 4 14 3 3" xfId="21998"/>
    <cellStyle name="Note 2 4 14 4" xfId="25264"/>
    <cellStyle name="Note 2 4 14 5" xfId="15413"/>
    <cellStyle name="Note 2 4 15" xfId="1776"/>
    <cellStyle name="Note 2 4 15 2" xfId="5831"/>
    <cellStyle name="Note 2 4 15 2 2" xfId="26911"/>
    <cellStyle name="Note 2 4 15 2 3" xfId="17052"/>
    <cellStyle name="Note 2 4 15 3" xfId="9506"/>
    <cellStyle name="Note 2 4 15 3 2" xfId="29671"/>
    <cellStyle name="Note 2 4 15 3 3" xfId="20612"/>
    <cellStyle name="Note 2 4 15 4" xfId="24122"/>
    <cellStyle name="Note 2 4 15 5" xfId="14790"/>
    <cellStyle name="Note 2 4 16" xfId="4231"/>
    <cellStyle name="Note 2 4 16 2" xfId="8051"/>
    <cellStyle name="Note 2 4 16 2 2" xfId="28572"/>
    <cellStyle name="Note 2 4 16 2 3" xfId="19270"/>
    <cellStyle name="Note 2 4 16 3" xfId="11724"/>
    <cellStyle name="Note 2 4 16 3 2" xfId="31330"/>
    <cellStyle name="Note 2 4 16 3 3" xfId="22830"/>
    <cellStyle name="Note 2 4 16 4" xfId="25866"/>
    <cellStyle name="Note 2 4 16 5" xfId="15845"/>
    <cellStyle name="Note 2 4 17" xfId="4503"/>
    <cellStyle name="Note 2 4 17 2" xfId="8321"/>
    <cellStyle name="Note 2 4 17 2 2" xfId="28753"/>
    <cellStyle name="Note 2 4 17 2 3" xfId="19540"/>
    <cellStyle name="Note 2 4 17 3" xfId="11994"/>
    <cellStyle name="Note 2 4 17 3 2" xfId="31511"/>
    <cellStyle name="Note 2 4 17 3 3" xfId="23100"/>
    <cellStyle name="Note 2 4 17 4" xfId="26048"/>
    <cellStyle name="Note 2 4 17 5" xfId="16014"/>
    <cellStyle name="Note 2 4 18" xfId="2150"/>
    <cellStyle name="Note 2 4 18 2" xfId="6064"/>
    <cellStyle name="Note 2 4 18 2 2" xfId="27108"/>
    <cellStyle name="Note 2 4 18 2 3" xfId="17285"/>
    <cellStyle name="Note 2 4 18 3" xfId="9739"/>
    <cellStyle name="Note 2 4 18 3 2" xfId="29868"/>
    <cellStyle name="Note 2 4 18 3 3" xfId="20845"/>
    <cellStyle name="Note 2 4 18 4" xfId="24364"/>
    <cellStyle name="Note 2 4 18 5" xfId="14886"/>
    <cellStyle name="Note 2 4 19" xfId="1947"/>
    <cellStyle name="Note 2 4 19 2" xfId="24264"/>
    <cellStyle name="Note 2 4 19 3" xfId="16462"/>
    <cellStyle name="Note 2 4 2" xfId="1068"/>
    <cellStyle name="Note 2 4 2 10" xfId="3342"/>
    <cellStyle name="Note 2 4 2 10 2" xfId="7207"/>
    <cellStyle name="Note 2 4 2 10 2 2" xfId="27988"/>
    <cellStyle name="Note 2 4 2 10 2 3" xfId="18426"/>
    <cellStyle name="Note 2 4 2 10 3" xfId="10880"/>
    <cellStyle name="Note 2 4 2 10 3 2" xfId="30746"/>
    <cellStyle name="Note 2 4 2 10 3 3" xfId="21986"/>
    <cellStyle name="Note 2 4 2 10 4" xfId="25253"/>
    <cellStyle name="Note 2 4 2 10 5" xfId="15404"/>
    <cellStyle name="Note 2 4 2 11" xfId="3347"/>
    <cellStyle name="Note 2 4 2 11 2" xfId="7212"/>
    <cellStyle name="Note 2 4 2 11 2 2" xfId="27992"/>
    <cellStyle name="Note 2 4 2 11 2 3" xfId="18431"/>
    <cellStyle name="Note 2 4 2 11 3" xfId="10885"/>
    <cellStyle name="Note 2 4 2 11 3 2" xfId="30750"/>
    <cellStyle name="Note 2 4 2 11 3 3" xfId="21991"/>
    <cellStyle name="Note 2 4 2 11 4" xfId="25257"/>
    <cellStyle name="Note 2 4 2 11 5" xfId="15407"/>
    <cellStyle name="Note 2 4 2 12" xfId="1898"/>
    <cellStyle name="Note 2 4 2 12 2" xfId="5952"/>
    <cellStyle name="Note 2 4 2 12 2 2" xfId="27014"/>
    <cellStyle name="Note 2 4 2 12 2 3" xfId="17173"/>
    <cellStyle name="Note 2 4 2 12 3" xfId="9627"/>
    <cellStyle name="Note 2 4 2 12 3 2" xfId="29774"/>
    <cellStyle name="Note 2 4 2 12 3 3" xfId="20733"/>
    <cellStyle name="Note 2 4 2 12 4" xfId="24225"/>
    <cellStyle name="Note 2 4 2 12 5" xfId="14844"/>
    <cellStyle name="Note 2 4 2 13" xfId="3355"/>
    <cellStyle name="Note 2 4 2 13 2" xfId="7220"/>
    <cellStyle name="Note 2 4 2 13 2 2" xfId="28000"/>
    <cellStyle name="Note 2 4 2 13 2 3" xfId="18439"/>
    <cellStyle name="Note 2 4 2 13 3" xfId="10893"/>
    <cellStyle name="Note 2 4 2 13 3 2" xfId="30758"/>
    <cellStyle name="Note 2 4 2 13 3 3" xfId="21999"/>
    <cellStyle name="Note 2 4 2 13 4" xfId="25265"/>
    <cellStyle name="Note 2 4 2 13 5" xfId="15414"/>
    <cellStyle name="Note 2 4 2 14" xfId="1775"/>
    <cellStyle name="Note 2 4 2 14 2" xfId="5830"/>
    <cellStyle name="Note 2 4 2 14 2 2" xfId="26910"/>
    <cellStyle name="Note 2 4 2 14 2 3" xfId="17051"/>
    <cellStyle name="Note 2 4 2 14 3" xfId="9505"/>
    <cellStyle name="Note 2 4 2 14 3 2" xfId="29670"/>
    <cellStyle name="Note 2 4 2 14 3 3" xfId="20611"/>
    <cellStyle name="Note 2 4 2 14 4" xfId="24121"/>
    <cellStyle name="Note 2 4 2 14 5" xfId="14789"/>
    <cellStyle name="Note 2 4 2 15" xfId="4380"/>
    <cellStyle name="Note 2 4 2 15 2" xfId="8199"/>
    <cellStyle name="Note 2 4 2 15 2 2" xfId="28671"/>
    <cellStyle name="Note 2 4 2 15 2 3" xfId="19418"/>
    <cellStyle name="Note 2 4 2 15 3" xfId="11872"/>
    <cellStyle name="Note 2 4 2 15 3 2" xfId="31429"/>
    <cellStyle name="Note 2 4 2 15 3 3" xfId="22978"/>
    <cellStyle name="Note 2 4 2 15 4" xfId="25966"/>
    <cellStyle name="Note 2 4 2 15 5" xfId="15931"/>
    <cellStyle name="Note 2 4 2 16" xfId="4386"/>
    <cellStyle name="Note 2 4 2 16 2" xfId="8204"/>
    <cellStyle name="Note 2 4 2 16 2 2" xfId="28675"/>
    <cellStyle name="Note 2 4 2 16 2 3" xfId="19423"/>
    <cellStyle name="Note 2 4 2 16 3" xfId="11877"/>
    <cellStyle name="Note 2 4 2 16 3 2" xfId="31433"/>
    <cellStyle name="Note 2 4 2 16 3 3" xfId="22983"/>
    <cellStyle name="Note 2 4 2 16 4" xfId="25970"/>
    <cellStyle name="Note 2 4 2 16 5" xfId="15934"/>
    <cellStyle name="Note 2 4 2 17" xfId="2151"/>
    <cellStyle name="Note 2 4 2 17 2" xfId="6065"/>
    <cellStyle name="Note 2 4 2 17 2 2" xfId="27109"/>
    <cellStyle name="Note 2 4 2 17 2 3" xfId="17286"/>
    <cellStyle name="Note 2 4 2 17 3" xfId="9740"/>
    <cellStyle name="Note 2 4 2 17 3 2" xfId="29869"/>
    <cellStyle name="Note 2 4 2 17 3 3" xfId="20846"/>
    <cellStyle name="Note 2 4 2 17 4" xfId="24365"/>
    <cellStyle name="Note 2 4 2 17 5" xfId="14887"/>
    <cellStyle name="Note 2 4 2 18" xfId="1948"/>
    <cellStyle name="Note 2 4 2 18 2" xfId="24265"/>
    <cellStyle name="Note 2 4 2 18 3" xfId="14628"/>
    <cellStyle name="Note 2 4 2 19" xfId="5333"/>
    <cellStyle name="Note 2 4 2 19 2" xfId="26663"/>
    <cellStyle name="Note 2 4 2 19 3" xfId="16609"/>
    <cellStyle name="Note 2 4 2 2" xfId="1877"/>
    <cellStyle name="Note 2 4 2 2 2" xfId="5931"/>
    <cellStyle name="Note 2 4 2 2 2 2" xfId="26993"/>
    <cellStyle name="Note 2 4 2 2 2 3" xfId="17152"/>
    <cellStyle name="Note 2 4 2 2 3" xfId="9606"/>
    <cellStyle name="Note 2 4 2 2 3 2" xfId="29753"/>
    <cellStyle name="Note 2 4 2 2 3 3" xfId="20712"/>
    <cellStyle name="Note 2 4 2 2 4" xfId="24204"/>
    <cellStyle name="Note 2 4 2 2 5" xfId="14828"/>
    <cellStyle name="Note 2 4 2 2 6" xfId="34842"/>
    <cellStyle name="Note 2 4 2 20" xfId="23858"/>
    <cellStyle name="Note 2 4 2 21" xfId="35106"/>
    <cellStyle name="Note 2 4 2 3" xfId="2217"/>
    <cellStyle name="Note 2 4 2 3 2" xfId="6127"/>
    <cellStyle name="Note 2 4 2 3 2 2" xfId="27171"/>
    <cellStyle name="Note 2 4 2 3 2 3" xfId="17348"/>
    <cellStyle name="Note 2 4 2 3 3" xfId="9802"/>
    <cellStyle name="Note 2 4 2 3 3 2" xfId="29931"/>
    <cellStyle name="Note 2 4 2 3 3 3" xfId="20908"/>
    <cellStyle name="Note 2 4 2 3 4" xfId="24427"/>
    <cellStyle name="Note 2 4 2 3 5" xfId="14916"/>
    <cellStyle name="Note 2 4 2 3 6" xfId="36119"/>
    <cellStyle name="Note 2 4 2 4" xfId="1872"/>
    <cellStyle name="Note 2 4 2 4 2" xfId="5926"/>
    <cellStyle name="Note 2 4 2 4 2 2" xfId="26988"/>
    <cellStyle name="Note 2 4 2 4 2 3" xfId="17147"/>
    <cellStyle name="Note 2 4 2 4 3" xfId="9601"/>
    <cellStyle name="Note 2 4 2 4 3 2" xfId="29748"/>
    <cellStyle name="Note 2 4 2 4 3 3" xfId="20707"/>
    <cellStyle name="Note 2 4 2 4 4" xfId="24199"/>
    <cellStyle name="Note 2 4 2 4 5" xfId="14823"/>
    <cellStyle name="Note 2 4 2 5" xfId="2247"/>
    <cellStyle name="Note 2 4 2 5 2" xfId="6157"/>
    <cellStyle name="Note 2 4 2 5 2 2" xfId="27201"/>
    <cellStyle name="Note 2 4 2 5 2 3" xfId="17378"/>
    <cellStyle name="Note 2 4 2 5 3" xfId="9832"/>
    <cellStyle name="Note 2 4 2 5 3 2" xfId="29961"/>
    <cellStyle name="Note 2 4 2 5 3 3" xfId="20938"/>
    <cellStyle name="Note 2 4 2 5 4" xfId="24457"/>
    <cellStyle name="Note 2 4 2 5 5" xfId="14921"/>
    <cellStyle name="Note 2 4 2 6" xfId="1708"/>
    <cellStyle name="Note 2 4 2 6 2" xfId="5766"/>
    <cellStyle name="Note 2 4 2 6 2 2" xfId="26848"/>
    <cellStyle name="Note 2 4 2 6 2 3" xfId="16987"/>
    <cellStyle name="Note 2 4 2 6 3" xfId="9444"/>
    <cellStyle name="Note 2 4 2 6 3 2" xfId="29610"/>
    <cellStyle name="Note 2 4 2 6 3 3" xfId="20550"/>
    <cellStyle name="Note 2 4 2 6 4" xfId="24061"/>
    <cellStyle name="Note 2 4 2 6 5" xfId="14775"/>
    <cellStyle name="Note 2 4 2 7" xfId="2099"/>
    <cellStyle name="Note 2 4 2 7 2" xfId="6013"/>
    <cellStyle name="Note 2 4 2 7 2 2" xfId="27075"/>
    <cellStyle name="Note 2 4 2 7 2 3" xfId="17234"/>
    <cellStyle name="Note 2 4 2 7 3" xfId="9688"/>
    <cellStyle name="Note 2 4 2 7 3 2" xfId="29835"/>
    <cellStyle name="Note 2 4 2 7 3 3" xfId="20794"/>
    <cellStyle name="Note 2 4 2 7 4" xfId="24331"/>
    <cellStyle name="Note 2 4 2 7 5" xfId="14859"/>
    <cellStyle name="Note 2 4 2 8" xfId="1700"/>
    <cellStyle name="Note 2 4 2 8 2" xfId="5758"/>
    <cellStyle name="Note 2 4 2 8 2 2" xfId="26840"/>
    <cellStyle name="Note 2 4 2 8 2 3" xfId="16979"/>
    <cellStyle name="Note 2 4 2 8 3" xfId="9436"/>
    <cellStyle name="Note 2 4 2 8 3 2" xfId="29602"/>
    <cellStyle name="Note 2 4 2 8 3 3" xfId="20542"/>
    <cellStyle name="Note 2 4 2 8 4" xfId="24053"/>
    <cellStyle name="Note 2 4 2 8 5" xfId="14768"/>
    <cellStyle name="Note 2 4 2 9" xfId="2169"/>
    <cellStyle name="Note 2 4 2 9 2" xfId="6082"/>
    <cellStyle name="Note 2 4 2 9 2 2" xfId="27126"/>
    <cellStyle name="Note 2 4 2 9 2 3" xfId="17303"/>
    <cellStyle name="Note 2 4 2 9 3" xfId="9757"/>
    <cellStyle name="Note 2 4 2 9 3 2" xfId="29886"/>
    <cellStyle name="Note 2 4 2 9 3 3" xfId="20863"/>
    <cellStyle name="Note 2 4 2 9 4" xfId="24382"/>
    <cellStyle name="Note 2 4 2 9 5" xfId="14899"/>
    <cellStyle name="Note 2 4 20" xfId="5799"/>
    <cellStyle name="Note 2 4 20 2" xfId="26879"/>
    <cellStyle name="Note 2 4 20 3" xfId="17020"/>
    <cellStyle name="Note 2 4 21" xfId="23857"/>
    <cellStyle name="Note 2 4 22" xfId="34115"/>
    <cellStyle name="Note 2 4 3" xfId="1878"/>
    <cellStyle name="Note 2 4 3 2" xfId="5932"/>
    <cellStyle name="Note 2 4 3 2 2" xfId="26994"/>
    <cellStyle name="Note 2 4 3 2 3" xfId="17153"/>
    <cellStyle name="Note 2 4 3 3" xfId="9607"/>
    <cellStyle name="Note 2 4 3 3 2" xfId="29754"/>
    <cellStyle name="Note 2 4 3 3 3" xfId="20713"/>
    <cellStyle name="Note 2 4 3 4" xfId="24205"/>
    <cellStyle name="Note 2 4 3 5" xfId="14829"/>
    <cellStyle name="Note 2 4 3 6" xfId="35321"/>
    <cellStyle name="Note 2 4 4" xfId="2216"/>
    <cellStyle name="Note 2 4 4 2" xfId="6126"/>
    <cellStyle name="Note 2 4 4 2 2" xfId="27170"/>
    <cellStyle name="Note 2 4 4 2 3" xfId="17347"/>
    <cellStyle name="Note 2 4 4 3" xfId="9801"/>
    <cellStyle name="Note 2 4 4 3 2" xfId="29930"/>
    <cellStyle name="Note 2 4 4 3 3" xfId="20907"/>
    <cellStyle name="Note 2 4 4 4" xfId="24426"/>
    <cellStyle name="Note 2 4 4 5" xfId="14915"/>
    <cellStyle name="Note 2 4 4 6" xfId="35972"/>
    <cellStyle name="Note 2 4 5" xfId="1873"/>
    <cellStyle name="Note 2 4 5 2" xfId="5927"/>
    <cellStyle name="Note 2 4 5 2 2" xfId="26989"/>
    <cellStyle name="Note 2 4 5 2 3" xfId="17148"/>
    <cellStyle name="Note 2 4 5 3" xfId="9602"/>
    <cellStyle name="Note 2 4 5 3 2" xfId="29749"/>
    <cellStyle name="Note 2 4 5 3 3" xfId="20708"/>
    <cellStyle name="Note 2 4 5 4" xfId="24200"/>
    <cellStyle name="Note 2 4 5 5" xfId="14824"/>
    <cellStyle name="Note 2 4 6" xfId="2246"/>
    <cellStyle name="Note 2 4 6 2" xfId="6156"/>
    <cellStyle name="Note 2 4 6 2 2" xfId="27200"/>
    <cellStyle name="Note 2 4 6 2 3" xfId="17377"/>
    <cellStyle name="Note 2 4 6 3" xfId="9831"/>
    <cellStyle name="Note 2 4 6 3 2" xfId="29960"/>
    <cellStyle name="Note 2 4 6 3 3" xfId="20937"/>
    <cellStyle name="Note 2 4 6 4" xfId="24456"/>
    <cellStyle name="Note 2 4 6 5" xfId="14920"/>
    <cellStyle name="Note 2 4 7" xfId="1709"/>
    <cellStyle name="Note 2 4 7 2" xfId="5767"/>
    <cellStyle name="Note 2 4 7 2 2" xfId="26849"/>
    <cellStyle name="Note 2 4 7 2 3" xfId="16988"/>
    <cellStyle name="Note 2 4 7 3" xfId="9445"/>
    <cellStyle name="Note 2 4 7 3 2" xfId="29611"/>
    <cellStyle name="Note 2 4 7 3 3" xfId="20551"/>
    <cellStyle name="Note 2 4 7 4" xfId="24062"/>
    <cellStyle name="Note 2 4 7 5" xfId="14776"/>
    <cellStyle name="Note 2 4 8" xfId="2098"/>
    <cellStyle name="Note 2 4 8 2" xfId="6012"/>
    <cellStyle name="Note 2 4 8 2 2" xfId="27074"/>
    <cellStyle name="Note 2 4 8 2 3" xfId="17233"/>
    <cellStyle name="Note 2 4 8 3" xfId="9687"/>
    <cellStyle name="Note 2 4 8 3 2" xfId="29834"/>
    <cellStyle name="Note 2 4 8 3 3" xfId="20793"/>
    <cellStyle name="Note 2 4 8 4" xfId="24330"/>
    <cellStyle name="Note 2 4 8 5" xfId="14858"/>
    <cellStyle name="Note 2 4 9" xfId="1701"/>
    <cellStyle name="Note 2 4 9 2" xfId="5759"/>
    <cellStyle name="Note 2 4 9 2 2" xfId="26841"/>
    <cellStyle name="Note 2 4 9 2 3" xfId="16980"/>
    <cellStyle name="Note 2 4 9 3" xfId="9437"/>
    <cellStyle name="Note 2 4 9 3 2" xfId="29603"/>
    <cellStyle name="Note 2 4 9 3 3" xfId="20543"/>
    <cellStyle name="Note 2 4 9 4" xfId="24054"/>
    <cellStyle name="Note 2 4 9 5" xfId="14769"/>
    <cellStyle name="Note 2 5" xfId="1069"/>
    <cellStyle name="Note 2 5 10" xfId="2170"/>
    <cellStyle name="Note 2 5 10 2" xfId="6083"/>
    <cellStyle name="Note 2 5 10 2 2" xfId="27127"/>
    <cellStyle name="Note 2 5 10 2 3" xfId="17304"/>
    <cellStyle name="Note 2 5 10 3" xfId="9758"/>
    <cellStyle name="Note 2 5 10 3 2" xfId="29887"/>
    <cellStyle name="Note 2 5 10 3 3" xfId="20864"/>
    <cellStyle name="Note 2 5 10 4" xfId="24383"/>
    <cellStyle name="Note 2 5 10 5" xfId="14900"/>
    <cellStyle name="Note 2 5 11" xfId="1600"/>
    <cellStyle name="Note 2 5 11 2" xfId="5659"/>
    <cellStyle name="Note 2 5 11 2 2" xfId="26759"/>
    <cellStyle name="Note 2 5 11 2 3" xfId="16880"/>
    <cellStyle name="Note 2 5 11 3" xfId="9337"/>
    <cellStyle name="Note 2 5 11 3 2" xfId="29521"/>
    <cellStyle name="Note 2 5 11 3 3" xfId="20443"/>
    <cellStyle name="Note 2 5 11 4" xfId="23971"/>
    <cellStyle name="Note 2 5 11 5" xfId="14731"/>
    <cellStyle name="Note 2 5 12" xfId="3348"/>
    <cellStyle name="Note 2 5 12 2" xfId="7213"/>
    <cellStyle name="Note 2 5 12 2 2" xfId="27993"/>
    <cellStyle name="Note 2 5 12 2 3" xfId="18432"/>
    <cellStyle name="Note 2 5 12 3" xfId="10886"/>
    <cellStyle name="Note 2 5 12 3 2" xfId="30751"/>
    <cellStyle name="Note 2 5 12 3 3" xfId="21992"/>
    <cellStyle name="Note 2 5 12 4" xfId="25258"/>
    <cellStyle name="Note 2 5 12 5" xfId="15408"/>
    <cellStyle name="Note 2 5 13" xfId="1897"/>
    <cellStyle name="Note 2 5 13 2" xfId="5951"/>
    <cellStyle name="Note 2 5 13 2 2" xfId="27013"/>
    <cellStyle name="Note 2 5 13 2 3" xfId="17172"/>
    <cellStyle name="Note 2 5 13 3" xfId="9626"/>
    <cellStyle name="Note 2 5 13 3 2" xfId="29773"/>
    <cellStyle name="Note 2 5 13 3 3" xfId="20732"/>
    <cellStyle name="Note 2 5 13 4" xfId="24224"/>
    <cellStyle name="Note 2 5 13 5" xfId="14843"/>
    <cellStyle name="Note 2 5 14" xfId="3356"/>
    <cellStyle name="Note 2 5 14 2" xfId="7221"/>
    <cellStyle name="Note 2 5 14 2 2" xfId="28001"/>
    <cellStyle name="Note 2 5 14 2 3" xfId="18440"/>
    <cellStyle name="Note 2 5 14 3" xfId="10894"/>
    <cellStyle name="Note 2 5 14 3 2" xfId="30759"/>
    <cellStyle name="Note 2 5 14 3 3" xfId="22000"/>
    <cellStyle name="Note 2 5 14 4" xfId="25266"/>
    <cellStyle name="Note 2 5 14 5" xfId="15415"/>
    <cellStyle name="Note 2 5 15" xfId="1774"/>
    <cellStyle name="Note 2 5 15 2" xfId="5829"/>
    <cellStyle name="Note 2 5 15 2 2" xfId="26909"/>
    <cellStyle name="Note 2 5 15 2 3" xfId="17050"/>
    <cellStyle name="Note 2 5 15 3" xfId="9504"/>
    <cellStyle name="Note 2 5 15 3 2" xfId="29669"/>
    <cellStyle name="Note 2 5 15 3 3" xfId="20610"/>
    <cellStyle name="Note 2 5 15 4" xfId="24120"/>
    <cellStyle name="Note 2 5 15 5" xfId="14788"/>
    <cellStyle name="Note 2 5 16" xfId="2654"/>
    <cellStyle name="Note 2 5 16 2" xfId="6533"/>
    <cellStyle name="Note 2 5 16 2 2" xfId="27454"/>
    <cellStyle name="Note 2 5 16 2 3" xfId="17752"/>
    <cellStyle name="Note 2 5 16 3" xfId="10206"/>
    <cellStyle name="Note 2 5 16 3 2" xfId="30212"/>
    <cellStyle name="Note 2 5 16 3 3" xfId="21312"/>
    <cellStyle name="Note 2 5 16 4" xfId="24718"/>
    <cellStyle name="Note 2 5 16 5" xfId="15102"/>
    <cellStyle name="Note 2 5 17" xfId="4387"/>
    <cellStyle name="Note 2 5 17 2" xfId="8205"/>
    <cellStyle name="Note 2 5 17 2 2" xfId="28676"/>
    <cellStyle name="Note 2 5 17 2 3" xfId="19424"/>
    <cellStyle name="Note 2 5 17 3" xfId="11878"/>
    <cellStyle name="Note 2 5 17 3 2" xfId="31434"/>
    <cellStyle name="Note 2 5 17 3 3" xfId="22984"/>
    <cellStyle name="Note 2 5 17 4" xfId="25971"/>
    <cellStyle name="Note 2 5 17 5" xfId="15935"/>
    <cellStyle name="Note 2 5 18" xfId="2152"/>
    <cellStyle name="Note 2 5 18 2" xfId="6066"/>
    <cellStyle name="Note 2 5 18 2 2" xfId="27110"/>
    <cellStyle name="Note 2 5 18 2 3" xfId="17287"/>
    <cellStyle name="Note 2 5 18 3" xfId="9741"/>
    <cellStyle name="Note 2 5 18 3 2" xfId="29870"/>
    <cellStyle name="Note 2 5 18 3 3" xfId="20847"/>
    <cellStyle name="Note 2 5 18 4" xfId="24366"/>
    <cellStyle name="Note 2 5 18 5" xfId="14888"/>
    <cellStyle name="Note 2 5 19" xfId="1949"/>
    <cellStyle name="Note 2 5 19 2" xfId="24266"/>
    <cellStyle name="Note 2 5 19 3" xfId="14620"/>
    <cellStyle name="Note 2 5 2" xfId="1070"/>
    <cellStyle name="Note 2 5 2 10" xfId="1732"/>
    <cellStyle name="Note 2 5 2 10 2" xfId="5788"/>
    <cellStyle name="Note 2 5 2 10 2 2" xfId="26868"/>
    <cellStyle name="Note 2 5 2 10 2 3" xfId="17009"/>
    <cellStyle name="Note 2 5 2 10 3" xfId="9465"/>
    <cellStyle name="Note 2 5 2 10 3 2" xfId="29630"/>
    <cellStyle name="Note 2 5 2 10 3 3" xfId="20571"/>
    <cellStyle name="Note 2 5 2 10 4" xfId="24081"/>
    <cellStyle name="Note 2 5 2 10 5" xfId="14781"/>
    <cellStyle name="Note 2 5 2 11" xfId="3349"/>
    <cellStyle name="Note 2 5 2 11 2" xfId="7214"/>
    <cellStyle name="Note 2 5 2 11 2 2" xfId="27994"/>
    <cellStyle name="Note 2 5 2 11 2 3" xfId="18433"/>
    <cellStyle name="Note 2 5 2 11 3" xfId="10887"/>
    <cellStyle name="Note 2 5 2 11 3 2" xfId="30752"/>
    <cellStyle name="Note 2 5 2 11 3 3" xfId="21993"/>
    <cellStyle name="Note 2 5 2 11 4" xfId="25259"/>
    <cellStyle name="Note 2 5 2 11 5" xfId="15409"/>
    <cellStyle name="Note 2 5 2 12" xfId="1807"/>
    <cellStyle name="Note 2 5 2 12 2" xfId="5861"/>
    <cellStyle name="Note 2 5 2 12 2 2" xfId="26923"/>
    <cellStyle name="Note 2 5 2 12 2 3" xfId="17082"/>
    <cellStyle name="Note 2 5 2 12 3" xfId="9536"/>
    <cellStyle name="Note 2 5 2 12 3 2" xfId="29683"/>
    <cellStyle name="Note 2 5 2 12 3 3" xfId="20642"/>
    <cellStyle name="Note 2 5 2 12 4" xfId="24134"/>
    <cellStyle name="Note 2 5 2 12 5" xfId="14819"/>
    <cellStyle name="Note 2 5 2 13" xfId="3357"/>
    <cellStyle name="Note 2 5 2 13 2" xfId="7222"/>
    <cellStyle name="Note 2 5 2 13 2 2" xfId="28002"/>
    <cellStyle name="Note 2 5 2 13 2 3" xfId="18441"/>
    <cellStyle name="Note 2 5 2 13 3" xfId="10895"/>
    <cellStyle name="Note 2 5 2 13 3 2" xfId="30760"/>
    <cellStyle name="Note 2 5 2 13 3 3" xfId="22001"/>
    <cellStyle name="Note 2 5 2 13 4" xfId="25267"/>
    <cellStyle name="Note 2 5 2 13 5" xfId="15416"/>
    <cellStyle name="Note 2 5 2 14" xfId="1773"/>
    <cellStyle name="Note 2 5 2 14 2" xfId="5828"/>
    <cellStyle name="Note 2 5 2 14 2 2" xfId="26908"/>
    <cellStyle name="Note 2 5 2 14 2 3" xfId="17049"/>
    <cellStyle name="Note 2 5 2 14 3" xfId="9503"/>
    <cellStyle name="Note 2 5 2 14 3 2" xfId="29668"/>
    <cellStyle name="Note 2 5 2 14 3 3" xfId="20609"/>
    <cellStyle name="Note 2 5 2 14 4" xfId="24119"/>
    <cellStyle name="Note 2 5 2 14 5" xfId="14787"/>
    <cellStyle name="Note 2 5 2 15" xfId="3749"/>
    <cellStyle name="Note 2 5 2 15 2" xfId="7606"/>
    <cellStyle name="Note 2 5 2 15 2 2" xfId="28235"/>
    <cellStyle name="Note 2 5 2 15 2 3" xfId="18825"/>
    <cellStyle name="Note 2 5 2 15 3" xfId="11279"/>
    <cellStyle name="Note 2 5 2 15 3 2" xfId="30993"/>
    <cellStyle name="Note 2 5 2 15 3 3" xfId="22385"/>
    <cellStyle name="Note 2 5 2 15 4" xfId="25504"/>
    <cellStyle name="Note 2 5 2 15 5" xfId="15652"/>
    <cellStyle name="Note 2 5 2 16" xfId="4388"/>
    <cellStyle name="Note 2 5 2 16 2" xfId="8206"/>
    <cellStyle name="Note 2 5 2 16 2 2" xfId="28677"/>
    <cellStyle name="Note 2 5 2 16 2 3" xfId="19425"/>
    <cellStyle name="Note 2 5 2 16 3" xfId="11879"/>
    <cellStyle name="Note 2 5 2 16 3 2" xfId="31435"/>
    <cellStyle name="Note 2 5 2 16 3 3" xfId="22985"/>
    <cellStyle name="Note 2 5 2 16 4" xfId="25972"/>
    <cellStyle name="Note 2 5 2 16 5" xfId="15936"/>
    <cellStyle name="Note 2 5 2 17" xfId="2322"/>
    <cellStyle name="Note 2 5 2 17 2" xfId="6229"/>
    <cellStyle name="Note 2 5 2 17 2 2" xfId="27258"/>
    <cellStyle name="Note 2 5 2 17 2 3" xfId="17450"/>
    <cellStyle name="Note 2 5 2 17 3" xfId="9904"/>
    <cellStyle name="Note 2 5 2 17 3 2" xfId="30018"/>
    <cellStyle name="Note 2 5 2 17 3 3" xfId="21010"/>
    <cellStyle name="Note 2 5 2 17 4" xfId="24514"/>
    <cellStyle name="Note 2 5 2 17 5" xfId="14939"/>
    <cellStyle name="Note 2 5 2 18" xfId="1950"/>
    <cellStyle name="Note 2 5 2 18 2" xfId="24267"/>
    <cellStyle name="Note 2 5 2 18 3" xfId="14611"/>
    <cellStyle name="Note 2 5 2 19" xfId="5335"/>
    <cellStyle name="Note 2 5 2 19 2" xfId="26665"/>
    <cellStyle name="Note 2 5 2 19 3" xfId="16611"/>
    <cellStyle name="Note 2 5 2 2" xfId="1875"/>
    <cellStyle name="Note 2 5 2 2 2" xfId="5929"/>
    <cellStyle name="Note 2 5 2 2 2 2" xfId="26991"/>
    <cellStyle name="Note 2 5 2 2 2 3" xfId="17150"/>
    <cellStyle name="Note 2 5 2 2 3" xfId="9604"/>
    <cellStyle name="Note 2 5 2 2 3 2" xfId="29751"/>
    <cellStyle name="Note 2 5 2 2 3 3" xfId="20710"/>
    <cellStyle name="Note 2 5 2 2 4" xfId="24202"/>
    <cellStyle name="Note 2 5 2 2 5" xfId="14826"/>
    <cellStyle name="Note 2 5 2 2 6" xfId="34843"/>
    <cellStyle name="Note 2 5 2 20" xfId="23860"/>
    <cellStyle name="Note 2 5 2 21" xfId="35260"/>
    <cellStyle name="Note 2 5 2 3" xfId="2243"/>
    <cellStyle name="Note 2 5 2 3 2" xfId="6153"/>
    <cellStyle name="Note 2 5 2 3 2 2" xfId="27197"/>
    <cellStyle name="Note 2 5 2 3 2 3" xfId="17374"/>
    <cellStyle name="Note 2 5 2 3 3" xfId="9828"/>
    <cellStyle name="Note 2 5 2 3 3 2" xfId="29957"/>
    <cellStyle name="Note 2 5 2 3 3 3" xfId="20934"/>
    <cellStyle name="Note 2 5 2 3 4" xfId="24453"/>
    <cellStyle name="Note 2 5 2 3 5" xfId="14918"/>
    <cellStyle name="Note 2 5 2 3 6" xfId="36137"/>
    <cellStyle name="Note 2 5 2 4" xfId="1847"/>
    <cellStyle name="Note 2 5 2 4 2" xfId="5901"/>
    <cellStyle name="Note 2 5 2 4 2 2" xfId="26963"/>
    <cellStyle name="Note 2 5 2 4 2 3" xfId="17122"/>
    <cellStyle name="Note 2 5 2 4 3" xfId="9576"/>
    <cellStyle name="Note 2 5 2 4 3 2" xfId="29723"/>
    <cellStyle name="Note 2 5 2 4 3 3" xfId="20682"/>
    <cellStyle name="Note 2 5 2 4 4" xfId="24174"/>
    <cellStyle name="Note 2 5 2 4 5" xfId="14821"/>
    <cellStyle name="Note 2 5 2 5" xfId="2430"/>
    <cellStyle name="Note 2 5 2 5 2" xfId="6324"/>
    <cellStyle name="Note 2 5 2 5 2 2" xfId="27324"/>
    <cellStyle name="Note 2 5 2 5 2 3" xfId="17545"/>
    <cellStyle name="Note 2 5 2 5 3" xfId="9999"/>
    <cellStyle name="Note 2 5 2 5 3 2" xfId="30084"/>
    <cellStyle name="Note 2 5 2 5 3 3" xfId="21105"/>
    <cellStyle name="Note 2 5 2 5 4" xfId="24585"/>
    <cellStyle name="Note 2 5 2 5 5" xfId="14975"/>
    <cellStyle name="Note 2 5 2 6" xfId="1706"/>
    <cellStyle name="Note 2 5 2 6 2" xfId="5764"/>
    <cellStyle name="Note 2 5 2 6 2 2" xfId="26846"/>
    <cellStyle name="Note 2 5 2 6 2 3" xfId="16985"/>
    <cellStyle name="Note 2 5 2 6 3" xfId="9442"/>
    <cellStyle name="Note 2 5 2 6 3 2" xfId="29608"/>
    <cellStyle name="Note 2 5 2 6 3 3" xfId="20548"/>
    <cellStyle name="Note 2 5 2 6 4" xfId="24059"/>
    <cellStyle name="Note 2 5 2 6 5" xfId="14773"/>
    <cellStyle name="Note 2 5 2 7" xfId="2124"/>
    <cellStyle name="Note 2 5 2 7 2" xfId="6038"/>
    <cellStyle name="Note 2 5 2 7 2 2" xfId="27100"/>
    <cellStyle name="Note 2 5 2 7 2 3" xfId="17259"/>
    <cellStyle name="Note 2 5 2 7 3" xfId="9713"/>
    <cellStyle name="Note 2 5 2 7 3 2" xfId="29860"/>
    <cellStyle name="Note 2 5 2 7 3 3" xfId="20819"/>
    <cellStyle name="Note 2 5 2 7 4" xfId="24356"/>
    <cellStyle name="Note 2 5 2 7 5" xfId="14861"/>
    <cellStyle name="Note 2 5 2 8" xfId="1698"/>
    <cellStyle name="Note 2 5 2 8 2" xfId="5756"/>
    <cellStyle name="Note 2 5 2 8 2 2" xfId="26838"/>
    <cellStyle name="Note 2 5 2 8 2 3" xfId="16977"/>
    <cellStyle name="Note 2 5 2 8 3" xfId="9434"/>
    <cellStyle name="Note 2 5 2 8 3 2" xfId="29600"/>
    <cellStyle name="Note 2 5 2 8 3 3" xfId="20540"/>
    <cellStyle name="Note 2 5 2 8 4" xfId="24051"/>
    <cellStyle name="Note 2 5 2 8 5" xfId="14766"/>
    <cellStyle name="Note 2 5 2 9" xfId="2171"/>
    <cellStyle name="Note 2 5 2 9 2" xfId="6084"/>
    <cellStyle name="Note 2 5 2 9 2 2" xfId="27128"/>
    <cellStyle name="Note 2 5 2 9 2 3" xfId="17305"/>
    <cellStyle name="Note 2 5 2 9 3" xfId="9759"/>
    <cellStyle name="Note 2 5 2 9 3 2" xfId="29888"/>
    <cellStyle name="Note 2 5 2 9 3 3" xfId="20865"/>
    <cellStyle name="Note 2 5 2 9 4" xfId="24384"/>
    <cellStyle name="Note 2 5 2 9 5" xfId="14901"/>
    <cellStyle name="Note 2 5 20" xfId="5334"/>
    <cellStyle name="Note 2 5 20 2" xfId="26664"/>
    <cellStyle name="Note 2 5 20 3" xfId="16610"/>
    <cellStyle name="Note 2 5 21" xfId="23859"/>
    <cellStyle name="Note 2 5 22" xfId="34810"/>
    <cellStyle name="Note 2 5 3" xfId="1876"/>
    <cellStyle name="Note 2 5 3 2" xfId="5930"/>
    <cellStyle name="Note 2 5 3 2 2" xfId="26992"/>
    <cellStyle name="Note 2 5 3 2 3" xfId="17151"/>
    <cellStyle name="Note 2 5 3 3" xfId="9605"/>
    <cellStyle name="Note 2 5 3 3 2" xfId="29752"/>
    <cellStyle name="Note 2 5 3 3 3" xfId="20711"/>
    <cellStyle name="Note 2 5 3 4" xfId="24203"/>
    <cellStyle name="Note 2 5 3 5" xfId="14827"/>
    <cellStyle name="Note 2 5 3 6" xfId="35318"/>
    <cellStyle name="Note 2 5 4" xfId="2218"/>
    <cellStyle name="Note 2 5 4 2" xfId="6128"/>
    <cellStyle name="Note 2 5 4 2 2" xfId="27172"/>
    <cellStyle name="Note 2 5 4 2 3" xfId="17349"/>
    <cellStyle name="Note 2 5 4 3" xfId="9803"/>
    <cellStyle name="Note 2 5 4 3 2" xfId="29932"/>
    <cellStyle name="Note 2 5 4 3 3" xfId="20909"/>
    <cellStyle name="Note 2 5 4 4" xfId="24428"/>
    <cellStyle name="Note 2 5 4 5" xfId="14917"/>
    <cellStyle name="Note 2 5 4 6" xfId="36060"/>
    <cellStyle name="Note 2 5 5" xfId="1871"/>
    <cellStyle name="Note 2 5 5 2" xfId="5925"/>
    <cellStyle name="Note 2 5 5 2 2" xfId="26987"/>
    <cellStyle name="Note 2 5 5 2 3" xfId="17146"/>
    <cellStyle name="Note 2 5 5 3" xfId="9600"/>
    <cellStyle name="Note 2 5 5 3 2" xfId="29747"/>
    <cellStyle name="Note 2 5 5 3 3" xfId="20706"/>
    <cellStyle name="Note 2 5 5 4" xfId="24198"/>
    <cellStyle name="Note 2 5 5 5" xfId="14822"/>
    <cellStyle name="Note 2 5 6" xfId="2248"/>
    <cellStyle name="Note 2 5 6 2" xfId="6158"/>
    <cellStyle name="Note 2 5 6 2 2" xfId="27202"/>
    <cellStyle name="Note 2 5 6 2 3" xfId="17379"/>
    <cellStyle name="Note 2 5 6 3" xfId="9833"/>
    <cellStyle name="Note 2 5 6 3 2" xfId="29962"/>
    <cellStyle name="Note 2 5 6 3 3" xfId="20939"/>
    <cellStyle name="Note 2 5 6 4" xfId="24458"/>
    <cellStyle name="Note 2 5 6 5" xfId="14922"/>
    <cellStyle name="Note 2 5 7" xfId="1707"/>
    <cellStyle name="Note 2 5 7 2" xfId="5765"/>
    <cellStyle name="Note 2 5 7 2 2" xfId="26847"/>
    <cellStyle name="Note 2 5 7 2 3" xfId="16986"/>
    <cellStyle name="Note 2 5 7 3" xfId="9443"/>
    <cellStyle name="Note 2 5 7 3 2" xfId="29609"/>
    <cellStyle name="Note 2 5 7 3 3" xfId="20549"/>
    <cellStyle name="Note 2 5 7 4" xfId="24060"/>
    <cellStyle name="Note 2 5 7 5" xfId="14774"/>
    <cellStyle name="Note 2 5 8" xfId="2100"/>
    <cellStyle name="Note 2 5 8 2" xfId="6014"/>
    <cellStyle name="Note 2 5 8 2 2" xfId="27076"/>
    <cellStyle name="Note 2 5 8 2 3" xfId="17235"/>
    <cellStyle name="Note 2 5 8 3" xfId="9689"/>
    <cellStyle name="Note 2 5 8 3 2" xfId="29836"/>
    <cellStyle name="Note 2 5 8 3 3" xfId="20795"/>
    <cellStyle name="Note 2 5 8 4" xfId="24332"/>
    <cellStyle name="Note 2 5 8 5" xfId="14860"/>
    <cellStyle name="Note 2 5 9" xfId="1699"/>
    <cellStyle name="Note 2 5 9 2" xfId="5757"/>
    <cellStyle name="Note 2 5 9 2 2" xfId="26839"/>
    <cellStyle name="Note 2 5 9 2 3" xfId="16978"/>
    <cellStyle name="Note 2 5 9 3" xfId="9435"/>
    <cellStyle name="Note 2 5 9 3 2" xfId="29601"/>
    <cellStyle name="Note 2 5 9 3 3" xfId="20541"/>
    <cellStyle name="Note 2 5 9 4" xfId="24052"/>
    <cellStyle name="Note 2 5 9 5" xfId="14767"/>
    <cellStyle name="Note 2 6" xfId="1886"/>
    <cellStyle name="Note 2 6 2" xfId="5940"/>
    <cellStyle name="Note 2 6 2 2" xfId="27002"/>
    <cellStyle name="Note 2 6 2 3" xfId="17161"/>
    <cellStyle name="Note 2 6 3" xfId="9615"/>
    <cellStyle name="Note 2 6 3 2" xfId="29762"/>
    <cellStyle name="Note 2 6 3 3" xfId="20721"/>
    <cellStyle name="Note 2 6 4" xfId="24213"/>
    <cellStyle name="Note 2 6 5" xfId="14837"/>
    <cellStyle name="Note 2 6 6" xfId="34543"/>
    <cellStyle name="Note 2 7" xfId="2208"/>
    <cellStyle name="Note 2 7 2" xfId="6119"/>
    <cellStyle name="Note 2 7 2 2" xfId="27163"/>
    <cellStyle name="Note 2 7 2 3" xfId="17340"/>
    <cellStyle name="Note 2 7 3" xfId="9794"/>
    <cellStyle name="Note 2 7 3 2" xfId="29923"/>
    <cellStyle name="Note 2 7 3 3" xfId="20900"/>
    <cellStyle name="Note 2 7 4" xfId="24419"/>
    <cellStyle name="Note 2 7 5" xfId="14908"/>
    <cellStyle name="Note 2 7 6" xfId="35831"/>
    <cellStyle name="Note 2 8" xfId="2641"/>
    <cellStyle name="Note 2 8 2" xfId="6520"/>
    <cellStyle name="Note 2 8 2 2" xfId="27447"/>
    <cellStyle name="Note 2 8 2 3" xfId="17739"/>
    <cellStyle name="Note 2 8 3" xfId="10193"/>
    <cellStyle name="Note 2 8 3 2" xfId="30205"/>
    <cellStyle name="Note 2 8 3 3" xfId="21299"/>
    <cellStyle name="Note 2 8 4" xfId="24711"/>
    <cellStyle name="Note 2 8 5" xfId="15092"/>
    <cellStyle name="Note 2 9" xfId="2790"/>
    <cellStyle name="Note 2 9 2" xfId="6669"/>
    <cellStyle name="Note 2 9 2 2" xfId="27584"/>
    <cellStyle name="Note 2 9 2 3" xfId="17888"/>
    <cellStyle name="Note 2 9 3" xfId="10342"/>
    <cellStyle name="Note 2 9 3 2" xfId="30342"/>
    <cellStyle name="Note 2 9 3 3" xfId="21448"/>
    <cellStyle name="Note 2 9 4" xfId="24848"/>
    <cellStyle name="Note 2 9 5" xfId="15156"/>
    <cellStyle name="Note 20" xfId="5412"/>
    <cellStyle name="Note 20 2" xfId="26684"/>
    <cellStyle name="Note 20 3" xfId="16687"/>
    <cellStyle name="Note 21" xfId="5325"/>
    <cellStyle name="Note 21 2" xfId="26655"/>
    <cellStyle name="Note 21 3" xfId="16601"/>
    <cellStyle name="Note 22" xfId="23848"/>
    <cellStyle name="Note 3" xfId="1071"/>
    <cellStyle name="Note 3 10" xfId="1731"/>
    <cellStyle name="Note 3 10 2" xfId="5787"/>
    <cellStyle name="Note 3 10 2 2" xfId="26867"/>
    <cellStyle name="Note 3 10 2 3" xfId="17008"/>
    <cellStyle name="Note 3 10 3" xfId="9464"/>
    <cellStyle name="Note 3 10 3 2" xfId="29629"/>
    <cellStyle name="Note 3 10 3 3" xfId="20570"/>
    <cellStyle name="Note 3 10 4" xfId="24080"/>
    <cellStyle name="Note 3 10 5" xfId="14780"/>
    <cellStyle name="Note 3 11" xfId="3350"/>
    <cellStyle name="Note 3 11 2" xfId="7215"/>
    <cellStyle name="Note 3 11 2 2" xfId="27995"/>
    <cellStyle name="Note 3 11 2 3" xfId="18434"/>
    <cellStyle name="Note 3 11 3" xfId="10888"/>
    <cellStyle name="Note 3 11 3 2" xfId="30753"/>
    <cellStyle name="Note 3 11 3 3" xfId="21994"/>
    <cellStyle name="Note 3 11 4" xfId="25260"/>
    <cellStyle name="Note 3 11 5" xfId="15410"/>
    <cellStyle name="Note 3 12" xfId="1806"/>
    <cellStyle name="Note 3 12 2" xfId="5860"/>
    <cellStyle name="Note 3 12 2 2" xfId="26922"/>
    <cellStyle name="Note 3 12 2 3" xfId="17081"/>
    <cellStyle name="Note 3 12 3" xfId="9535"/>
    <cellStyle name="Note 3 12 3 2" xfId="29682"/>
    <cellStyle name="Note 3 12 3 3" xfId="20641"/>
    <cellStyle name="Note 3 12 4" xfId="24133"/>
    <cellStyle name="Note 3 12 5" xfId="14818"/>
    <cellStyle name="Note 3 13" xfId="3840"/>
    <cellStyle name="Note 3 13 2" xfId="7683"/>
    <cellStyle name="Note 3 13 2 2" xfId="28293"/>
    <cellStyle name="Note 3 13 2 3" xfId="18902"/>
    <cellStyle name="Note 3 13 3" xfId="11356"/>
    <cellStyle name="Note 3 13 3 2" xfId="31051"/>
    <cellStyle name="Note 3 13 3 3" xfId="22462"/>
    <cellStyle name="Note 3 13 4" xfId="25576"/>
    <cellStyle name="Note 3 13 5" xfId="15680"/>
    <cellStyle name="Note 3 14" xfId="1772"/>
    <cellStyle name="Note 3 14 2" xfId="5827"/>
    <cellStyle name="Note 3 14 2 2" xfId="26907"/>
    <cellStyle name="Note 3 14 2 3" xfId="17048"/>
    <cellStyle name="Note 3 14 3" xfId="9502"/>
    <cellStyle name="Note 3 14 3 2" xfId="29667"/>
    <cellStyle name="Note 3 14 3 3" xfId="20608"/>
    <cellStyle name="Note 3 14 4" xfId="24118"/>
    <cellStyle name="Note 3 14 5" xfId="14786"/>
    <cellStyle name="Note 3 15" xfId="3750"/>
    <cellStyle name="Note 3 15 2" xfId="7607"/>
    <cellStyle name="Note 3 15 2 2" xfId="28236"/>
    <cellStyle name="Note 3 15 2 3" xfId="18826"/>
    <cellStyle name="Note 3 15 3" xfId="11280"/>
    <cellStyle name="Note 3 15 3 2" xfId="30994"/>
    <cellStyle name="Note 3 15 3 3" xfId="22386"/>
    <cellStyle name="Note 3 15 4" xfId="25505"/>
    <cellStyle name="Note 3 15 5" xfId="15653"/>
    <cellStyle name="Note 3 16" xfId="4389"/>
    <cellStyle name="Note 3 16 2" xfId="8207"/>
    <cellStyle name="Note 3 16 2 2" xfId="28678"/>
    <cellStyle name="Note 3 16 2 3" xfId="19426"/>
    <cellStyle name="Note 3 16 3" xfId="11880"/>
    <cellStyle name="Note 3 16 3 2" xfId="31436"/>
    <cellStyle name="Note 3 16 3 3" xfId="22986"/>
    <cellStyle name="Note 3 16 4" xfId="25973"/>
    <cellStyle name="Note 3 16 5" xfId="15937"/>
    <cellStyle name="Note 3 17" xfId="2323"/>
    <cellStyle name="Note 3 17 2" xfId="6230"/>
    <cellStyle name="Note 3 17 2 2" xfId="27259"/>
    <cellStyle name="Note 3 17 2 3" xfId="17451"/>
    <cellStyle name="Note 3 17 3" xfId="9905"/>
    <cellStyle name="Note 3 17 3 2" xfId="30019"/>
    <cellStyle name="Note 3 17 3 3" xfId="21011"/>
    <cellStyle name="Note 3 17 4" xfId="24515"/>
    <cellStyle name="Note 3 17 5" xfId="14940"/>
    <cellStyle name="Note 3 18" xfId="1951"/>
    <cellStyle name="Note 3 18 2" xfId="24268"/>
    <cellStyle name="Note 3 18 3" xfId="16444"/>
    <cellStyle name="Note 3 19" xfId="5804"/>
    <cellStyle name="Note 3 19 2" xfId="26884"/>
    <cellStyle name="Note 3 19 3" xfId="17025"/>
    <cellStyle name="Note 3 2" xfId="1874"/>
    <cellStyle name="Note 3 2 2" xfId="5928"/>
    <cellStyle name="Note 3 2 2 2" xfId="26990"/>
    <cellStyle name="Note 3 2 2 3" xfId="17149"/>
    <cellStyle name="Note 3 2 3" xfId="9603"/>
    <cellStyle name="Note 3 2 3 2" xfId="29750"/>
    <cellStyle name="Note 3 2 3 3" xfId="20709"/>
    <cellStyle name="Note 3 2 4" xfId="24201"/>
    <cellStyle name="Note 3 2 5" xfId="14825"/>
    <cellStyle name="Note 3 2 6" xfId="34827"/>
    <cellStyle name="Note 3 20" xfId="23861"/>
    <cellStyle name="Note 3 21" xfId="34247"/>
    <cellStyle name="Note 3 3" xfId="2244"/>
    <cellStyle name="Note 3 3 2" xfId="6154"/>
    <cellStyle name="Note 3 3 2 2" xfId="27198"/>
    <cellStyle name="Note 3 3 2 3" xfId="17375"/>
    <cellStyle name="Note 3 3 3" xfId="9829"/>
    <cellStyle name="Note 3 3 3 2" xfId="29958"/>
    <cellStyle name="Note 3 3 3 3" xfId="20935"/>
    <cellStyle name="Note 3 3 4" xfId="24454"/>
    <cellStyle name="Note 3 3 5" xfId="14919"/>
    <cellStyle name="Note 3 3 6" xfId="35657"/>
    <cellStyle name="Note 3 4" xfId="1846"/>
    <cellStyle name="Note 3 4 2" xfId="5900"/>
    <cellStyle name="Note 3 4 2 2" xfId="26962"/>
    <cellStyle name="Note 3 4 2 3" xfId="17121"/>
    <cellStyle name="Note 3 4 3" xfId="9575"/>
    <cellStyle name="Note 3 4 3 2" xfId="29722"/>
    <cellStyle name="Note 3 4 3 3" xfId="20681"/>
    <cellStyle name="Note 3 4 4" xfId="24173"/>
    <cellStyle name="Note 3 4 5" xfId="14820"/>
    <cellStyle name="Note 3 5" xfId="2431"/>
    <cellStyle name="Note 3 5 2" xfId="6325"/>
    <cellStyle name="Note 3 5 2 2" xfId="27325"/>
    <cellStyle name="Note 3 5 2 3" xfId="17546"/>
    <cellStyle name="Note 3 5 3" xfId="10000"/>
    <cellStyle name="Note 3 5 3 2" xfId="30085"/>
    <cellStyle name="Note 3 5 3 3" xfId="21106"/>
    <cellStyle name="Note 3 5 4" xfId="24586"/>
    <cellStyle name="Note 3 5 5" xfId="14976"/>
    <cellStyle name="Note 3 6" xfId="1705"/>
    <cellStyle name="Note 3 6 2" xfId="5763"/>
    <cellStyle name="Note 3 6 2 2" xfId="26845"/>
    <cellStyle name="Note 3 6 2 3" xfId="16984"/>
    <cellStyle name="Note 3 6 3" xfId="9441"/>
    <cellStyle name="Note 3 6 3 2" xfId="29607"/>
    <cellStyle name="Note 3 6 3 3" xfId="20547"/>
    <cellStyle name="Note 3 6 4" xfId="24058"/>
    <cellStyle name="Note 3 6 5" xfId="14772"/>
    <cellStyle name="Note 3 7" xfId="2125"/>
    <cellStyle name="Note 3 7 2" xfId="6039"/>
    <cellStyle name="Note 3 7 2 2" xfId="27101"/>
    <cellStyle name="Note 3 7 2 3" xfId="17260"/>
    <cellStyle name="Note 3 7 3" xfId="9714"/>
    <cellStyle name="Note 3 7 3 2" xfId="29861"/>
    <cellStyle name="Note 3 7 3 3" xfId="20820"/>
    <cellStyle name="Note 3 7 4" xfId="24357"/>
    <cellStyle name="Note 3 7 5" xfId="14862"/>
    <cellStyle name="Note 3 8" xfId="1545"/>
    <cellStyle name="Note 3 8 2" xfId="5604"/>
    <cellStyle name="Note 3 8 2 2" xfId="26707"/>
    <cellStyle name="Note 3 8 2 3" xfId="16825"/>
    <cellStyle name="Note 3 8 3" xfId="9282"/>
    <cellStyle name="Note 3 8 3 2" xfId="29469"/>
    <cellStyle name="Note 3 8 3 3" xfId="20388"/>
    <cellStyle name="Note 3 8 4" xfId="23919"/>
    <cellStyle name="Note 3 8 5" xfId="14727"/>
    <cellStyle name="Note 3 9" xfId="2172"/>
    <cellStyle name="Note 3 9 2" xfId="6085"/>
    <cellStyle name="Note 3 9 2 2" xfId="27129"/>
    <cellStyle name="Note 3 9 2 3" xfId="17306"/>
    <cellStyle name="Note 3 9 3" xfId="9760"/>
    <cellStyle name="Note 3 9 3 2" xfId="29889"/>
    <cellStyle name="Note 3 9 3 3" xfId="20866"/>
    <cellStyle name="Note 3 9 4" xfId="24385"/>
    <cellStyle name="Note 3 9 5" xfId="14902"/>
    <cellStyle name="Note 4" xfId="1887"/>
    <cellStyle name="Note 4 2" xfId="5941"/>
    <cellStyle name="Note 4 2 2" xfId="27003"/>
    <cellStyle name="Note 4 2 3" xfId="17162"/>
    <cellStyle name="Note 4 3" xfId="9616"/>
    <cellStyle name="Note 4 3 2" xfId="29763"/>
    <cellStyle name="Note 4 3 3" xfId="20722"/>
    <cellStyle name="Note 4 4" xfId="24214"/>
    <cellStyle name="Note 4 5" xfId="14838"/>
    <cellStyle name="Note 5" xfId="2207"/>
    <cellStyle name="Note 5 2" xfId="6118"/>
    <cellStyle name="Note 5 2 2" xfId="27162"/>
    <cellStyle name="Note 5 2 3" xfId="17339"/>
    <cellStyle name="Note 5 3" xfId="9793"/>
    <cellStyle name="Note 5 3 2" xfId="29922"/>
    <cellStyle name="Note 5 3 3" xfId="20899"/>
    <cellStyle name="Note 5 4" xfId="24418"/>
    <cellStyle name="Note 5 5" xfId="14907"/>
    <cellStyle name="Note 6" xfId="1891"/>
    <cellStyle name="Note 6 2" xfId="5945"/>
    <cellStyle name="Note 6 2 2" xfId="27007"/>
    <cellStyle name="Note 6 2 3" xfId="17166"/>
    <cellStyle name="Note 6 3" xfId="9620"/>
    <cellStyle name="Note 6 3 2" xfId="29767"/>
    <cellStyle name="Note 6 3 3" xfId="20726"/>
    <cellStyle name="Note 6 4" xfId="24218"/>
    <cellStyle name="Note 6 5" xfId="14842"/>
    <cellStyle name="Note 7" xfId="2202"/>
    <cellStyle name="Note 7 2" xfId="6114"/>
    <cellStyle name="Note 7 2 2" xfId="27158"/>
    <cellStyle name="Note 7 2 3" xfId="17335"/>
    <cellStyle name="Note 7 3" xfId="9789"/>
    <cellStyle name="Note 7 3 2" xfId="29918"/>
    <cellStyle name="Note 7 3 3" xfId="20895"/>
    <cellStyle name="Note 7 4" xfId="24414"/>
    <cellStyle name="Note 7 5" xfId="14903"/>
    <cellStyle name="Note 8" xfId="2632"/>
    <cellStyle name="Note 8 2" xfId="6512"/>
    <cellStyle name="Note 8 2 2" xfId="27439"/>
    <cellStyle name="Note 8 2 3" xfId="17731"/>
    <cellStyle name="Note 8 3" xfId="10185"/>
    <cellStyle name="Note 8 3 2" xfId="30197"/>
    <cellStyle name="Note 8 3 3" xfId="21291"/>
    <cellStyle name="Note 8 4" xfId="24702"/>
    <cellStyle name="Note 8 5" xfId="15088"/>
    <cellStyle name="Note 9" xfId="2092"/>
    <cellStyle name="Note 9 2" xfId="6006"/>
    <cellStyle name="Note 9 2 2" xfId="27068"/>
    <cellStyle name="Note 9 2 3" xfId="17227"/>
    <cellStyle name="Note 9 3" xfId="9681"/>
    <cellStyle name="Note 9 3 2" xfId="29828"/>
    <cellStyle name="Note 9 3 3" xfId="20787"/>
    <cellStyle name="Note 9 4" xfId="24324"/>
    <cellStyle name="Note 9 5" xfId="14852"/>
    <cellStyle name="Output" xfId="1072"/>
    <cellStyle name="Output 10" xfId="4338"/>
    <cellStyle name="Output 10 2" xfId="8158"/>
    <cellStyle name="Output 10 2 2" xfId="19377"/>
    <cellStyle name="Output 10 3" xfId="11831"/>
    <cellStyle name="Output 10 3 2" xfId="22937"/>
    <cellStyle name="Output 10 4" xfId="15892"/>
    <cellStyle name="Output 11" xfId="3752"/>
    <cellStyle name="Output 11 2" xfId="7609"/>
    <cellStyle name="Output 11 2 2" xfId="18828"/>
    <cellStyle name="Output 11 3" xfId="11282"/>
    <cellStyle name="Output 11 3 2" xfId="22388"/>
    <cellStyle name="Output 11 4" xfId="15654"/>
    <cellStyle name="Output 12" xfId="2325"/>
    <cellStyle name="Output 12 2" xfId="6232"/>
    <cellStyle name="Output 12 2 2" xfId="17453"/>
    <cellStyle name="Output 12 3" xfId="9907"/>
    <cellStyle name="Output 12 3 2" xfId="21013"/>
    <cellStyle name="Output 12 4" xfId="14941"/>
    <cellStyle name="Output 13" xfId="1952"/>
    <cellStyle name="Output 13 2" xfId="16532"/>
    <cellStyle name="Output 14" xfId="5336"/>
    <cellStyle name="Output 14 2" xfId="16612"/>
    <cellStyle name="Output 15" xfId="36186"/>
    <cellStyle name="Output 2" xfId="1073"/>
    <cellStyle name="Output 2 10" xfId="1623"/>
    <cellStyle name="Output 2 10 2" xfId="5681"/>
    <cellStyle name="Output 2 10 2 2" xfId="16902"/>
    <cellStyle name="Output 2 10 3" xfId="9359"/>
    <cellStyle name="Output 2 10 3 2" xfId="20465"/>
    <cellStyle name="Output 2 10 4" xfId="14746"/>
    <cellStyle name="Output 2 11" xfId="1803"/>
    <cellStyle name="Output 2 11 2" xfId="5857"/>
    <cellStyle name="Output 2 11 2 2" xfId="17078"/>
    <cellStyle name="Output 2 11 3" xfId="9532"/>
    <cellStyle name="Output 2 11 3 2" xfId="20638"/>
    <cellStyle name="Output 2 11 4" xfId="14816"/>
    <cellStyle name="Output 2 12" xfId="4234"/>
    <cellStyle name="Output 2 12 2" xfId="8054"/>
    <cellStyle name="Output 2 12 2 2" xfId="19273"/>
    <cellStyle name="Output 2 12 3" xfId="11727"/>
    <cellStyle name="Output 2 12 3 2" xfId="22833"/>
    <cellStyle name="Output 2 12 4" xfId="15848"/>
    <cellStyle name="Output 2 13" xfId="3753"/>
    <cellStyle name="Output 2 13 2" xfId="7610"/>
    <cellStyle name="Output 2 13 2 2" xfId="18829"/>
    <cellStyle name="Output 2 13 3" xfId="11283"/>
    <cellStyle name="Output 2 13 3 2" xfId="22389"/>
    <cellStyle name="Output 2 13 4" xfId="15655"/>
    <cellStyle name="Output 2 14" xfId="2326"/>
    <cellStyle name="Output 2 14 2" xfId="6233"/>
    <cellStyle name="Output 2 14 2 2" xfId="17454"/>
    <cellStyle name="Output 2 14 3" xfId="9908"/>
    <cellStyle name="Output 2 14 3 2" xfId="21014"/>
    <cellStyle name="Output 2 14 4" xfId="14942"/>
    <cellStyle name="Output 2 15" xfId="1953"/>
    <cellStyle name="Output 2 15 2" xfId="16458"/>
    <cellStyle name="Output 2 16" xfId="5337"/>
    <cellStyle name="Output 2 16 2" xfId="16613"/>
    <cellStyle name="Output 2 17" xfId="33998"/>
    <cellStyle name="Output 2 2" xfId="1074"/>
    <cellStyle name="Output 2 2 10" xfId="4383"/>
    <cellStyle name="Output 2 2 10 2" xfId="8202"/>
    <cellStyle name="Output 2 2 10 2 2" xfId="19421"/>
    <cellStyle name="Output 2 2 10 3" xfId="11875"/>
    <cellStyle name="Output 2 2 10 3 2" xfId="22981"/>
    <cellStyle name="Output 2 2 10 4" xfId="15933"/>
    <cellStyle name="Output 2 2 11" xfId="3754"/>
    <cellStyle name="Output 2 2 11 2" xfId="7611"/>
    <cellStyle name="Output 2 2 11 2 2" xfId="18830"/>
    <cellStyle name="Output 2 2 11 3" xfId="11284"/>
    <cellStyle name="Output 2 2 11 3 2" xfId="22390"/>
    <cellStyle name="Output 2 2 11 4" xfId="15656"/>
    <cellStyle name="Output 2 2 12" xfId="2332"/>
    <cellStyle name="Output 2 2 12 2" xfId="6234"/>
    <cellStyle name="Output 2 2 12 2 2" xfId="17455"/>
    <cellStyle name="Output 2 2 12 3" xfId="9909"/>
    <cellStyle name="Output 2 2 12 3 2" xfId="21015"/>
    <cellStyle name="Output 2 2 12 4" xfId="14943"/>
    <cellStyle name="Output 2 2 13" xfId="1954"/>
    <cellStyle name="Output 2 2 13 2" xfId="14635"/>
    <cellStyle name="Output 2 2 14" xfId="5338"/>
    <cellStyle name="Output 2 2 14 2" xfId="16614"/>
    <cellStyle name="Output 2 2 15" xfId="34066"/>
    <cellStyle name="Output 2 2 2" xfId="1075"/>
    <cellStyle name="Output 2 2 2 10" xfId="2333"/>
    <cellStyle name="Output 2 2 2 10 2" xfId="6235"/>
    <cellStyle name="Output 2 2 2 10 2 2" xfId="17456"/>
    <cellStyle name="Output 2 2 2 10 3" xfId="9910"/>
    <cellStyle name="Output 2 2 2 10 3 2" xfId="21016"/>
    <cellStyle name="Output 2 2 2 10 4" xfId="14944"/>
    <cellStyle name="Output 2 2 2 11" xfId="1955"/>
    <cellStyle name="Output 2 2 2 11 2" xfId="16499"/>
    <cellStyle name="Output 2 2 2 12" xfId="5339"/>
    <cellStyle name="Output 2 2 2 12 2" xfId="16615"/>
    <cellStyle name="Output 2 2 2 13" xfId="34078"/>
    <cellStyle name="Output 2 2 2 2" xfId="1076"/>
    <cellStyle name="Output 2 2 2 2 10" xfId="1956"/>
    <cellStyle name="Output 2 2 2 2 10 2" xfId="16422"/>
    <cellStyle name="Output 2 2 2 2 11" xfId="5340"/>
    <cellStyle name="Output 2 2 2 2 11 2" xfId="16616"/>
    <cellStyle name="Output 2 2 2 2 12" xfId="35069"/>
    <cellStyle name="Output 2 2 2 2 2" xfId="2339"/>
    <cellStyle name="Output 2 2 2 2 2 2" xfId="6241"/>
    <cellStyle name="Output 2 2 2 2 2 2 2" xfId="17462"/>
    <cellStyle name="Output 2 2 2 2 2 3" xfId="9916"/>
    <cellStyle name="Output 2 2 2 2 2 3 2" xfId="21022"/>
    <cellStyle name="Output 2 2 2 2 2 4" xfId="14950"/>
    <cellStyle name="Output 2 2 2 2 2 5" xfId="35513"/>
    <cellStyle name="Output 2 2 2 2 3" xfId="2131"/>
    <cellStyle name="Output 2 2 2 2 3 2" xfId="6045"/>
    <cellStyle name="Output 2 2 2 2 3 2 2" xfId="17266"/>
    <cellStyle name="Output 2 2 2 2 3 3" xfId="9720"/>
    <cellStyle name="Output 2 2 2 2 3 3 2" xfId="20826"/>
    <cellStyle name="Output 2 2 2 2 3 4" xfId="14867"/>
    <cellStyle name="Output 2 2 2 2 3 5" xfId="36105"/>
    <cellStyle name="Output 2 2 2 2 4" xfId="3199"/>
    <cellStyle name="Output 2 2 2 2 4 2" xfId="7064"/>
    <cellStyle name="Output 2 2 2 2 4 2 2" xfId="18283"/>
    <cellStyle name="Output 2 2 2 2 4 3" xfId="10737"/>
    <cellStyle name="Output 2 2 2 2 4 3 2" xfId="21843"/>
    <cellStyle name="Output 2 2 2 2 4 4" xfId="15323"/>
    <cellStyle name="Output 2 2 2 2 5" xfId="1686"/>
    <cellStyle name="Output 2 2 2 2 5 2" xfId="5744"/>
    <cellStyle name="Output 2 2 2 2 5 2 2" xfId="16965"/>
    <cellStyle name="Output 2 2 2 2 5 3" xfId="9422"/>
    <cellStyle name="Output 2 2 2 2 5 3 2" xfId="20528"/>
    <cellStyle name="Output 2 2 2 2 5 4" xfId="14761"/>
    <cellStyle name="Output 2 2 2 2 6" xfId="1800"/>
    <cellStyle name="Output 2 2 2 2 6 2" xfId="5854"/>
    <cellStyle name="Output 2 2 2 2 6 2 2" xfId="17075"/>
    <cellStyle name="Output 2 2 2 2 6 3" xfId="9529"/>
    <cellStyle name="Output 2 2 2 2 6 3 2" xfId="20635"/>
    <cellStyle name="Output 2 2 2 2 6 4" xfId="14813"/>
    <cellStyle name="Output 2 2 2 2 7" xfId="4236"/>
    <cellStyle name="Output 2 2 2 2 7 2" xfId="8056"/>
    <cellStyle name="Output 2 2 2 2 7 2 2" xfId="19275"/>
    <cellStyle name="Output 2 2 2 2 7 3" xfId="11729"/>
    <cellStyle name="Output 2 2 2 2 7 3 2" xfId="22835"/>
    <cellStyle name="Output 2 2 2 2 7 4" xfId="15850"/>
    <cellStyle name="Output 2 2 2 2 8" xfId="3756"/>
    <cellStyle name="Output 2 2 2 2 8 2" xfId="7613"/>
    <cellStyle name="Output 2 2 2 2 8 2 2" xfId="18832"/>
    <cellStyle name="Output 2 2 2 2 8 3" xfId="11286"/>
    <cellStyle name="Output 2 2 2 2 8 3 2" xfId="22392"/>
    <cellStyle name="Output 2 2 2 2 8 4" xfId="15658"/>
    <cellStyle name="Output 2 2 2 2 9" xfId="2334"/>
    <cellStyle name="Output 2 2 2 2 9 2" xfId="6236"/>
    <cellStyle name="Output 2 2 2 2 9 2 2" xfId="17457"/>
    <cellStyle name="Output 2 2 2 2 9 3" xfId="9911"/>
    <cellStyle name="Output 2 2 2 2 9 3 2" xfId="21017"/>
    <cellStyle name="Output 2 2 2 2 9 4" xfId="14945"/>
    <cellStyle name="Output 2 2 2 3" xfId="2338"/>
    <cellStyle name="Output 2 2 2 3 2" xfId="6240"/>
    <cellStyle name="Output 2 2 2 3 2 2" xfId="17461"/>
    <cellStyle name="Output 2 2 2 3 3" xfId="9915"/>
    <cellStyle name="Output 2 2 2 3 3 2" xfId="21021"/>
    <cellStyle name="Output 2 2 2 3 4" xfId="14949"/>
    <cellStyle name="Output 2 2 2 3 5" xfId="35117"/>
    <cellStyle name="Output 2 2 2 4" xfId="2130"/>
    <cellStyle name="Output 2 2 2 4 2" xfId="6044"/>
    <cellStyle name="Output 2 2 2 4 2 2" xfId="17265"/>
    <cellStyle name="Output 2 2 2 4 3" xfId="9719"/>
    <cellStyle name="Output 2 2 2 4 3 2" xfId="20825"/>
    <cellStyle name="Output 2 2 2 4 4" xfId="14866"/>
    <cellStyle name="Output 2 2 2 4 5" xfId="35753"/>
    <cellStyle name="Output 2 2 2 5" xfId="3198"/>
    <cellStyle name="Output 2 2 2 5 2" xfId="7063"/>
    <cellStyle name="Output 2 2 2 5 2 2" xfId="18282"/>
    <cellStyle name="Output 2 2 2 5 3" xfId="10736"/>
    <cellStyle name="Output 2 2 2 5 3 2" xfId="21842"/>
    <cellStyle name="Output 2 2 2 5 4" xfId="15322"/>
    <cellStyle name="Output 2 2 2 6" xfId="1621"/>
    <cellStyle name="Output 2 2 2 6 2" xfId="5679"/>
    <cellStyle name="Output 2 2 2 6 2 2" xfId="16900"/>
    <cellStyle name="Output 2 2 2 6 3" xfId="9357"/>
    <cellStyle name="Output 2 2 2 6 3 2" xfId="20463"/>
    <cellStyle name="Output 2 2 2 6 4" xfId="14744"/>
    <cellStyle name="Output 2 2 2 7" xfId="1801"/>
    <cellStyle name="Output 2 2 2 7 2" xfId="5855"/>
    <cellStyle name="Output 2 2 2 7 2 2" xfId="17076"/>
    <cellStyle name="Output 2 2 2 7 3" xfId="9530"/>
    <cellStyle name="Output 2 2 2 7 3 2" xfId="20636"/>
    <cellStyle name="Output 2 2 2 7 4" xfId="14814"/>
    <cellStyle name="Output 2 2 2 8" xfId="4235"/>
    <cellStyle name="Output 2 2 2 8 2" xfId="8055"/>
    <cellStyle name="Output 2 2 2 8 2 2" xfId="19274"/>
    <cellStyle name="Output 2 2 2 8 3" xfId="11728"/>
    <cellStyle name="Output 2 2 2 8 3 2" xfId="22834"/>
    <cellStyle name="Output 2 2 2 8 4" xfId="15849"/>
    <cellStyle name="Output 2 2 2 9" xfId="3755"/>
    <cellStyle name="Output 2 2 2 9 2" xfId="7612"/>
    <cellStyle name="Output 2 2 2 9 2 2" xfId="18831"/>
    <cellStyle name="Output 2 2 2 9 3" xfId="11285"/>
    <cellStyle name="Output 2 2 2 9 3 2" xfId="22391"/>
    <cellStyle name="Output 2 2 2 9 4" xfId="15657"/>
    <cellStyle name="Output 2 2 3" xfId="1077"/>
    <cellStyle name="Output 2 2 3 10" xfId="2335"/>
    <cellStyle name="Output 2 2 3 10 2" xfId="6237"/>
    <cellStyle name="Output 2 2 3 10 2 2" xfId="17458"/>
    <cellStyle name="Output 2 2 3 10 3" xfId="9912"/>
    <cellStyle name="Output 2 2 3 10 3 2" xfId="21018"/>
    <cellStyle name="Output 2 2 3 10 4" xfId="14946"/>
    <cellStyle name="Output 2 2 3 11" xfId="1957"/>
    <cellStyle name="Output 2 2 3 11 2" xfId="14627"/>
    <cellStyle name="Output 2 2 3 12" xfId="5341"/>
    <cellStyle name="Output 2 2 3 12 2" xfId="16617"/>
    <cellStyle name="Output 2 2 3 13" xfId="34117"/>
    <cellStyle name="Output 2 2 3 2" xfId="1078"/>
    <cellStyle name="Output 2 2 3 2 10" xfId="1958"/>
    <cellStyle name="Output 2 2 3 2 10 2" xfId="14619"/>
    <cellStyle name="Output 2 2 3 2 11" xfId="5342"/>
    <cellStyle name="Output 2 2 3 2 11 2" xfId="16618"/>
    <cellStyle name="Output 2 2 3 2 12" xfId="35108"/>
    <cellStyle name="Output 2 2 3 2 2" xfId="2288"/>
    <cellStyle name="Output 2 2 3 2 2 2" xfId="6197"/>
    <cellStyle name="Output 2 2 3 2 2 2 2" xfId="17418"/>
    <cellStyle name="Output 2 2 3 2 2 3" xfId="9872"/>
    <cellStyle name="Output 2 2 3 2 2 3 2" xfId="20978"/>
    <cellStyle name="Output 2 2 3 2 2 4" xfId="14927"/>
    <cellStyle name="Output 2 2 3 2 2 5" xfId="34849"/>
    <cellStyle name="Output 2 2 3 2 3" xfId="2133"/>
    <cellStyle name="Output 2 2 3 2 3 2" xfId="6047"/>
    <cellStyle name="Output 2 2 3 2 3 2 2" xfId="17268"/>
    <cellStyle name="Output 2 2 3 2 3 3" xfId="9722"/>
    <cellStyle name="Output 2 2 3 2 3 3 2" xfId="20828"/>
    <cellStyle name="Output 2 2 3 2 3 4" xfId="14869"/>
    <cellStyle name="Output 2 2 3 2 3 5" xfId="36121"/>
    <cellStyle name="Output 2 2 3 2 4" xfId="3201"/>
    <cellStyle name="Output 2 2 3 2 4 2" xfId="7066"/>
    <cellStyle name="Output 2 2 3 2 4 2 2" xfId="18285"/>
    <cellStyle name="Output 2 2 3 2 4 3" xfId="10739"/>
    <cellStyle name="Output 2 2 3 2 4 3 2" xfId="21845"/>
    <cellStyle name="Output 2 2 3 2 4 4" xfId="15325"/>
    <cellStyle name="Output 2 2 3 2 5" xfId="1684"/>
    <cellStyle name="Output 2 2 3 2 5 2" xfId="5742"/>
    <cellStyle name="Output 2 2 3 2 5 2 2" xfId="16963"/>
    <cellStyle name="Output 2 2 3 2 5 3" xfId="9420"/>
    <cellStyle name="Output 2 2 3 2 5 3 2" xfId="20526"/>
    <cellStyle name="Output 2 2 3 2 5 4" xfId="14759"/>
    <cellStyle name="Output 2 2 3 2 6" xfId="1798"/>
    <cellStyle name="Output 2 2 3 2 6 2" xfId="5852"/>
    <cellStyle name="Output 2 2 3 2 6 2 2" xfId="17073"/>
    <cellStyle name="Output 2 2 3 2 6 3" xfId="9527"/>
    <cellStyle name="Output 2 2 3 2 6 3 2" xfId="20633"/>
    <cellStyle name="Output 2 2 3 2 6 4" xfId="14811"/>
    <cellStyle name="Output 2 2 3 2 7" xfId="4238"/>
    <cellStyle name="Output 2 2 3 2 7 2" xfId="8058"/>
    <cellStyle name="Output 2 2 3 2 7 2 2" xfId="19277"/>
    <cellStyle name="Output 2 2 3 2 7 3" xfId="11731"/>
    <cellStyle name="Output 2 2 3 2 7 3 2" xfId="22837"/>
    <cellStyle name="Output 2 2 3 2 7 4" xfId="15852"/>
    <cellStyle name="Output 2 2 3 2 8" xfId="3758"/>
    <cellStyle name="Output 2 2 3 2 8 2" xfId="7615"/>
    <cellStyle name="Output 2 2 3 2 8 2 2" xfId="18834"/>
    <cellStyle name="Output 2 2 3 2 8 3" xfId="11288"/>
    <cellStyle name="Output 2 2 3 2 8 3 2" xfId="22394"/>
    <cellStyle name="Output 2 2 3 2 8 4" xfId="15660"/>
    <cellStyle name="Output 2 2 3 2 9" xfId="2438"/>
    <cellStyle name="Output 2 2 3 2 9 2" xfId="6328"/>
    <cellStyle name="Output 2 2 3 2 9 2 2" xfId="17549"/>
    <cellStyle name="Output 2 2 3 2 9 3" xfId="10003"/>
    <cellStyle name="Output 2 2 3 2 9 3 2" xfId="21109"/>
    <cellStyle name="Output 2 2 3 2 9 4" xfId="14978"/>
    <cellStyle name="Output 2 2 3 3" xfId="2340"/>
    <cellStyle name="Output 2 2 3 3 2" xfId="6242"/>
    <cellStyle name="Output 2 2 3 3 2 2" xfId="17463"/>
    <cellStyle name="Output 2 2 3 3 3" xfId="9917"/>
    <cellStyle name="Output 2 2 3 3 3 2" xfId="21023"/>
    <cellStyle name="Output 2 2 3 3 4" xfId="14951"/>
    <cellStyle name="Output 2 2 3 3 5" xfId="35113"/>
    <cellStyle name="Output 2 2 3 4" xfId="2132"/>
    <cellStyle name="Output 2 2 3 4 2" xfId="6046"/>
    <cellStyle name="Output 2 2 3 4 2 2" xfId="17267"/>
    <cellStyle name="Output 2 2 3 4 3" xfId="9721"/>
    <cellStyle name="Output 2 2 3 4 3 2" xfId="20827"/>
    <cellStyle name="Output 2 2 3 4 4" xfId="14868"/>
    <cellStyle name="Output 2 2 3 4 5" xfId="35744"/>
    <cellStyle name="Output 2 2 3 5" xfId="3200"/>
    <cellStyle name="Output 2 2 3 5 2" xfId="7065"/>
    <cellStyle name="Output 2 2 3 5 2 2" xfId="18284"/>
    <cellStyle name="Output 2 2 3 5 3" xfId="10738"/>
    <cellStyle name="Output 2 2 3 5 3 2" xfId="21844"/>
    <cellStyle name="Output 2 2 3 5 4" xfId="15324"/>
    <cellStyle name="Output 2 2 3 6" xfId="1685"/>
    <cellStyle name="Output 2 2 3 6 2" xfId="5743"/>
    <cellStyle name="Output 2 2 3 6 2 2" xfId="16964"/>
    <cellStyle name="Output 2 2 3 6 3" xfId="9421"/>
    <cellStyle name="Output 2 2 3 6 3 2" xfId="20527"/>
    <cellStyle name="Output 2 2 3 6 4" xfId="14760"/>
    <cellStyle name="Output 2 2 3 7" xfId="1799"/>
    <cellStyle name="Output 2 2 3 7 2" xfId="5853"/>
    <cellStyle name="Output 2 2 3 7 2 2" xfId="17074"/>
    <cellStyle name="Output 2 2 3 7 3" xfId="9528"/>
    <cellStyle name="Output 2 2 3 7 3 2" xfId="20634"/>
    <cellStyle name="Output 2 2 3 7 4" xfId="14812"/>
    <cellStyle name="Output 2 2 3 8" xfId="4237"/>
    <cellStyle name="Output 2 2 3 8 2" xfId="8057"/>
    <cellStyle name="Output 2 2 3 8 2 2" xfId="19276"/>
    <cellStyle name="Output 2 2 3 8 3" xfId="11730"/>
    <cellStyle name="Output 2 2 3 8 3 2" xfId="22836"/>
    <cellStyle name="Output 2 2 3 8 4" xfId="15851"/>
    <cellStyle name="Output 2 2 3 9" xfId="3757"/>
    <cellStyle name="Output 2 2 3 9 2" xfId="7614"/>
    <cellStyle name="Output 2 2 3 9 2 2" xfId="18833"/>
    <cellStyle name="Output 2 2 3 9 3" xfId="11287"/>
    <cellStyle name="Output 2 2 3 9 3 2" xfId="22393"/>
    <cellStyle name="Output 2 2 3 9 4" xfId="15659"/>
    <cellStyle name="Output 2 2 4" xfId="1079"/>
    <cellStyle name="Output 2 2 4 10" xfId="1959"/>
    <cellStyle name="Output 2 2 4 10 2" xfId="14610"/>
    <cellStyle name="Output 2 2 4 11" xfId="5343"/>
    <cellStyle name="Output 2 2 4 11 2" xfId="16619"/>
    <cellStyle name="Output 2 2 4 12" xfId="35058"/>
    <cellStyle name="Output 2 2 4 2" xfId="2289"/>
    <cellStyle name="Output 2 2 4 2 2" xfId="6198"/>
    <cellStyle name="Output 2 2 4 2 2 2" xfId="17419"/>
    <cellStyle name="Output 2 2 4 2 3" xfId="9873"/>
    <cellStyle name="Output 2 2 4 2 3 2" xfId="20979"/>
    <cellStyle name="Output 2 2 4 2 4" xfId="14928"/>
    <cellStyle name="Output 2 2 4 2 5" xfId="34904"/>
    <cellStyle name="Output 2 2 4 3" xfId="2134"/>
    <cellStyle name="Output 2 2 4 3 2" xfId="6048"/>
    <cellStyle name="Output 2 2 4 3 2 2" xfId="17269"/>
    <cellStyle name="Output 2 2 4 3 3" xfId="9723"/>
    <cellStyle name="Output 2 2 4 3 3 2" xfId="20829"/>
    <cellStyle name="Output 2 2 4 3 4" xfId="14870"/>
    <cellStyle name="Output 2 2 4 3 5" xfId="36102"/>
    <cellStyle name="Output 2 2 4 4" xfId="3202"/>
    <cellStyle name="Output 2 2 4 4 2" xfId="7067"/>
    <cellStyle name="Output 2 2 4 4 2 2" xfId="18286"/>
    <cellStyle name="Output 2 2 4 4 3" xfId="10740"/>
    <cellStyle name="Output 2 2 4 4 3 2" xfId="21846"/>
    <cellStyle name="Output 2 2 4 4 4" xfId="15326"/>
    <cellStyle name="Output 2 2 4 5" xfId="2934"/>
    <cellStyle name="Output 2 2 4 5 2" xfId="6813"/>
    <cellStyle name="Output 2 2 4 5 2 2" xfId="18032"/>
    <cellStyle name="Output 2 2 4 5 3" xfId="10486"/>
    <cellStyle name="Output 2 2 4 5 3 2" xfId="21592"/>
    <cellStyle name="Output 2 2 4 5 4" xfId="15211"/>
    <cellStyle name="Output 2 2 4 6" xfId="1797"/>
    <cellStyle name="Output 2 2 4 6 2" xfId="5851"/>
    <cellStyle name="Output 2 2 4 6 2 2" xfId="17072"/>
    <cellStyle name="Output 2 2 4 6 3" xfId="9526"/>
    <cellStyle name="Output 2 2 4 6 3 2" xfId="20632"/>
    <cellStyle name="Output 2 2 4 6 4" xfId="14810"/>
    <cellStyle name="Output 2 2 4 7" xfId="4239"/>
    <cellStyle name="Output 2 2 4 7 2" xfId="8059"/>
    <cellStyle name="Output 2 2 4 7 2 2" xfId="19278"/>
    <cellStyle name="Output 2 2 4 7 3" xfId="11732"/>
    <cellStyle name="Output 2 2 4 7 3 2" xfId="22838"/>
    <cellStyle name="Output 2 2 4 7 4" xfId="15853"/>
    <cellStyle name="Output 2 2 4 8" xfId="3990"/>
    <cellStyle name="Output 2 2 4 8 2" xfId="7816"/>
    <cellStyle name="Output 2 2 4 8 2 2" xfId="19035"/>
    <cellStyle name="Output 2 2 4 8 3" xfId="11489"/>
    <cellStyle name="Output 2 2 4 8 3 2" xfId="22595"/>
    <cellStyle name="Output 2 2 4 8 4" xfId="15738"/>
    <cellStyle name="Output 2 2 4 9" xfId="2439"/>
    <cellStyle name="Output 2 2 4 9 2" xfId="6329"/>
    <cellStyle name="Output 2 2 4 9 2 2" xfId="17550"/>
    <cellStyle name="Output 2 2 4 9 3" xfId="10004"/>
    <cellStyle name="Output 2 2 4 9 3 2" xfId="21110"/>
    <cellStyle name="Output 2 2 4 9 4" xfId="14979"/>
    <cellStyle name="Output 2 2 5" xfId="2337"/>
    <cellStyle name="Output 2 2 5 2" xfId="6239"/>
    <cellStyle name="Output 2 2 5 2 2" xfId="17460"/>
    <cellStyle name="Output 2 2 5 3" xfId="9914"/>
    <cellStyle name="Output 2 2 5 3 2" xfId="21020"/>
    <cellStyle name="Output 2 2 5 4" xfId="14948"/>
    <cellStyle name="Output 2 2 5 5" xfId="34839"/>
    <cellStyle name="Output 2 2 6" xfId="2129"/>
    <cellStyle name="Output 2 2 6 2" xfId="6043"/>
    <cellStyle name="Output 2 2 6 2 2" xfId="17264"/>
    <cellStyle name="Output 2 2 6 3" xfId="9718"/>
    <cellStyle name="Output 2 2 6 3 2" xfId="20824"/>
    <cellStyle name="Output 2 2 6 4" xfId="14865"/>
    <cellStyle name="Output 2 2 6 5" xfId="35754"/>
    <cellStyle name="Output 2 2 7" xfId="3345"/>
    <cellStyle name="Output 2 2 7 2" xfId="7210"/>
    <cellStyle name="Output 2 2 7 2 2" xfId="18429"/>
    <cellStyle name="Output 2 2 7 3" xfId="10883"/>
    <cellStyle name="Output 2 2 7 3 2" xfId="21989"/>
    <cellStyle name="Output 2 2 7 4" xfId="15406"/>
    <cellStyle name="Output 2 2 8" xfId="1622"/>
    <cellStyle name="Output 2 2 8 2" xfId="5680"/>
    <cellStyle name="Output 2 2 8 2 2" xfId="16901"/>
    <cellStyle name="Output 2 2 8 3" xfId="9358"/>
    <cellStyle name="Output 2 2 8 3 2" xfId="20464"/>
    <cellStyle name="Output 2 2 8 4" xfId="14745"/>
    <cellStyle name="Output 2 2 9" xfId="1802"/>
    <cellStyle name="Output 2 2 9 2" xfId="5856"/>
    <cellStyle name="Output 2 2 9 2 2" xfId="17077"/>
    <cellStyle name="Output 2 2 9 3" xfId="9531"/>
    <cellStyle name="Output 2 2 9 3 2" xfId="20637"/>
    <cellStyle name="Output 2 2 9 4" xfId="14815"/>
    <cellStyle name="Output 2 3" xfId="1080"/>
    <cellStyle name="Output 2 3 10" xfId="2440"/>
    <cellStyle name="Output 2 3 10 2" xfId="6330"/>
    <cellStyle name="Output 2 3 10 2 2" xfId="17551"/>
    <cellStyle name="Output 2 3 10 3" xfId="10005"/>
    <cellStyle name="Output 2 3 10 3 2" xfId="21111"/>
    <cellStyle name="Output 2 3 10 4" xfId="14980"/>
    <cellStyle name="Output 2 3 11" xfId="1960"/>
    <cellStyle name="Output 2 3 11 2" xfId="14603"/>
    <cellStyle name="Output 2 3 12" xfId="5344"/>
    <cellStyle name="Output 2 3 12 2" xfId="16620"/>
    <cellStyle name="Output 2 3 13" xfId="34089"/>
    <cellStyle name="Output 2 3 2" xfId="1081"/>
    <cellStyle name="Output 2 3 2 10" xfId="1961"/>
    <cellStyle name="Output 2 3 2 10 2" xfId="16485"/>
    <cellStyle name="Output 2 3 2 11" xfId="5345"/>
    <cellStyle name="Output 2 3 2 11 2" xfId="16621"/>
    <cellStyle name="Output 2 3 2 12" xfId="35081"/>
    <cellStyle name="Output 2 3 2 2" xfId="2291"/>
    <cellStyle name="Output 2 3 2 2 2" xfId="6200"/>
    <cellStyle name="Output 2 3 2 2 2 2" xfId="17421"/>
    <cellStyle name="Output 2 3 2 2 3" xfId="9875"/>
    <cellStyle name="Output 2 3 2 2 3 2" xfId="20981"/>
    <cellStyle name="Output 2 3 2 2 4" xfId="14930"/>
    <cellStyle name="Output 2 3 2 2 5" xfId="35135"/>
    <cellStyle name="Output 2 3 2 3" xfId="2136"/>
    <cellStyle name="Output 2 3 2 3 2" xfId="6050"/>
    <cellStyle name="Output 2 3 2 3 2 2" xfId="17271"/>
    <cellStyle name="Output 2 3 2 3 3" xfId="9725"/>
    <cellStyle name="Output 2 3 2 3 3 2" xfId="20831"/>
    <cellStyle name="Output 2 3 2 3 4" xfId="14872"/>
    <cellStyle name="Output 2 3 2 3 5" xfId="36108"/>
    <cellStyle name="Output 2 3 2 4" xfId="3204"/>
    <cellStyle name="Output 2 3 2 4 2" xfId="7069"/>
    <cellStyle name="Output 2 3 2 4 2 2" xfId="18288"/>
    <cellStyle name="Output 2 3 2 4 3" xfId="10742"/>
    <cellStyle name="Output 2 3 2 4 3 2" xfId="21848"/>
    <cellStyle name="Output 2 3 2 4 4" xfId="15328"/>
    <cellStyle name="Output 2 3 2 5" xfId="2935"/>
    <cellStyle name="Output 2 3 2 5 2" xfId="6814"/>
    <cellStyle name="Output 2 3 2 5 2 2" xfId="18033"/>
    <cellStyle name="Output 2 3 2 5 3" xfId="10487"/>
    <cellStyle name="Output 2 3 2 5 3 2" xfId="21593"/>
    <cellStyle name="Output 2 3 2 5 4" xfId="15212"/>
    <cellStyle name="Output 2 3 2 6" xfId="1795"/>
    <cellStyle name="Output 2 3 2 6 2" xfId="5849"/>
    <cellStyle name="Output 2 3 2 6 2 2" xfId="17070"/>
    <cellStyle name="Output 2 3 2 6 3" xfId="9524"/>
    <cellStyle name="Output 2 3 2 6 3 2" xfId="20630"/>
    <cellStyle name="Output 2 3 2 6 4" xfId="14808"/>
    <cellStyle name="Output 2 3 2 7" xfId="4241"/>
    <cellStyle name="Output 2 3 2 7 2" xfId="8061"/>
    <cellStyle name="Output 2 3 2 7 2 2" xfId="19280"/>
    <cellStyle name="Output 2 3 2 7 3" xfId="11734"/>
    <cellStyle name="Output 2 3 2 7 3 2" xfId="22840"/>
    <cellStyle name="Output 2 3 2 7 4" xfId="15855"/>
    <cellStyle name="Output 2 3 2 8" xfId="3991"/>
    <cellStyle name="Output 2 3 2 8 2" xfId="7817"/>
    <cellStyle name="Output 2 3 2 8 2 2" xfId="19036"/>
    <cellStyle name="Output 2 3 2 8 3" xfId="11490"/>
    <cellStyle name="Output 2 3 2 8 3 2" xfId="22596"/>
    <cellStyle name="Output 2 3 2 8 4" xfId="15739"/>
    <cellStyle name="Output 2 3 2 9" xfId="2441"/>
    <cellStyle name="Output 2 3 2 9 2" xfId="6331"/>
    <cellStyle name="Output 2 3 2 9 2 2" xfId="17552"/>
    <cellStyle name="Output 2 3 2 9 3" xfId="10006"/>
    <cellStyle name="Output 2 3 2 9 3 2" xfId="21112"/>
    <cellStyle name="Output 2 3 2 9 4" xfId="14981"/>
    <cellStyle name="Output 2 3 3" xfId="2290"/>
    <cellStyle name="Output 2 3 3 2" xfId="6199"/>
    <cellStyle name="Output 2 3 3 2 2" xfId="17420"/>
    <cellStyle name="Output 2 3 3 3" xfId="9874"/>
    <cellStyle name="Output 2 3 3 3 2" xfId="20980"/>
    <cellStyle name="Output 2 3 3 4" xfId="14929"/>
    <cellStyle name="Output 2 3 3 5" xfId="35274"/>
    <cellStyle name="Output 2 3 4" xfId="2135"/>
    <cellStyle name="Output 2 3 4 2" xfId="6049"/>
    <cellStyle name="Output 2 3 4 2 2" xfId="17270"/>
    <cellStyle name="Output 2 3 4 3" xfId="9724"/>
    <cellStyle name="Output 2 3 4 3 2" xfId="20830"/>
    <cellStyle name="Output 2 3 4 4" xfId="14871"/>
    <cellStyle name="Output 2 3 4 5" xfId="35562"/>
    <cellStyle name="Output 2 3 5" xfId="3203"/>
    <cellStyle name="Output 2 3 5 2" xfId="7068"/>
    <cellStyle name="Output 2 3 5 2 2" xfId="18287"/>
    <cellStyle name="Output 2 3 5 3" xfId="10741"/>
    <cellStyle name="Output 2 3 5 3 2" xfId="21847"/>
    <cellStyle name="Output 2 3 5 4" xfId="15327"/>
    <cellStyle name="Output 2 3 6" xfId="1683"/>
    <cellStyle name="Output 2 3 6 2" xfId="5741"/>
    <cellStyle name="Output 2 3 6 2 2" xfId="16962"/>
    <cellStyle name="Output 2 3 6 3" xfId="9419"/>
    <cellStyle name="Output 2 3 6 3 2" xfId="20525"/>
    <cellStyle name="Output 2 3 6 4" xfId="14758"/>
    <cellStyle name="Output 2 3 7" xfId="1796"/>
    <cellStyle name="Output 2 3 7 2" xfId="5850"/>
    <cellStyle name="Output 2 3 7 2 2" xfId="17071"/>
    <cellStyle name="Output 2 3 7 3" xfId="9525"/>
    <cellStyle name="Output 2 3 7 3 2" xfId="20631"/>
    <cellStyle name="Output 2 3 7 4" xfId="14809"/>
    <cellStyle name="Output 2 3 8" xfId="4240"/>
    <cellStyle name="Output 2 3 8 2" xfId="8060"/>
    <cellStyle name="Output 2 3 8 2 2" xfId="19279"/>
    <cellStyle name="Output 2 3 8 3" xfId="11733"/>
    <cellStyle name="Output 2 3 8 3 2" xfId="22839"/>
    <cellStyle name="Output 2 3 8 4" xfId="15854"/>
    <cellStyle name="Output 2 3 9" xfId="3759"/>
    <cellStyle name="Output 2 3 9 2" xfId="7616"/>
    <cellStyle name="Output 2 3 9 2 2" xfId="18835"/>
    <cellStyle name="Output 2 3 9 3" xfId="11289"/>
    <cellStyle name="Output 2 3 9 3 2" xfId="22395"/>
    <cellStyle name="Output 2 3 9 4" xfId="15661"/>
    <cellStyle name="Output 2 4" xfId="1082"/>
    <cellStyle name="Output 2 4 10" xfId="2442"/>
    <cellStyle name="Output 2 4 10 2" xfId="6332"/>
    <cellStyle name="Output 2 4 10 2 2" xfId="17553"/>
    <cellStyle name="Output 2 4 10 3" xfId="10007"/>
    <cellStyle name="Output 2 4 10 3 2" xfId="21113"/>
    <cellStyle name="Output 2 4 10 4" xfId="14982"/>
    <cellStyle name="Output 2 4 11" xfId="1962"/>
    <cellStyle name="Output 2 4 11 2" xfId="16417"/>
    <cellStyle name="Output 2 4 12" xfId="5346"/>
    <cellStyle name="Output 2 4 12 2" xfId="16622"/>
    <cellStyle name="Output 2 4 13" xfId="34114"/>
    <cellStyle name="Output 2 4 2" xfId="1083"/>
    <cellStyle name="Output 2 4 2 10" xfId="1963"/>
    <cellStyle name="Output 2 4 2 10 2" xfId="16493"/>
    <cellStyle name="Output 2 4 2 11" xfId="5347"/>
    <cellStyle name="Output 2 4 2 11 2" xfId="16623"/>
    <cellStyle name="Output 2 4 2 12" xfId="35105"/>
    <cellStyle name="Output 2 4 2 2" xfId="2293"/>
    <cellStyle name="Output 2 4 2 2 2" xfId="6202"/>
    <cellStyle name="Output 2 4 2 2 2 2" xfId="17423"/>
    <cellStyle name="Output 2 4 2 2 3" xfId="9877"/>
    <cellStyle name="Output 2 4 2 2 3 2" xfId="20983"/>
    <cellStyle name="Output 2 4 2 2 4" xfId="14932"/>
    <cellStyle name="Output 2 4 2 2 5" xfId="35289"/>
    <cellStyle name="Output 2 4 2 3" xfId="2138"/>
    <cellStyle name="Output 2 4 2 3 2" xfId="6052"/>
    <cellStyle name="Output 2 4 2 3 2 2" xfId="17273"/>
    <cellStyle name="Output 2 4 2 3 3" xfId="9727"/>
    <cellStyle name="Output 2 4 2 3 3 2" xfId="20833"/>
    <cellStyle name="Output 2 4 2 3 4" xfId="14874"/>
    <cellStyle name="Output 2 4 2 3 5" xfId="36118"/>
    <cellStyle name="Output 2 4 2 4" xfId="3206"/>
    <cellStyle name="Output 2 4 2 4 2" xfId="7071"/>
    <cellStyle name="Output 2 4 2 4 2 2" xfId="18290"/>
    <cellStyle name="Output 2 4 2 4 3" xfId="10744"/>
    <cellStyle name="Output 2 4 2 4 3 2" xfId="21850"/>
    <cellStyle name="Output 2 4 2 4 4" xfId="15330"/>
    <cellStyle name="Output 2 4 2 5" xfId="2810"/>
    <cellStyle name="Output 2 4 2 5 2" xfId="6689"/>
    <cellStyle name="Output 2 4 2 5 2 2" xfId="17908"/>
    <cellStyle name="Output 2 4 2 5 3" xfId="10362"/>
    <cellStyle name="Output 2 4 2 5 3 2" xfId="21468"/>
    <cellStyle name="Output 2 4 2 5 4" xfId="15160"/>
    <cellStyle name="Output 2 4 2 6" xfId="1793"/>
    <cellStyle name="Output 2 4 2 6 2" xfId="5847"/>
    <cellStyle name="Output 2 4 2 6 2 2" xfId="17068"/>
    <cellStyle name="Output 2 4 2 6 3" xfId="9522"/>
    <cellStyle name="Output 2 4 2 6 3 2" xfId="20628"/>
    <cellStyle name="Output 2 4 2 6 4" xfId="14806"/>
    <cellStyle name="Output 2 4 2 7" xfId="4243"/>
    <cellStyle name="Output 2 4 2 7 2" xfId="8063"/>
    <cellStyle name="Output 2 4 2 7 2 2" xfId="19282"/>
    <cellStyle name="Output 2 4 2 7 3" xfId="11736"/>
    <cellStyle name="Output 2 4 2 7 3 2" xfId="22842"/>
    <cellStyle name="Output 2 4 2 7 4" xfId="15857"/>
    <cellStyle name="Output 2 4 2 8" xfId="3863"/>
    <cellStyle name="Output 2 4 2 8 2" xfId="7706"/>
    <cellStyle name="Output 2 4 2 8 2 2" xfId="18925"/>
    <cellStyle name="Output 2 4 2 8 3" xfId="11379"/>
    <cellStyle name="Output 2 4 2 8 3 2" xfId="22485"/>
    <cellStyle name="Output 2 4 2 8 4" xfId="15687"/>
    <cellStyle name="Output 2 4 2 9" xfId="2443"/>
    <cellStyle name="Output 2 4 2 9 2" xfId="6333"/>
    <cellStyle name="Output 2 4 2 9 2 2" xfId="17554"/>
    <cellStyle name="Output 2 4 2 9 3" xfId="10008"/>
    <cellStyle name="Output 2 4 2 9 3 2" xfId="21114"/>
    <cellStyle name="Output 2 4 2 9 4" xfId="14983"/>
    <cellStyle name="Output 2 4 3" xfId="2292"/>
    <cellStyle name="Output 2 4 3 2" xfId="6201"/>
    <cellStyle name="Output 2 4 3 2 2" xfId="17422"/>
    <cellStyle name="Output 2 4 3 3" xfId="9876"/>
    <cellStyle name="Output 2 4 3 3 2" xfId="20982"/>
    <cellStyle name="Output 2 4 3 4" xfId="14931"/>
    <cellStyle name="Output 2 4 3 5" xfId="35120"/>
    <cellStyle name="Output 2 4 4" xfId="2137"/>
    <cellStyle name="Output 2 4 4 2" xfId="6051"/>
    <cellStyle name="Output 2 4 4 2 2" xfId="17272"/>
    <cellStyle name="Output 2 4 4 3" xfId="9726"/>
    <cellStyle name="Output 2 4 4 3 2" xfId="20832"/>
    <cellStyle name="Output 2 4 4 4" xfId="14873"/>
    <cellStyle name="Output 2 4 4 5" xfId="35747"/>
    <cellStyle name="Output 2 4 5" xfId="3205"/>
    <cellStyle name="Output 2 4 5 2" xfId="7070"/>
    <cellStyle name="Output 2 4 5 2 2" xfId="18289"/>
    <cellStyle name="Output 2 4 5 3" xfId="10743"/>
    <cellStyle name="Output 2 4 5 3 2" xfId="21849"/>
    <cellStyle name="Output 2 4 5 4" xfId="15329"/>
    <cellStyle name="Output 2 4 6" xfId="2809"/>
    <cellStyle name="Output 2 4 6 2" xfId="6688"/>
    <cellStyle name="Output 2 4 6 2 2" xfId="17907"/>
    <cellStyle name="Output 2 4 6 3" xfId="10361"/>
    <cellStyle name="Output 2 4 6 3 2" xfId="21467"/>
    <cellStyle name="Output 2 4 6 4" xfId="15159"/>
    <cellStyle name="Output 2 4 7" xfId="1794"/>
    <cellStyle name="Output 2 4 7 2" xfId="5848"/>
    <cellStyle name="Output 2 4 7 2 2" xfId="17069"/>
    <cellStyle name="Output 2 4 7 3" xfId="9523"/>
    <cellStyle name="Output 2 4 7 3 2" xfId="20629"/>
    <cellStyle name="Output 2 4 7 4" xfId="14807"/>
    <cellStyle name="Output 2 4 8" xfId="4242"/>
    <cellStyle name="Output 2 4 8 2" xfId="8062"/>
    <cellStyle name="Output 2 4 8 2 2" xfId="19281"/>
    <cellStyle name="Output 2 4 8 3" xfId="11735"/>
    <cellStyle name="Output 2 4 8 3 2" xfId="22841"/>
    <cellStyle name="Output 2 4 8 4" xfId="15856"/>
    <cellStyle name="Output 2 4 9" xfId="3862"/>
    <cellStyle name="Output 2 4 9 2" xfId="7705"/>
    <cellStyle name="Output 2 4 9 2 2" xfId="18924"/>
    <cellStyle name="Output 2 4 9 3" xfId="11378"/>
    <cellStyle name="Output 2 4 9 3 2" xfId="22484"/>
    <cellStyle name="Output 2 4 9 4" xfId="15686"/>
    <cellStyle name="Output 2 5" xfId="1084"/>
    <cellStyle name="Output 2 5 10" xfId="2444"/>
    <cellStyle name="Output 2 5 10 2" xfId="6334"/>
    <cellStyle name="Output 2 5 10 2 2" xfId="17555"/>
    <cellStyle name="Output 2 5 10 3" xfId="10009"/>
    <cellStyle name="Output 2 5 10 3 2" xfId="21115"/>
    <cellStyle name="Output 2 5 10 4" xfId="14984"/>
    <cellStyle name="Output 2 5 11" xfId="1964"/>
    <cellStyle name="Output 2 5 11 2" xfId="16443"/>
    <cellStyle name="Output 2 5 12" xfId="5413"/>
    <cellStyle name="Output 2 5 12 2" xfId="16688"/>
    <cellStyle name="Output 2 5 13" xfId="34544"/>
    <cellStyle name="Output 2 5 2" xfId="1085"/>
    <cellStyle name="Output 2 5 2 10" xfId="1965"/>
    <cellStyle name="Output 2 5 2 10 2" xfId="14555"/>
    <cellStyle name="Output 2 5 2 11" xfId="5348"/>
    <cellStyle name="Output 2 5 2 11 2" xfId="16624"/>
    <cellStyle name="Output 2 5 2 12" xfId="35207"/>
    <cellStyle name="Output 2 5 2 2" xfId="2295"/>
    <cellStyle name="Output 2 5 2 2 2" xfId="6204"/>
    <cellStyle name="Output 2 5 2 2 2 2" xfId="17425"/>
    <cellStyle name="Output 2 5 2 2 3" xfId="9879"/>
    <cellStyle name="Output 2 5 2 2 3 2" xfId="20985"/>
    <cellStyle name="Output 2 5 2 2 4" xfId="14934"/>
    <cellStyle name="Output 2 5 2 2 5" xfId="34859"/>
    <cellStyle name="Output 2 5 2 3" xfId="2140"/>
    <cellStyle name="Output 2 5 2 3 2" xfId="6054"/>
    <cellStyle name="Output 2 5 2 3 2 2" xfId="17275"/>
    <cellStyle name="Output 2 5 2 3 3" xfId="9729"/>
    <cellStyle name="Output 2 5 2 3 3 2" xfId="20835"/>
    <cellStyle name="Output 2 5 2 3 4" xfId="14876"/>
    <cellStyle name="Output 2 5 2 3 5" xfId="36130"/>
    <cellStyle name="Output 2 5 2 4" xfId="3208"/>
    <cellStyle name="Output 2 5 2 4 2" xfId="7073"/>
    <cellStyle name="Output 2 5 2 4 2 2" xfId="18292"/>
    <cellStyle name="Output 2 5 2 4 3" xfId="10746"/>
    <cellStyle name="Output 2 5 2 4 3 2" xfId="21852"/>
    <cellStyle name="Output 2 5 2 4 4" xfId="15332"/>
    <cellStyle name="Output 2 5 2 5" xfId="2812"/>
    <cellStyle name="Output 2 5 2 5 2" xfId="6691"/>
    <cellStyle name="Output 2 5 2 5 2 2" xfId="17910"/>
    <cellStyle name="Output 2 5 2 5 3" xfId="10364"/>
    <cellStyle name="Output 2 5 2 5 3 2" xfId="21470"/>
    <cellStyle name="Output 2 5 2 5 4" xfId="15162"/>
    <cellStyle name="Output 2 5 2 6" xfId="1791"/>
    <cellStyle name="Output 2 5 2 6 2" xfId="5845"/>
    <cellStyle name="Output 2 5 2 6 2 2" xfId="17066"/>
    <cellStyle name="Output 2 5 2 6 3" xfId="9520"/>
    <cellStyle name="Output 2 5 2 6 3 2" xfId="20626"/>
    <cellStyle name="Output 2 5 2 6 4" xfId="14804"/>
    <cellStyle name="Output 2 5 2 7" xfId="4245"/>
    <cellStyle name="Output 2 5 2 7 2" xfId="8065"/>
    <cellStyle name="Output 2 5 2 7 2 2" xfId="19284"/>
    <cellStyle name="Output 2 5 2 7 3" xfId="11738"/>
    <cellStyle name="Output 2 5 2 7 3 2" xfId="22844"/>
    <cellStyle name="Output 2 5 2 7 4" xfId="15859"/>
    <cellStyle name="Output 2 5 2 8" xfId="3865"/>
    <cellStyle name="Output 2 5 2 8 2" xfId="7708"/>
    <cellStyle name="Output 2 5 2 8 2 2" xfId="18927"/>
    <cellStyle name="Output 2 5 2 8 3" xfId="11381"/>
    <cellStyle name="Output 2 5 2 8 3 2" xfId="22487"/>
    <cellStyle name="Output 2 5 2 8 4" xfId="15689"/>
    <cellStyle name="Output 2 5 2 9" xfId="2445"/>
    <cellStyle name="Output 2 5 2 9 2" xfId="6335"/>
    <cellStyle name="Output 2 5 2 9 2 2" xfId="17556"/>
    <cellStyle name="Output 2 5 2 9 3" xfId="10010"/>
    <cellStyle name="Output 2 5 2 9 3 2" xfId="21116"/>
    <cellStyle name="Output 2 5 2 9 4" xfId="14985"/>
    <cellStyle name="Output 2 5 3" xfId="2294"/>
    <cellStyle name="Output 2 5 3 2" xfId="6203"/>
    <cellStyle name="Output 2 5 3 2 2" xfId="17424"/>
    <cellStyle name="Output 2 5 3 3" xfId="9878"/>
    <cellStyle name="Output 2 5 3 3 2" xfId="20984"/>
    <cellStyle name="Output 2 5 3 4" xfId="14933"/>
    <cellStyle name="Output 2 5 3 5" xfId="35129"/>
    <cellStyle name="Output 2 5 4" xfId="2139"/>
    <cellStyle name="Output 2 5 4 2" xfId="6053"/>
    <cellStyle name="Output 2 5 4 2 2" xfId="17274"/>
    <cellStyle name="Output 2 5 4 3" xfId="9728"/>
    <cellStyle name="Output 2 5 4 3 2" xfId="20834"/>
    <cellStyle name="Output 2 5 4 4" xfId="14875"/>
    <cellStyle name="Output 2 5 4 5" xfId="35643"/>
    <cellStyle name="Output 2 5 5" xfId="3207"/>
    <cellStyle name="Output 2 5 5 2" xfId="7072"/>
    <cellStyle name="Output 2 5 5 2 2" xfId="18291"/>
    <cellStyle name="Output 2 5 5 3" xfId="10745"/>
    <cellStyle name="Output 2 5 5 3 2" xfId="21851"/>
    <cellStyle name="Output 2 5 5 4" xfId="15331"/>
    <cellStyle name="Output 2 5 6" xfId="2811"/>
    <cellStyle name="Output 2 5 6 2" xfId="6690"/>
    <cellStyle name="Output 2 5 6 2 2" xfId="17909"/>
    <cellStyle name="Output 2 5 6 3" xfId="10363"/>
    <cellStyle name="Output 2 5 6 3 2" xfId="21469"/>
    <cellStyle name="Output 2 5 6 4" xfId="15161"/>
    <cellStyle name="Output 2 5 7" xfId="1792"/>
    <cellStyle name="Output 2 5 7 2" xfId="5846"/>
    <cellStyle name="Output 2 5 7 2 2" xfId="17067"/>
    <cellStyle name="Output 2 5 7 3" xfId="9521"/>
    <cellStyle name="Output 2 5 7 3 2" xfId="20627"/>
    <cellStyle name="Output 2 5 7 4" xfId="14805"/>
    <cellStyle name="Output 2 5 8" xfId="4244"/>
    <cellStyle name="Output 2 5 8 2" xfId="8064"/>
    <cellStyle name="Output 2 5 8 2 2" xfId="19283"/>
    <cellStyle name="Output 2 5 8 3" xfId="11737"/>
    <cellStyle name="Output 2 5 8 3 2" xfId="22843"/>
    <cellStyle name="Output 2 5 8 4" xfId="15858"/>
    <cellStyle name="Output 2 5 9" xfId="3864"/>
    <cellStyle name="Output 2 5 9 2" xfId="7707"/>
    <cellStyle name="Output 2 5 9 2 2" xfId="18926"/>
    <cellStyle name="Output 2 5 9 3" xfId="11380"/>
    <cellStyle name="Output 2 5 9 3 2" xfId="22486"/>
    <cellStyle name="Output 2 5 9 4" xfId="15688"/>
    <cellStyle name="Output 2 6" xfId="1086"/>
    <cellStyle name="Output 2 6 10" xfId="1966"/>
    <cellStyle name="Output 2 6 10 2" xfId="16486"/>
    <cellStyle name="Output 2 6 11" xfId="5349"/>
    <cellStyle name="Output 2 6 11 2" xfId="16625"/>
    <cellStyle name="Output 2 6 12" xfId="34825"/>
    <cellStyle name="Output 2 6 2" xfId="2296"/>
    <cellStyle name="Output 2 6 2 2" xfId="6205"/>
    <cellStyle name="Output 2 6 2 2 2" xfId="17426"/>
    <cellStyle name="Output 2 6 2 3" xfId="9880"/>
    <cellStyle name="Output 2 6 2 3 2" xfId="20986"/>
    <cellStyle name="Output 2 6 2 4" xfId="14935"/>
    <cellStyle name="Output 2 6 2 5" xfId="34828"/>
    <cellStyle name="Output 2 6 3" xfId="2141"/>
    <cellStyle name="Output 2 6 3 2" xfId="6055"/>
    <cellStyle name="Output 2 6 3 2 2" xfId="17276"/>
    <cellStyle name="Output 2 6 3 3" xfId="9730"/>
    <cellStyle name="Output 2 6 3 3 2" xfId="20836"/>
    <cellStyle name="Output 2 6 3 4" xfId="14877"/>
    <cellStyle name="Output 2 6 3 5" xfId="36066"/>
    <cellStyle name="Output 2 6 4" xfId="3209"/>
    <cellStyle name="Output 2 6 4 2" xfId="7074"/>
    <cellStyle name="Output 2 6 4 2 2" xfId="18293"/>
    <cellStyle name="Output 2 6 4 3" xfId="10747"/>
    <cellStyle name="Output 2 6 4 3 2" xfId="21853"/>
    <cellStyle name="Output 2 6 4 4" xfId="15333"/>
    <cellStyle name="Output 2 6 5" xfId="2813"/>
    <cellStyle name="Output 2 6 5 2" xfId="6692"/>
    <cellStyle name="Output 2 6 5 2 2" xfId="17911"/>
    <cellStyle name="Output 2 6 5 3" xfId="10365"/>
    <cellStyle name="Output 2 6 5 3 2" xfId="21471"/>
    <cellStyle name="Output 2 6 5 4" xfId="15163"/>
    <cellStyle name="Output 2 6 6" xfId="1790"/>
    <cellStyle name="Output 2 6 6 2" xfId="5844"/>
    <cellStyle name="Output 2 6 6 2 2" xfId="17065"/>
    <cellStyle name="Output 2 6 6 3" xfId="9519"/>
    <cellStyle name="Output 2 6 6 3 2" xfId="20625"/>
    <cellStyle name="Output 2 6 6 4" xfId="14803"/>
    <cellStyle name="Output 2 6 7" xfId="4246"/>
    <cellStyle name="Output 2 6 7 2" xfId="8066"/>
    <cellStyle name="Output 2 6 7 2 2" xfId="19285"/>
    <cellStyle name="Output 2 6 7 3" xfId="11739"/>
    <cellStyle name="Output 2 6 7 3 2" xfId="22845"/>
    <cellStyle name="Output 2 6 7 4" xfId="15860"/>
    <cellStyle name="Output 2 6 8" xfId="3866"/>
    <cellStyle name="Output 2 6 8 2" xfId="7709"/>
    <cellStyle name="Output 2 6 8 2 2" xfId="18928"/>
    <cellStyle name="Output 2 6 8 3" xfId="11382"/>
    <cellStyle name="Output 2 6 8 3 2" xfId="22488"/>
    <cellStyle name="Output 2 6 8 4" xfId="15690"/>
    <cellStyle name="Output 2 6 9" xfId="2446"/>
    <cellStyle name="Output 2 6 9 2" xfId="6336"/>
    <cellStyle name="Output 2 6 9 2 2" xfId="17557"/>
    <cellStyle name="Output 2 6 9 3" xfId="10011"/>
    <cellStyle name="Output 2 6 9 3 2" xfId="21117"/>
    <cellStyle name="Output 2 6 9 4" xfId="14986"/>
    <cellStyle name="Output 2 7" xfId="2336"/>
    <cellStyle name="Output 2 7 2" xfId="6238"/>
    <cellStyle name="Output 2 7 2 2" xfId="17459"/>
    <cellStyle name="Output 2 7 3" xfId="9913"/>
    <cellStyle name="Output 2 7 3 2" xfId="21019"/>
    <cellStyle name="Output 2 7 4" xfId="14947"/>
    <cellStyle name="Output 2 7 5" xfId="34783"/>
    <cellStyle name="Output 2 8" xfId="2128"/>
    <cellStyle name="Output 2 8 2" xfId="6042"/>
    <cellStyle name="Output 2 8 2 2" xfId="17263"/>
    <cellStyle name="Output 2 8 3" xfId="9717"/>
    <cellStyle name="Output 2 8 3 2" xfId="20823"/>
    <cellStyle name="Output 2 8 4" xfId="14864"/>
    <cellStyle name="Output 2 8 5" xfId="35675"/>
    <cellStyle name="Output 2 9" xfId="3197"/>
    <cellStyle name="Output 2 9 2" xfId="7062"/>
    <cellStyle name="Output 2 9 2 2" xfId="18281"/>
    <cellStyle name="Output 2 9 3" xfId="10735"/>
    <cellStyle name="Output 2 9 3 2" xfId="21841"/>
    <cellStyle name="Output 2 9 4" xfId="15321"/>
    <cellStyle name="Output 3" xfId="1087"/>
    <cellStyle name="Output 3 10" xfId="2447"/>
    <cellStyle name="Output 3 10 2" xfId="6337"/>
    <cellStyle name="Output 3 10 2 2" xfId="17558"/>
    <cellStyle name="Output 3 10 3" xfId="10012"/>
    <cellStyle name="Output 3 10 3 2" xfId="21118"/>
    <cellStyle name="Output 3 10 4" xfId="14987"/>
    <cellStyle name="Output 3 11" xfId="4751"/>
    <cellStyle name="Output 3 11 2" xfId="16420"/>
    <cellStyle name="Output 3 12" xfId="5786"/>
    <cellStyle name="Output 3 12 2" xfId="17007"/>
    <cellStyle name="Output 3 13" xfId="34248"/>
    <cellStyle name="Output 3 2" xfId="1088"/>
    <cellStyle name="Output 3 2 10" xfId="5301"/>
    <cellStyle name="Output 3 2 10 2" xfId="16577"/>
    <cellStyle name="Output 3 2 11" xfId="5350"/>
    <cellStyle name="Output 3 2 11 2" xfId="16626"/>
    <cellStyle name="Output 3 2 12" xfId="35136"/>
    <cellStyle name="Output 3 2 2" xfId="2298"/>
    <cellStyle name="Output 3 2 2 2" xfId="6207"/>
    <cellStyle name="Output 3 2 2 2 2" xfId="17428"/>
    <cellStyle name="Output 3 2 2 3" xfId="9882"/>
    <cellStyle name="Output 3 2 2 3 2" xfId="20988"/>
    <cellStyle name="Output 3 2 2 4" xfId="14937"/>
    <cellStyle name="Output 3 2 2 5" xfId="34888"/>
    <cellStyle name="Output 3 2 3" xfId="2143"/>
    <cellStyle name="Output 3 2 3 2" xfId="6057"/>
    <cellStyle name="Output 3 2 3 2 2" xfId="17278"/>
    <cellStyle name="Output 3 2 3 3" xfId="9732"/>
    <cellStyle name="Output 3 2 3 3 2" xfId="20838"/>
    <cellStyle name="Output 3 2 3 4" xfId="14879"/>
    <cellStyle name="Output 3 2 3 5" xfId="36122"/>
    <cellStyle name="Output 3 2 4" xfId="3195"/>
    <cellStyle name="Output 3 2 4 2" xfId="7060"/>
    <cellStyle name="Output 3 2 4 2 2" xfId="18279"/>
    <cellStyle name="Output 3 2 4 3" xfId="10733"/>
    <cellStyle name="Output 3 2 4 3 2" xfId="21839"/>
    <cellStyle name="Output 3 2 4 4" xfId="15319"/>
    <cellStyle name="Output 3 2 5" xfId="2815"/>
    <cellStyle name="Output 3 2 5 2" xfId="6694"/>
    <cellStyle name="Output 3 2 5 2 2" xfId="17913"/>
    <cellStyle name="Output 3 2 5 3" xfId="10367"/>
    <cellStyle name="Output 3 2 5 3 2" xfId="21473"/>
    <cellStyle name="Output 3 2 5 4" xfId="15165"/>
    <cellStyle name="Output 3 2 6" xfId="1788"/>
    <cellStyle name="Output 3 2 6 2" xfId="5842"/>
    <cellStyle name="Output 3 2 6 2 2" xfId="17063"/>
    <cellStyle name="Output 3 2 6 3" xfId="9517"/>
    <cellStyle name="Output 3 2 6 3 2" xfId="20623"/>
    <cellStyle name="Output 3 2 6 4" xfId="14801"/>
    <cellStyle name="Output 3 2 7" xfId="4232"/>
    <cellStyle name="Output 3 2 7 2" xfId="8052"/>
    <cellStyle name="Output 3 2 7 2 2" xfId="19271"/>
    <cellStyle name="Output 3 2 7 3" xfId="11725"/>
    <cellStyle name="Output 3 2 7 3 2" xfId="22831"/>
    <cellStyle name="Output 3 2 7 4" xfId="15846"/>
    <cellStyle name="Output 3 2 8" xfId="3868"/>
    <cellStyle name="Output 3 2 8 2" xfId="7711"/>
    <cellStyle name="Output 3 2 8 2 2" xfId="18930"/>
    <cellStyle name="Output 3 2 8 3" xfId="11384"/>
    <cellStyle name="Output 3 2 8 3 2" xfId="22490"/>
    <cellStyle name="Output 3 2 8 4" xfId="15692"/>
    <cellStyle name="Output 3 2 9" xfId="2346"/>
    <cellStyle name="Output 3 2 9 2" xfId="6248"/>
    <cellStyle name="Output 3 2 9 2 2" xfId="17469"/>
    <cellStyle name="Output 3 2 9 3" xfId="9923"/>
    <cellStyle name="Output 3 2 9 3 2" xfId="21029"/>
    <cellStyle name="Output 3 2 9 4" xfId="14956"/>
    <cellStyle name="Output 3 3" xfId="2297"/>
    <cellStyle name="Output 3 3 2" xfId="6206"/>
    <cellStyle name="Output 3 3 2 2" xfId="17427"/>
    <cellStyle name="Output 3 3 3" xfId="9881"/>
    <cellStyle name="Output 3 3 3 2" xfId="20987"/>
    <cellStyle name="Output 3 3 4" xfId="14936"/>
    <cellStyle name="Output 3 3 5" xfId="35307"/>
    <cellStyle name="Output 3 4" xfId="2142"/>
    <cellStyle name="Output 3 4 2" xfId="6056"/>
    <cellStyle name="Output 3 4 2 2" xfId="17277"/>
    <cellStyle name="Output 3 4 3" xfId="9731"/>
    <cellStyle name="Output 3 4 3 2" xfId="20837"/>
    <cellStyle name="Output 3 4 4" xfId="14878"/>
    <cellStyle name="Output 3 4 5" xfId="35586"/>
    <cellStyle name="Output 3 5" xfId="3338"/>
    <cellStyle name="Output 3 5 2" xfId="7203"/>
    <cellStyle name="Output 3 5 2 2" xfId="18422"/>
    <cellStyle name="Output 3 5 3" xfId="10876"/>
    <cellStyle name="Output 3 5 3 2" xfId="21982"/>
    <cellStyle name="Output 3 5 4" xfId="15402"/>
    <cellStyle name="Output 3 6" xfId="2814"/>
    <cellStyle name="Output 3 6 2" xfId="6693"/>
    <cellStyle name="Output 3 6 2 2" xfId="17912"/>
    <cellStyle name="Output 3 6 3" xfId="10366"/>
    <cellStyle name="Output 3 6 3 2" xfId="21472"/>
    <cellStyle name="Output 3 6 4" xfId="15164"/>
    <cellStyle name="Output 3 7" xfId="1789"/>
    <cellStyle name="Output 3 7 2" xfId="5843"/>
    <cellStyle name="Output 3 7 2 2" xfId="17064"/>
    <cellStyle name="Output 3 7 3" xfId="9518"/>
    <cellStyle name="Output 3 7 3 2" xfId="20624"/>
    <cellStyle name="Output 3 7 4" xfId="14802"/>
    <cellStyle name="Output 3 8" xfId="4375"/>
    <cellStyle name="Output 3 8 2" xfId="8195"/>
    <cellStyle name="Output 3 8 2 2" xfId="19414"/>
    <cellStyle name="Output 3 8 3" xfId="11868"/>
    <cellStyle name="Output 3 8 3 2" xfId="22974"/>
    <cellStyle name="Output 3 8 4" xfId="15929"/>
    <cellStyle name="Output 3 9" xfId="3867"/>
    <cellStyle name="Output 3 9 2" xfId="7710"/>
    <cellStyle name="Output 3 9 2 2" xfId="18929"/>
    <cellStyle name="Output 3 9 3" xfId="11383"/>
    <cellStyle name="Output 3 9 3 2" xfId="22489"/>
    <cellStyle name="Output 3 9 4" xfId="15691"/>
    <cellStyle name="Output 4" xfId="1089"/>
    <cellStyle name="Output 4 10" xfId="4001"/>
    <cellStyle name="Output 4 10 2" xfId="16520"/>
    <cellStyle name="Output 4 11" xfId="5351"/>
    <cellStyle name="Output 4 11 2" xfId="16627"/>
    <cellStyle name="Output 4 12" xfId="34829"/>
    <cellStyle name="Output 4 2" xfId="2299"/>
    <cellStyle name="Output 4 2 2" xfId="6208"/>
    <cellStyle name="Output 4 2 2 2" xfId="17429"/>
    <cellStyle name="Output 4 2 3" xfId="9883"/>
    <cellStyle name="Output 4 2 3 2" xfId="20989"/>
    <cellStyle name="Output 4 2 4" xfId="14938"/>
    <cellStyle name="Output 4 2 5" xfId="35053"/>
    <cellStyle name="Output 4 3" xfId="2144"/>
    <cellStyle name="Output 4 3 2" xfId="6058"/>
    <cellStyle name="Output 4 3 2 2" xfId="17279"/>
    <cellStyle name="Output 4 3 3" xfId="9733"/>
    <cellStyle name="Output 4 3 3 2" xfId="20839"/>
    <cellStyle name="Output 4 3 4" xfId="14880"/>
    <cellStyle name="Output 4 3 5" xfId="36096"/>
    <cellStyle name="Output 4 4" xfId="3109"/>
    <cellStyle name="Output 4 4 2" xfId="6974"/>
    <cellStyle name="Output 4 4 2 2" xfId="18193"/>
    <cellStyle name="Output 4 4 3" xfId="10647"/>
    <cellStyle name="Output 4 4 3 2" xfId="21753"/>
    <cellStyle name="Output 4 4 4" xfId="15301"/>
    <cellStyle name="Output 4 5" xfId="2816"/>
    <cellStyle name="Output 4 5 2" xfId="6695"/>
    <cellStyle name="Output 4 5 2 2" xfId="17914"/>
    <cellStyle name="Output 4 5 3" xfId="10368"/>
    <cellStyle name="Output 4 5 3 2" xfId="21474"/>
    <cellStyle name="Output 4 5 4" xfId="15166"/>
    <cellStyle name="Output 4 6" xfId="1787"/>
    <cellStyle name="Output 4 6 2" xfId="5841"/>
    <cellStyle name="Output 4 6 2 2" xfId="17062"/>
    <cellStyle name="Output 4 6 3" xfId="9516"/>
    <cellStyle name="Output 4 6 3 2" xfId="20622"/>
    <cellStyle name="Output 4 6 4" xfId="14800"/>
    <cellStyle name="Output 4 7" xfId="4146"/>
    <cellStyle name="Output 4 7 2" xfId="7966"/>
    <cellStyle name="Output 4 7 2 2" xfId="19185"/>
    <cellStyle name="Output 4 7 3" xfId="11639"/>
    <cellStyle name="Output 4 7 3 2" xfId="22745"/>
    <cellStyle name="Output 4 7 4" xfId="15828"/>
    <cellStyle name="Output 4 8" xfId="3869"/>
    <cellStyle name="Output 4 8 2" xfId="7712"/>
    <cellStyle name="Output 4 8 2 2" xfId="18931"/>
    <cellStyle name="Output 4 8 3" xfId="11385"/>
    <cellStyle name="Output 4 8 3 2" xfId="22491"/>
    <cellStyle name="Output 4 8 4" xfId="15693"/>
    <cellStyle name="Output 4 9" xfId="2347"/>
    <cellStyle name="Output 4 9 2" xfId="6249"/>
    <cellStyle name="Output 4 9 2 2" xfId="17470"/>
    <cellStyle name="Output 4 9 3" xfId="9924"/>
    <cellStyle name="Output 4 9 3 2" xfId="21030"/>
    <cellStyle name="Output 4 9 4" xfId="14957"/>
    <cellStyle name="Output 5" xfId="2437"/>
    <cellStyle name="Output 5 2" xfId="6327"/>
    <cellStyle name="Output 5 2 2" xfId="17548"/>
    <cellStyle name="Output 5 3" xfId="10002"/>
    <cellStyle name="Output 5 3 2" xfId="21108"/>
    <cellStyle name="Output 5 4" xfId="14977"/>
    <cellStyle name="Output 6" xfId="2127"/>
    <cellStyle name="Output 6 2" xfId="6041"/>
    <cellStyle name="Output 6 2 2" xfId="17262"/>
    <cellStyle name="Output 6 3" xfId="9716"/>
    <cellStyle name="Output 6 3 2" xfId="20822"/>
    <cellStyle name="Output 6 4" xfId="14863"/>
    <cellStyle name="Output 7" xfId="3301"/>
    <cellStyle name="Output 7 2" xfId="7166"/>
    <cellStyle name="Output 7 2 2" xfId="18385"/>
    <cellStyle name="Output 7 3" xfId="10839"/>
    <cellStyle name="Output 7 3 2" xfId="21945"/>
    <cellStyle name="Output 7 4" xfId="15365"/>
    <cellStyle name="Output 8" xfId="1727"/>
    <cellStyle name="Output 8 2" xfId="5784"/>
    <cellStyle name="Output 8 2 2" xfId="17005"/>
    <cellStyle name="Output 8 3" xfId="9462"/>
    <cellStyle name="Output 8 3 2" xfId="20568"/>
    <cellStyle name="Output 8 4" xfId="14779"/>
    <cellStyle name="Output 9" xfId="1804"/>
    <cellStyle name="Output 9 2" xfId="5858"/>
    <cellStyle name="Output 9 2 2" xfId="17079"/>
    <cellStyle name="Output 9 3" xfId="9533"/>
    <cellStyle name="Output 9 3 2" xfId="20639"/>
    <cellStyle name="Output 9 4" xfId="14817"/>
    <cellStyle name="Percent" xfId="1210" builtinId="5"/>
    <cellStyle name="Percent [2]" xfId="1090"/>
    <cellStyle name="Percent 10" xfId="1091"/>
    <cellStyle name="Percent 11" xfId="1092"/>
    <cellStyle name="Percent 12" xfId="1093"/>
    <cellStyle name="Percent 13" xfId="1094"/>
    <cellStyle name="Percent 14" xfId="1095"/>
    <cellStyle name="Percent 15" xfId="1096"/>
    <cellStyle name="Percent 16" xfId="1097"/>
    <cellStyle name="Percent 17" xfId="1098"/>
    <cellStyle name="Percent 18" xfId="1099"/>
    <cellStyle name="Percent 18 2" xfId="34446"/>
    <cellStyle name="Percent 19" xfId="1100"/>
    <cellStyle name="Percent 19 2" xfId="34854"/>
    <cellStyle name="Percent 2" xfId="1101"/>
    <cellStyle name="Percent 2 2" xfId="1102"/>
    <cellStyle name="Percent 2 2 2" xfId="1103"/>
    <cellStyle name="Percent 2 2 3" xfId="1104"/>
    <cellStyle name="Percent 2 2 3 2" xfId="2160"/>
    <cellStyle name="Percent 2 2 3 3" xfId="5494"/>
    <cellStyle name="Percent 2 2 3 4" xfId="34772"/>
    <cellStyle name="Percent 2 3" xfId="1105"/>
    <cellStyle name="Percent 2 3 2" xfId="1106"/>
    <cellStyle name="Percent 2 3 2 2" xfId="34773"/>
    <cellStyle name="Percent 2 3 3" xfId="1107"/>
    <cellStyle name="Percent 2 3 4" xfId="1108"/>
    <cellStyle name="Percent 2 4" xfId="1109"/>
    <cellStyle name="Percent 2 4 2" xfId="1110"/>
    <cellStyle name="Percent 2 4 2 2" xfId="1111"/>
    <cellStyle name="Percent 2 4 2 2 2" xfId="1112"/>
    <cellStyle name="Percent 2 4 2 2 2 2" xfId="1113"/>
    <cellStyle name="Percent 2 4 2 2 2 2 2" xfId="36031"/>
    <cellStyle name="Percent 2 4 2 2 2 2 3" xfId="35501"/>
    <cellStyle name="Percent 2 4 2 2 2 3" xfId="35842"/>
    <cellStyle name="Percent 2 4 2 2 2 4" xfId="35240"/>
    <cellStyle name="Percent 2 4 2 2 3" xfId="1114"/>
    <cellStyle name="Percent 2 4 2 2 3 2" xfId="35946"/>
    <cellStyle name="Percent 2 4 2 2 3 3" xfId="35416"/>
    <cellStyle name="Percent 2 4 2 2 4" xfId="35697"/>
    <cellStyle name="Percent 2 4 2 2 5" xfId="34699"/>
    <cellStyle name="Percent 2 4 2 3" xfId="1115"/>
    <cellStyle name="Percent 2 4 2 3 2" xfId="1116"/>
    <cellStyle name="Percent 2 4 2 3 2 2" xfId="35993"/>
    <cellStyle name="Percent 2 4 2 3 2 3" xfId="35463"/>
    <cellStyle name="Percent 2 4 2 3 3" xfId="35801"/>
    <cellStyle name="Percent 2 4 2 3 4" xfId="35185"/>
    <cellStyle name="Percent 2 4 2 4" xfId="1117"/>
    <cellStyle name="Percent 2 4 2 4 2" xfId="35906"/>
    <cellStyle name="Percent 2 4 2 4 3" xfId="35377"/>
    <cellStyle name="Percent 2 4 2 5" xfId="35623"/>
    <cellStyle name="Percent 2 4 2 6" xfId="34410"/>
    <cellStyle name="Percent 2 4 3" xfId="1118"/>
    <cellStyle name="Percent 2 4 3 2" xfId="1119"/>
    <cellStyle name="Percent 2 4 3 2 2" xfId="1120"/>
    <cellStyle name="Percent 2 4 3 2 2 2" xfId="36007"/>
    <cellStyle name="Percent 2 4 3 2 2 3" xfId="35477"/>
    <cellStyle name="Percent 2 4 3 2 3" xfId="35816"/>
    <cellStyle name="Percent 2 4 3 2 4" xfId="35204"/>
    <cellStyle name="Percent 2 4 3 3" xfId="1121"/>
    <cellStyle name="Percent 2 4 3 3 2" xfId="35920"/>
    <cellStyle name="Percent 2 4 3 3 3" xfId="35391"/>
    <cellStyle name="Percent 2 4 3 4" xfId="35651"/>
    <cellStyle name="Percent 2 4 3 5" xfId="34534"/>
    <cellStyle name="Percent 2 4 4" xfId="1122"/>
    <cellStyle name="Percent 2 4 5" xfId="1123"/>
    <cellStyle name="Percent 2 4 5 2" xfId="1124"/>
    <cellStyle name="Percent 2 4 5 2 2" xfId="35881"/>
    <cellStyle name="Percent 2 4 5 2 3" xfId="35352"/>
    <cellStyle name="Percent 2 4 5 3" xfId="35764"/>
    <cellStyle name="Percent 2 4 5 4" xfId="34209"/>
    <cellStyle name="Percent 2 4 6" xfId="1125"/>
    <cellStyle name="Percent 2 4 6 2" xfId="2181"/>
    <cellStyle name="Percent 2 4 6 3" xfId="5495"/>
    <cellStyle name="Percent 2 4 6 4" xfId="35044"/>
    <cellStyle name="Percent 2 4 7" xfId="35582"/>
    <cellStyle name="Percent 2 4 8" xfId="34047"/>
    <cellStyle name="Percent 2 5" xfId="1126"/>
    <cellStyle name="Percent 2 6" xfId="1127"/>
    <cellStyle name="Percent 2 6 2" xfId="34270"/>
    <cellStyle name="Percent 2 7" xfId="1128"/>
    <cellStyle name="Percent 2 7 2" xfId="1129"/>
    <cellStyle name="Percent 2 7 2 2" xfId="1130"/>
    <cellStyle name="Percent 2 7 2 2 2" xfId="1131"/>
    <cellStyle name="Percent 2 7 2 2 2 2" xfId="36016"/>
    <cellStyle name="Percent 2 7 2 2 2 3" xfId="35486"/>
    <cellStyle name="Percent 2 7 2 2 3" xfId="35826"/>
    <cellStyle name="Percent 2 7 2 2 4" xfId="35222"/>
    <cellStyle name="Percent 2 7 2 3" xfId="1132"/>
    <cellStyle name="Percent 2 7 2 3 2" xfId="35930"/>
    <cellStyle name="Percent 2 7 2 3 3" xfId="35401"/>
    <cellStyle name="Percent 2 7 2 4" xfId="35668"/>
    <cellStyle name="Percent 2 7 2 5" xfId="34576"/>
    <cellStyle name="Percent 2 7 3" xfId="1133"/>
    <cellStyle name="Percent 2 7 3 2" xfId="1134"/>
    <cellStyle name="Percent 2 7 3 2 2" xfId="35981"/>
    <cellStyle name="Percent 2 7 3 2 3" xfId="35451"/>
    <cellStyle name="Percent 2 7 3 3" xfId="35782"/>
    <cellStyle name="Percent 2 7 3 4" xfId="35149"/>
    <cellStyle name="Percent 2 7 4" xfId="1135"/>
    <cellStyle name="Percent 2 7 4 2" xfId="35891"/>
    <cellStyle name="Percent 2 7 4 3" xfId="35362"/>
    <cellStyle name="Percent 2 7 5" xfId="35600"/>
    <cellStyle name="Percent 2 7 6" xfId="34283"/>
    <cellStyle name="Percent 20" xfId="1136"/>
    <cellStyle name="Percent 20 2" xfId="34893"/>
    <cellStyle name="Percent 21" xfId="1137"/>
    <cellStyle name="Percent 21 2" xfId="34802"/>
    <cellStyle name="Percent 22" xfId="1138"/>
    <cellStyle name="Percent 22 2" xfId="34538"/>
    <cellStyle name="Percent 23" xfId="1139"/>
    <cellStyle name="Percent 23 2" xfId="34894"/>
    <cellStyle name="Percent 24" xfId="1140"/>
    <cellStyle name="Percent 24 2" xfId="34817"/>
    <cellStyle name="Percent 25" xfId="1141"/>
    <cellStyle name="Percent 25 2" xfId="34855"/>
    <cellStyle name="Percent 26" xfId="1142"/>
    <cellStyle name="Percent 26 2" xfId="34946"/>
    <cellStyle name="Percent 27" xfId="1143"/>
    <cellStyle name="Percent 27 2" xfId="34938"/>
    <cellStyle name="Percent 28" xfId="1144"/>
    <cellStyle name="Percent 28 2" xfId="35332"/>
    <cellStyle name="Percent 29" xfId="1145"/>
    <cellStyle name="Percent 29 2" xfId="35111"/>
    <cellStyle name="Percent 3" xfId="1146"/>
    <cellStyle name="Percent 3 2" xfId="1147"/>
    <cellStyle name="Percent 3 2 2" xfId="1148"/>
    <cellStyle name="Percent 3 2 2 2" xfId="2204"/>
    <cellStyle name="Percent 3 2 2 3" xfId="5496"/>
    <cellStyle name="Percent 3 2 2 4" xfId="34411"/>
    <cellStyle name="Percent 3 2 3" xfId="1149"/>
    <cellStyle name="Percent 3 2 4" xfId="1150"/>
    <cellStyle name="Percent 3 2 4 2" xfId="1151"/>
    <cellStyle name="Percent 3 2 4 2 2" xfId="35967"/>
    <cellStyle name="Percent 3 2 4 2 3" xfId="35436"/>
    <cellStyle name="Percent 3 2 4 3" xfId="35730"/>
    <cellStyle name="Percent 3 2 4 4" xfId="35034"/>
    <cellStyle name="Percent 3 2 5" xfId="1152"/>
    <cellStyle name="Percent 3 2 5 2" xfId="35870"/>
    <cellStyle name="Percent 3 2 5 3" xfId="35341"/>
    <cellStyle name="Percent 3 2 6" xfId="34032"/>
    <cellStyle name="Percent 3 3" xfId="1153"/>
    <cellStyle name="Percent 3 4" xfId="1154"/>
    <cellStyle name="Percent 3 4 2" xfId="2210"/>
    <cellStyle name="Percent 3 4 3" xfId="5497"/>
    <cellStyle name="Percent 3 4 4" xfId="34291"/>
    <cellStyle name="Percent 3 5" xfId="1155"/>
    <cellStyle name="Percent 3 6" xfId="1156"/>
    <cellStyle name="Percent 3 6 2" xfId="1157"/>
    <cellStyle name="Percent 3 6 2 2" xfId="35961"/>
    <cellStyle name="Percent 3 6 2 3" xfId="35429"/>
    <cellStyle name="Percent 3 6 3" xfId="35715"/>
    <cellStyle name="Percent 3 6 4" xfId="34962"/>
    <cellStyle name="Percent 3 7" xfId="1158"/>
    <cellStyle name="Percent 3 7 2" xfId="35863"/>
    <cellStyle name="Percent 3 7 3" xfId="35334"/>
    <cellStyle name="Percent 3 8" xfId="33898"/>
    <cellStyle name="Percent 30" xfId="1159"/>
    <cellStyle name="Percent 30 2" xfId="35528"/>
    <cellStyle name="Percent 31" xfId="35327"/>
    <cellStyle name="Percent 32" xfId="34863"/>
    <cellStyle name="Percent 33" xfId="34848"/>
    <cellStyle name="Percent 34" xfId="34944"/>
    <cellStyle name="Percent 35" xfId="35555"/>
    <cellStyle name="Percent 36" xfId="35563"/>
    <cellStyle name="Percent 37" xfId="35632"/>
    <cellStyle name="Percent 38" xfId="35553"/>
    <cellStyle name="Percent 39" xfId="35868"/>
    <cellStyle name="Percent 4" xfId="1160"/>
    <cellStyle name="Percent 4 2" xfId="1161"/>
    <cellStyle name="Percent 4 2 2" xfId="34198"/>
    <cellStyle name="Percent 4 3" xfId="1162"/>
    <cellStyle name="Percent 40" xfId="36126"/>
    <cellStyle name="Percent 41" xfId="33867"/>
    <cellStyle name="Percent 42" xfId="36172"/>
    <cellStyle name="Percent 43" xfId="36227"/>
    <cellStyle name="Percent 44" xfId="36228"/>
    <cellStyle name="Percent 5" xfId="1163"/>
    <cellStyle name="Percent 5 2" xfId="1164"/>
    <cellStyle name="Percent 5 3" xfId="1165"/>
    <cellStyle name="Percent 5 3 2" xfId="35029"/>
    <cellStyle name="Percent 5 4" xfId="34027"/>
    <cellStyle name="Percent 6" xfId="1166"/>
    <cellStyle name="Percent 6 2" xfId="1167"/>
    <cellStyle name="Percent 6 2 2" xfId="1168"/>
    <cellStyle name="Percent 6 2 2 2" xfId="1169"/>
    <cellStyle name="Percent 6 2 2 2 2" xfId="36041"/>
    <cellStyle name="Percent 6 2 2 2 3" xfId="35511"/>
    <cellStyle name="Percent 6 2 2 3" xfId="35852"/>
    <cellStyle name="Percent 6 2 2 4" xfId="35252"/>
    <cellStyle name="Percent 6 2 3" xfId="1170"/>
    <cellStyle name="Percent 6 2 3 2" xfId="35956"/>
    <cellStyle name="Percent 6 2 3 3" xfId="35426"/>
    <cellStyle name="Percent 6 2 4" xfId="35711"/>
    <cellStyle name="Percent 6 2 5" xfId="34774"/>
    <cellStyle name="Percent 6 3" xfId="1171"/>
    <cellStyle name="Percent 6 3 2" xfId="34199"/>
    <cellStyle name="Percent 6 4" xfId="1172"/>
    <cellStyle name="Percent 7" xfId="1173"/>
    <cellStyle name="Percent 7 2" xfId="1174"/>
    <cellStyle name="Percent 7 2 2" xfId="1175"/>
    <cellStyle name="Percent 7 2 2 2" xfId="1176"/>
    <cellStyle name="Percent 7 2 2 2 2" xfId="36024"/>
    <cellStyle name="Percent 7 2 2 2 3" xfId="35494"/>
    <cellStyle name="Percent 7 2 2 3" xfId="35835"/>
    <cellStyle name="Percent 7 2 2 4" xfId="35231"/>
    <cellStyle name="Percent 7 2 3" xfId="1177"/>
    <cellStyle name="Percent 7 2 3 2" xfId="35939"/>
    <cellStyle name="Percent 7 2 3 3" xfId="35409"/>
    <cellStyle name="Percent 7 2 4" xfId="35684"/>
    <cellStyle name="Percent 7 2 5" xfId="34638"/>
    <cellStyle name="Percent 7 3" xfId="1178"/>
    <cellStyle name="Percent 7 3 2" xfId="1179"/>
    <cellStyle name="Percent 7 3 2 2" xfId="35899"/>
    <cellStyle name="Percent 7 3 2 3" xfId="35370"/>
    <cellStyle name="Percent 7 3 3" xfId="35794"/>
    <cellStyle name="Percent 7 3 4" xfId="34347"/>
    <cellStyle name="Percent 7 4" xfId="1180"/>
    <cellStyle name="Percent 7 4 2" xfId="35047"/>
    <cellStyle name="Percent 7 5" xfId="35613"/>
    <cellStyle name="Percent 7 6" xfId="34051"/>
    <cellStyle name="Percent 8" xfId="1181"/>
    <cellStyle name="Percent 8 2" xfId="34052"/>
    <cellStyle name="Percent 9" xfId="1182"/>
    <cellStyle name="Percent 9 2" xfId="34069"/>
    <cellStyle name="Style 1" xfId="1183"/>
    <cellStyle name="Style 1 2" xfId="1184"/>
    <cellStyle name="Style 1 2 2" xfId="1185"/>
    <cellStyle name="Style 1 2 2 2" xfId="34583"/>
    <cellStyle name="Style 1 2 3" xfId="34292"/>
    <cellStyle name="Style 1 3" xfId="1186"/>
    <cellStyle name="Style 1 3 2" xfId="34524"/>
    <cellStyle name="Style 1 4" xfId="1187"/>
    <cellStyle name="Style 1 4 2" xfId="34197"/>
    <cellStyle name="Style 1 5" xfId="34048"/>
    <cellStyle name="Title" xfId="1188"/>
    <cellStyle name="Title 2" xfId="1189"/>
    <cellStyle name="Title 2 2" xfId="33999"/>
    <cellStyle name="Title 3" xfId="1190"/>
    <cellStyle name="Title 3 2" xfId="34249"/>
    <cellStyle name="Title 4" xfId="36177"/>
    <cellStyle name="Total" xfId="1191"/>
    <cellStyle name="Total 10" xfId="4145"/>
    <cellStyle name="Total 10 2" xfId="7965"/>
    <cellStyle name="Total 10 2 2" xfId="19184"/>
    <cellStyle name="Total 10 3" xfId="11638"/>
    <cellStyle name="Total 10 3 2" xfId="22744"/>
    <cellStyle name="Total 10 4" xfId="15827"/>
    <cellStyle name="Total 11" xfId="3776"/>
    <cellStyle name="Total 11 2" xfId="7622"/>
    <cellStyle name="Total 11 2 2" xfId="18841"/>
    <cellStyle name="Total 11 3" xfId="11295"/>
    <cellStyle name="Total 11 3 2" xfId="22401"/>
    <cellStyle name="Total 11 4" xfId="15662"/>
    <cellStyle name="Total 12" xfId="1971"/>
    <cellStyle name="Total 12 2" xfId="16435"/>
    <cellStyle name="Total 13" xfId="5406"/>
    <cellStyle name="Total 13 2" xfId="16681"/>
    <cellStyle name="Total 14" xfId="36192"/>
    <cellStyle name="Total 2" xfId="1192"/>
    <cellStyle name="Total 2 10" xfId="3339"/>
    <cellStyle name="Total 2 10 2" xfId="7204"/>
    <cellStyle name="Total 2 10 2 2" xfId="18423"/>
    <cellStyle name="Total 2 10 3" xfId="10877"/>
    <cellStyle name="Total 2 10 3 2" xfId="21983"/>
    <cellStyle name="Total 2 10 4" xfId="15403"/>
    <cellStyle name="Total 2 11" xfId="1676"/>
    <cellStyle name="Total 2 11 2" xfId="5734"/>
    <cellStyle name="Total 2 11 2 2" xfId="16955"/>
    <cellStyle name="Total 2 11 3" xfId="9412"/>
    <cellStyle name="Total 2 11 3 2" xfId="20518"/>
    <cellStyle name="Total 2 11 4" xfId="14756"/>
    <cellStyle name="Total 2 12" xfId="4170"/>
    <cellStyle name="Total 2 12 2" xfId="7990"/>
    <cellStyle name="Total 2 12 2 2" xfId="19209"/>
    <cellStyle name="Total 2 12 3" xfId="11663"/>
    <cellStyle name="Total 2 12 3 2" xfId="22769"/>
    <cellStyle name="Total 2 12 4" xfId="15830"/>
    <cellStyle name="Total 2 13" xfId="4377"/>
    <cellStyle name="Total 2 13 2" xfId="8196"/>
    <cellStyle name="Total 2 13 2 2" xfId="19415"/>
    <cellStyle name="Total 2 13 3" xfId="11869"/>
    <cellStyle name="Total 2 13 3 2" xfId="22975"/>
    <cellStyle name="Total 2 13 4" xfId="15930"/>
    <cellStyle name="Total 2 14" xfId="3777"/>
    <cellStyle name="Total 2 14 2" xfId="7623"/>
    <cellStyle name="Total 2 14 2 2" xfId="18842"/>
    <cellStyle name="Total 2 14 3" xfId="11296"/>
    <cellStyle name="Total 2 14 3 2" xfId="22402"/>
    <cellStyle name="Total 2 14 4" xfId="15663"/>
    <cellStyle name="Total 2 15" xfId="1972"/>
    <cellStyle name="Total 2 15 2" xfId="16491"/>
    <cellStyle name="Total 2 16" xfId="5407"/>
    <cellStyle name="Total 2 16 2" xfId="16682"/>
    <cellStyle name="Total 2 17" xfId="34000"/>
    <cellStyle name="Total 2 2" xfId="1193"/>
    <cellStyle name="Total 2 2 10" xfId="4171"/>
    <cellStyle name="Total 2 2 10 2" xfId="7991"/>
    <cellStyle name="Total 2 2 10 2 2" xfId="19210"/>
    <cellStyle name="Total 2 2 10 3" xfId="11664"/>
    <cellStyle name="Total 2 2 10 3 2" xfId="22770"/>
    <cellStyle name="Total 2 2 10 4" xfId="15831"/>
    <cellStyle name="Total 2 2 11" xfId="4247"/>
    <cellStyle name="Total 2 2 11 2" xfId="8067"/>
    <cellStyle name="Total 2 2 11 2 2" xfId="19286"/>
    <cellStyle name="Total 2 2 11 3" xfId="11740"/>
    <cellStyle name="Total 2 2 11 3 2" xfId="22846"/>
    <cellStyle name="Total 2 2 11 4" xfId="15861"/>
    <cellStyle name="Total 2 2 12" xfId="3778"/>
    <cellStyle name="Total 2 2 12 2" xfId="7624"/>
    <cellStyle name="Total 2 2 12 2 2" xfId="18843"/>
    <cellStyle name="Total 2 2 12 3" xfId="11297"/>
    <cellStyle name="Total 2 2 12 3 2" xfId="22403"/>
    <cellStyle name="Total 2 2 12 4" xfId="15664"/>
    <cellStyle name="Total 2 2 13" xfId="1973"/>
    <cellStyle name="Total 2 2 13 2" xfId="16403"/>
    <cellStyle name="Total 2 2 14" xfId="5408"/>
    <cellStyle name="Total 2 2 14 2" xfId="16683"/>
    <cellStyle name="Total 2 2 15" xfId="34067"/>
    <cellStyle name="Total 2 2 2" xfId="1194"/>
    <cellStyle name="Total 2 2 2 10" xfId="3779"/>
    <cellStyle name="Total 2 2 2 10 2" xfId="7625"/>
    <cellStyle name="Total 2 2 2 10 2 2" xfId="18844"/>
    <cellStyle name="Total 2 2 2 10 3" xfId="11298"/>
    <cellStyle name="Total 2 2 2 10 3 2" xfId="22404"/>
    <cellStyle name="Total 2 2 2 10 4" xfId="15665"/>
    <cellStyle name="Total 2 2 2 11" xfId="1974"/>
    <cellStyle name="Total 2 2 2 11 2" xfId="14554"/>
    <cellStyle name="Total 2 2 2 12" xfId="5409"/>
    <cellStyle name="Total 2 2 2 12 2" xfId="16684"/>
    <cellStyle name="Total 2 2 2 13" xfId="34077"/>
    <cellStyle name="Total 2 2 2 2" xfId="1195"/>
    <cellStyle name="Total 2 2 2 2 10" xfId="1975"/>
    <cellStyle name="Total 2 2 2 2 10 2" xfId="14688"/>
    <cellStyle name="Total 2 2 2 2 11" xfId="5410"/>
    <cellStyle name="Total 2 2 2 2 11 2" xfId="16685"/>
    <cellStyle name="Total 2 2 2 2 12" xfId="35068"/>
    <cellStyle name="Total 2 2 2 2 2" xfId="2653"/>
    <cellStyle name="Total 2 2 2 2 2 2" xfId="6532"/>
    <cellStyle name="Total 2 2 2 2 2 2 2" xfId="17751"/>
    <cellStyle name="Total 2 2 2 2 2 3" xfId="10205"/>
    <cellStyle name="Total 2 2 2 2 2 3 2" xfId="21311"/>
    <cellStyle name="Total 2 2 2 2 2 4" xfId="15101"/>
    <cellStyle name="Total 2 2 2 2 2 5" xfId="34790"/>
    <cellStyle name="Total 2 2 2 2 3" xfId="2452"/>
    <cellStyle name="Total 2 2 2 2 3 2" xfId="6342"/>
    <cellStyle name="Total 2 2 2 2 3 2 2" xfId="17563"/>
    <cellStyle name="Total 2 2 2 2 3 3" xfId="10017"/>
    <cellStyle name="Total 2 2 2 2 3 3 2" xfId="21123"/>
    <cellStyle name="Total 2 2 2 2 3 4" xfId="14992"/>
    <cellStyle name="Total 2 2 2 2 3 5" xfId="36104"/>
    <cellStyle name="Total 2 2 2 2 4" xfId="3136"/>
    <cellStyle name="Total 2 2 2 2 4 2" xfId="7001"/>
    <cellStyle name="Total 2 2 2 2 4 2 2" xfId="18220"/>
    <cellStyle name="Total 2 2 2 2 4 3" xfId="10674"/>
    <cellStyle name="Total 2 2 2 2 4 3 2" xfId="21780"/>
    <cellStyle name="Total 2 2 2 2 4 4" xfId="15306"/>
    <cellStyle name="Total 2 2 2 2 5" xfId="3212"/>
    <cellStyle name="Total 2 2 2 2 5 2" xfId="7077"/>
    <cellStyle name="Total 2 2 2 2 5 2 2" xfId="18296"/>
    <cellStyle name="Total 2 2 2 2 5 3" xfId="10750"/>
    <cellStyle name="Total 2 2 2 2 5 3 2" xfId="21856"/>
    <cellStyle name="Total 2 2 2 2 5 4" xfId="15336"/>
    <cellStyle name="Total 2 2 2 2 6" xfId="1673"/>
    <cellStyle name="Total 2 2 2 2 6 2" xfId="5731"/>
    <cellStyle name="Total 2 2 2 2 6 2 2" xfId="16952"/>
    <cellStyle name="Total 2 2 2 2 6 3" xfId="9409"/>
    <cellStyle name="Total 2 2 2 2 6 3 2" xfId="20515"/>
    <cellStyle name="Total 2 2 2 2 6 4" xfId="14753"/>
    <cellStyle name="Total 2 2 2 2 7" xfId="4173"/>
    <cellStyle name="Total 2 2 2 2 7 2" xfId="7993"/>
    <cellStyle name="Total 2 2 2 2 7 2 2" xfId="19212"/>
    <cellStyle name="Total 2 2 2 2 7 3" xfId="11666"/>
    <cellStyle name="Total 2 2 2 2 7 3 2" xfId="22772"/>
    <cellStyle name="Total 2 2 2 2 7 4" xfId="15833"/>
    <cellStyle name="Total 2 2 2 2 8" xfId="4249"/>
    <cellStyle name="Total 2 2 2 2 8 2" xfId="8069"/>
    <cellStyle name="Total 2 2 2 2 8 2 2" xfId="19288"/>
    <cellStyle name="Total 2 2 2 2 8 3" xfId="11742"/>
    <cellStyle name="Total 2 2 2 2 8 3 2" xfId="22848"/>
    <cellStyle name="Total 2 2 2 2 8 4" xfId="15863"/>
    <cellStyle name="Total 2 2 2 2 9" xfId="3780"/>
    <cellStyle name="Total 2 2 2 2 9 2" xfId="7626"/>
    <cellStyle name="Total 2 2 2 2 9 2 2" xfId="18845"/>
    <cellStyle name="Total 2 2 2 2 9 3" xfId="11299"/>
    <cellStyle name="Total 2 2 2 2 9 3 2" xfId="22405"/>
    <cellStyle name="Total 2 2 2 2 9 4" xfId="15666"/>
    <cellStyle name="Total 2 2 2 3" xfId="2652"/>
    <cellStyle name="Total 2 2 2 3 2" xfId="6531"/>
    <cellStyle name="Total 2 2 2 3 2 2" xfId="17750"/>
    <cellStyle name="Total 2 2 2 3 3" xfId="10204"/>
    <cellStyle name="Total 2 2 2 3 3 2" xfId="21310"/>
    <cellStyle name="Total 2 2 2 3 4" xfId="15100"/>
    <cellStyle name="Total 2 2 2 3 5" xfId="35043"/>
    <cellStyle name="Total 2 2 2 4" xfId="2451"/>
    <cellStyle name="Total 2 2 2 4 2" xfId="6341"/>
    <cellStyle name="Total 2 2 2 4 2 2" xfId="17562"/>
    <cellStyle name="Total 2 2 2 4 3" xfId="10016"/>
    <cellStyle name="Total 2 2 2 4 3 2" xfId="21122"/>
    <cellStyle name="Total 2 2 2 4 4" xfId="14991"/>
    <cellStyle name="Total 2 2 2 4 5" xfId="35721"/>
    <cellStyle name="Total 2 2 2 5" xfId="3135"/>
    <cellStyle name="Total 2 2 2 5 2" xfId="7000"/>
    <cellStyle name="Total 2 2 2 5 2 2" xfId="18219"/>
    <cellStyle name="Total 2 2 2 5 3" xfId="10673"/>
    <cellStyle name="Total 2 2 2 5 3 2" xfId="21779"/>
    <cellStyle name="Total 2 2 2 5 4" xfId="15305"/>
    <cellStyle name="Total 2 2 2 6" xfId="3211"/>
    <cellStyle name="Total 2 2 2 6 2" xfId="7076"/>
    <cellStyle name="Total 2 2 2 6 2 2" xfId="18295"/>
    <cellStyle name="Total 2 2 2 6 3" xfId="10749"/>
    <cellStyle name="Total 2 2 2 6 3 2" xfId="21855"/>
    <cellStyle name="Total 2 2 2 6 4" xfId="15335"/>
    <cellStyle name="Total 2 2 2 7" xfId="1674"/>
    <cellStyle name="Total 2 2 2 7 2" xfId="5732"/>
    <cellStyle name="Total 2 2 2 7 2 2" xfId="16953"/>
    <cellStyle name="Total 2 2 2 7 3" xfId="9410"/>
    <cellStyle name="Total 2 2 2 7 3 2" xfId="20516"/>
    <cellStyle name="Total 2 2 2 7 4" xfId="14754"/>
    <cellStyle name="Total 2 2 2 8" xfId="4172"/>
    <cellStyle name="Total 2 2 2 8 2" xfId="7992"/>
    <cellStyle name="Total 2 2 2 8 2 2" xfId="19211"/>
    <cellStyle name="Total 2 2 2 8 3" xfId="11665"/>
    <cellStyle name="Total 2 2 2 8 3 2" xfId="22771"/>
    <cellStyle name="Total 2 2 2 8 4" xfId="15832"/>
    <cellStyle name="Total 2 2 2 9" xfId="4248"/>
    <cellStyle name="Total 2 2 2 9 2" xfId="8068"/>
    <cellStyle name="Total 2 2 2 9 2 2" xfId="19287"/>
    <cellStyle name="Total 2 2 2 9 3" xfId="11741"/>
    <cellStyle name="Total 2 2 2 9 3 2" xfId="22847"/>
    <cellStyle name="Total 2 2 2 9 4" xfId="15862"/>
    <cellStyle name="Total 2 2 3" xfId="1196"/>
    <cellStyle name="Total 2 2 3 10" xfId="3781"/>
    <cellStyle name="Total 2 2 3 10 2" xfId="7627"/>
    <cellStyle name="Total 2 2 3 10 2 2" xfId="18846"/>
    <cellStyle name="Total 2 2 3 10 3" xfId="11300"/>
    <cellStyle name="Total 2 2 3 10 3 2" xfId="22406"/>
    <cellStyle name="Total 2 2 3 10 4" xfId="15667"/>
    <cellStyle name="Total 2 2 3 11" xfId="1976"/>
    <cellStyle name="Total 2 2 3 11 2" xfId="14643"/>
    <cellStyle name="Total 2 2 3 12" xfId="5411"/>
    <cellStyle name="Total 2 2 3 12 2" xfId="16686"/>
    <cellStyle name="Total 2 2 3 13" xfId="34103"/>
    <cellStyle name="Total 2 2 3 2" xfId="1197"/>
    <cellStyle name="Total 2 2 3 2 10" xfId="1977"/>
    <cellStyle name="Total 2 2 3 2 10 2" xfId="14645"/>
    <cellStyle name="Total 2 2 3 2 11" xfId="5319"/>
    <cellStyle name="Total 2 2 3 2 11 2" xfId="16595"/>
    <cellStyle name="Total 2 2 3 2 12" xfId="35094"/>
    <cellStyle name="Total 2 2 3 2 2" xfId="2645"/>
    <cellStyle name="Total 2 2 3 2 2 2" xfId="6524"/>
    <cellStyle name="Total 2 2 3 2 2 2 2" xfId="17743"/>
    <cellStyle name="Total 2 2 3 2 2 3" xfId="10197"/>
    <cellStyle name="Total 2 2 3 2 2 3 2" xfId="21303"/>
    <cellStyle name="Total 2 2 3 2 2 4" xfId="15095"/>
    <cellStyle name="Total 2 2 3 2 2 5" xfId="34791"/>
    <cellStyle name="Total 2 2 3 2 3" xfId="2454"/>
    <cellStyle name="Total 2 2 3 2 3 2" xfId="6344"/>
    <cellStyle name="Total 2 2 3 2 3 2 2" xfId="17565"/>
    <cellStyle name="Total 2 2 3 2 3 3" xfId="10019"/>
    <cellStyle name="Total 2 2 3 2 3 3 2" xfId="21125"/>
    <cellStyle name="Total 2 2 3 2 3 4" xfId="14994"/>
    <cellStyle name="Total 2 2 3 2 3 5" xfId="36113"/>
    <cellStyle name="Total 2 2 3 2 4" xfId="3138"/>
    <cellStyle name="Total 2 2 3 2 4 2" xfId="7003"/>
    <cellStyle name="Total 2 2 3 2 4 2 2" xfId="18222"/>
    <cellStyle name="Total 2 2 3 2 4 3" xfId="10676"/>
    <cellStyle name="Total 2 2 3 2 4 3 2" xfId="21782"/>
    <cellStyle name="Total 2 2 3 2 4 4" xfId="15308"/>
    <cellStyle name="Total 2 2 3 2 5" xfId="3214"/>
    <cellStyle name="Total 2 2 3 2 5 2" xfId="7079"/>
    <cellStyle name="Total 2 2 3 2 5 2 2" xfId="18298"/>
    <cellStyle name="Total 2 2 3 2 5 3" xfId="10752"/>
    <cellStyle name="Total 2 2 3 2 5 3 2" xfId="21858"/>
    <cellStyle name="Total 2 2 3 2 5 4" xfId="15338"/>
    <cellStyle name="Total 2 2 3 2 6" xfId="1671"/>
    <cellStyle name="Total 2 2 3 2 6 2" xfId="5729"/>
    <cellStyle name="Total 2 2 3 2 6 2 2" xfId="16950"/>
    <cellStyle name="Total 2 2 3 2 6 3" xfId="9407"/>
    <cellStyle name="Total 2 2 3 2 6 3 2" xfId="20513"/>
    <cellStyle name="Total 2 2 3 2 6 4" xfId="14751"/>
    <cellStyle name="Total 2 2 3 2 7" xfId="4175"/>
    <cellStyle name="Total 2 2 3 2 7 2" xfId="7995"/>
    <cellStyle name="Total 2 2 3 2 7 2 2" xfId="19214"/>
    <cellStyle name="Total 2 2 3 2 7 3" xfId="11668"/>
    <cellStyle name="Total 2 2 3 2 7 3 2" xfId="22774"/>
    <cellStyle name="Total 2 2 3 2 7 4" xfId="15835"/>
    <cellStyle name="Total 2 2 3 2 8" xfId="4251"/>
    <cellStyle name="Total 2 2 3 2 8 2" xfId="8071"/>
    <cellStyle name="Total 2 2 3 2 8 2 2" xfId="19290"/>
    <cellStyle name="Total 2 2 3 2 8 3" xfId="11744"/>
    <cellStyle name="Total 2 2 3 2 8 3 2" xfId="22850"/>
    <cellStyle name="Total 2 2 3 2 8 4" xfId="15865"/>
    <cellStyle name="Total 2 2 3 2 9" xfId="3782"/>
    <cellStyle name="Total 2 2 3 2 9 2" xfId="7628"/>
    <cellStyle name="Total 2 2 3 2 9 2 2" xfId="18847"/>
    <cellStyle name="Total 2 2 3 2 9 3" xfId="11301"/>
    <cellStyle name="Total 2 2 3 2 9 3 2" xfId="22407"/>
    <cellStyle name="Total 2 2 3 2 9 4" xfId="15668"/>
    <cellStyle name="Total 2 2 3 3" xfId="2782"/>
    <cellStyle name="Total 2 2 3 3 2" xfId="6661"/>
    <cellStyle name="Total 2 2 3 3 2 2" xfId="17880"/>
    <cellStyle name="Total 2 2 3 3 3" xfId="10334"/>
    <cellStyle name="Total 2 2 3 3 3 2" xfId="21440"/>
    <cellStyle name="Total 2 2 3 3 4" xfId="15151"/>
    <cellStyle name="Total 2 2 3 3 5" xfId="35541"/>
    <cellStyle name="Total 2 2 3 4" xfId="2453"/>
    <cellStyle name="Total 2 2 3 4 2" xfId="6343"/>
    <cellStyle name="Total 2 2 3 4 2 2" xfId="17564"/>
    <cellStyle name="Total 2 2 3 4 3" xfId="10018"/>
    <cellStyle name="Total 2 2 3 4 3 2" xfId="21124"/>
    <cellStyle name="Total 2 2 3 4 4" xfId="14993"/>
    <cellStyle name="Total 2 2 3 4 5" xfId="35856"/>
    <cellStyle name="Total 2 2 3 5" xfId="3137"/>
    <cellStyle name="Total 2 2 3 5 2" xfId="7002"/>
    <cellStyle name="Total 2 2 3 5 2 2" xfId="18221"/>
    <cellStyle name="Total 2 2 3 5 3" xfId="10675"/>
    <cellStyle name="Total 2 2 3 5 3 2" xfId="21781"/>
    <cellStyle name="Total 2 2 3 5 4" xfId="15307"/>
    <cellStyle name="Total 2 2 3 6" xfId="3213"/>
    <cellStyle name="Total 2 2 3 6 2" xfId="7078"/>
    <cellStyle name="Total 2 2 3 6 2 2" xfId="18297"/>
    <cellStyle name="Total 2 2 3 6 3" xfId="10751"/>
    <cellStyle name="Total 2 2 3 6 3 2" xfId="21857"/>
    <cellStyle name="Total 2 2 3 6 4" xfId="15337"/>
    <cellStyle name="Total 2 2 3 7" xfId="1672"/>
    <cellStyle name="Total 2 2 3 7 2" xfId="5730"/>
    <cellStyle name="Total 2 2 3 7 2 2" xfId="16951"/>
    <cellStyle name="Total 2 2 3 7 3" xfId="9408"/>
    <cellStyle name="Total 2 2 3 7 3 2" xfId="20514"/>
    <cellStyle name="Total 2 2 3 7 4" xfId="14752"/>
    <cellStyle name="Total 2 2 3 8" xfId="4174"/>
    <cellStyle name="Total 2 2 3 8 2" xfId="7994"/>
    <cellStyle name="Total 2 2 3 8 2 2" xfId="19213"/>
    <cellStyle name="Total 2 2 3 8 3" xfId="11667"/>
    <cellStyle name="Total 2 2 3 8 3 2" xfId="22773"/>
    <cellStyle name="Total 2 2 3 8 4" xfId="15834"/>
    <cellStyle name="Total 2 2 3 9" xfId="4250"/>
    <cellStyle name="Total 2 2 3 9 2" xfId="8070"/>
    <cellStyle name="Total 2 2 3 9 2 2" xfId="19289"/>
    <cellStyle name="Total 2 2 3 9 3" xfId="11743"/>
    <cellStyle name="Total 2 2 3 9 3 2" xfId="22849"/>
    <cellStyle name="Total 2 2 3 9 4" xfId="15864"/>
    <cellStyle name="Total 2 2 4" xfId="1198"/>
    <cellStyle name="Total 2 2 4 10" xfId="1978"/>
    <cellStyle name="Total 2 2 4 10 2" xfId="16437"/>
    <cellStyle name="Total 2 2 4 11" xfId="5320"/>
    <cellStyle name="Total 2 2 4 11 2" xfId="16596"/>
    <cellStyle name="Total 2 2 4 12" xfId="35059"/>
    <cellStyle name="Total 2 2 4 2" xfId="2404"/>
    <cellStyle name="Total 2 2 4 2 2" xfId="6298"/>
    <cellStyle name="Total 2 2 4 2 2 2" xfId="17519"/>
    <cellStyle name="Total 2 2 4 2 3" xfId="9973"/>
    <cellStyle name="Total 2 2 4 2 3 2" xfId="21079"/>
    <cellStyle name="Total 2 2 4 2 4" xfId="14963"/>
    <cellStyle name="Total 2 2 4 2 5" xfId="34846"/>
    <cellStyle name="Total 2 2 4 3" xfId="2455"/>
    <cellStyle name="Total 2 2 4 3 2" xfId="6345"/>
    <cellStyle name="Total 2 2 4 3 2 2" xfId="17566"/>
    <cellStyle name="Total 2 2 4 3 3" xfId="10020"/>
    <cellStyle name="Total 2 2 4 3 3 2" xfId="21126"/>
    <cellStyle name="Total 2 2 4 3 4" xfId="14995"/>
    <cellStyle name="Total 2 2 4 3 5" xfId="36103"/>
    <cellStyle name="Total 2 2 4 4" xfId="3139"/>
    <cellStyle name="Total 2 2 4 4 2" xfId="7004"/>
    <cellStyle name="Total 2 2 4 4 2 2" xfId="18223"/>
    <cellStyle name="Total 2 2 4 4 3" xfId="10677"/>
    <cellStyle name="Total 2 2 4 4 3 2" xfId="21783"/>
    <cellStyle name="Total 2 2 4 4 4" xfId="15309"/>
    <cellStyle name="Total 2 2 4 5" xfId="3215"/>
    <cellStyle name="Total 2 2 4 5 2" xfId="7080"/>
    <cellStyle name="Total 2 2 4 5 2 2" xfId="18299"/>
    <cellStyle name="Total 2 2 4 5 3" xfId="10753"/>
    <cellStyle name="Total 2 2 4 5 3 2" xfId="21859"/>
    <cellStyle name="Total 2 2 4 5 4" xfId="15339"/>
    <cellStyle name="Total 2 2 4 6" xfId="1670"/>
    <cellStyle name="Total 2 2 4 6 2" xfId="5728"/>
    <cellStyle name="Total 2 2 4 6 2 2" xfId="16949"/>
    <cellStyle name="Total 2 2 4 6 3" xfId="9406"/>
    <cellStyle name="Total 2 2 4 6 3 2" xfId="20512"/>
    <cellStyle name="Total 2 2 4 6 4" xfId="14750"/>
    <cellStyle name="Total 2 2 4 7" xfId="4176"/>
    <cellStyle name="Total 2 2 4 7 2" xfId="7996"/>
    <cellStyle name="Total 2 2 4 7 2 2" xfId="19215"/>
    <cellStyle name="Total 2 2 4 7 3" xfId="11669"/>
    <cellStyle name="Total 2 2 4 7 3 2" xfId="22775"/>
    <cellStyle name="Total 2 2 4 7 4" xfId="15836"/>
    <cellStyle name="Total 2 2 4 8" xfId="4252"/>
    <cellStyle name="Total 2 2 4 8 2" xfId="8072"/>
    <cellStyle name="Total 2 2 4 8 2 2" xfId="19291"/>
    <cellStyle name="Total 2 2 4 8 3" xfId="11745"/>
    <cellStyle name="Total 2 2 4 8 3 2" xfId="22851"/>
    <cellStyle name="Total 2 2 4 8 4" xfId="15866"/>
    <cellStyle name="Total 2 2 4 9" xfId="3783"/>
    <cellStyle name="Total 2 2 4 9 2" xfId="7629"/>
    <cellStyle name="Total 2 2 4 9 2 2" xfId="18848"/>
    <cellStyle name="Total 2 2 4 9 3" xfId="11302"/>
    <cellStyle name="Total 2 2 4 9 3 2" xfId="22408"/>
    <cellStyle name="Total 2 2 4 9 4" xfId="15669"/>
    <cellStyle name="Total 2 2 5" xfId="2651"/>
    <cellStyle name="Total 2 2 5 2" xfId="6530"/>
    <cellStyle name="Total 2 2 5 2 2" xfId="17749"/>
    <cellStyle name="Total 2 2 5 3" xfId="10203"/>
    <cellStyle name="Total 2 2 5 3 2" xfId="21309"/>
    <cellStyle name="Total 2 2 5 4" xfId="15099"/>
    <cellStyle name="Total 2 2 5 5" xfId="34906"/>
    <cellStyle name="Total 2 2 6" xfId="2450"/>
    <cellStyle name="Total 2 2 6 2" xfId="6340"/>
    <cellStyle name="Total 2 2 6 2 2" xfId="17561"/>
    <cellStyle name="Total 2 2 6 3" xfId="10015"/>
    <cellStyle name="Total 2 2 6 3 2" xfId="21121"/>
    <cellStyle name="Total 2 2 6 4" xfId="14990"/>
    <cellStyle name="Total 2 2 6 5" xfId="35639"/>
    <cellStyle name="Total 2 2 7" xfId="3134"/>
    <cellStyle name="Total 2 2 7 2" xfId="6999"/>
    <cellStyle name="Total 2 2 7 2 2" xfId="18218"/>
    <cellStyle name="Total 2 2 7 3" xfId="10672"/>
    <cellStyle name="Total 2 2 7 3 2" xfId="21778"/>
    <cellStyle name="Total 2 2 7 4" xfId="15304"/>
    <cellStyle name="Total 2 2 8" xfId="3210"/>
    <cellStyle name="Total 2 2 8 2" xfId="7075"/>
    <cellStyle name="Total 2 2 8 2 2" xfId="18294"/>
    <cellStyle name="Total 2 2 8 3" xfId="10748"/>
    <cellStyle name="Total 2 2 8 3 2" xfId="21854"/>
    <cellStyle name="Total 2 2 8 4" xfId="15334"/>
    <cellStyle name="Total 2 2 9" xfId="1675"/>
    <cellStyle name="Total 2 2 9 2" xfId="5733"/>
    <cellStyle name="Total 2 2 9 2 2" xfId="16954"/>
    <cellStyle name="Total 2 2 9 3" xfId="9411"/>
    <cellStyle name="Total 2 2 9 3 2" xfId="20517"/>
    <cellStyle name="Total 2 2 9 4" xfId="14755"/>
    <cellStyle name="Total 2 3" xfId="1199"/>
    <cellStyle name="Total 2 3 10" xfId="5095"/>
    <cellStyle name="Total 2 3 10 2" xfId="8883"/>
    <cellStyle name="Total 2 3 10 2 2" xfId="20102"/>
    <cellStyle name="Total 2 3 10 3" xfId="12556"/>
    <cellStyle name="Total 2 3 10 3 2" xfId="23662"/>
    <cellStyle name="Total 2 3 10 4" xfId="16288"/>
    <cellStyle name="Total 2 3 11" xfId="1980"/>
    <cellStyle name="Total 2 3 11 2" xfId="16432"/>
    <cellStyle name="Total 2 3 12" xfId="5321"/>
    <cellStyle name="Total 2 3 12 2" xfId="16597"/>
    <cellStyle name="Total 2 3 13" xfId="34088"/>
    <cellStyle name="Total 2 3 2" xfId="1200"/>
    <cellStyle name="Total 2 3 2 10" xfId="5053"/>
    <cellStyle name="Total 2 3 2 10 2" xfId="16401"/>
    <cellStyle name="Total 2 3 2 11" xfId="5322"/>
    <cellStyle name="Total 2 3 2 11 2" xfId="16598"/>
    <cellStyle name="Total 2 3 2 12" xfId="35080"/>
    <cellStyle name="Total 2 3 2 2" xfId="2405"/>
    <cellStyle name="Total 2 3 2 2 2" xfId="6299"/>
    <cellStyle name="Total 2 3 2 2 2 2" xfId="17520"/>
    <cellStyle name="Total 2 3 2 2 3" xfId="9974"/>
    <cellStyle name="Total 2 3 2 2 3 2" xfId="21080"/>
    <cellStyle name="Total 2 3 2 2 4" xfId="14964"/>
    <cellStyle name="Total 2 3 2 2 5" xfId="35323"/>
    <cellStyle name="Total 2 3 2 3" xfId="2273"/>
    <cellStyle name="Total 2 3 2 3 2" xfId="6182"/>
    <cellStyle name="Total 2 3 2 3 2 2" xfId="17403"/>
    <cellStyle name="Total 2 3 2 3 3" xfId="9857"/>
    <cellStyle name="Total 2 3 2 3 3 2" xfId="20963"/>
    <cellStyle name="Total 2 3 2 3 4" xfId="14924"/>
    <cellStyle name="Total 2 3 2 3 5" xfId="36107"/>
    <cellStyle name="Total 2 3 2 4" xfId="3141"/>
    <cellStyle name="Total 2 3 2 4 2" xfId="7006"/>
    <cellStyle name="Total 2 3 2 4 2 2" xfId="18225"/>
    <cellStyle name="Total 2 3 2 4 3" xfId="10679"/>
    <cellStyle name="Total 2 3 2 4 3 2" xfId="21785"/>
    <cellStyle name="Total 2 3 2 4 4" xfId="15311"/>
    <cellStyle name="Total 2 3 2 5" xfId="3216"/>
    <cellStyle name="Total 2 3 2 5 2" xfId="7081"/>
    <cellStyle name="Total 2 3 2 5 2 2" xfId="18300"/>
    <cellStyle name="Total 2 3 2 5 3" xfId="10754"/>
    <cellStyle name="Total 2 3 2 5 3 2" xfId="21860"/>
    <cellStyle name="Total 2 3 2 5 4" xfId="15340"/>
    <cellStyle name="Total 2 3 2 6" xfId="1669"/>
    <cellStyle name="Total 2 3 2 6 2" xfId="5727"/>
    <cellStyle name="Total 2 3 2 6 2 2" xfId="16948"/>
    <cellStyle name="Total 2 3 2 6 3" xfId="9405"/>
    <cellStyle name="Total 2 3 2 6 3 2" xfId="20511"/>
    <cellStyle name="Total 2 3 2 6 4" xfId="14749"/>
    <cellStyle name="Total 2 3 2 7" xfId="4178"/>
    <cellStyle name="Total 2 3 2 7 2" xfId="7998"/>
    <cellStyle name="Total 2 3 2 7 2 2" xfId="19217"/>
    <cellStyle name="Total 2 3 2 7 3" xfId="11671"/>
    <cellStyle name="Total 2 3 2 7 3 2" xfId="22777"/>
    <cellStyle name="Total 2 3 2 7 4" xfId="15838"/>
    <cellStyle name="Total 2 3 2 8" xfId="4253"/>
    <cellStyle name="Total 2 3 2 8 2" xfId="8073"/>
    <cellStyle name="Total 2 3 2 8 2 2" xfId="19292"/>
    <cellStyle name="Total 2 3 2 8 3" xfId="11746"/>
    <cellStyle name="Total 2 3 2 8 3 2" xfId="22852"/>
    <cellStyle name="Total 2 3 2 8 4" xfId="15867"/>
    <cellStyle name="Total 2 3 2 9" xfId="3784"/>
    <cellStyle name="Total 2 3 2 9 2" xfId="7630"/>
    <cellStyle name="Total 2 3 2 9 2 2" xfId="18849"/>
    <cellStyle name="Total 2 3 2 9 3" xfId="11303"/>
    <cellStyle name="Total 2 3 2 9 3 2" xfId="22409"/>
    <cellStyle name="Total 2 3 2 9 4" xfId="15670"/>
    <cellStyle name="Total 2 3 3" xfId="2795"/>
    <cellStyle name="Total 2 3 3 2" xfId="6674"/>
    <cellStyle name="Total 2 3 3 2 2" xfId="17893"/>
    <cellStyle name="Total 2 3 3 3" xfId="10347"/>
    <cellStyle name="Total 2 3 3 3 2" xfId="21453"/>
    <cellStyle name="Total 2 3 3 4" xfId="15158"/>
    <cellStyle name="Total 2 3 3 5" xfId="34858"/>
    <cellStyle name="Total 2 3 4" xfId="3196"/>
    <cellStyle name="Total 2 3 4 2" xfId="7061"/>
    <cellStyle name="Total 2 3 4 2 2" xfId="18280"/>
    <cellStyle name="Total 2 3 4 3" xfId="10734"/>
    <cellStyle name="Total 2 3 4 3 2" xfId="21840"/>
    <cellStyle name="Total 2 3 4 4" xfId="15320"/>
    <cellStyle name="Total 2 3 4 5" xfId="35564"/>
    <cellStyle name="Total 2 3 5" xfId="3140"/>
    <cellStyle name="Total 2 3 5 2" xfId="7005"/>
    <cellStyle name="Total 2 3 5 2 2" xfId="18224"/>
    <cellStyle name="Total 2 3 5 3" xfId="10678"/>
    <cellStyle name="Total 2 3 5 3 2" xfId="21784"/>
    <cellStyle name="Total 2 3 5 4" xfId="15310"/>
    <cellStyle name="Total 2 3 6" xfId="3848"/>
    <cellStyle name="Total 2 3 6 2" xfId="7691"/>
    <cellStyle name="Total 2 3 6 2 2" xfId="18910"/>
    <cellStyle name="Total 2 3 6 3" xfId="11364"/>
    <cellStyle name="Total 2 3 6 3 2" xfId="22470"/>
    <cellStyle name="Total 2 3 6 4" xfId="15685"/>
    <cellStyle name="Total 2 3 7" xfId="4233"/>
    <cellStyle name="Total 2 3 7 2" xfId="8053"/>
    <cellStyle name="Total 2 3 7 2 2" xfId="19272"/>
    <cellStyle name="Total 2 3 7 3" xfId="11726"/>
    <cellStyle name="Total 2 3 7 3 2" xfId="22832"/>
    <cellStyle name="Total 2 3 7 4" xfId="15847"/>
    <cellStyle name="Total 2 3 8" xfId="4177"/>
    <cellStyle name="Total 2 3 8 2" xfId="7997"/>
    <cellStyle name="Total 2 3 8 2 2" xfId="19216"/>
    <cellStyle name="Total 2 3 8 3" xfId="11670"/>
    <cellStyle name="Total 2 3 8 3 2" xfId="22776"/>
    <cellStyle name="Total 2 3 8 4" xfId="15837"/>
    <cellStyle name="Total 2 3 9" xfId="4801"/>
    <cellStyle name="Total 2 3 9 2" xfId="8612"/>
    <cellStyle name="Total 2 3 9 2 2" xfId="19831"/>
    <cellStyle name="Total 2 3 9 3" xfId="12285"/>
    <cellStyle name="Total 2 3 9 3 2" xfId="23391"/>
    <cellStyle name="Total 2 3 9 4" xfId="16165"/>
    <cellStyle name="Total 2 4" xfId="1201"/>
    <cellStyle name="Total 2 4 10" xfId="3785"/>
    <cellStyle name="Total 2 4 10 2" xfId="7631"/>
    <cellStyle name="Total 2 4 10 2 2" xfId="18850"/>
    <cellStyle name="Total 2 4 10 3" xfId="11304"/>
    <cellStyle name="Total 2 4 10 3 2" xfId="22410"/>
    <cellStyle name="Total 2 4 10 4" xfId="15671"/>
    <cellStyle name="Total 2 4 11" xfId="4384"/>
    <cellStyle name="Total 2 4 11 2" xfId="14637"/>
    <cellStyle name="Total 2 4 12" xfId="5323"/>
    <cellStyle name="Total 2 4 12 2" xfId="16599"/>
    <cellStyle name="Total 2 4 13" xfId="34108"/>
    <cellStyle name="Total 2 4 2" xfId="1202"/>
    <cellStyle name="Total 2 4 2 10" xfId="1981"/>
    <cellStyle name="Total 2 4 2 10 2" xfId="16500"/>
    <cellStyle name="Total 2 4 2 11" xfId="5324"/>
    <cellStyle name="Total 2 4 2 11 2" xfId="16600"/>
    <cellStyle name="Total 2 4 2 12" xfId="35099"/>
    <cellStyle name="Total 2 4 2 2" xfId="2407"/>
    <cellStyle name="Total 2 4 2 2 2" xfId="6301"/>
    <cellStyle name="Total 2 4 2 2 2 2" xfId="17522"/>
    <cellStyle name="Total 2 4 2 2 3" xfId="9976"/>
    <cellStyle name="Total 2 4 2 2 3 2" xfId="21082"/>
    <cellStyle name="Total 2 4 2 2 4" xfId="14966"/>
    <cellStyle name="Total 2 4 2 2 5" xfId="35128"/>
    <cellStyle name="Total 2 4 2 3" xfId="2275"/>
    <cellStyle name="Total 2 4 2 3 2" xfId="6184"/>
    <cellStyle name="Total 2 4 2 3 2 2" xfId="17405"/>
    <cellStyle name="Total 2 4 2 3 3" xfId="9859"/>
    <cellStyle name="Total 2 4 2 3 3 2" xfId="20965"/>
    <cellStyle name="Total 2 4 2 3 4" xfId="14926"/>
    <cellStyle name="Total 2 4 2 3 5" xfId="36114"/>
    <cellStyle name="Total 2 4 2 4" xfId="3143"/>
    <cellStyle name="Total 2 4 2 4 2" xfId="7008"/>
    <cellStyle name="Total 2 4 2 4 2 2" xfId="18227"/>
    <cellStyle name="Total 2 4 2 4 3" xfId="10681"/>
    <cellStyle name="Total 2 4 2 4 3 2" xfId="21787"/>
    <cellStyle name="Total 2 4 2 4 4" xfId="15313"/>
    <cellStyle name="Total 2 4 2 5" xfId="3218"/>
    <cellStyle name="Total 2 4 2 5 2" xfId="7083"/>
    <cellStyle name="Total 2 4 2 5 2 2" xfId="18302"/>
    <cellStyle name="Total 2 4 2 5 3" xfId="10756"/>
    <cellStyle name="Total 2 4 2 5 3 2" xfId="21862"/>
    <cellStyle name="Total 2 4 2 5 4" xfId="15342"/>
    <cellStyle name="Total 2 4 2 6" xfId="1667"/>
    <cellStyle name="Total 2 4 2 6 2" xfId="5725"/>
    <cellStyle name="Total 2 4 2 6 2 2" xfId="16946"/>
    <cellStyle name="Total 2 4 2 6 3" xfId="9403"/>
    <cellStyle name="Total 2 4 2 6 3 2" xfId="20509"/>
    <cellStyle name="Total 2 4 2 6 4" xfId="14747"/>
    <cellStyle name="Total 2 4 2 7" xfId="4180"/>
    <cellStyle name="Total 2 4 2 7 2" xfId="8000"/>
    <cellStyle name="Total 2 4 2 7 2 2" xfId="19219"/>
    <cellStyle name="Total 2 4 2 7 3" xfId="11673"/>
    <cellStyle name="Total 2 4 2 7 3 2" xfId="22779"/>
    <cellStyle name="Total 2 4 2 7 4" xfId="15840"/>
    <cellStyle name="Total 2 4 2 8" xfId="4255"/>
    <cellStyle name="Total 2 4 2 8 2" xfId="8075"/>
    <cellStyle name="Total 2 4 2 8 2 2" xfId="19294"/>
    <cellStyle name="Total 2 4 2 8 3" xfId="11748"/>
    <cellStyle name="Total 2 4 2 8 3 2" xfId="22854"/>
    <cellStyle name="Total 2 4 2 8 4" xfId="15869"/>
    <cellStyle name="Total 2 4 2 9" xfId="3786"/>
    <cellStyle name="Total 2 4 2 9 2" xfId="7632"/>
    <cellStyle name="Total 2 4 2 9 2 2" xfId="18851"/>
    <cellStyle name="Total 2 4 2 9 3" xfId="11305"/>
    <cellStyle name="Total 2 4 2 9 3 2" xfId="22411"/>
    <cellStyle name="Total 2 4 2 9 4" xfId="15672"/>
    <cellStyle name="Total 2 4 3" xfId="2406"/>
    <cellStyle name="Total 2 4 3 2" xfId="6300"/>
    <cellStyle name="Total 2 4 3 2 2" xfId="17521"/>
    <cellStyle name="Total 2 4 3 3" xfId="9975"/>
    <cellStyle name="Total 2 4 3 3 2" xfId="21081"/>
    <cellStyle name="Total 2 4 3 4" xfId="14965"/>
    <cellStyle name="Total 2 4 3 5" xfId="34838"/>
    <cellStyle name="Total 2 4 4" xfId="2274"/>
    <cellStyle name="Total 2 4 4 2" xfId="6183"/>
    <cellStyle name="Total 2 4 4 2 2" xfId="17404"/>
    <cellStyle name="Total 2 4 4 3" xfId="9858"/>
    <cellStyle name="Total 2 4 4 3 2" xfId="20964"/>
    <cellStyle name="Total 2 4 4 4" xfId="14925"/>
    <cellStyle name="Total 2 4 4 5" xfId="35975"/>
    <cellStyle name="Total 2 4 5" xfId="3142"/>
    <cellStyle name="Total 2 4 5 2" xfId="7007"/>
    <cellStyle name="Total 2 4 5 2 2" xfId="18226"/>
    <cellStyle name="Total 2 4 5 3" xfId="10680"/>
    <cellStyle name="Total 2 4 5 3 2" xfId="21786"/>
    <cellStyle name="Total 2 4 5 4" xfId="15312"/>
    <cellStyle name="Total 2 4 6" xfId="3217"/>
    <cellStyle name="Total 2 4 6 2" xfId="7082"/>
    <cellStyle name="Total 2 4 6 2 2" xfId="18301"/>
    <cellStyle name="Total 2 4 6 3" xfId="10755"/>
    <cellStyle name="Total 2 4 6 3 2" xfId="21861"/>
    <cellStyle name="Total 2 4 6 4" xfId="15341"/>
    <cellStyle name="Total 2 4 7" xfId="1668"/>
    <cellStyle name="Total 2 4 7 2" xfId="5726"/>
    <cellStyle name="Total 2 4 7 2 2" xfId="16947"/>
    <cellStyle name="Total 2 4 7 3" xfId="9404"/>
    <cellStyle name="Total 2 4 7 3 2" xfId="20510"/>
    <cellStyle name="Total 2 4 7 4" xfId="14748"/>
    <cellStyle name="Total 2 4 8" xfId="4179"/>
    <cellStyle name="Total 2 4 8 2" xfId="7999"/>
    <cellStyle name="Total 2 4 8 2 2" xfId="19218"/>
    <cellStyle name="Total 2 4 8 3" xfId="11672"/>
    <cellStyle name="Total 2 4 8 3 2" xfId="22778"/>
    <cellStyle name="Total 2 4 8 4" xfId="15839"/>
    <cellStyle name="Total 2 4 9" xfId="4254"/>
    <cellStyle name="Total 2 4 9 2" xfId="8074"/>
    <cellStyle name="Total 2 4 9 2 2" xfId="19293"/>
    <cellStyle name="Total 2 4 9 3" xfId="11747"/>
    <cellStyle name="Total 2 4 9 3 2" xfId="22853"/>
    <cellStyle name="Total 2 4 9 4" xfId="15868"/>
    <cellStyle name="Total 2 5" xfId="1203"/>
    <cellStyle name="Total 2 5 10" xfId="1983"/>
    <cellStyle name="Total 2 5 10 2" xfId="16453"/>
    <cellStyle name="Total 2 5 11" xfId="5368"/>
    <cellStyle name="Total 2 5 11 2" xfId="16644"/>
    <cellStyle name="Total 2 5 12" xfId="34545"/>
    <cellStyle name="Total 2 5 2" xfId="2415"/>
    <cellStyle name="Total 2 5 2 2" xfId="6309"/>
    <cellStyle name="Total 2 5 2 2 2" xfId="17530"/>
    <cellStyle name="Total 2 5 2 3" xfId="9984"/>
    <cellStyle name="Total 2 5 2 3 2" xfId="21090"/>
    <cellStyle name="Total 2 5 2 4" xfId="14970"/>
    <cellStyle name="Total 2 5 2 5" xfId="35288"/>
    <cellStyle name="Total 2 5 3" xfId="2342"/>
    <cellStyle name="Total 2 5 3 2" xfId="6244"/>
    <cellStyle name="Total 2 5 3 2 2" xfId="17465"/>
    <cellStyle name="Total 2 5 3 3" xfId="9919"/>
    <cellStyle name="Total 2 5 3 3 2" xfId="21025"/>
    <cellStyle name="Total 2 5 3 4" xfId="14952"/>
    <cellStyle name="Total 2 5 3 5" xfId="35576"/>
    <cellStyle name="Total 2 5 4" xfId="1543"/>
    <cellStyle name="Total 2 5 4 2" xfId="5602"/>
    <cellStyle name="Total 2 5 4 2 2" xfId="16823"/>
    <cellStyle name="Total 2 5 4 3" xfId="9280"/>
    <cellStyle name="Total 2 5 4 3 2" xfId="20386"/>
    <cellStyle name="Total 2 5 4 4" xfId="14726"/>
    <cellStyle name="Total 2 5 5" xfId="2835"/>
    <cellStyle name="Total 2 5 5 2" xfId="6714"/>
    <cellStyle name="Total 2 5 5 2 2" xfId="17933"/>
    <cellStyle name="Total 2 5 5 3" xfId="10387"/>
    <cellStyle name="Total 2 5 5 3 2" xfId="21493"/>
    <cellStyle name="Total 2 5 5 4" xfId="15167"/>
    <cellStyle name="Total 2 5 6" xfId="2854"/>
    <cellStyle name="Total 2 5 6 2" xfId="6733"/>
    <cellStyle name="Total 2 5 6 2 2" xfId="17952"/>
    <cellStyle name="Total 2 5 6 3" xfId="10406"/>
    <cellStyle name="Total 2 5 6 3 2" xfId="21512"/>
    <cellStyle name="Total 2 5 6 4" xfId="15171"/>
    <cellStyle name="Total 2 5 7" xfId="3842"/>
    <cellStyle name="Total 2 5 7 2" xfId="7685"/>
    <cellStyle name="Total 2 5 7 2 2" xfId="18904"/>
    <cellStyle name="Total 2 5 7 3" xfId="11358"/>
    <cellStyle name="Total 2 5 7 3 2" xfId="22464"/>
    <cellStyle name="Total 2 5 7 4" xfId="15681"/>
    <cellStyle name="Total 2 5 8" xfId="3887"/>
    <cellStyle name="Total 2 5 8 2" xfId="7720"/>
    <cellStyle name="Total 2 5 8 2 2" xfId="18939"/>
    <cellStyle name="Total 2 5 8 3" xfId="11393"/>
    <cellStyle name="Total 2 5 8 3 2" xfId="22499"/>
    <cellStyle name="Total 2 5 8 4" xfId="15694"/>
    <cellStyle name="Total 2 5 9" xfId="3909"/>
    <cellStyle name="Total 2 5 9 2" xfId="7738"/>
    <cellStyle name="Total 2 5 9 2 2" xfId="18957"/>
    <cellStyle name="Total 2 5 9 3" xfId="11411"/>
    <cellStyle name="Total 2 5 9 3 2" xfId="22517"/>
    <cellStyle name="Total 2 5 9 4" xfId="15698"/>
    <cellStyle name="Total 2 6" xfId="1204"/>
    <cellStyle name="Total 2 6 10" xfId="3910"/>
    <cellStyle name="Total 2 6 10 2" xfId="7739"/>
    <cellStyle name="Total 2 6 10 2 2" xfId="18958"/>
    <cellStyle name="Total 2 6 10 3" xfId="11412"/>
    <cellStyle name="Total 2 6 10 3 2" xfId="22518"/>
    <cellStyle name="Total 2 6 10 4" xfId="15699"/>
    <cellStyle name="Total 2 6 11" xfId="1984"/>
    <cellStyle name="Total 2 6 11 2" xfId="14618"/>
    <cellStyle name="Total 2 6 12" xfId="5369"/>
    <cellStyle name="Total 2 6 12 2" xfId="16645"/>
    <cellStyle name="Total 2 6 13" xfId="34786"/>
    <cellStyle name="Total 2 6 2" xfId="1205"/>
    <cellStyle name="Total 2 6 2 10" xfId="1985"/>
    <cellStyle name="Total 2 6 2 10 2" xfId="14609"/>
    <cellStyle name="Total 2 6 2 11" xfId="5370"/>
    <cellStyle name="Total 2 6 2 11 2" xfId="16646"/>
    <cellStyle name="Total 2 6 2 12" xfId="35254"/>
    <cellStyle name="Total 2 6 2 2" xfId="2417"/>
    <cellStyle name="Total 2 6 2 2 2" xfId="6311"/>
    <cellStyle name="Total 2 6 2 2 2 2" xfId="17532"/>
    <cellStyle name="Total 2 6 2 2 3" xfId="9986"/>
    <cellStyle name="Total 2 6 2 2 3 2" xfId="21092"/>
    <cellStyle name="Total 2 6 2 2 4" xfId="14972"/>
    <cellStyle name="Total 2 6 2 2 5" xfId="34867"/>
    <cellStyle name="Total 2 6 2 3" xfId="2344"/>
    <cellStyle name="Total 2 6 2 3 2" xfId="6246"/>
    <cellStyle name="Total 2 6 2 3 2 2" xfId="17467"/>
    <cellStyle name="Total 2 6 2 3 3" xfId="9921"/>
    <cellStyle name="Total 2 6 2 3 3 2" xfId="21027"/>
    <cellStyle name="Total 2 6 2 3 4" xfId="14954"/>
    <cellStyle name="Total 2 6 2 3 5" xfId="36132"/>
    <cellStyle name="Total 2 6 2 4" xfId="1580"/>
    <cellStyle name="Total 2 6 2 4 2" xfId="5639"/>
    <cellStyle name="Total 2 6 2 4 2 2" xfId="16860"/>
    <cellStyle name="Total 2 6 2 4 3" xfId="9317"/>
    <cellStyle name="Total 2 6 2 4 3 2" xfId="20423"/>
    <cellStyle name="Total 2 6 2 4 4" xfId="14729"/>
    <cellStyle name="Total 2 6 2 5" xfId="2837"/>
    <cellStyle name="Total 2 6 2 5 2" xfId="6716"/>
    <cellStyle name="Total 2 6 2 5 2 2" xfId="17935"/>
    <cellStyle name="Total 2 6 2 5 3" xfId="10389"/>
    <cellStyle name="Total 2 6 2 5 3 2" xfId="21495"/>
    <cellStyle name="Total 2 6 2 5 4" xfId="15169"/>
    <cellStyle name="Total 2 6 2 6" xfId="2856"/>
    <cellStyle name="Total 2 6 2 6 2" xfId="6735"/>
    <cellStyle name="Total 2 6 2 6 2 2" xfId="17954"/>
    <cellStyle name="Total 2 6 2 6 3" xfId="10408"/>
    <cellStyle name="Total 2 6 2 6 3 2" xfId="21514"/>
    <cellStyle name="Total 2 6 2 6 4" xfId="15173"/>
    <cellStyle name="Total 2 6 2 7" xfId="3844"/>
    <cellStyle name="Total 2 6 2 7 2" xfId="7687"/>
    <cellStyle name="Total 2 6 2 7 2 2" xfId="18906"/>
    <cellStyle name="Total 2 6 2 7 3" xfId="11360"/>
    <cellStyle name="Total 2 6 2 7 3 2" xfId="22466"/>
    <cellStyle name="Total 2 6 2 7 4" xfId="15683"/>
    <cellStyle name="Total 2 6 2 8" xfId="3889"/>
    <cellStyle name="Total 2 6 2 8 2" xfId="7722"/>
    <cellStyle name="Total 2 6 2 8 2 2" xfId="18941"/>
    <cellStyle name="Total 2 6 2 8 3" xfId="11395"/>
    <cellStyle name="Total 2 6 2 8 3 2" xfId="22501"/>
    <cellStyle name="Total 2 6 2 8 4" xfId="15696"/>
    <cellStyle name="Total 2 6 2 9" xfId="3911"/>
    <cellStyle name="Total 2 6 2 9 2" xfId="7740"/>
    <cellStyle name="Total 2 6 2 9 2 2" xfId="18959"/>
    <cellStyle name="Total 2 6 2 9 3" xfId="11413"/>
    <cellStyle name="Total 2 6 2 9 3 2" xfId="22519"/>
    <cellStyle name="Total 2 6 2 9 4" xfId="15700"/>
    <cellStyle name="Total 2 6 3" xfId="2416"/>
    <cellStyle name="Total 2 6 3 2" xfId="6310"/>
    <cellStyle name="Total 2 6 3 2 2" xfId="17531"/>
    <cellStyle name="Total 2 6 3 3" xfId="9985"/>
    <cellStyle name="Total 2 6 3 3 2" xfId="21091"/>
    <cellStyle name="Total 2 6 3 4" xfId="14971"/>
    <cellStyle name="Total 2 6 3 5" xfId="34785"/>
    <cellStyle name="Total 2 6 4" xfId="2343"/>
    <cellStyle name="Total 2 6 4 2" xfId="6245"/>
    <cellStyle name="Total 2 6 4 2 2" xfId="17466"/>
    <cellStyle name="Total 2 6 4 3" xfId="9920"/>
    <cellStyle name="Total 2 6 4 3 2" xfId="21026"/>
    <cellStyle name="Total 2 6 4 4" xfId="14953"/>
    <cellStyle name="Total 2 6 4 5" xfId="36052"/>
    <cellStyle name="Total 2 6 5" xfId="1581"/>
    <cellStyle name="Total 2 6 5 2" xfId="5640"/>
    <cellStyle name="Total 2 6 5 2 2" xfId="16861"/>
    <cellStyle name="Total 2 6 5 3" xfId="9318"/>
    <cellStyle name="Total 2 6 5 3 2" xfId="20424"/>
    <cellStyle name="Total 2 6 5 4" xfId="14730"/>
    <cellStyle name="Total 2 6 6" xfId="2836"/>
    <cellStyle name="Total 2 6 6 2" xfId="6715"/>
    <cellStyle name="Total 2 6 6 2 2" xfId="17934"/>
    <cellStyle name="Total 2 6 6 3" xfId="10388"/>
    <cellStyle name="Total 2 6 6 3 2" xfId="21494"/>
    <cellStyle name="Total 2 6 6 4" xfId="15168"/>
    <cellStyle name="Total 2 6 7" xfId="2855"/>
    <cellStyle name="Total 2 6 7 2" xfId="6734"/>
    <cellStyle name="Total 2 6 7 2 2" xfId="17953"/>
    <cellStyle name="Total 2 6 7 3" xfId="10407"/>
    <cellStyle name="Total 2 6 7 3 2" xfId="21513"/>
    <cellStyle name="Total 2 6 7 4" xfId="15172"/>
    <cellStyle name="Total 2 6 8" xfId="3843"/>
    <cellStyle name="Total 2 6 8 2" xfId="7686"/>
    <cellStyle name="Total 2 6 8 2 2" xfId="18905"/>
    <cellStyle name="Total 2 6 8 3" xfId="11359"/>
    <cellStyle name="Total 2 6 8 3 2" xfId="22465"/>
    <cellStyle name="Total 2 6 8 4" xfId="15682"/>
    <cellStyle name="Total 2 6 9" xfId="3888"/>
    <cellStyle name="Total 2 6 9 2" xfId="7721"/>
    <cellStyle name="Total 2 6 9 2 2" xfId="18940"/>
    <cellStyle name="Total 2 6 9 3" xfId="11394"/>
    <cellStyle name="Total 2 6 9 3 2" xfId="22500"/>
    <cellStyle name="Total 2 6 9 4" xfId="15695"/>
    <cellStyle name="Total 2 7" xfId="2650"/>
    <cellStyle name="Total 2 7 2" xfId="6529"/>
    <cellStyle name="Total 2 7 2 2" xfId="17748"/>
    <cellStyle name="Total 2 7 3" xfId="10202"/>
    <cellStyle name="Total 2 7 3 2" xfId="21308"/>
    <cellStyle name="Total 2 7 4" xfId="15098"/>
    <cellStyle name="Total 2 7 5" xfId="34865"/>
    <cellStyle name="Total 2 8" xfId="2449"/>
    <cellStyle name="Total 2 8 2" xfId="6339"/>
    <cellStyle name="Total 2 8 2 2" xfId="17560"/>
    <cellStyle name="Total 2 8 3" xfId="10014"/>
    <cellStyle name="Total 2 8 3 2" xfId="21120"/>
    <cellStyle name="Total 2 8 4" xfId="14989"/>
    <cellStyle name="Total 2 8 5" xfId="35779"/>
    <cellStyle name="Total 2 9" xfId="3133"/>
    <cellStyle name="Total 2 9 2" xfId="6998"/>
    <cellStyle name="Total 2 9 2 2" xfId="18217"/>
    <cellStyle name="Total 2 9 3" xfId="10671"/>
    <cellStyle name="Total 2 9 3 2" xfId="21777"/>
    <cellStyle name="Total 2 9 4" xfId="15303"/>
    <cellStyle name="Total 3" xfId="1206"/>
    <cellStyle name="Total 3 10" xfId="1987"/>
    <cellStyle name="Total 3 10 2" xfId="16430"/>
    <cellStyle name="Total 3 11" xfId="5371"/>
    <cellStyle name="Total 3 11 2" xfId="16647"/>
    <cellStyle name="Total 3 12" xfId="34250"/>
    <cellStyle name="Total 3 2" xfId="2418"/>
    <cellStyle name="Total 3 2 2" xfId="6312"/>
    <cellStyle name="Total 3 2 2 2" xfId="17533"/>
    <cellStyle name="Total 3 2 3" xfId="9987"/>
    <cellStyle name="Total 3 2 3 2" xfId="21093"/>
    <cellStyle name="Total 3 2 4" xfId="14973"/>
    <cellStyle name="Total 3 2 5" xfId="35442"/>
    <cellStyle name="Total 3 3" xfId="2345"/>
    <cellStyle name="Total 3 3 2" xfId="6247"/>
    <cellStyle name="Total 3 3 2 2" xfId="17468"/>
    <cellStyle name="Total 3 3 3" xfId="9922"/>
    <cellStyle name="Total 3 3 3 2" xfId="21028"/>
    <cellStyle name="Total 3 3 4" xfId="14955"/>
    <cellStyle name="Total 3 3 5" xfId="35656"/>
    <cellStyle name="Total 3 4" xfId="1579"/>
    <cellStyle name="Total 3 4 2" xfId="5638"/>
    <cellStyle name="Total 3 4 2 2" xfId="16859"/>
    <cellStyle name="Total 3 4 3" xfId="9316"/>
    <cellStyle name="Total 3 4 3 2" xfId="20422"/>
    <cellStyle name="Total 3 4 4" xfId="14728"/>
    <cellStyle name="Total 3 5" xfId="2838"/>
    <cellStyle name="Total 3 5 2" xfId="6717"/>
    <cellStyle name="Total 3 5 2 2" xfId="17936"/>
    <cellStyle name="Total 3 5 3" xfId="10390"/>
    <cellStyle name="Total 3 5 3 2" xfId="21496"/>
    <cellStyle name="Total 3 5 4" xfId="15170"/>
    <cellStyle name="Total 3 6" xfId="2857"/>
    <cellStyle name="Total 3 6 2" xfId="6736"/>
    <cellStyle name="Total 3 6 2 2" xfId="17955"/>
    <cellStyle name="Total 3 6 3" xfId="10409"/>
    <cellStyle name="Total 3 6 3 2" xfId="21515"/>
    <cellStyle name="Total 3 6 4" xfId="15174"/>
    <cellStyle name="Total 3 7" xfId="3845"/>
    <cellStyle name="Total 3 7 2" xfId="7688"/>
    <cellStyle name="Total 3 7 2 2" xfId="18907"/>
    <cellStyle name="Total 3 7 3" xfId="11361"/>
    <cellStyle name="Total 3 7 3 2" xfId="22467"/>
    <cellStyle name="Total 3 7 4" xfId="15684"/>
    <cellStyle name="Total 3 8" xfId="3890"/>
    <cellStyle name="Total 3 8 2" xfId="7723"/>
    <cellStyle name="Total 3 8 2 2" xfId="18942"/>
    <cellStyle name="Total 3 8 3" xfId="11396"/>
    <cellStyle name="Total 3 8 3 2" xfId="22502"/>
    <cellStyle name="Total 3 8 4" xfId="15697"/>
    <cellStyle name="Total 3 9" xfId="3912"/>
    <cellStyle name="Total 3 9 2" xfId="7741"/>
    <cellStyle name="Total 3 9 2 2" xfId="18960"/>
    <cellStyle name="Total 3 9 3" xfId="11414"/>
    <cellStyle name="Total 3 9 3 2" xfId="22520"/>
    <cellStyle name="Total 3 9 4" xfId="15701"/>
    <cellStyle name="Total 4" xfId="2649"/>
    <cellStyle name="Total 4 2" xfId="6528"/>
    <cellStyle name="Total 4 2 2" xfId="17747"/>
    <cellStyle name="Total 4 3" xfId="10201"/>
    <cellStyle name="Total 4 3 2" xfId="21307"/>
    <cellStyle name="Total 4 4" xfId="15097"/>
    <cellStyle name="Total 5" xfId="2448"/>
    <cellStyle name="Total 5 2" xfId="6338"/>
    <cellStyle name="Total 5 2 2" xfId="17559"/>
    <cellStyle name="Total 5 3" xfId="10013"/>
    <cellStyle name="Total 5 3 2" xfId="21119"/>
    <cellStyle name="Total 5 4" xfId="14988"/>
    <cellStyle name="Total 6" xfId="3132"/>
    <cellStyle name="Total 6 2" xfId="6997"/>
    <cellStyle name="Total 6 2 2" xfId="18216"/>
    <cellStyle name="Total 6 3" xfId="10670"/>
    <cellStyle name="Total 6 3 2" xfId="21776"/>
    <cellStyle name="Total 6 4" xfId="15302"/>
    <cellStyle name="Total 7" xfId="3108"/>
    <cellStyle name="Total 7 2" xfId="6973"/>
    <cellStyle name="Total 7 2 2" xfId="18192"/>
    <cellStyle name="Total 7 3" xfId="10646"/>
    <cellStyle name="Total 7 3 2" xfId="21752"/>
    <cellStyle name="Total 7 4" xfId="15300"/>
    <cellStyle name="Total 8" xfId="1677"/>
    <cellStyle name="Total 8 2" xfId="5735"/>
    <cellStyle name="Total 8 2 2" xfId="16956"/>
    <cellStyle name="Total 8 3" xfId="9413"/>
    <cellStyle name="Total 8 3 2" xfId="20519"/>
    <cellStyle name="Total 8 4" xfId="14757"/>
    <cellStyle name="Total 9" xfId="4169"/>
    <cellStyle name="Total 9 2" xfId="7989"/>
    <cellStyle name="Total 9 2 2" xfId="19208"/>
    <cellStyle name="Total 9 3" xfId="11662"/>
    <cellStyle name="Total 9 3 2" xfId="22768"/>
    <cellStyle name="Total 9 4" xfId="15829"/>
    <cellStyle name="Warning Text" xfId="1207"/>
    <cellStyle name="Warning Text 2" xfId="1208"/>
    <cellStyle name="Warning Text 2 2" xfId="34001"/>
    <cellStyle name="Warning Text 3" xfId="1209"/>
    <cellStyle name="Warning Text 3 2" xfId="34251"/>
    <cellStyle name="Warning Text 4" xfId="36190"/>
    <cellStyle name="一般_0BK277000Z01-3" xfId="1483"/>
    <cellStyle name="千位分隔 10" xfId="1374"/>
    <cellStyle name="千位分隔 11" xfId="2577"/>
    <cellStyle name="千位分隔 11 2" xfId="6457"/>
    <cellStyle name="千位分隔 11 2 2" xfId="27384"/>
    <cellStyle name="千位分隔 11 2 3" xfId="15051"/>
    <cellStyle name="千位分隔 11 3" xfId="24647"/>
    <cellStyle name="千位分隔 11 4" xfId="14552"/>
    <cellStyle name="千位分隔 11 5" xfId="36165"/>
    <cellStyle name="千位分隔 2" xfId="1375"/>
    <cellStyle name="千位分隔 2 2" xfId="1376"/>
    <cellStyle name="千位分隔 2 2 2" xfId="34448"/>
    <cellStyle name="千位分隔 2 3" xfId="1377"/>
    <cellStyle name="千位分隔 2 3 2" xfId="34120"/>
    <cellStyle name="千位分隔 2 4" xfId="1378"/>
    <cellStyle name="千位分隔 3" xfId="1379"/>
    <cellStyle name="千位分隔 3 2" xfId="1380"/>
    <cellStyle name="千位分隔 3 2 2" xfId="34511"/>
    <cellStyle name="千位分隔 3 3" xfId="34182"/>
    <cellStyle name="千位分隔 4" xfId="1381"/>
    <cellStyle name="千位分隔 4 2" xfId="2432"/>
    <cellStyle name="千位分隔 4 3" xfId="5542"/>
    <cellStyle name="千位分隔 4 4" xfId="34193"/>
    <cellStyle name="千位分隔 5" xfId="1382"/>
    <cellStyle name="千位分隔 5 2" xfId="2433"/>
    <cellStyle name="千位分隔 5 3" xfId="5543"/>
    <cellStyle name="千位分隔 5 4" xfId="34254"/>
    <cellStyle name="千位分隔 6" xfId="1383"/>
    <cellStyle name="千位分隔 7" xfId="1384"/>
    <cellStyle name="千位分隔 7 2" xfId="2435"/>
    <cellStyle name="千位分隔 7 3" xfId="5544"/>
    <cellStyle name="千位分隔 7 4" xfId="34428"/>
    <cellStyle name="千位分隔 8" xfId="1385"/>
    <cellStyle name="千位分隔 8 2" xfId="2436"/>
    <cellStyle name="千位分隔 8 3" xfId="5545"/>
    <cellStyle name="千位分隔 8 4" xfId="34435"/>
    <cellStyle name="千位分隔 9" xfId="1386"/>
    <cellStyle name="千分位_Material Packing List for Flip-It-3" xfId="1373"/>
    <cellStyle name="好" xfId="34002"/>
    <cellStyle name="好 2" xfId="1280"/>
    <cellStyle name="好 2 2" xfId="34615"/>
    <cellStyle name="好 3" xfId="1281"/>
    <cellStyle name="好 3 2" xfId="34324"/>
    <cellStyle name="好 4" xfId="1282"/>
    <cellStyle name="好 4 2" xfId="35004"/>
    <cellStyle name="好_Packing part list for Aladdin  NA GC" xfId="1283"/>
    <cellStyle name="好_Packing part list for Aladdin  NA GC 2" xfId="1284"/>
    <cellStyle name="好_Packing part list for Aladdin  NA GC 2 2" xfId="34526"/>
    <cellStyle name="好_Packing part list for Aladdin  NA GC 3" xfId="34201"/>
    <cellStyle name="差" xfId="34004"/>
    <cellStyle name="差 2" xfId="1232"/>
    <cellStyle name="差 2 2" xfId="34614"/>
    <cellStyle name="差 3" xfId="1233"/>
    <cellStyle name="差 3 2" xfId="34323"/>
    <cellStyle name="差 4" xfId="1234"/>
    <cellStyle name="差 4 2" xfId="35006"/>
    <cellStyle name="差_Packing part list for Aladdin  NA GC" xfId="1235"/>
    <cellStyle name="差_Packing part list for Aladdin  NA GC 2" xfId="1236"/>
    <cellStyle name="差_Packing part list for Aladdin  NA GC 2 2" xfId="34525"/>
    <cellStyle name="差_Packing part list for Aladdin  NA GC 3" xfId="34200"/>
    <cellStyle name="常?_Shelbyville items moving to PDS" xfId="1237"/>
    <cellStyle name="常规 10" xfId="1238"/>
    <cellStyle name="常规 10 2" xfId="1239"/>
    <cellStyle name="常规 10 2 2" xfId="1240"/>
    <cellStyle name="常规 10 2 2 2" xfId="1241"/>
    <cellStyle name="常规 10 2 2 2 2" xfId="1242"/>
    <cellStyle name="常规 10 2 2 2 2 2" xfId="36037"/>
    <cellStyle name="常规 10 2 2 2 2 3" xfId="35507"/>
    <cellStyle name="常规 10 2 2 2 3" xfId="35848"/>
    <cellStyle name="常规 10 2 2 2 4" xfId="35247"/>
    <cellStyle name="常规 10 2 2 3" xfId="1243"/>
    <cellStyle name="常规 10 2 2 3 2" xfId="35952"/>
    <cellStyle name="常规 10 2 2 3 3" xfId="35422"/>
    <cellStyle name="常规 10 2 2 4" xfId="2575"/>
    <cellStyle name="常规 10 2 3" xfId="1244"/>
    <cellStyle name="常规 10 2 3 2" xfId="1245"/>
    <cellStyle name="常规 10 2 3 2 2" xfId="36010"/>
    <cellStyle name="常规 10 2 3 2 3" xfId="35480"/>
    <cellStyle name="常规 10 2 3 3" xfId="35820"/>
    <cellStyle name="常规 10 2 3 4" xfId="35212"/>
    <cellStyle name="常规 10 2 4" xfId="1246"/>
    <cellStyle name="常规 10 2 4 2" xfId="35924"/>
    <cellStyle name="常规 10 2 4 3" xfId="35395"/>
    <cellStyle name="常规 10 2 5" xfId="35662"/>
    <cellStyle name="常规 10 2 6" xfId="34556"/>
    <cellStyle name="常规 10 3" xfId="1247"/>
    <cellStyle name="常规 10 3 2" xfId="1248"/>
    <cellStyle name="常规 10 3 2 2" xfId="1249"/>
    <cellStyle name="常规 10 3 2 2 2" xfId="36042"/>
    <cellStyle name="常规 10 3 2 2 3" xfId="35512"/>
    <cellStyle name="常规 10 3 2 3" xfId="35853"/>
    <cellStyle name="常规 10 3 2 4" xfId="35253"/>
    <cellStyle name="常规 10 3 3" xfId="1250"/>
    <cellStyle name="常规 10 3 3 2" xfId="35957"/>
    <cellStyle name="常规 10 3 3 3" xfId="35427"/>
    <cellStyle name="常规 10 3 4" xfId="35712"/>
    <cellStyle name="常规 10 3 5" xfId="34775"/>
    <cellStyle name="常规 10 4" xfId="1251"/>
    <cellStyle name="常规 10 4 2" xfId="1252"/>
    <cellStyle name="常规 10 4 2 2" xfId="35977"/>
    <cellStyle name="常规 10 4 2 3" xfId="35447"/>
    <cellStyle name="常规 10 4 3" xfId="35774"/>
    <cellStyle name="常规 10 4 4" xfId="35139"/>
    <cellStyle name="常规 10 5" xfId="1253"/>
    <cellStyle name="常规 10 5 2" xfId="35885"/>
    <cellStyle name="常规 10 5 3" xfId="35356"/>
    <cellStyle name="常规 10 6" xfId="35593"/>
    <cellStyle name="常规 11" xfId="1254"/>
    <cellStyle name="常规 12" xfId="1255"/>
    <cellStyle name="常规 12 2" xfId="34421"/>
    <cellStyle name="常规 13" xfId="1256"/>
    <cellStyle name="常规 13 2" xfId="34422"/>
    <cellStyle name="常规 14" xfId="1257"/>
    <cellStyle name="常规 15" xfId="1258"/>
    <cellStyle name="常规 15 2" xfId="2314"/>
    <cellStyle name="常规 15 3" xfId="5499"/>
    <cellStyle name="常规 15 4" xfId="34426"/>
    <cellStyle name="常规 15 5" xfId="36168"/>
    <cellStyle name="常规 16" xfId="1259"/>
    <cellStyle name="常规 16 2" xfId="2315"/>
    <cellStyle name="常规 16 3" xfId="5500"/>
    <cellStyle name="常规 16 4" xfId="34431"/>
    <cellStyle name="常规 16 5" xfId="36167"/>
    <cellStyle name="常规 17" xfId="1260"/>
    <cellStyle name="常规 18" xfId="1261"/>
    <cellStyle name="常规 18 2" xfId="34445"/>
    <cellStyle name="常规 19" xfId="1262"/>
    <cellStyle name="常规 19 2" xfId="34776"/>
    <cellStyle name="常规 2" xfId="1263"/>
    <cellStyle name="常规 2 2" xfId="36174"/>
    <cellStyle name="常规 2 3" xfId="36173"/>
    <cellStyle name="常规 20" xfId="1264"/>
    <cellStyle name="常规 21" xfId="1265"/>
    <cellStyle name="常规 22" xfId="2574"/>
    <cellStyle name="常规 22 2" xfId="6455"/>
    <cellStyle name="常规 22 2 2" xfId="27382"/>
    <cellStyle name="常规 22 2 3" xfId="15050"/>
    <cellStyle name="常规 22 3" xfId="24645"/>
    <cellStyle name="常规 22 4" xfId="14551"/>
    <cellStyle name="常规 3" xfId="1266"/>
    <cellStyle name="常规 3 2" xfId="1267"/>
    <cellStyle name="常规 3 2 2" xfId="34449"/>
    <cellStyle name="常规 3 3" xfId="34121"/>
    <cellStyle name="常规 4" xfId="1268"/>
    <cellStyle name="常规 4 2" xfId="1269"/>
    <cellStyle name="常规 4 2 2" xfId="34466"/>
    <cellStyle name="常规 4 3" xfId="34138"/>
    <cellStyle name="常规 5" xfId="1270"/>
    <cellStyle name="常规 6" xfId="1271"/>
    <cellStyle name="常规 6 2" xfId="1272"/>
    <cellStyle name="常规 6 2 2" xfId="2328"/>
    <cellStyle name="常规 6 2 3" xfId="5502"/>
    <cellStyle name="常规 6 2 4" xfId="34520"/>
    <cellStyle name="常规 6 3" xfId="2327"/>
    <cellStyle name="常规 6 4" xfId="5501"/>
    <cellStyle name="常规 6 5" xfId="34191"/>
    <cellStyle name="常规 7" xfId="1273"/>
    <cellStyle name="常规 7 2" xfId="1274"/>
    <cellStyle name="常规 7 2 2" xfId="2330"/>
    <cellStyle name="常规 7 2 3" xfId="5504"/>
    <cellStyle name="常规 7 2 4" xfId="34433"/>
    <cellStyle name="常规 7 3" xfId="1275"/>
    <cellStyle name="常规 7 3 2" xfId="2331"/>
    <cellStyle name="常规 7 3 3" xfId="5505"/>
    <cellStyle name="常规 7 3 4" xfId="34527"/>
    <cellStyle name="常规 7 4" xfId="2329"/>
    <cellStyle name="常规 7 5" xfId="5503"/>
    <cellStyle name="常规 7 6" xfId="34202"/>
    <cellStyle name="常规 8" xfId="1276"/>
    <cellStyle name="常规 9" xfId="1277"/>
    <cellStyle name="常规 9 2" xfId="1278"/>
    <cellStyle name="常规 9 2 2" xfId="34555"/>
    <cellStyle name="常规 9 3" xfId="34261"/>
    <cellStyle name="常规_Sheet1 2" xfId="1279"/>
    <cellStyle name="强调文字颜色 1" xfId="34008"/>
    <cellStyle name="强调文字颜色 1 2" xfId="1387"/>
    <cellStyle name="强调文字颜色 1 2 2" xfId="34622"/>
    <cellStyle name="强调文字颜色 1 3" xfId="1388"/>
    <cellStyle name="强调文字颜色 1 3 2" xfId="34331"/>
    <cellStyle name="强调文字颜色 1 4" xfId="1389"/>
    <cellStyle name="强调文字颜色 1 4 2" xfId="35010"/>
    <cellStyle name="强调文字颜色 2" xfId="34009"/>
    <cellStyle name="强调文字颜色 2 2" xfId="1390"/>
    <cellStyle name="强调文字颜色 2 2 2" xfId="34623"/>
    <cellStyle name="强调文字颜色 2 3" xfId="1391"/>
    <cellStyle name="强调文字颜色 2 3 2" xfId="34332"/>
    <cellStyle name="强调文字颜色 2 4" xfId="1392"/>
    <cellStyle name="强调文字颜色 2 4 2" xfId="35011"/>
    <cellStyle name="强调文字颜色 3" xfId="34010"/>
    <cellStyle name="强调文字颜色 3 2" xfId="1393"/>
    <cellStyle name="强调文字颜色 3 2 2" xfId="34624"/>
    <cellStyle name="强调文字颜色 3 3" xfId="1394"/>
    <cellStyle name="强调文字颜色 3 3 2" xfId="34333"/>
    <cellStyle name="强调文字颜色 3 4" xfId="1395"/>
    <cellStyle name="强调文字颜色 3 4 2" xfId="35012"/>
    <cellStyle name="强调文字颜色 4" xfId="34011"/>
    <cellStyle name="强调文字颜色 4 2" xfId="1396"/>
    <cellStyle name="强调文字颜色 4 2 2" xfId="34625"/>
    <cellStyle name="强调文字颜色 4 3" xfId="1397"/>
    <cellStyle name="强调文字颜色 4 3 2" xfId="34334"/>
    <cellStyle name="强调文字颜色 4 4" xfId="1398"/>
    <cellStyle name="强调文字颜色 4 4 2" xfId="35013"/>
    <cellStyle name="强调文字颜色 5" xfId="34012"/>
    <cellStyle name="强调文字颜色 5 2" xfId="1399"/>
    <cellStyle name="强调文字颜色 5 2 2" xfId="34626"/>
    <cellStyle name="强调文字颜色 5 3" xfId="1400"/>
    <cellStyle name="强调文字颜色 5 3 2" xfId="34335"/>
    <cellStyle name="强调文字颜色 5 4" xfId="1401"/>
    <cellStyle name="强调文字颜色 5 4 2" xfId="35014"/>
    <cellStyle name="强调文字颜色 6" xfId="34013"/>
    <cellStyle name="强调文字颜色 6 2" xfId="1402"/>
    <cellStyle name="强调文字颜色 6 2 2" xfId="34627"/>
    <cellStyle name="强调文字颜色 6 3" xfId="1403"/>
    <cellStyle name="强调文字颜色 6 3 2" xfId="34336"/>
    <cellStyle name="强调文字颜色 6 4" xfId="1404"/>
    <cellStyle name="强调文字颜色 6 4 2" xfId="35015"/>
    <cellStyle name="标题" xfId="34014"/>
    <cellStyle name="标题 1" xfId="34015"/>
    <cellStyle name="标题 1 2" xfId="1217"/>
    <cellStyle name="标题 1 2 2" xfId="34610"/>
    <cellStyle name="标题 1 3" xfId="1218"/>
    <cellStyle name="标题 1 3 2" xfId="34319"/>
    <cellStyle name="标题 1 4" xfId="1219"/>
    <cellStyle name="标题 1 4 2" xfId="35017"/>
    <cellStyle name="标题 2" xfId="34016"/>
    <cellStyle name="标题 2 2" xfId="1220"/>
    <cellStyle name="标题 2 2 2" xfId="34611"/>
    <cellStyle name="标题 2 3" xfId="1221"/>
    <cellStyle name="标题 2 3 2" xfId="34320"/>
    <cellStyle name="标题 2 4" xfId="1222"/>
    <cellStyle name="标题 2 4 2" xfId="35018"/>
    <cellStyle name="标题 3" xfId="34017"/>
    <cellStyle name="标题 3 2" xfId="1223"/>
    <cellStyle name="标题 3 2 2" xfId="34612"/>
    <cellStyle name="标题 3 3" xfId="1224"/>
    <cellStyle name="标题 3 3 2" xfId="34321"/>
    <cellStyle name="标题 3 4" xfId="1225"/>
    <cellStyle name="标题 3 4 2" xfId="35019"/>
    <cellStyle name="标题 4" xfId="34018"/>
    <cellStyle name="标题 4 2" xfId="1226"/>
    <cellStyle name="标题 4 2 2" xfId="34613"/>
    <cellStyle name="标题 4 3" xfId="1227"/>
    <cellStyle name="标题 4 3 2" xfId="34322"/>
    <cellStyle name="标题 4 4" xfId="1228"/>
    <cellStyle name="标题 4 4 2" xfId="35020"/>
    <cellStyle name="标题 5" xfId="1229"/>
    <cellStyle name="标题 5 2" xfId="34609"/>
    <cellStyle name="标题 6" xfId="1230"/>
    <cellStyle name="标题 6 2" xfId="34318"/>
    <cellStyle name="标题 7" xfId="1231"/>
    <cellStyle name="标题 7 2" xfId="35016"/>
    <cellStyle name="标题_Packing part list for Aladdin  NA GC" xfId="34430"/>
    <cellStyle name="样式 1" xfId="36176"/>
    <cellStyle name="检查单元格" xfId="34019"/>
    <cellStyle name="检查单元格 2" xfId="1359"/>
    <cellStyle name="检查单元格 2 2" xfId="34618"/>
    <cellStyle name="检查单元格 3" xfId="1360"/>
    <cellStyle name="检查单元格 3 2" xfId="34327"/>
    <cellStyle name="检查单元格 4" xfId="1361"/>
    <cellStyle name="检查单元格 4 2" xfId="35021"/>
    <cellStyle name="汇总" xfId="34020"/>
    <cellStyle name="汇总 2" xfId="1285"/>
    <cellStyle name="汇总 2 10" xfId="3598"/>
    <cellStyle name="汇总 2 10 2" xfId="7455"/>
    <cellStyle name="汇总 2 10 2 2" xfId="18674"/>
    <cellStyle name="汇总 2 10 3" xfId="11128"/>
    <cellStyle name="汇总 2 10 3 2" xfId="22234"/>
    <cellStyle name="汇总 2 10 4" xfId="15561"/>
    <cellStyle name="汇总 2 11" xfId="4527"/>
    <cellStyle name="汇总 2 11 2" xfId="8345"/>
    <cellStyle name="汇总 2 11 2 2" xfId="19564"/>
    <cellStyle name="汇总 2 11 3" xfId="12018"/>
    <cellStyle name="汇总 2 11 3 2" xfId="23124"/>
    <cellStyle name="汇总 2 11 4" xfId="16038"/>
    <cellStyle name="汇总 2 12" xfId="4299"/>
    <cellStyle name="汇总 2 12 2" xfId="8119"/>
    <cellStyle name="汇总 2 12 2 2" xfId="19338"/>
    <cellStyle name="汇总 2 12 3" xfId="11792"/>
    <cellStyle name="汇总 2 12 3 2" xfId="22898"/>
    <cellStyle name="汇总 2 12 4" xfId="15889"/>
    <cellStyle name="汇总 2 13" xfId="4617"/>
    <cellStyle name="汇总 2 13 2" xfId="8430"/>
    <cellStyle name="汇总 2 13 2 2" xfId="19649"/>
    <cellStyle name="汇总 2 13 3" xfId="12103"/>
    <cellStyle name="汇总 2 13 3 2" xfId="23209"/>
    <cellStyle name="汇总 2 13 4" xfId="16076"/>
    <cellStyle name="汇总 2 14" xfId="2019"/>
    <cellStyle name="汇总 2 14 2" xfId="16421"/>
    <cellStyle name="汇总 2 15" xfId="5374"/>
    <cellStyle name="汇总 2 15 2" xfId="16649"/>
    <cellStyle name="汇总 2 16" xfId="34070"/>
    <cellStyle name="汇总 2 2" xfId="1286"/>
    <cellStyle name="汇总 2 2 10" xfId="4528"/>
    <cellStyle name="汇总 2 2 10 2" xfId="8346"/>
    <cellStyle name="汇总 2 2 10 2 2" xfId="19565"/>
    <cellStyle name="汇总 2 2 10 3" xfId="12019"/>
    <cellStyle name="汇总 2 2 10 3 2" xfId="23125"/>
    <cellStyle name="汇总 2 2 10 4" xfId="16039"/>
    <cellStyle name="汇总 2 2 11" xfId="4300"/>
    <cellStyle name="汇总 2 2 11 2" xfId="8120"/>
    <cellStyle name="汇总 2 2 11 2 2" xfId="19339"/>
    <cellStyle name="汇总 2 2 11 3" xfId="11793"/>
    <cellStyle name="汇总 2 2 11 3 2" xfId="22899"/>
    <cellStyle name="汇总 2 2 11 4" xfId="15890"/>
    <cellStyle name="汇总 2 2 12" xfId="4618"/>
    <cellStyle name="汇总 2 2 12 2" xfId="8431"/>
    <cellStyle name="汇总 2 2 12 2 2" xfId="19650"/>
    <cellStyle name="汇总 2 2 12 3" xfId="12104"/>
    <cellStyle name="汇总 2 2 12 3 2" xfId="23210"/>
    <cellStyle name="汇总 2 2 12 4" xfId="16077"/>
    <cellStyle name="汇总 2 2 13" xfId="2020"/>
    <cellStyle name="汇总 2 2 13 2" xfId="16438"/>
    <cellStyle name="汇总 2 2 14" xfId="5375"/>
    <cellStyle name="汇总 2 2 14 2" xfId="16650"/>
    <cellStyle name="汇总 2 2 15" xfId="34080"/>
    <cellStyle name="汇总 2 2 2" xfId="1287"/>
    <cellStyle name="汇总 2 2 2 10" xfId="4619"/>
    <cellStyle name="汇总 2 2 2 10 2" xfId="8432"/>
    <cellStyle name="汇总 2 2 2 10 2 2" xfId="19651"/>
    <cellStyle name="汇总 2 2 2 10 3" xfId="12105"/>
    <cellStyle name="汇总 2 2 2 10 3 2" xfId="23211"/>
    <cellStyle name="汇总 2 2 2 10 4" xfId="16078"/>
    <cellStyle name="汇总 2 2 2 11" xfId="2021"/>
    <cellStyle name="汇总 2 2 2 11 2" xfId="14626"/>
    <cellStyle name="汇总 2 2 2 12" xfId="5376"/>
    <cellStyle name="汇总 2 2 2 12 2" xfId="16651"/>
    <cellStyle name="汇总 2 2 2 13" xfId="34686"/>
    <cellStyle name="汇总 2 2 2 2" xfId="1288"/>
    <cellStyle name="汇总 2 2 2 2 10" xfId="4747"/>
    <cellStyle name="汇总 2 2 2 2 10 2" xfId="8560"/>
    <cellStyle name="汇总 2 2 2 2 10 2 2" xfId="19779"/>
    <cellStyle name="汇总 2 2 2 2 10 3" xfId="12233"/>
    <cellStyle name="汇总 2 2 2 2 10 3 2" xfId="23339"/>
    <cellStyle name="汇总 2 2 2 2 10 4" xfId="16160"/>
    <cellStyle name="汇总 2 2 2 2 11" xfId="2022"/>
    <cellStyle name="汇总 2 2 2 2 11 2" xfId="16461"/>
    <cellStyle name="汇总 2 2 2 2 12" xfId="5377"/>
    <cellStyle name="汇总 2 2 2 2 12 2" xfId="16652"/>
    <cellStyle name="汇总 2 2 2 2 13" xfId="34808"/>
    <cellStyle name="汇总 2 2 2 2 2" xfId="1289"/>
    <cellStyle name="汇总 2 2 2 2 2 10" xfId="2023"/>
    <cellStyle name="汇总 2 2 2 2 2 10 2" xfId="14607"/>
    <cellStyle name="汇总 2 2 2 2 2 11" xfId="5378"/>
    <cellStyle name="汇总 2 2 2 2 2 11 2" xfId="16653"/>
    <cellStyle name="汇总 2 2 2 2 2 12" xfId="35258"/>
    <cellStyle name="汇总 2 2 2 2 2 2" xfId="2506"/>
    <cellStyle name="汇总 2 2 2 2 2 2 2" xfId="6392"/>
    <cellStyle name="汇总 2 2 2 2 2 2 2 2" xfId="17613"/>
    <cellStyle name="汇总 2 2 2 2 2 2 3" xfId="10067"/>
    <cellStyle name="汇总 2 2 2 2 2 2 3 2" xfId="21173"/>
    <cellStyle name="汇总 2 2 2 2 2 2 4" xfId="15006"/>
    <cellStyle name="汇总 2 2 2 2 2 2 5" xfId="35302"/>
    <cellStyle name="汇总 2 2 2 2 2 3" xfId="2666"/>
    <cellStyle name="汇总 2 2 2 2 2 3 2" xfId="6545"/>
    <cellStyle name="汇总 2 2 2 2 2 3 2 2" xfId="17764"/>
    <cellStyle name="汇总 2 2 2 2 2 3 3" xfId="10218"/>
    <cellStyle name="汇总 2 2 2 2 2 3 3 2" xfId="21324"/>
    <cellStyle name="汇总 2 2 2 2 2 3 4" xfId="15114"/>
    <cellStyle name="汇总 2 2 2 2 2 3 5" xfId="36136"/>
    <cellStyle name="汇总 2 2 2 2 2 4" xfId="3511"/>
    <cellStyle name="汇总 2 2 2 2 2 4 2" xfId="7368"/>
    <cellStyle name="汇总 2 2 2 2 2 4 2 2" xfId="18587"/>
    <cellStyle name="汇总 2 2 2 2 2 4 3" xfId="11041"/>
    <cellStyle name="汇总 2 2 2 2 2 4 3 2" xfId="22147"/>
    <cellStyle name="汇总 2 2 2 2 2 4 4" xfId="15522"/>
    <cellStyle name="汇总 2 2 2 2 2 5" xfId="3229"/>
    <cellStyle name="汇总 2 2 2 2 2 5 2" xfId="7094"/>
    <cellStyle name="汇总 2 2 2 2 2 5 2 2" xfId="18313"/>
    <cellStyle name="汇总 2 2 2 2 2 5 3" xfId="10767"/>
    <cellStyle name="汇总 2 2 2 2 2 5 3 2" xfId="21873"/>
    <cellStyle name="汇总 2 2 2 2 2 5 4" xfId="15344"/>
    <cellStyle name="汇总 2 2 2 2 2 6" xfId="3591"/>
    <cellStyle name="汇总 2 2 2 2 2 6 2" xfId="7448"/>
    <cellStyle name="汇总 2 2 2 2 2 6 2 2" xfId="18667"/>
    <cellStyle name="汇总 2 2 2 2 2 6 3" xfId="11121"/>
    <cellStyle name="汇总 2 2 2 2 2 6 3 2" xfId="22227"/>
    <cellStyle name="汇总 2 2 2 2 2 6 4" xfId="15555"/>
    <cellStyle name="汇总 2 2 2 2 2 7" xfId="4531"/>
    <cellStyle name="汇总 2 2 2 2 2 7 2" xfId="8349"/>
    <cellStyle name="汇总 2 2 2 2 2 7 2 2" xfId="19568"/>
    <cellStyle name="汇总 2 2 2 2 2 7 3" xfId="12022"/>
    <cellStyle name="汇总 2 2 2 2 2 7 3 2" xfId="23128"/>
    <cellStyle name="汇总 2 2 2 2 2 7 4" xfId="16042"/>
    <cellStyle name="汇总 2 2 2 2 2 8" xfId="4266"/>
    <cellStyle name="汇总 2 2 2 2 2 8 2" xfId="8086"/>
    <cellStyle name="汇总 2 2 2 2 2 8 2 2" xfId="19305"/>
    <cellStyle name="汇总 2 2 2 2 2 8 3" xfId="11759"/>
    <cellStyle name="汇总 2 2 2 2 2 8 3 2" xfId="22865"/>
    <cellStyle name="汇总 2 2 2 2 2 8 4" xfId="15871"/>
    <cellStyle name="汇总 2 2 2 2 2 9" xfId="4610"/>
    <cellStyle name="汇总 2 2 2 2 2 9 2" xfId="8428"/>
    <cellStyle name="汇总 2 2 2 2 2 9 2 2" xfId="19647"/>
    <cellStyle name="汇总 2 2 2 2 2 9 3" xfId="12101"/>
    <cellStyle name="汇总 2 2 2 2 2 9 3 2" xfId="23207"/>
    <cellStyle name="汇总 2 2 2 2 2 9 4" xfId="16075"/>
    <cellStyle name="汇总 2 2 2 2 3" xfId="2505"/>
    <cellStyle name="汇总 2 2 2 2 3 2" xfId="6391"/>
    <cellStyle name="汇总 2 2 2 2 3 2 2" xfId="17612"/>
    <cellStyle name="汇总 2 2 2 2 3 3" xfId="10066"/>
    <cellStyle name="汇总 2 2 2 2 3 3 2" xfId="21172"/>
    <cellStyle name="汇总 2 2 2 2 3 4" xfId="15005"/>
    <cellStyle name="汇总 2 2 2 2 3 5" xfId="35148"/>
    <cellStyle name="汇总 2 2 2 2 4" xfId="2665"/>
    <cellStyle name="汇总 2 2 2 2 4 2" xfId="6544"/>
    <cellStyle name="汇总 2 2 2 2 4 2 2" xfId="17763"/>
    <cellStyle name="汇总 2 2 2 2 4 3" xfId="10217"/>
    <cellStyle name="汇总 2 2 2 2 4 3 2" xfId="21323"/>
    <cellStyle name="汇总 2 2 2 2 4 4" xfId="15113"/>
    <cellStyle name="汇总 2 2 2 2 4 5" xfId="36058"/>
    <cellStyle name="汇总 2 2 2 2 5" xfId="3510"/>
    <cellStyle name="汇总 2 2 2 2 5 2" xfId="7367"/>
    <cellStyle name="汇总 2 2 2 2 5 2 2" xfId="18586"/>
    <cellStyle name="汇总 2 2 2 2 5 3" xfId="11040"/>
    <cellStyle name="汇总 2 2 2 2 5 3 2" xfId="22146"/>
    <cellStyle name="汇总 2 2 2 2 5 4" xfId="15521"/>
    <cellStyle name="汇总 2 2 2 2 6" xfId="3228"/>
    <cellStyle name="汇总 2 2 2 2 6 2" xfId="7093"/>
    <cellStyle name="汇总 2 2 2 2 6 2 2" xfId="18312"/>
    <cellStyle name="汇总 2 2 2 2 6 3" xfId="10766"/>
    <cellStyle name="汇总 2 2 2 2 6 3 2" xfId="21872"/>
    <cellStyle name="汇总 2 2 2 2 6 4" xfId="15343"/>
    <cellStyle name="汇总 2 2 2 2 7" xfId="3733"/>
    <cellStyle name="汇总 2 2 2 2 7 2" xfId="7590"/>
    <cellStyle name="汇总 2 2 2 2 7 2 2" xfId="18809"/>
    <cellStyle name="汇总 2 2 2 2 7 3" xfId="11263"/>
    <cellStyle name="汇总 2 2 2 2 7 3 2" xfId="22369"/>
    <cellStyle name="汇总 2 2 2 2 7 4" xfId="15646"/>
    <cellStyle name="汇总 2 2 2 2 8" xfId="4530"/>
    <cellStyle name="汇总 2 2 2 2 8 2" xfId="8348"/>
    <cellStyle name="汇总 2 2 2 2 8 2 2" xfId="19567"/>
    <cellStyle name="汇总 2 2 2 2 8 3" xfId="12021"/>
    <cellStyle name="汇总 2 2 2 2 8 3 2" xfId="23127"/>
    <cellStyle name="汇总 2 2 2 2 8 4" xfId="16041"/>
    <cellStyle name="汇总 2 2 2 2 9" xfId="4265"/>
    <cellStyle name="汇总 2 2 2 2 9 2" xfId="8085"/>
    <cellStyle name="汇总 2 2 2 2 9 2 2" xfId="19304"/>
    <cellStyle name="汇总 2 2 2 2 9 3" xfId="11758"/>
    <cellStyle name="汇总 2 2 2 2 9 3 2" xfId="22864"/>
    <cellStyle name="汇总 2 2 2 2 9 4" xfId="15870"/>
    <cellStyle name="汇总 2 2 2 3" xfId="2504"/>
    <cellStyle name="汇总 2 2 2 3 2" xfId="6390"/>
    <cellStyle name="汇总 2 2 2 3 2 2" xfId="17611"/>
    <cellStyle name="汇总 2 2 2 3 3" xfId="10065"/>
    <cellStyle name="汇总 2 2 2 3 3 2" xfId="21171"/>
    <cellStyle name="汇总 2 2 2 3 4" xfId="15004"/>
    <cellStyle name="汇总 2 2 2 3 5" xfId="35138"/>
    <cellStyle name="汇总 2 2 2 4" xfId="2664"/>
    <cellStyle name="汇总 2 2 2 4 2" xfId="6543"/>
    <cellStyle name="汇总 2 2 2 4 2 2" xfId="17762"/>
    <cellStyle name="汇总 2 2 2 4 3" xfId="10216"/>
    <cellStyle name="汇总 2 2 2 4 3 2" xfId="21322"/>
    <cellStyle name="汇总 2 2 2 4 4" xfId="15112"/>
    <cellStyle name="汇总 2 2 2 4 5" xfId="35692"/>
    <cellStyle name="汇总 2 2 2 5" xfId="3509"/>
    <cellStyle name="汇总 2 2 2 5 2" xfId="7366"/>
    <cellStyle name="汇总 2 2 2 5 2 2" xfId="18585"/>
    <cellStyle name="汇总 2 2 2 5 3" xfId="11039"/>
    <cellStyle name="汇总 2 2 2 5 3 2" xfId="22145"/>
    <cellStyle name="汇总 2 2 2 5 4" xfId="15520"/>
    <cellStyle name="汇总 2 2 2 6" xfId="3264"/>
    <cellStyle name="汇总 2 2 2 6 2" xfId="7129"/>
    <cellStyle name="汇总 2 2 2 6 2 2" xfId="18348"/>
    <cellStyle name="汇总 2 2 2 6 3" xfId="10802"/>
    <cellStyle name="汇总 2 2 2 6 3 2" xfId="21908"/>
    <cellStyle name="汇总 2 2 2 6 4" xfId="15364"/>
    <cellStyle name="汇总 2 2 2 7" xfId="3600"/>
    <cellStyle name="汇总 2 2 2 7 2" xfId="7457"/>
    <cellStyle name="汇总 2 2 2 7 2 2" xfId="18676"/>
    <cellStyle name="汇总 2 2 2 7 3" xfId="11130"/>
    <cellStyle name="汇总 2 2 2 7 3 2" xfId="22236"/>
    <cellStyle name="汇总 2 2 2 7 4" xfId="15563"/>
    <cellStyle name="汇总 2 2 2 8" xfId="4529"/>
    <cellStyle name="汇总 2 2 2 8 2" xfId="8347"/>
    <cellStyle name="汇总 2 2 2 8 2 2" xfId="19566"/>
    <cellStyle name="汇总 2 2 2 8 3" xfId="12020"/>
    <cellStyle name="汇总 2 2 2 8 3 2" xfId="23126"/>
    <cellStyle name="汇总 2 2 2 8 4" xfId="16040"/>
    <cellStyle name="汇总 2 2 2 9" xfId="4301"/>
    <cellStyle name="汇总 2 2 2 9 2" xfId="8121"/>
    <cellStyle name="汇总 2 2 2 9 2 2" xfId="19340"/>
    <cellStyle name="汇总 2 2 2 9 3" xfId="11794"/>
    <cellStyle name="汇总 2 2 2 9 3 2" xfId="22900"/>
    <cellStyle name="汇总 2 2 2 9 4" xfId="15891"/>
    <cellStyle name="汇总 2 2 3" xfId="1290"/>
    <cellStyle name="汇总 2 2 3 10" xfId="2024"/>
    <cellStyle name="汇总 2 2 3 10 2" xfId="16415"/>
    <cellStyle name="汇总 2 2 3 11" xfId="5379"/>
    <cellStyle name="汇总 2 2 3 11 2" xfId="16654"/>
    <cellStyle name="汇总 2 2 3 12" xfId="34396"/>
    <cellStyle name="汇总 2 2 3 2" xfId="2507"/>
    <cellStyle name="汇总 2 2 3 2 2" xfId="6393"/>
    <cellStyle name="汇总 2 2 3 2 2 2" xfId="17614"/>
    <cellStyle name="汇总 2 2 3 2 3" xfId="10068"/>
    <cellStyle name="汇总 2 2 3 2 3 2" xfId="21174"/>
    <cellStyle name="汇总 2 2 3 2 4" xfId="15007"/>
    <cellStyle name="汇总 2 2 3 2 5" xfId="35167"/>
    <cellStyle name="汇总 2 2 3 3" xfId="2547"/>
    <cellStyle name="汇总 2 2 3 3 2" xfId="6431"/>
    <cellStyle name="汇总 2 2 3 3 2 2" xfId="17652"/>
    <cellStyle name="汇总 2 2 3 3 3" xfId="10106"/>
    <cellStyle name="汇总 2 2 3 3 3 2" xfId="21212"/>
    <cellStyle name="汇总 2 2 3 3 4" xfId="15035"/>
    <cellStyle name="汇总 2 2 3 3 5" xfId="35653"/>
    <cellStyle name="汇总 2 2 3 4" xfId="3512"/>
    <cellStyle name="汇总 2 2 3 4 2" xfId="7369"/>
    <cellStyle name="汇总 2 2 3 4 2 2" xfId="18588"/>
    <cellStyle name="汇总 2 2 3 4 3" xfId="11042"/>
    <cellStyle name="汇总 2 2 3 4 3 2" xfId="22148"/>
    <cellStyle name="汇总 2 2 3 4 4" xfId="15523"/>
    <cellStyle name="汇总 2 2 3 5" xfId="3230"/>
    <cellStyle name="汇总 2 2 3 5 2" xfId="7095"/>
    <cellStyle name="汇总 2 2 3 5 2 2" xfId="18314"/>
    <cellStyle name="汇总 2 2 3 5 3" xfId="10768"/>
    <cellStyle name="汇总 2 2 3 5 3 2" xfId="21874"/>
    <cellStyle name="汇总 2 2 3 5 4" xfId="15345"/>
    <cellStyle name="汇总 2 2 3 6" xfId="3502"/>
    <cellStyle name="汇总 2 2 3 6 2" xfId="7359"/>
    <cellStyle name="汇总 2 2 3 6 2 2" xfId="18578"/>
    <cellStyle name="汇总 2 2 3 6 3" xfId="11032"/>
    <cellStyle name="汇总 2 2 3 6 3 2" xfId="22138"/>
    <cellStyle name="汇总 2 2 3 6 4" xfId="15513"/>
    <cellStyle name="汇总 2 2 3 7" xfId="4532"/>
    <cellStyle name="汇总 2 2 3 7 2" xfId="8350"/>
    <cellStyle name="汇总 2 2 3 7 2 2" xfId="19569"/>
    <cellStyle name="汇总 2 2 3 7 3" xfId="12023"/>
    <cellStyle name="汇总 2 2 3 7 3 2" xfId="23129"/>
    <cellStyle name="汇总 2 2 3 7 4" xfId="16043"/>
    <cellStyle name="汇总 2 2 3 8" xfId="4267"/>
    <cellStyle name="汇总 2 2 3 8 2" xfId="8087"/>
    <cellStyle name="汇总 2 2 3 8 2 2" xfId="19306"/>
    <cellStyle name="汇总 2 2 3 8 3" xfId="11760"/>
    <cellStyle name="汇总 2 2 3 8 3 2" xfId="22866"/>
    <cellStyle name="汇总 2 2 3 8 4" xfId="15872"/>
    <cellStyle name="汇总 2 2 3 9" xfId="4522"/>
    <cellStyle name="汇总 2 2 3 9 2" xfId="8340"/>
    <cellStyle name="汇总 2 2 3 9 2 2" xfId="19559"/>
    <cellStyle name="汇总 2 2 3 9 3" xfId="12013"/>
    <cellStyle name="汇总 2 2 3 9 3 2" xfId="23119"/>
    <cellStyle name="汇总 2 2 3 9 4" xfId="16033"/>
    <cellStyle name="汇总 2 2 4" xfId="1291"/>
    <cellStyle name="汇总 2 2 4 10" xfId="2025"/>
    <cellStyle name="汇总 2 2 4 10 2" xfId="16455"/>
    <cellStyle name="汇总 2 2 4 11" xfId="5380"/>
    <cellStyle name="汇总 2 2 4 11 2" xfId="16655"/>
    <cellStyle name="汇总 2 2 4 12" xfId="35071"/>
    <cellStyle name="汇总 2 2 4 2" xfId="2508"/>
    <cellStyle name="汇总 2 2 4 2 2" xfId="6394"/>
    <cellStyle name="汇总 2 2 4 2 2 2" xfId="17615"/>
    <cellStyle name="汇总 2 2 4 2 3" xfId="10069"/>
    <cellStyle name="汇总 2 2 4 2 3 2" xfId="21175"/>
    <cellStyle name="汇总 2 2 4 2 4" xfId="15008"/>
    <cellStyle name="汇总 2 2 4 2 5" xfId="34823"/>
    <cellStyle name="汇总 2 2 4 3" xfId="2548"/>
    <cellStyle name="汇总 2 2 4 3 2" xfId="6432"/>
    <cellStyle name="汇总 2 2 4 3 2 2" xfId="17653"/>
    <cellStyle name="汇总 2 2 4 3 3" xfId="10107"/>
    <cellStyle name="汇总 2 2 4 3 3 2" xfId="21213"/>
    <cellStyle name="汇总 2 2 4 3 4" xfId="15036"/>
    <cellStyle name="汇总 2 2 4 3 5" xfId="35686"/>
    <cellStyle name="汇总 2 2 4 4" xfId="3513"/>
    <cellStyle name="汇总 2 2 4 4 2" xfId="7370"/>
    <cellStyle name="汇总 2 2 4 4 2 2" xfId="18589"/>
    <cellStyle name="汇总 2 2 4 4 3" xfId="11043"/>
    <cellStyle name="汇总 2 2 4 4 3 2" xfId="22149"/>
    <cellStyle name="汇总 2 2 4 4 4" xfId="15524"/>
    <cellStyle name="汇总 2 2 4 5" xfId="3190"/>
    <cellStyle name="汇总 2 2 4 5 2" xfId="7055"/>
    <cellStyle name="汇总 2 2 4 5 2 2" xfId="18274"/>
    <cellStyle name="汇总 2 2 4 5 3" xfId="10728"/>
    <cellStyle name="汇总 2 2 4 5 3 2" xfId="21834"/>
    <cellStyle name="汇总 2 2 4 5 4" xfId="15314"/>
    <cellStyle name="汇总 2 2 4 6" xfId="3503"/>
    <cellStyle name="汇总 2 2 4 6 2" xfId="7360"/>
    <cellStyle name="汇总 2 2 4 6 2 2" xfId="18579"/>
    <cellStyle name="汇总 2 2 4 6 3" xfId="11033"/>
    <cellStyle name="汇总 2 2 4 6 3 2" xfId="22139"/>
    <cellStyle name="汇总 2 2 4 6 4" xfId="15514"/>
    <cellStyle name="汇总 2 2 4 7" xfId="4533"/>
    <cellStyle name="汇总 2 2 4 7 2" xfId="8351"/>
    <cellStyle name="汇总 2 2 4 7 2 2" xfId="19570"/>
    <cellStyle name="汇总 2 2 4 7 3" xfId="12024"/>
    <cellStyle name="汇总 2 2 4 7 3 2" xfId="23130"/>
    <cellStyle name="汇总 2 2 4 7 4" xfId="16044"/>
    <cellStyle name="汇总 2 2 4 8" xfId="4227"/>
    <cellStyle name="汇总 2 2 4 8 2" xfId="8047"/>
    <cellStyle name="汇总 2 2 4 8 2 2" xfId="19266"/>
    <cellStyle name="汇总 2 2 4 8 3" xfId="11720"/>
    <cellStyle name="汇总 2 2 4 8 3 2" xfId="22826"/>
    <cellStyle name="汇总 2 2 4 8 4" xfId="15841"/>
    <cellStyle name="汇总 2 2 4 9" xfId="4523"/>
    <cellStyle name="汇总 2 2 4 9 2" xfId="8341"/>
    <cellStyle name="汇总 2 2 4 9 2 2" xfId="19560"/>
    <cellStyle name="汇总 2 2 4 9 3" xfId="12014"/>
    <cellStyle name="汇总 2 2 4 9 3 2" xfId="23120"/>
    <cellStyle name="汇总 2 2 4 9 4" xfId="16034"/>
    <cellStyle name="汇总 2 2 5" xfId="2503"/>
    <cellStyle name="汇总 2 2 5 2" xfId="6389"/>
    <cellStyle name="汇总 2 2 5 2 2" xfId="17610"/>
    <cellStyle name="汇总 2 2 5 3" xfId="10064"/>
    <cellStyle name="汇总 2 2 5 3 2" xfId="21170"/>
    <cellStyle name="汇总 2 2 5 4" xfId="15003"/>
    <cellStyle name="汇总 2 2 6" xfId="2663"/>
    <cellStyle name="汇总 2 2 6 2" xfId="6542"/>
    <cellStyle name="汇总 2 2 6 2 2" xfId="17761"/>
    <cellStyle name="汇总 2 2 6 3" xfId="10215"/>
    <cellStyle name="汇总 2 2 6 3 2" xfId="21321"/>
    <cellStyle name="汇总 2 2 6 4" xfId="15111"/>
    <cellStyle name="汇总 2 2 7" xfId="3508"/>
    <cellStyle name="汇总 2 2 7 2" xfId="7365"/>
    <cellStyle name="汇总 2 2 7 2 2" xfId="18584"/>
    <cellStyle name="汇总 2 2 7 3" xfId="11038"/>
    <cellStyle name="汇总 2 2 7 3 2" xfId="22144"/>
    <cellStyle name="汇总 2 2 7 4" xfId="15519"/>
    <cellStyle name="汇总 2 2 8" xfId="3263"/>
    <cellStyle name="汇总 2 2 8 2" xfId="7128"/>
    <cellStyle name="汇总 2 2 8 2 2" xfId="18347"/>
    <cellStyle name="汇总 2 2 8 3" xfId="10801"/>
    <cellStyle name="汇总 2 2 8 3 2" xfId="21907"/>
    <cellStyle name="汇总 2 2 8 4" xfId="15363"/>
    <cellStyle name="汇总 2 2 9" xfId="3599"/>
    <cellStyle name="汇总 2 2 9 2" xfId="7456"/>
    <cellStyle name="汇总 2 2 9 2 2" xfId="18675"/>
    <cellStyle name="汇总 2 2 9 3" xfId="11129"/>
    <cellStyle name="汇总 2 2 9 3 2" xfId="22235"/>
    <cellStyle name="汇总 2 2 9 4" xfId="15562"/>
    <cellStyle name="汇总 2 3" xfId="1292"/>
    <cellStyle name="汇总 2 3 10" xfId="4534"/>
    <cellStyle name="汇总 2 3 10 2" xfId="8352"/>
    <cellStyle name="汇总 2 3 10 2 2" xfId="19571"/>
    <cellStyle name="汇总 2 3 10 3" xfId="12025"/>
    <cellStyle name="汇总 2 3 10 3 2" xfId="23131"/>
    <cellStyle name="汇总 2 3 10 4" xfId="16045"/>
    <cellStyle name="汇总 2 3 11" xfId="4228"/>
    <cellStyle name="汇总 2 3 11 2" xfId="8048"/>
    <cellStyle name="汇总 2 3 11 2 2" xfId="19267"/>
    <cellStyle name="汇总 2 3 11 3" xfId="11721"/>
    <cellStyle name="汇总 2 3 11 3 2" xfId="22827"/>
    <cellStyle name="汇总 2 3 11 4" xfId="15842"/>
    <cellStyle name="汇总 2 3 12" xfId="4524"/>
    <cellStyle name="汇总 2 3 12 2" xfId="8342"/>
    <cellStyle name="汇总 2 3 12 2 2" xfId="19561"/>
    <cellStyle name="汇总 2 3 12 3" xfId="12015"/>
    <cellStyle name="汇总 2 3 12 3 2" xfId="23121"/>
    <cellStyle name="汇总 2 3 12 4" xfId="16035"/>
    <cellStyle name="汇总 2 3 13" xfId="2026"/>
    <cellStyle name="汇总 2 3 13 2" xfId="16507"/>
    <cellStyle name="汇总 2 3 14" xfId="5381"/>
    <cellStyle name="汇总 2 3 14 2" xfId="16656"/>
    <cellStyle name="汇总 2 3 15" xfId="34104"/>
    <cellStyle name="汇总 2 3 2" xfId="1293"/>
    <cellStyle name="汇总 2 3 2 10" xfId="2027"/>
    <cellStyle name="汇总 2 3 2 10 2" xfId="16452"/>
    <cellStyle name="汇总 2 3 2 11" xfId="5382"/>
    <cellStyle name="汇总 2 3 2 11 2" xfId="16657"/>
    <cellStyle name="汇总 2 3 2 12" xfId="34564"/>
    <cellStyle name="汇总 2 3 2 2" xfId="2510"/>
    <cellStyle name="汇总 2 3 2 2 2" xfId="6396"/>
    <cellStyle name="汇总 2 3 2 2 2 2" xfId="17617"/>
    <cellStyle name="汇总 2 3 2 2 3" xfId="10071"/>
    <cellStyle name="汇总 2 3 2 2 3 2" xfId="21177"/>
    <cellStyle name="汇总 2 3 2 2 4" xfId="15010"/>
    <cellStyle name="汇总 2 3 2 2 5" xfId="35309"/>
    <cellStyle name="汇总 2 3 2 3" xfId="2550"/>
    <cellStyle name="汇总 2 3 2 3 2" xfId="6434"/>
    <cellStyle name="汇总 2 3 2 3 2 2" xfId="17655"/>
    <cellStyle name="汇总 2 3 2 3 3" xfId="10109"/>
    <cellStyle name="汇总 2 3 2 3 3 2" xfId="21215"/>
    <cellStyle name="汇总 2 3 2 3 4" xfId="15038"/>
    <cellStyle name="汇总 2 3 2 3 5" xfId="36046"/>
    <cellStyle name="汇总 2 3 2 4" xfId="3515"/>
    <cellStyle name="汇总 2 3 2 4 2" xfId="7372"/>
    <cellStyle name="汇总 2 3 2 4 2 2" xfId="18591"/>
    <cellStyle name="汇总 2 3 2 4 3" xfId="11045"/>
    <cellStyle name="汇总 2 3 2 4 3 2" xfId="22151"/>
    <cellStyle name="汇总 2 3 2 4 4" xfId="15526"/>
    <cellStyle name="汇总 2 3 2 5" xfId="3192"/>
    <cellStyle name="汇总 2 3 2 5 2" xfId="7057"/>
    <cellStyle name="汇总 2 3 2 5 2 2" xfId="18276"/>
    <cellStyle name="汇总 2 3 2 5 3" xfId="10730"/>
    <cellStyle name="汇总 2 3 2 5 3 2" xfId="21836"/>
    <cellStyle name="汇总 2 3 2 5 4" xfId="15316"/>
    <cellStyle name="汇总 2 3 2 6" xfId="3505"/>
    <cellStyle name="汇总 2 3 2 6 2" xfId="7362"/>
    <cellStyle name="汇总 2 3 2 6 2 2" xfId="18581"/>
    <cellStyle name="汇总 2 3 2 6 3" xfId="11035"/>
    <cellStyle name="汇总 2 3 2 6 3 2" xfId="22141"/>
    <cellStyle name="汇总 2 3 2 6 4" xfId="15516"/>
    <cellStyle name="汇总 2 3 2 7" xfId="4535"/>
    <cellStyle name="汇总 2 3 2 7 2" xfId="8353"/>
    <cellStyle name="汇总 2 3 2 7 2 2" xfId="19572"/>
    <cellStyle name="汇总 2 3 2 7 3" xfId="12026"/>
    <cellStyle name="汇总 2 3 2 7 3 2" xfId="23132"/>
    <cellStyle name="汇总 2 3 2 7 4" xfId="16046"/>
    <cellStyle name="汇总 2 3 2 8" xfId="4229"/>
    <cellStyle name="汇总 2 3 2 8 2" xfId="8049"/>
    <cellStyle name="汇总 2 3 2 8 2 2" xfId="19268"/>
    <cellStyle name="汇总 2 3 2 8 3" xfId="11722"/>
    <cellStyle name="汇总 2 3 2 8 3 2" xfId="22828"/>
    <cellStyle name="汇总 2 3 2 8 4" xfId="15843"/>
    <cellStyle name="汇总 2 3 2 9" xfId="4525"/>
    <cellStyle name="汇总 2 3 2 9 2" xfId="8343"/>
    <cellStyle name="汇总 2 3 2 9 2 2" xfId="19562"/>
    <cellStyle name="汇总 2 3 2 9 3" xfId="12016"/>
    <cellStyle name="汇总 2 3 2 9 3 2" xfId="23122"/>
    <cellStyle name="汇总 2 3 2 9 4" xfId="16036"/>
    <cellStyle name="汇总 2 3 3" xfId="1294"/>
    <cellStyle name="汇总 2 3 3 10" xfId="4526"/>
    <cellStyle name="汇总 2 3 3 10 2" xfId="8344"/>
    <cellStyle name="汇总 2 3 3 10 2 2" xfId="19563"/>
    <cellStyle name="汇总 2 3 3 10 3" xfId="12017"/>
    <cellStyle name="汇总 2 3 3 10 3 2" xfId="23123"/>
    <cellStyle name="汇总 2 3 3 10 4" xfId="16037"/>
    <cellStyle name="汇总 2 3 3 11" xfId="2028"/>
    <cellStyle name="汇总 2 3 3 11 2" xfId="16402"/>
    <cellStyle name="汇总 2 3 3 12" xfId="5383"/>
    <cellStyle name="汇总 2 3 3 12 2" xfId="16658"/>
    <cellStyle name="汇总 2 3 3 13" xfId="34876"/>
    <cellStyle name="汇总 2 3 3 2" xfId="1295"/>
    <cellStyle name="汇总 2 3 3 2 10" xfId="2029"/>
    <cellStyle name="汇总 2 3 3 2 10 2" xfId="16468"/>
    <cellStyle name="汇总 2 3 3 2 11" xfId="5384"/>
    <cellStyle name="汇总 2 3 3 2 11 2" xfId="16659"/>
    <cellStyle name="汇总 2 3 3 2 12" xfId="35271"/>
    <cellStyle name="汇总 2 3 3 2 2" xfId="2512"/>
    <cellStyle name="汇总 2 3 3 2 2 2" xfId="6398"/>
    <cellStyle name="汇总 2 3 3 2 2 2 2" xfId="17619"/>
    <cellStyle name="汇总 2 3 3 2 2 3" xfId="10073"/>
    <cellStyle name="汇总 2 3 3 2 2 3 2" xfId="21179"/>
    <cellStyle name="汇总 2 3 3 2 2 4" xfId="15012"/>
    <cellStyle name="汇总 2 3 3 2 2 5" xfId="34924"/>
    <cellStyle name="汇总 2 3 3 2 3" xfId="2552"/>
    <cellStyle name="汇总 2 3 3 2 3 2" xfId="6436"/>
    <cellStyle name="汇总 2 3 3 2 3 2 2" xfId="17657"/>
    <cellStyle name="汇总 2 3 3 2 3 3" xfId="10111"/>
    <cellStyle name="汇总 2 3 3 2 3 3 2" xfId="21217"/>
    <cellStyle name="汇总 2 3 3 2 3 4" xfId="15040"/>
    <cellStyle name="汇总 2 3 3 2 3 5" xfId="36147"/>
    <cellStyle name="汇总 2 3 3 2 4" xfId="3517"/>
    <cellStyle name="汇总 2 3 3 2 4 2" xfId="7374"/>
    <cellStyle name="汇总 2 3 3 2 4 2 2" xfId="18593"/>
    <cellStyle name="汇总 2 3 3 2 4 3" xfId="11047"/>
    <cellStyle name="汇总 2 3 3 2 4 3 2" xfId="22153"/>
    <cellStyle name="汇总 2 3 3 2 4 4" xfId="15528"/>
    <cellStyle name="汇总 2 3 3 2 5" xfId="3485"/>
    <cellStyle name="汇总 2 3 3 2 5 2" xfId="7342"/>
    <cellStyle name="汇总 2 3 3 2 5 2 2" xfId="18561"/>
    <cellStyle name="汇总 2 3 3 2 5 3" xfId="11015"/>
    <cellStyle name="汇总 2 3 3 2 5 3 2" xfId="22121"/>
    <cellStyle name="汇总 2 3 3 2 5 4" xfId="15496"/>
    <cellStyle name="汇总 2 3 3 2 6" xfId="3246"/>
    <cellStyle name="汇总 2 3 3 2 6 2" xfId="7111"/>
    <cellStyle name="汇总 2 3 3 2 6 2 2" xfId="18330"/>
    <cellStyle name="汇总 2 3 3 2 6 3" xfId="10784"/>
    <cellStyle name="汇总 2 3 3 2 6 3 2" xfId="21890"/>
    <cellStyle name="汇总 2 3 3 2 6 4" xfId="15346"/>
    <cellStyle name="汇总 2 3 3 2 7" xfId="4537"/>
    <cellStyle name="汇总 2 3 3 2 7 2" xfId="8355"/>
    <cellStyle name="汇总 2 3 3 2 7 2 2" xfId="19574"/>
    <cellStyle name="汇总 2 3 3 2 7 3" xfId="12028"/>
    <cellStyle name="汇总 2 3 3 2 7 3 2" xfId="23134"/>
    <cellStyle name="汇总 2 3 3 2 7 4" xfId="16048"/>
    <cellStyle name="汇总 2 3 3 2 8" xfId="4505"/>
    <cellStyle name="汇总 2 3 3 2 8 2" xfId="8323"/>
    <cellStyle name="汇总 2 3 3 2 8 2 2" xfId="19542"/>
    <cellStyle name="汇总 2 3 3 2 8 3" xfId="11996"/>
    <cellStyle name="汇总 2 3 3 2 8 3 2" xfId="23102"/>
    <cellStyle name="汇总 2 3 3 2 8 4" xfId="16016"/>
    <cellStyle name="汇总 2 3 3 2 9" xfId="4283"/>
    <cellStyle name="汇总 2 3 3 2 9 2" xfId="8103"/>
    <cellStyle name="汇总 2 3 3 2 9 2 2" xfId="19322"/>
    <cellStyle name="汇总 2 3 3 2 9 3" xfId="11776"/>
    <cellStyle name="汇总 2 3 3 2 9 3 2" xfId="22882"/>
    <cellStyle name="汇总 2 3 3 2 9 4" xfId="15873"/>
    <cellStyle name="汇总 2 3 3 3" xfId="2511"/>
    <cellStyle name="汇总 2 3 3 3 2" xfId="6397"/>
    <cellStyle name="汇总 2 3 3 3 2 2" xfId="17618"/>
    <cellStyle name="汇总 2 3 3 3 3" xfId="10072"/>
    <cellStyle name="汇总 2 3 3 3 3 2" xfId="21178"/>
    <cellStyle name="汇总 2 3 3 3 4" xfId="15011"/>
    <cellStyle name="汇总 2 3 3 3 5" xfId="35536"/>
    <cellStyle name="汇总 2 3 3 4" xfId="2551"/>
    <cellStyle name="汇总 2 3 3 4 2" xfId="6435"/>
    <cellStyle name="汇总 2 3 3 4 2 2" xfId="17656"/>
    <cellStyle name="汇总 2 3 3 4 3" xfId="10110"/>
    <cellStyle name="汇总 2 3 3 4 3 2" xfId="21216"/>
    <cellStyle name="汇总 2 3 3 4 4" xfId="15039"/>
    <cellStyle name="汇总 2 3 3 4 5" xfId="36079"/>
    <cellStyle name="汇总 2 3 3 5" xfId="3516"/>
    <cellStyle name="汇总 2 3 3 5 2" xfId="7373"/>
    <cellStyle name="汇总 2 3 3 5 2 2" xfId="18592"/>
    <cellStyle name="汇总 2 3 3 5 3" xfId="11046"/>
    <cellStyle name="汇总 2 3 3 5 3 2" xfId="22152"/>
    <cellStyle name="汇总 2 3 3 5 4" xfId="15527"/>
    <cellStyle name="汇总 2 3 3 6" xfId="3193"/>
    <cellStyle name="汇总 2 3 3 6 2" xfId="7058"/>
    <cellStyle name="汇总 2 3 3 6 2 2" xfId="18277"/>
    <cellStyle name="汇总 2 3 3 6 3" xfId="10731"/>
    <cellStyle name="汇总 2 3 3 6 3 2" xfId="21837"/>
    <cellStyle name="汇总 2 3 3 6 4" xfId="15317"/>
    <cellStyle name="汇总 2 3 3 7" xfId="3506"/>
    <cellStyle name="汇总 2 3 3 7 2" xfId="7363"/>
    <cellStyle name="汇总 2 3 3 7 2 2" xfId="18582"/>
    <cellStyle name="汇总 2 3 3 7 3" xfId="11036"/>
    <cellStyle name="汇总 2 3 3 7 3 2" xfId="22142"/>
    <cellStyle name="汇总 2 3 3 7 4" xfId="15517"/>
    <cellStyle name="汇总 2 3 3 8" xfId="4536"/>
    <cellStyle name="汇总 2 3 3 8 2" xfId="8354"/>
    <cellStyle name="汇总 2 3 3 8 2 2" xfId="19573"/>
    <cellStyle name="汇总 2 3 3 8 3" xfId="12027"/>
    <cellStyle name="汇总 2 3 3 8 3 2" xfId="23133"/>
    <cellStyle name="汇总 2 3 3 8 4" xfId="16047"/>
    <cellStyle name="汇总 2 3 3 9" xfId="4230"/>
    <cellStyle name="汇总 2 3 3 9 2" xfId="8050"/>
    <cellStyle name="汇总 2 3 3 9 2 2" xfId="19269"/>
    <cellStyle name="汇总 2 3 3 9 3" xfId="11723"/>
    <cellStyle name="汇总 2 3 3 9 3 2" xfId="22829"/>
    <cellStyle name="汇总 2 3 3 9 4" xfId="15844"/>
    <cellStyle name="汇总 2 3 4" xfId="1296"/>
    <cellStyle name="汇总 2 3 4 10" xfId="2030"/>
    <cellStyle name="汇总 2 3 4 10 2" xfId="14617"/>
    <cellStyle name="汇总 2 3 4 11" xfId="5385"/>
    <cellStyle name="汇总 2 3 4 11 2" xfId="16660"/>
    <cellStyle name="汇总 2 3 4 12" xfId="35095"/>
    <cellStyle name="汇总 2 3 4 2" xfId="2513"/>
    <cellStyle name="汇总 2 3 4 2 2" xfId="6399"/>
    <cellStyle name="汇总 2 3 4 2 2 2" xfId="17620"/>
    <cellStyle name="汇总 2 3 4 2 3" xfId="10074"/>
    <cellStyle name="汇总 2 3 4 2 3 2" xfId="21180"/>
    <cellStyle name="汇总 2 3 4 2 4" xfId="15013"/>
    <cellStyle name="汇总 2 3 4 2 5" xfId="35119"/>
    <cellStyle name="汇总 2 3 4 3" xfId="2553"/>
    <cellStyle name="汇总 2 3 4 3 2" xfId="6437"/>
    <cellStyle name="汇总 2 3 4 3 2 2" xfId="17658"/>
    <cellStyle name="汇总 2 3 4 3 3" xfId="10112"/>
    <cellStyle name="汇总 2 3 4 3 3 2" xfId="21218"/>
    <cellStyle name="汇总 2 3 4 3 4" xfId="15041"/>
    <cellStyle name="汇总 2 3 4 3 5" xfId="35768"/>
    <cellStyle name="汇总 2 3 4 4" xfId="3518"/>
    <cellStyle name="汇总 2 3 4 4 2" xfId="7375"/>
    <cellStyle name="汇总 2 3 4 4 2 2" xfId="18594"/>
    <cellStyle name="汇总 2 3 4 4 3" xfId="11048"/>
    <cellStyle name="汇总 2 3 4 4 3 2" xfId="22154"/>
    <cellStyle name="汇总 2 3 4 4 4" xfId="15529"/>
    <cellStyle name="汇总 2 3 4 5" xfId="3486"/>
    <cellStyle name="汇总 2 3 4 5 2" xfId="7343"/>
    <cellStyle name="汇总 2 3 4 5 2 2" xfId="18562"/>
    <cellStyle name="汇总 2 3 4 5 3" xfId="11016"/>
    <cellStyle name="汇总 2 3 4 5 3 2" xfId="22122"/>
    <cellStyle name="汇总 2 3 4 5 4" xfId="15497"/>
    <cellStyle name="汇总 2 3 4 6" xfId="3247"/>
    <cellStyle name="汇总 2 3 4 6 2" xfId="7112"/>
    <cellStyle name="汇总 2 3 4 6 2 2" xfId="18331"/>
    <cellStyle name="汇总 2 3 4 6 3" xfId="10785"/>
    <cellStyle name="汇总 2 3 4 6 3 2" xfId="21891"/>
    <cellStyle name="汇总 2 3 4 6 4" xfId="15347"/>
    <cellStyle name="汇总 2 3 4 7" xfId="4538"/>
    <cellStyle name="汇总 2 3 4 7 2" xfId="8356"/>
    <cellStyle name="汇总 2 3 4 7 2 2" xfId="19575"/>
    <cellStyle name="汇总 2 3 4 7 3" xfId="12029"/>
    <cellStyle name="汇总 2 3 4 7 3 2" xfId="23135"/>
    <cellStyle name="汇总 2 3 4 7 4" xfId="16049"/>
    <cellStyle name="汇总 2 3 4 8" xfId="4506"/>
    <cellStyle name="汇总 2 3 4 8 2" xfId="8324"/>
    <cellStyle name="汇总 2 3 4 8 2 2" xfId="19543"/>
    <cellStyle name="汇总 2 3 4 8 3" xfId="11997"/>
    <cellStyle name="汇总 2 3 4 8 3 2" xfId="23103"/>
    <cellStyle name="汇总 2 3 4 8 4" xfId="16017"/>
    <cellStyle name="汇总 2 3 4 9" xfId="4284"/>
    <cellStyle name="汇总 2 3 4 9 2" xfId="8104"/>
    <cellStyle name="汇总 2 3 4 9 2 2" xfId="19323"/>
    <cellStyle name="汇总 2 3 4 9 3" xfId="11777"/>
    <cellStyle name="汇总 2 3 4 9 3 2" xfId="22883"/>
    <cellStyle name="汇总 2 3 4 9 4" xfId="15874"/>
    <cellStyle name="汇总 2 3 5" xfId="2509"/>
    <cellStyle name="汇总 2 3 5 2" xfId="6395"/>
    <cellStyle name="汇总 2 3 5 2 2" xfId="17616"/>
    <cellStyle name="汇总 2 3 5 3" xfId="10070"/>
    <cellStyle name="汇总 2 3 5 3 2" xfId="21176"/>
    <cellStyle name="汇总 2 3 5 4" xfId="15009"/>
    <cellStyle name="汇总 2 3 5 5" xfId="35549"/>
    <cellStyle name="汇总 2 3 6" xfId="2549"/>
    <cellStyle name="汇总 2 3 6 2" xfId="6433"/>
    <cellStyle name="汇总 2 3 6 2 2" xfId="17654"/>
    <cellStyle name="汇总 2 3 6 3" xfId="10108"/>
    <cellStyle name="汇总 2 3 6 3 2" xfId="21214"/>
    <cellStyle name="汇总 2 3 6 4" xfId="15037"/>
    <cellStyle name="汇总 2 3 6 5" xfId="35642"/>
    <cellStyle name="汇总 2 3 7" xfId="3514"/>
    <cellStyle name="汇总 2 3 7 2" xfId="7371"/>
    <cellStyle name="汇总 2 3 7 2 2" xfId="18590"/>
    <cellStyle name="汇总 2 3 7 3" xfId="11044"/>
    <cellStyle name="汇总 2 3 7 3 2" xfId="22150"/>
    <cellStyle name="汇总 2 3 7 4" xfId="15525"/>
    <cellStyle name="汇总 2 3 8" xfId="3191"/>
    <cellStyle name="汇总 2 3 8 2" xfId="7056"/>
    <cellStyle name="汇总 2 3 8 2 2" xfId="18275"/>
    <cellStyle name="汇总 2 3 8 3" xfId="10729"/>
    <cellStyle name="汇总 2 3 8 3 2" xfId="21835"/>
    <cellStyle name="汇总 2 3 8 4" xfId="15315"/>
    <cellStyle name="汇总 2 3 9" xfId="3504"/>
    <cellStyle name="汇总 2 3 9 2" xfId="7361"/>
    <cellStyle name="汇总 2 3 9 2 2" xfId="18580"/>
    <cellStyle name="汇总 2 3 9 3" xfId="11034"/>
    <cellStyle name="汇总 2 3 9 3 2" xfId="22140"/>
    <cellStyle name="汇总 2 3 9 4" xfId="15515"/>
    <cellStyle name="汇总 2 4" xfId="1297"/>
    <cellStyle name="汇总 2 4 10" xfId="2031"/>
    <cellStyle name="汇总 2 4 10 2" xfId="14608"/>
    <cellStyle name="汇总 2 4 11" xfId="5386"/>
    <cellStyle name="汇总 2 4 11 2" xfId="16661"/>
    <cellStyle name="汇总 2 4 12" xfId="34271"/>
    <cellStyle name="汇总 2 4 2" xfId="2514"/>
    <cellStyle name="汇总 2 4 2 2" xfId="6400"/>
    <cellStyle name="汇总 2 4 2 2 2" xfId="17621"/>
    <cellStyle name="汇总 2 4 2 3" xfId="10075"/>
    <cellStyle name="汇总 2 4 2 3 2" xfId="21181"/>
    <cellStyle name="汇总 2 4 2 4" xfId="15014"/>
    <cellStyle name="汇总 2 4 2 5" xfId="35535"/>
    <cellStyle name="汇总 2 4 3" xfId="2554"/>
    <cellStyle name="汇总 2 4 3 2" xfId="6438"/>
    <cellStyle name="汇总 2 4 3 2 2" xfId="17659"/>
    <cellStyle name="汇总 2 4 3 3" xfId="10113"/>
    <cellStyle name="汇总 2 4 3 3 2" xfId="21219"/>
    <cellStyle name="汇总 2 4 3 4" xfId="15042"/>
    <cellStyle name="汇总 2 4 3 5" xfId="35727"/>
    <cellStyle name="汇总 2 4 4" xfId="3519"/>
    <cellStyle name="汇总 2 4 4 2" xfId="7376"/>
    <cellStyle name="汇总 2 4 4 2 2" xfId="18595"/>
    <cellStyle name="汇总 2 4 4 3" xfId="11049"/>
    <cellStyle name="汇总 2 4 4 3 2" xfId="22155"/>
    <cellStyle name="汇总 2 4 4 4" xfId="15530"/>
    <cellStyle name="汇总 2 4 5" xfId="3487"/>
    <cellStyle name="汇总 2 4 5 2" xfId="7344"/>
    <cellStyle name="汇总 2 4 5 2 2" xfId="18563"/>
    <cellStyle name="汇总 2 4 5 3" xfId="11017"/>
    <cellStyle name="汇总 2 4 5 3 2" xfId="22123"/>
    <cellStyle name="汇总 2 4 5 4" xfId="15498"/>
    <cellStyle name="汇总 2 4 6" xfId="3248"/>
    <cellStyle name="汇总 2 4 6 2" xfId="7113"/>
    <cellStyle name="汇总 2 4 6 2 2" xfId="18332"/>
    <cellStyle name="汇总 2 4 6 3" xfId="10786"/>
    <cellStyle name="汇总 2 4 6 3 2" xfId="21892"/>
    <cellStyle name="汇总 2 4 6 4" xfId="15348"/>
    <cellStyle name="汇总 2 4 7" xfId="4539"/>
    <cellStyle name="汇总 2 4 7 2" xfId="8357"/>
    <cellStyle name="汇总 2 4 7 2 2" xfId="19576"/>
    <cellStyle name="汇总 2 4 7 3" xfId="12030"/>
    <cellStyle name="汇总 2 4 7 3 2" xfId="23136"/>
    <cellStyle name="汇总 2 4 7 4" xfId="16050"/>
    <cellStyle name="汇总 2 4 8" xfId="4507"/>
    <cellStyle name="汇总 2 4 8 2" xfId="8325"/>
    <cellStyle name="汇总 2 4 8 2 2" xfId="19544"/>
    <cellStyle name="汇总 2 4 8 3" xfId="11998"/>
    <cellStyle name="汇总 2 4 8 3 2" xfId="23104"/>
    <cellStyle name="汇总 2 4 8 4" xfId="16018"/>
    <cellStyle name="汇总 2 4 9" xfId="4285"/>
    <cellStyle name="汇总 2 4 9 2" xfId="8105"/>
    <cellStyle name="汇总 2 4 9 2 2" xfId="19324"/>
    <cellStyle name="汇总 2 4 9 3" xfId="11778"/>
    <cellStyle name="汇总 2 4 9 3 2" xfId="22884"/>
    <cellStyle name="汇总 2 4 9 4" xfId="15875"/>
    <cellStyle name="汇总 2 5" xfId="1298"/>
    <cellStyle name="汇总 2 5 10" xfId="2032"/>
    <cellStyle name="汇总 2 5 10 2" xfId="14602"/>
    <cellStyle name="汇总 2 5 11" xfId="5387"/>
    <cellStyle name="汇总 2 5 11 2" xfId="16662"/>
    <cellStyle name="汇总 2 5 12" xfId="35061"/>
    <cellStyle name="汇总 2 5 2" xfId="2515"/>
    <cellStyle name="汇总 2 5 2 2" xfId="6401"/>
    <cellStyle name="汇总 2 5 2 2 2" xfId="17622"/>
    <cellStyle name="汇总 2 5 2 3" xfId="10076"/>
    <cellStyle name="汇总 2 5 2 3 2" xfId="21182"/>
    <cellStyle name="汇总 2 5 2 4" xfId="15015"/>
    <cellStyle name="汇总 2 5 2 5" xfId="35039"/>
    <cellStyle name="汇总 2 5 3" xfId="3096"/>
    <cellStyle name="汇总 2 5 3 2" xfId="6961"/>
    <cellStyle name="汇总 2 5 3 2 2" xfId="18180"/>
    <cellStyle name="汇总 2 5 3 3" xfId="10634"/>
    <cellStyle name="汇总 2 5 3 3 2" xfId="21740"/>
    <cellStyle name="汇总 2 5 3 4" xfId="15298"/>
    <cellStyle name="汇总 2 5 3 5" xfId="35565"/>
    <cellStyle name="汇总 2 5 4" xfId="3520"/>
    <cellStyle name="汇总 2 5 4 2" xfId="7377"/>
    <cellStyle name="汇总 2 5 4 2 2" xfId="18596"/>
    <cellStyle name="汇总 2 5 4 3" xfId="11050"/>
    <cellStyle name="汇总 2 5 4 3 2" xfId="22156"/>
    <cellStyle name="汇总 2 5 4 4" xfId="15531"/>
    <cellStyle name="汇总 2 5 5" xfId="3737"/>
    <cellStyle name="汇总 2 5 5 2" xfId="7594"/>
    <cellStyle name="汇总 2 5 5 2 2" xfId="18813"/>
    <cellStyle name="汇总 2 5 5 3" xfId="11267"/>
    <cellStyle name="汇总 2 5 5 3 2" xfId="22373"/>
    <cellStyle name="汇总 2 5 5 4" xfId="15649"/>
    <cellStyle name="汇总 2 5 6" xfId="4135"/>
    <cellStyle name="汇总 2 5 6 2" xfId="7960"/>
    <cellStyle name="汇总 2 5 6 2 2" xfId="19179"/>
    <cellStyle name="汇总 2 5 6 3" xfId="11633"/>
    <cellStyle name="汇总 2 5 6 3 2" xfId="22739"/>
    <cellStyle name="汇总 2 5 6 4" xfId="15825"/>
    <cellStyle name="汇总 2 5 7" xfId="4540"/>
    <cellStyle name="汇总 2 5 7 2" xfId="8358"/>
    <cellStyle name="汇总 2 5 7 2 2" xfId="19577"/>
    <cellStyle name="汇总 2 5 7 3" xfId="12031"/>
    <cellStyle name="汇总 2 5 7 3 2" xfId="23137"/>
    <cellStyle name="汇总 2 5 7 4" xfId="16051"/>
    <cellStyle name="汇总 2 5 8" xfId="4752"/>
    <cellStyle name="汇总 2 5 8 2" xfId="8564"/>
    <cellStyle name="汇总 2 5 8 2 2" xfId="19783"/>
    <cellStyle name="汇总 2 5 8 3" xfId="12237"/>
    <cellStyle name="汇总 2 5 8 3 2" xfId="23343"/>
    <cellStyle name="汇总 2 5 8 4" xfId="16163"/>
    <cellStyle name="汇总 2 5 9" xfId="5048"/>
    <cellStyle name="汇总 2 5 9 2" xfId="8845"/>
    <cellStyle name="汇总 2 5 9 2 2" xfId="20064"/>
    <cellStyle name="汇总 2 5 9 3" xfId="12518"/>
    <cellStyle name="汇总 2 5 9 3 2" xfId="23624"/>
    <cellStyle name="汇总 2 5 9 4" xfId="16287"/>
    <cellStyle name="汇总 2 6" xfId="2502"/>
    <cellStyle name="汇总 2 6 2" xfId="6388"/>
    <cellStyle name="汇总 2 6 2 2" xfId="17609"/>
    <cellStyle name="汇总 2 6 3" xfId="10063"/>
    <cellStyle name="汇总 2 6 3 2" xfId="21169"/>
    <cellStyle name="汇总 2 6 4" xfId="15002"/>
    <cellStyle name="汇总 2 7" xfId="2662"/>
    <cellStyle name="汇总 2 7 2" xfId="6541"/>
    <cellStyle name="汇总 2 7 2 2" xfId="17760"/>
    <cellStyle name="汇总 2 7 3" xfId="10214"/>
    <cellStyle name="汇总 2 7 3 2" xfId="21320"/>
    <cellStyle name="汇总 2 7 4" xfId="15110"/>
    <cellStyle name="汇总 2 8" xfId="3507"/>
    <cellStyle name="汇总 2 8 2" xfId="7364"/>
    <cellStyle name="汇总 2 8 2 2" xfId="18583"/>
    <cellStyle name="汇总 2 8 3" xfId="11037"/>
    <cellStyle name="汇总 2 8 3 2" xfId="22143"/>
    <cellStyle name="汇总 2 8 4" xfId="15518"/>
    <cellStyle name="汇总 2 9" xfId="3262"/>
    <cellStyle name="汇总 2 9 2" xfId="7127"/>
    <cellStyle name="汇总 2 9 2 2" xfId="18346"/>
    <cellStyle name="汇总 2 9 3" xfId="10800"/>
    <cellStyle name="汇总 2 9 3 2" xfId="21906"/>
    <cellStyle name="汇总 2 9 4" xfId="15362"/>
    <cellStyle name="汇总 3" xfId="1299"/>
    <cellStyle name="汇总 3 10" xfId="3249"/>
    <cellStyle name="汇总 3 10 2" xfId="7114"/>
    <cellStyle name="汇总 3 10 2 2" xfId="18333"/>
    <cellStyle name="汇总 3 10 3" xfId="10787"/>
    <cellStyle name="汇总 3 10 3 2" xfId="21893"/>
    <cellStyle name="汇总 3 10 4" xfId="15349"/>
    <cellStyle name="汇总 3 11" xfId="4541"/>
    <cellStyle name="汇总 3 11 2" xfId="8359"/>
    <cellStyle name="汇总 3 11 2 2" xfId="19578"/>
    <cellStyle name="汇总 3 11 3" xfId="12032"/>
    <cellStyle name="汇总 3 11 3 2" xfId="23138"/>
    <cellStyle name="汇总 3 11 4" xfId="16052"/>
    <cellStyle name="汇总 3 12" xfId="4508"/>
    <cellStyle name="汇总 3 12 2" xfId="8326"/>
    <cellStyle name="汇总 3 12 2 2" xfId="19545"/>
    <cellStyle name="汇总 3 12 3" xfId="11999"/>
    <cellStyle name="汇总 3 12 3 2" xfId="23105"/>
    <cellStyle name="汇总 3 12 4" xfId="16019"/>
    <cellStyle name="汇总 3 13" xfId="4286"/>
    <cellStyle name="汇总 3 13 2" xfId="8106"/>
    <cellStyle name="汇总 3 13 2 2" xfId="19325"/>
    <cellStyle name="汇总 3 13 3" xfId="11779"/>
    <cellStyle name="汇总 3 13 3 2" xfId="22885"/>
    <cellStyle name="汇总 3 13 4" xfId="15876"/>
    <cellStyle name="汇总 3 14" xfId="2033"/>
    <cellStyle name="汇总 3 14 2" xfId="16450"/>
    <cellStyle name="汇总 3 15" xfId="5388"/>
    <cellStyle name="汇总 3 15 2" xfId="16663"/>
    <cellStyle name="汇总 3 16" xfId="34086"/>
    <cellStyle name="汇总 3 2" xfId="1300"/>
    <cellStyle name="汇总 3 2 10" xfId="4509"/>
    <cellStyle name="汇总 3 2 10 2" xfId="8327"/>
    <cellStyle name="汇总 3 2 10 2 2" xfId="19546"/>
    <cellStyle name="汇总 3 2 10 3" xfId="12000"/>
    <cellStyle name="汇总 3 2 10 3 2" xfId="23106"/>
    <cellStyle name="汇总 3 2 10 4" xfId="16020"/>
    <cellStyle name="汇总 3 2 11" xfId="4287"/>
    <cellStyle name="汇总 3 2 11 2" xfId="8107"/>
    <cellStyle name="汇总 3 2 11 2 2" xfId="19326"/>
    <cellStyle name="汇总 3 2 11 3" xfId="11780"/>
    <cellStyle name="汇总 3 2 11 3 2" xfId="22886"/>
    <cellStyle name="汇总 3 2 11 4" xfId="15877"/>
    <cellStyle name="汇总 3 2 12" xfId="2034"/>
    <cellStyle name="汇总 3 2 12 2" xfId="16423"/>
    <cellStyle name="汇总 3 2 13" xfId="5389"/>
    <cellStyle name="汇总 3 2 13 2" xfId="16664"/>
    <cellStyle name="汇总 3 2 14" xfId="34401"/>
    <cellStyle name="汇总 3 2 2" xfId="1301"/>
    <cellStyle name="汇总 3 2 2 10" xfId="4288"/>
    <cellStyle name="汇总 3 2 2 10 2" xfId="8108"/>
    <cellStyle name="汇总 3 2 2 10 2 2" xfId="19327"/>
    <cellStyle name="汇总 3 2 2 10 3" xfId="11781"/>
    <cellStyle name="汇总 3 2 2 10 3 2" xfId="22887"/>
    <cellStyle name="汇总 3 2 2 10 4" xfId="15878"/>
    <cellStyle name="汇总 3 2 2 11" xfId="2035"/>
    <cellStyle name="汇总 3 2 2 11 2" xfId="14559"/>
    <cellStyle name="汇总 3 2 2 12" xfId="5390"/>
    <cellStyle name="汇总 3 2 2 12 2" xfId="16665"/>
    <cellStyle name="汇总 3 2 2 13" xfId="34691"/>
    <cellStyle name="汇总 3 2 2 2" xfId="1302"/>
    <cellStyle name="汇总 3 2 2 2 10" xfId="4289"/>
    <cellStyle name="汇总 3 2 2 2 10 2" xfId="8109"/>
    <cellStyle name="汇总 3 2 2 2 10 2 2" xfId="19328"/>
    <cellStyle name="汇总 3 2 2 2 10 3" xfId="11782"/>
    <cellStyle name="汇总 3 2 2 2 10 3 2" xfId="22888"/>
    <cellStyle name="汇总 3 2 2 2 10 4" xfId="15879"/>
    <cellStyle name="汇总 3 2 2 2 11" xfId="2036"/>
    <cellStyle name="汇总 3 2 2 2 11 2" xfId="16448"/>
    <cellStyle name="汇总 3 2 2 2 12" xfId="5391"/>
    <cellStyle name="汇总 3 2 2 2 12 2" xfId="16666"/>
    <cellStyle name="汇总 3 2 2 2 13" xfId="34845"/>
    <cellStyle name="汇总 3 2 2 2 2" xfId="1303"/>
    <cellStyle name="汇总 3 2 2 2 2 10" xfId="2037"/>
    <cellStyle name="汇总 3 2 2 2 2 10 2" xfId="16481"/>
    <cellStyle name="汇总 3 2 2 2 2 11" xfId="5392"/>
    <cellStyle name="汇总 3 2 2 2 2 11 2" xfId="16667"/>
    <cellStyle name="汇总 3 2 2 2 2 12" xfId="35265"/>
    <cellStyle name="汇总 3 2 2 2 2 2" xfId="2520"/>
    <cellStyle name="汇总 3 2 2 2 2 2 2" xfId="6406"/>
    <cellStyle name="汇总 3 2 2 2 2 2 2 2" xfId="17627"/>
    <cellStyle name="汇总 3 2 2 2 2 2 3" xfId="10081"/>
    <cellStyle name="汇总 3 2 2 2 2 2 3 2" xfId="21187"/>
    <cellStyle name="汇总 3 2 2 2 2 2 4" xfId="15020"/>
    <cellStyle name="汇总 3 2 2 2 2 2 5" xfId="34923"/>
    <cellStyle name="汇总 3 2 2 2 2 3" xfId="2559"/>
    <cellStyle name="汇总 3 2 2 2 2 3 2" xfId="6443"/>
    <cellStyle name="汇总 3 2 2 2 2 3 2 2" xfId="17664"/>
    <cellStyle name="汇总 3 2 2 2 2 3 3" xfId="10118"/>
    <cellStyle name="汇总 3 2 2 2 2 3 3 2" xfId="21224"/>
    <cellStyle name="汇总 3 2 2 2 2 3 4" xfId="15047"/>
    <cellStyle name="汇总 3 2 2 2 2 3 5" xfId="36142"/>
    <cellStyle name="汇总 3 2 2 2 2 4" xfId="3525"/>
    <cellStyle name="汇总 3 2 2 2 2 4 2" xfId="7382"/>
    <cellStyle name="汇总 3 2 2 2 2 4 2 2" xfId="18601"/>
    <cellStyle name="汇总 3 2 2 2 2 4 3" xfId="11055"/>
    <cellStyle name="汇总 3 2 2 2 2 4 3 2" xfId="22161"/>
    <cellStyle name="汇总 3 2 2 2 2 4 4" xfId="15536"/>
    <cellStyle name="汇总 3 2 2 2 2 5" xfId="3492"/>
    <cellStyle name="汇总 3 2 2 2 2 5 2" xfId="7349"/>
    <cellStyle name="汇总 3 2 2 2 2 5 2 2" xfId="18568"/>
    <cellStyle name="汇总 3 2 2 2 2 5 3" xfId="11022"/>
    <cellStyle name="汇总 3 2 2 2 2 5 3 2" xfId="22128"/>
    <cellStyle name="汇总 3 2 2 2 2 5 4" xfId="15503"/>
    <cellStyle name="汇总 3 2 2 2 2 6" xfId="3253"/>
    <cellStyle name="汇总 3 2 2 2 2 6 2" xfId="7118"/>
    <cellStyle name="汇总 3 2 2 2 2 6 2 2" xfId="18337"/>
    <cellStyle name="汇总 3 2 2 2 2 6 3" xfId="10791"/>
    <cellStyle name="汇总 3 2 2 2 2 6 3 2" xfId="21897"/>
    <cellStyle name="汇总 3 2 2 2 2 6 4" xfId="15353"/>
    <cellStyle name="汇总 3 2 2 2 2 7" xfId="4545"/>
    <cellStyle name="汇总 3 2 2 2 2 7 2" xfId="8363"/>
    <cellStyle name="汇总 3 2 2 2 2 7 2 2" xfId="19582"/>
    <cellStyle name="汇总 3 2 2 2 2 7 3" xfId="12036"/>
    <cellStyle name="汇总 3 2 2 2 2 7 3 2" xfId="23142"/>
    <cellStyle name="汇总 3 2 2 2 2 7 4" xfId="16056"/>
    <cellStyle name="汇总 3 2 2 2 2 8" xfId="4512"/>
    <cellStyle name="汇总 3 2 2 2 2 8 2" xfId="8330"/>
    <cellStyle name="汇总 3 2 2 2 2 8 2 2" xfId="19549"/>
    <cellStyle name="汇总 3 2 2 2 2 8 3" xfId="12003"/>
    <cellStyle name="汇总 3 2 2 2 2 8 3 2" xfId="23109"/>
    <cellStyle name="汇总 3 2 2 2 2 8 4" xfId="16023"/>
    <cellStyle name="汇总 3 2 2 2 2 9" xfId="4290"/>
    <cellStyle name="汇总 3 2 2 2 2 9 2" xfId="8110"/>
    <cellStyle name="汇总 3 2 2 2 2 9 2 2" xfId="19329"/>
    <cellStyle name="汇总 3 2 2 2 2 9 3" xfId="11783"/>
    <cellStyle name="汇总 3 2 2 2 2 9 3 2" xfId="22889"/>
    <cellStyle name="汇总 3 2 2 2 2 9 4" xfId="15880"/>
    <cellStyle name="汇总 3 2 2 2 3" xfId="2519"/>
    <cellStyle name="汇总 3 2 2 2 3 2" xfId="6405"/>
    <cellStyle name="汇总 3 2 2 2 3 2 2" xfId="17626"/>
    <cellStyle name="汇总 3 2 2 2 3 3" xfId="10080"/>
    <cellStyle name="汇总 3 2 2 2 3 3 2" xfId="21186"/>
    <cellStyle name="汇总 3 2 2 2 3 4" xfId="15019"/>
    <cellStyle name="汇总 3 2 2 2 3 5" xfId="34887"/>
    <cellStyle name="汇总 3 2 2 2 4" xfId="2558"/>
    <cellStyle name="汇总 3 2 2 2 4 2" xfId="6442"/>
    <cellStyle name="汇总 3 2 2 2 4 2 2" xfId="17663"/>
    <cellStyle name="汇总 3 2 2 2 4 3" xfId="10117"/>
    <cellStyle name="汇总 3 2 2 2 4 3 2" xfId="21223"/>
    <cellStyle name="汇总 3 2 2 2 4 4" xfId="15046"/>
    <cellStyle name="汇总 3 2 2 2 4 5" xfId="36072"/>
    <cellStyle name="汇总 3 2 2 2 5" xfId="3524"/>
    <cellStyle name="汇总 3 2 2 2 5 2" xfId="7381"/>
    <cellStyle name="汇总 3 2 2 2 5 2 2" xfId="18600"/>
    <cellStyle name="汇总 3 2 2 2 5 3" xfId="11054"/>
    <cellStyle name="汇总 3 2 2 2 5 3 2" xfId="22160"/>
    <cellStyle name="汇总 3 2 2 2 5 4" xfId="15535"/>
    <cellStyle name="汇总 3 2 2 2 6" xfId="3491"/>
    <cellStyle name="汇总 3 2 2 2 6 2" xfId="7348"/>
    <cellStyle name="汇总 3 2 2 2 6 2 2" xfId="18567"/>
    <cellStyle name="汇总 3 2 2 2 6 3" xfId="11021"/>
    <cellStyle name="汇总 3 2 2 2 6 3 2" xfId="22127"/>
    <cellStyle name="汇总 3 2 2 2 6 4" xfId="15502"/>
    <cellStyle name="汇总 3 2 2 2 7" xfId="3252"/>
    <cellStyle name="汇总 3 2 2 2 7 2" xfId="7117"/>
    <cellStyle name="汇总 3 2 2 2 7 2 2" xfId="18336"/>
    <cellStyle name="汇总 3 2 2 2 7 3" xfId="10790"/>
    <cellStyle name="汇总 3 2 2 2 7 3 2" xfId="21896"/>
    <cellStyle name="汇总 3 2 2 2 7 4" xfId="15352"/>
    <cellStyle name="汇总 3 2 2 2 8" xfId="4544"/>
    <cellStyle name="汇总 3 2 2 2 8 2" xfId="8362"/>
    <cellStyle name="汇总 3 2 2 2 8 2 2" xfId="19581"/>
    <cellStyle name="汇总 3 2 2 2 8 3" xfId="12035"/>
    <cellStyle name="汇总 3 2 2 2 8 3 2" xfId="23141"/>
    <cellStyle name="汇总 3 2 2 2 8 4" xfId="16055"/>
    <cellStyle name="汇总 3 2 2 2 9" xfId="4511"/>
    <cellStyle name="汇总 3 2 2 2 9 2" xfId="8329"/>
    <cellStyle name="汇总 3 2 2 2 9 2 2" xfId="19548"/>
    <cellStyle name="汇总 3 2 2 2 9 3" xfId="12002"/>
    <cellStyle name="汇总 3 2 2 2 9 3 2" xfId="23108"/>
    <cellStyle name="汇总 3 2 2 2 9 4" xfId="16022"/>
    <cellStyle name="汇总 3 2 2 3" xfId="2518"/>
    <cellStyle name="汇总 3 2 2 3 2" xfId="6404"/>
    <cellStyle name="汇总 3 2 2 3 2 2" xfId="17625"/>
    <cellStyle name="汇总 3 2 2 3 3" xfId="10079"/>
    <cellStyle name="汇总 3 2 2 3 3 2" xfId="21185"/>
    <cellStyle name="汇总 3 2 2 3 4" xfId="15018"/>
    <cellStyle name="汇总 3 2 2 3 5" xfId="35161"/>
    <cellStyle name="汇总 3 2 2 4" xfId="2557"/>
    <cellStyle name="汇总 3 2 2 4 2" xfId="6441"/>
    <cellStyle name="汇总 3 2 2 4 2 2" xfId="17662"/>
    <cellStyle name="汇总 3 2 2 4 3" xfId="10116"/>
    <cellStyle name="汇总 3 2 2 4 3 2" xfId="21222"/>
    <cellStyle name="汇总 3 2 2 4 4" xfId="15045"/>
    <cellStyle name="汇总 3 2 2 4 5" xfId="35809"/>
    <cellStyle name="汇总 3 2 2 5" xfId="3523"/>
    <cellStyle name="汇总 3 2 2 5 2" xfId="7380"/>
    <cellStyle name="汇总 3 2 2 5 2 2" xfId="18599"/>
    <cellStyle name="汇总 3 2 2 5 3" xfId="11053"/>
    <cellStyle name="汇总 3 2 2 5 3 2" xfId="22159"/>
    <cellStyle name="汇总 3 2 2 5 4" xfId="15534"/>
    <cellStyle name="汇总 3 2 2 6" xfId="3490"/>
    <cellStyle name="汇总 3 2 2 6 2" xfId="7347"/>
    <cellStyle name="汇总 3 2 2 6 2 2" xfId="18566"/>
    <cellStyle name="汇总 3 2 2 6 3" xfId="11020"/>
    <cellStyle name="汇总 3 2 2 6 3 2" xfId="22126"/>
    <cellStyle name="汇总 3 2 2 6 4" xfId="15501"/>
    <cellStyle name="汇总 3 2 2 7" xfId="3251"/>
    <cellStyle name="汇总 3 2 2 7 2" xfId="7116"/>
    <cellStyle name="汇总 3 2 2 7 2 2" xfId="18335"/>
    <cellStyle name="汇总 3 2 2 7 3" xfId="10789"/>
    <cellStyle name="汇总 3 2 2 7 3 2" xfId="21895"/>
    <cellStyle name="汇总 3 2 2 7 4" xfId="15351"/>
    <cellStyle name="汇总 3 2 2 8" xfId="4543"/>
    <cellStyle name="汇总 3 2 2 8 2" xfId="8361"/>
    <cellStyle name="汇总 3 2 2 8 2 2" xfId="19580"/>
    <cellStyle name="汇总 3 2 2 8 3" xfId="12034"/>
    <cellStyle name="汇总 3 2 2 8 3 2" xfId="23140"/>
    <cellStyle name="汇总 3 2 2 8 4" xfId="16054"/>
    <cellStyle name="汇总 3 2 2 9" xfId="4510"/>
    <cellStyle name="汇总 3 2 2 9 2" xfId="8328"/>
    <cellStyle name="汇总 3 2 2 9 2 2" xfId="19547"/>
    <cellStyle name="汇总 3 2 2 9 3" xfId="12001"/>
    <cellStyle name="汇总 3 2 2 9 3 2" xfId="23107"/>
    <cellStyle name="汇总 3 2 2 9 4" xfId="16021"/>
    <cellStyle name="汇总 3 2 3" xfId="1304"/>
    <cellStyle name="汇总 3 2 3 10" xfId="2038"/>
    <cellStyle name="汇总 3 2 3 10 2" xfId="14687"/>
    <cellStyle name="汇总 3 2 3 11" xfId="5393"/>
    <cellStyle name="汇总 3 2 3 11 2" xfId="16668"/>
    <cellStyle name="汇总 3 2 3 12" xfId="35178"/>
    <cellStyle name="汇总 3 2 3 2" xfId="2521"/>
    <cellStyle name="汇总 3 2 3 2 2" xfId="6407"/>
    <cellStyle name="汇总 3 2 3 2 2 2" xfId="17628"/>
    <cellStyle name="汇总 3 2 3 2 3" xfId="10082"/>
    <cellStyle name="汇总 3 2 3 2 3 2" xfId="21188"/>
    <cellStyle name="汇总 3 2 3 2 4" xfId="15021"/>
    <cellStyle name="汇总 3 2 3 2 5" xfId="35525"/>
    <cellStyle name="汇总 3 2 3 3" xfId="2560"/>
    <cellStyle name="汇总 3 2 3 3 2" xfId="6444"/>
    <cellStyle name="汇总 3 2 3 3 2 2" xfId="17665"/>
    <cellStyle name="汇总 3 2 3 3 3" xfId="10119"/>
    <cellStyle name="汇总 3 2 3 3 3 2" xfId="21225"/>
    <cellStyle name="汇总 3 2 3 3 4" xfId="15048"/>
    <cellStyle name="汇总 3 2 3 3 5" xfId="35739"/>
    <cellStyle name="汇总 3 2 3 4" xfId="3526"/>
    <cellStyle name="汇总 3 2 3 4 2" xfId="7383"/>
    <cellStyle name="汇总 3 2 3 4 2 2" xfId="18602"/>
    <cellStyle name="汇总 3 2 3 4 3" xfId="11056"/>
    <cellStyle name="汇总 3 2 3 4 3 2" xfId="22162"/>
    <cellStyle name="汇总 3 2 3 4 4" xfId="15537"/>
    <cellStyle name="汇总 3 2 3 5" xfId="3493"/>
    <cellStyle name="汇总 3 2 3 5 2" xfId="7350"/>
    <cellStyle name="汇总 3 2 3 5 2 2" xfId="18569"/>
    <cellStyle name="汇总 3 2 3 5 3" xfId="11023"/>
    <cellStyle name="汇总 3 2 3 5 3 2" xfId="22129"/>
    <cellStyle name="汇总 3 2 3 5 4" xfId="15504"/>
    <cellStyle name="汇总 3 2 3 6" xfId="3254"/>
    <cellStyle name="汇总 3 2 3 6 2" xfId="7119"/>
    <cellStyle name="汇总 3 2 3 6 2 2" xfId="18338"/>
    <cellStyle name="汇总 3 2 3 6 3" xfId="10792"/>
    <cellStyle name="汇总 3 2 3 6 3 2" xfId="21898"/>
    <cellStyle name="汇总 3 2 3 6 4" xfId="15354"/>
    <cellStyle name="汇总 3 2 3 7" xfId="4546"/>
    <cellStyle name="汇总 3 2 3 7 2" xfId="8364"/>
    <cellStyle name="汇总 3 2 3 7 2 2" xfId="19583"/>
    <cellStyle name="汇总 3 2 3 7 3" xfId="12037"/>
    <cellStyle name="汇总 3 2 3 7 3 2" xfId="23143"/>
    <cellStyle name="汇总 3 2 3 7 4" xfId="16057"/>
    <cellStyle name="汇总 3 2 3 8" xfId="4513"/>
    <cellStyle name="汇总 3 2 3 8 2" xfId="8331"/>
    <cellStyle name="汇总 3 2 3 8 2 2" xfId="19550"/>
    <cellStyle name="汇总 3 2 3 8 3" xfId="12004"/>
    <cellStyle name="汇总 3 2 3 8 3 2" xfId="23110"/>
    <cellStyle name="汇总 3 2 3 8 4" xfId="16024"/>
    <cellStyle name="汇总 3 2 3 9" xfId="4291"/>
    <cellStyle name="汇总 3 2 3 9 2" xfId="8111"/>
    <cellStyle name="汇总 3 2 3 9 2 2" xfId="19330"/>
    <cellStyle name="汇总 3 2 3 9 3" xfId="11784"/>
    <cellStyle name="汇总 3 2 3 9 3 2" xfId="22890"/>
    <cellStyle name="汇总 3 2 3 9 4" xfId="15881"/>
    <cellStyle name="汇总 3 2 4" xfId="2517"/>
    <cellStyle name="汇总 3 2 4 2" xfId="6403"/>
    <cellStyle name="汇总 3 2 4 2 2" xfId="17624"/>
    <cellStyle name="汇总 3 2 4 3" xfId="10078"/>
    <cellStyle name="汇总 3 2 4 3 2" xfId="21184"/>
    <cellStyle name="汇总 3 2 4 4" xfId="15017"/>
    <cellStyle name="汇总 3 2 5" xfId="2556"/>
    <cellStyle name="汇总 3 2 5 2" xfId="6440"/>
    <cellStyle name="汇总 3 2 5 2 2" xfId="17661"/>
    <cellStyle name="汇总 3 2 5 3" xfId="10115"/>
    <cellStyle name="汇总 3 2 5 3 2" xfId="21221"/>
    <cellStyle name="汇总 3 2 5 4" xfId="15044"/>
    <cellStyle name="汇总 3 2 6" xfId="3522"/>
    <cellStyle name="汇总 3 2 6 2" xfId="7379"/>
    <cellStyle name="汇总 3 2 6 2 2" xfId="18598"/>
    <cellStyle name="汇总 3 2 6 3" xfId="11052"/>
    <cellStyle name="汇总 3 2 6 3 2" xfId="22158"/>
    <cellStyle name="汇总 3 2 6 4" xfId="15533"/>
    <cellStyle name="汇总 3 2 7" xfId="3489"/>
    <cellStyle name="汇总 3 2 7 2" xfId="7346"/>
    <cellStyle name="汇总 3 2 7 2 2" xfId="18565"/>
    <cellStyle name="汇总 3 2 7 3" xfId="11019"/>
    <cellStyle name="汇总 3 2 7 3 2" xfId="22125"/>
    <cellStyle name="汇总 3 2 7 4" xfId="15500"/>
    <cellStyle name="汇总 3 2 8" xfId="3250"/>
    <cellStyle name="汇总 3 2 8 2" xfId="7115"/>
    <cellStyle name="汇总 3 2 8 2 2" xfId="18334"/>
    <cellStyle name="汇总 3 2 8 3" xfId="10788"/>
    <cellStyle name="汇总 3 2 8 3 2" xfId="21894"/>
    <cellStyle name="汇总 3 2 8 4" xfId="15350"/>
    <cellStyle name="汇总 3 2 9" xfId="4542"/>
    <cellStyle name="汇总 3 2 9 2" xfId="8360"/>
    <cellStyle name="汇总 3 2 9 2 2" xfId="19579"/>
    <cellStyle name="汇总 3 2 9 3" xfId="12033"/>
    <cellStyle name="汇总 3 2 9 3 2" xfId="23139"/>
    <cellStyle name="汇总 3 2 9 4" xfId="16053"/>
    <cellStyle name="汇总 3 3" xfId="1305"/>
    <cellStyle name="汇总 3 3 10" xfId="4292"/>
    <cellStyle name="汇总 3 3 10 2" xfId="8112"/>
    <cellStyle name="汇总 3 3 10 2 2" xfId="19331"/>
    <cellStyle name="汇总 3 3 10 3" xfId="11785"/>
    <cellStyle name="汇总 3 3 10 3 2" xfId="22891"/>
    <cellStyle name="汇总 3 3 10 4" xfId="15882"/>
    <cellStyle name="汇总 3 3 11" xfId="2039"/>
    <cellStyle name="汇总 3 3 11 2" xfId="14642"/>
    <cellStyle name="汇总 3 3 12" xfId="5394"/>
    <cellStyle name="汇总 3 3 12 2" xfId="16669"/>
    <cellStyle name="汇总 3 3 13" xfId="34565"/>
    <cellStyle name="汇总 3 3 2" xfId="1306"/>
    <cellStyle name="汇总 3 3 2 10" xfId="4293"/>
    <cellStyle name="汇总 3 3 2 10 2" xfId="8113"/>
    <cellStyle name="汇总 3 3 2 10 2 2" xfId="19332"/>
    <cellStyle name="汇总 3 3 2 10 3" xfId="11786"/>
    <cellStyle name="汇总 3 3 2 10 3 2" xfId="22892"/>
    <cellStyle name="汇总 3 3 2 10 4" xfId="15883"/>
    <cellStyle name="汇总 3 3 2 11" xfId="2040"/>
    <cellStyle name="汇总 3 3 2 11 2" xfId="16496"/>
    <cellStyle name="汇总 3 3 2 12" xfId="5395"/>
    <cellStyle name="汇总 3 3 2 12 2" xfId="16670"/>
    <cellStyle name="汇总 3 3 2 13" xfId="34907"/>
    <cellStyle name="汇总 3 3 2 2" xfId="1307"/>
    <cellStyle name="汇总 3 3 2 2 10" xfId="2041"/>
    <cellStyle name="汇总 3 3 2 2 10 2" xfId="16470"/>
    <cellStyle name="汇总 3 3 2 2 11" xfId="5396"/>
    <cellStyle name="汇总 3 3 2 2 11 2" xfId="16671"/>
    <cellStyle name="汇总 3 3 2 2 12" xfId="35278"/>
    <cellStyle name="汇总 3 3 2 2 2" xfId="2524"/>
    <cellStyle name="汇总 3 3 2 2 2 2" xfId="6410"/>
    <cellStyle name="汇总 3 3 2 2 2 2 2" xfId="17631"/>
    <cellStyle name="汇总 3 3 2 2 2 3" xfId="10085"/>
    <cellStyle name="汇总 3 3 2 2 2 3 2" xfId="21191"/>
    <cellStyle name="汇总 3 3 2 2 2 4" xfId="15024"/>
    <cellStyle name="汇总 3 3 2 2 2 5" xfId="34864"/>
    <cellStyle name="汇总 3 3 2 2 3" xfId="2493"/>
    <cellStyle name="汇总 3 3 2 2 3 2" xfId="6383"/>
    <cellStyle name="汇总 3 3 2 2 3 2 2" xfId="17604"/>
    <cellStyle name="汇总 3 3 2 2 3 3" xfId="10058"/>
    <cellStyle name="汇总 3 3 2 2 3 3 2" xfId="21164"/>
    <cellStyle name="汇总 3 3 2 2 3 4" xfId="14997"/>
    <cellStyle name="汇总 3 3 2 2 3 5" xfId="36153"/>
    <cellStyle name="汇总 3 3 2 2 4" xfId="3529"/>
    <cellStyle name="汇总 3 3 2 2 4 2" xfId="7386"/>
    <cellStyle name="汇总 3 3 2 2 4 2 2" xfId="18605"/>
    <cellStyle name="汇总 3 3 2 2 4 3" xfId="11059"/>
    <cellStyle name="汇总 3 3 2 2 4 3 2" xfId="22165"/>
    <cellStyle name="汇总 3 3 2 2 4 4" xfId="15540"/>
    <cellStyle name="汇总 3 3 2 2 5" xfId="3496"/>
    <cellStyle name="汇总 3 3 2 2 5 2" xfId="7353"/>
    <cellStyle name="汇总 3 3 2 2 5 2 2" xfId="18572"/>
    <cellStyle name="汇总 3 3 2 2 5 3" xfId="11026"/>
    <cellStyle name="汇总 3 3 2 2 5 3 2" xfId="22132"/>
    <cellStyle name="汇总 3 3 2 2 5 4" xfId="15507"/>
    <cellStyle name="汇总 3 3 2 2 6" xfId="3257"/>
    <cellStyle name="汇总 3 3 2 2 6 2" xfId="7122"/>
    <cellStyle name="汇总 3 3 2 2 6 2 2" xfId="18341"/>
    <cellStyle name="汇总 3 3 2 2 6 3" xfId="10795"/>
    <cellStyle name="汇总 3 3 2 2 6 3 2" xfId="21901"/>
    <cellStyle name="汇总 3 3 2 2 6 4" xfId="15357"/>
    <cellStyle name="汇总 3 3 2 2 7" xfId="4549"/>
    <cellStyle name="汇总 3 3 2 2 7 2" xfId="8367"/>
    <cellStyle name="汇总 3 3 2 2 7 2 2" xfId="19586"/>
    <cellStyle name="汇总 3 3 2 2 7 3" xfId="12040"/>
    <cellStyle name="汇总 3 3 2 2 7 3 2" xfId="23146"/>
    <cellStyle name="汇总 3 3 2 2 7 4" xfId="16060"/>
    <cellStyle name="汇总 3 3 2 2 8" xfId="4516"/>
    <cellStyle name="汇总 3 3 2 2 8 2" xfId="8334"/>
    <cellStyle name="汇总 3 3 2 2 8 2 2" xfId="19553"/>
    <cellStyle name="汇总 3 3 2 2 8 3" xfId="12007"/>
    <cellStyle name="汇总 3 3 2 2 8 3 2" xfId="23113"/>
    <cellStyle name="汇总 3 3 2 2 8 4" xfId="16027"/>
    <cellStyle name="汇总 3 3 2 2 9" xfId="4294"/>
    <cellStyle name="汇总 3 3 2 2 9 2" xfId="8114"/>
    <cellStyle name="汇总 3 3 2 2 9 2 2" xfId="19333"/>
    <cellStyle name="汇总 3 3 2 2 9 3" xfId="11787"/>
    <cellStyle name="汇总 3 3 2 2 9 3 2" xfId="22893"/>
    <cellStyle name="汇总 3 3 2 2 9 4" xfId="15884"/>
    <cellStyle name="汇总 3 3 2 3" xfId="2523"/>
    <cellStyle name="汇总 3 3 2 3 2" xfId="6409"/>
    <cellStyle name="汇总 3 3 2 3 2 2" xfId="17630"/>
    <cellStyle name="汇总 3 3 2 3 3" xfId="10084"/>
    <cellStyle name="汇总 3 3 2 3 3 2" xfId="21190"/>
    <cellStyle name="汇总 3 3 2 3 4" xfId="15023"/>
    <cellStyle name="汇总 3 3 2 3 5" xfId="35319"/>
    <cellStyle name="汇总 3 3 2 4" xfId="2492"/>
    <cellStyle name="汇总 3 3 2 4 2" xfId="6382"/>
    <cellStyle name="汇总 3 3 2 4 2 2" xfId="17603"/>
    <cellStyle name="汇总 3 3 2 4 3" xfId="10057"/>
    <cellStyle name="汇总 3 3 2 4 3 2" xfId="21163"/>
    <cellStyle name="汇总 3 3 2 4 4" xfId="14996"/>
    <cellStyle name="汇总 3 3 2 4 5" xfId="36088"/>
    <cellStyle name="汇总 3 3 2 5" xfId="3528"/>
    <cellStyle name="汇总 3 3 2 5 2" xfId="7385"/>
    <cellStyle name="汇总 3 3 2 5 2 2" xfId="18604"/>
    <cellStyle name="汇总 3 3 2 5 3" xfId="11058"/>
    <cellStyle name="汇总 3 3 2 5 3 2" xfId="22164"/>
    <cellStyle name="汇总 3 3 2 5 4" xfId="15539"/>
    <cellStyle name="汇总 3 3 2 6" xfId="3495"/>
    <cellStyle name="汇总 3 3 2 6 2" xfId="7352"/>
    <cellStyle name="汇总 3 3 2 6 2 2" xfId="18571"/>
    <cellStyle name="汇总 3 3 2 6 3" xfId="11025"/>
    <cellStyle name="汇总 3 3 2 6 3 2" xfId="22131"/>
    <cellStyle name="汇总 3 3 2 6 4" xfId="15506"/>
    <cellStyle name="汇总 3 3 2 7" xfId="3256"/>
    <cellStyle name="汇总 3 3 2 7 2" xfId="7121"/>
    <cellStyle name="汇总 3 3 2 7 2 2" xfId="18340"/>
    <cellStyle name="汇总 3 3 2 7 3" xfId="10794"/>
    <cellStyle name="汇总 3 3 2 7 3 2" xfId="21900"/>
    <cellStyle name="汇总 3 3 2 7 4" xfId="15356"/>
    <cellStyle name="汇总 3 3 2 8" xfId="4548"/>
    <cellStyle name="汇总 3 3 2 8 2" xfId="8366"/>
    <cellStyle name="汇总 3 3 2 8 2 2" xfId="19585"/>
    <cellStyle name="汇总 3 3 2 8 3" xfId="12039"/>
    <cellStyle name="汇总 3 3 2 8 3 2" xfId="23145"/>
    <cellStyle name="汇总 3 3 2 8 4" xfId="16059"/>
    <cellStyle name="汇总 3 3 2 9" xfId="4515"/>
    <cellStyle name="汇总 3 3 2 9 2" xfId="8333"/>
    <cellStyle name="汇总 3 3 2 9 2 2" xfId="19552"/>
    <cellStyle name="汇总 3 3 2 9 3" xfId="12006"/>
    <cellStyle name="汇总 3 3 2 9 3 2" xfId="23112"/>
    <cellStyle name="汇总 3 3 2 9 4" xfId="16026"/>
    <cellStyle name="汇总 3 3 3" xfId="2522"/>
    <cellStyle name="汇总 3 3 3 2" xfId="6408"/>
    <cellStyle name="汇总 3 3 3 2 2" xfId="17629"/>
    <cellStyle name="汇总 3 3 3 3" xfId="10083"/>
    <cellStyle name="汇总 3 3 3 3 2" xfId="21189"/>
    <cellStyle name="汇总 3 3 3 4" xfId="15022"/>
    <cellStyle name="汇总 3 3 3 5" xfId="35441"/>
    <cellStyle name="汇总 3 3 4" xfId="2561"/>
    <cellStyle name="汇总 3 3 4 2" xfId="6445"/>
    <cellStyle name="汇总 3 3 4 2 2" xfId="17666"/>
    <cellStyle name="汇总 3 3 4 3" xfId="10120"/>
    <cellStyle name="汇总 3 3 4 3 2" xfId="21226"/>
    <cellStyle name="汇总 3 3 4 4" xfId="15049"/>
    <cellStyle name="汇总 3 3 4 5" xfId="35575"/>
    <cellStyle name="汇总 3 3 5" xfId="3527"/>
    <cellStyle name="汇总 3 3 5 2" xfId="7384"/>
    <cellStyle name="汇总 3 3 5 2 2" xfId="18603"/>
    <cellStyle name="汇总 3 3 5 3" xfId="11057"/>
    <cellStyle name="汇总 3 3 5 3 2" xfId="22163"/>
    <cellStyle name="汇总 3 3 5 4" xfId="15538"/>
    <cellStyle name="汇总 3 3 6" xfId="3494"/>
    <cellStyle name="汇总 3 3 6 2" xfId="7351"/>
    <cellStyle name="汇总 3 3 6 2 2" xfId="18570"/>
    <cellStyle name="汇总 3 3 6 3" xfId="11024"/>
    <cellStyle name="汇总 3 3 6 3 2" xfId="22130"/>
    <cellStyle name="汇总 3 3 6 4" xfId="15505"/>
    <cellStyle name="汇总 3 3 7" xfId="3255"/>
    <cellStyle name="汇总 3 3 7 2" xfId="7120"/>
    <cellStyle name="汇总 3 3 7 2 2" xfId="18339"/>
    <cellStyle name="汇总 3 3 7 3" xfId="10793"/>
    <cellStyle name="汇总 3 3 7 3 2" xfId="21899"/>
    <cellStyle name="汇总 3 3 7 4" xfId="15355"/>
    <cellStyle name="汇总 3 3 8" xfId="4547"/>
    <cellStyle name="汇总 3 3 8 2" xfId="8365"/>
    <cellStyle name="汇总 3 3 8 2 2" xfId="19584"/>
    <cellStyle name="汇总 3 3 8 3" xfId="12038"/>
    <cellStyle name="汇总 3 3 8 3 2" xfId="23144"/>
    <cellStyle name="汇总 3 3 8 4" xfId="16058"/>
    <cellStyle name="汇总 3 3 9" xfId="4514"/>
    <cellStyle name="汇总 3 3 9 2" xfId="8332"/>
    <cellStyle name="汇总 3 3 9 2 2" xfId="19551"/>
    <cellStyle name="汇总 3 3 9 3" xfId="12005"/>
    <cellStyle name="汇总 3 3 9 3 2" xfId="23111"/>
    <cellStyle name="汇总 3 3 9 4" xfId="16025"/>
    <cellStyle name="汇总 3 4" xfId="1308"/>
    <cellStyle name="汇总 3 4 10" xfId="2042"/>
    <cellStyle name="汇总 3 4 10 2" xfId="14634"/>
    <cellStyle name="汇总 3 4 11" xfId="5397"/>
    <cellStyle name="汇总 3 4 11 2" xfId="16672"/>
    <cellStyle name="汇总 3 4 12" xfId="34272"/>
    <cellStyle name="汇总 3 4 2" xfId="2525"/>
    <cellStyle name="汇总 3 4 2 2" xfId="6411"/>
    <cellStyle name="汇总 3 4 2 2 2" xfId="17632"/>
    <cellStyle name="汇总 3 4 2 3" xfId="10086"/>
    <cellStyle name="汇总 3 4 2 3 2" xfId="21192"/>
    <cellStyle name="汇总 3 4 2 4" xfId="15025"/>
    <cellStyle name="汇总 3 4 2 5" xfId="35550"/>
    <cellStyle name="汇总 3 4 3" xfId="2494"/>
    <cellStyle name="汇总 3 4 3 2" xfId="6384"/>
    <cellStyle name="汇总 3 4 3 2 2" xfId="17605"/>
    <cellStyle name="汇总 3 4 3 3" xfId="10059"/>
    <cellStyle name="汇总 3 4 3 3 2" xfId="21165"/>
    <cellStyle name="汇总 3 4 3 4" xfId="14998"/>
    <cellStyle name="汇总 3 4 3 5" xfId="35790"/>
    <cellStyle name="汇总 3 4 4" xfId="3530"/>
    <cellStyle name="汇总 3 4 4 2" xfId="7387"/>
    <cellStyle name="汇总 3 4 4 2 2" xfId="18606"/>
    <cellStyle name="汇总 3 4 4 3" xfId="11060"/>
    <cellStyle name="汇总 3 4 4 3 2" xfId="22166"/>
    <cellStyle name="汇总 3 4 4 4" xfId="15541"/>
    <cellStyle name="汇总 3 4 5" xfId="3497"/>
    <cellStyle name="汇总 3 4 5 2" xfId="7354"/>
    <cellStyle name="汇总 3 4 5 2 2" xfId="18573"/>
    <cellStyle name="汇总 3 4 5 3" xfId="11027"/>
    <cellStyle name="汇总 3 4 5 3 2" xfId="22133"/>
    <cellStyle name="汇总 3 4 5 4" xfId="15508"/>
    <cellStyle name="汇总 3 4 6" xfId="3738"/>
    <cellStyle name="汇总 3 4 6 2" xfId="7595"/>
    <cellStyle name="汇总 3 4 6 2 2" xfId="18814"/>
    <cellStyle name="汇总 3 4 6 3" xfId="11268"/>
    <cellStyle name="汇总 3 4 6 3 2" xfId="22374"/>
    <cellStyle name="汇总 3 4 6 4" xfId="15650"/>
    <cellStyle name="汇总 3 4 7" xfId="4550"/>
    <cellStyle name="汇总 3 4 7 2" xfId="8368"/>
    <cellStyle name="汇总 3 4 7 2 2" xfId="19587"/>
    <cellStyle name="汇总 3 4 7 3" xfId="12041"/>
    <cellStyle name="汇总 3 4 7 3 2" xfId="23147"/>
    <cellStyle name="汇总 3 4 7 4" xfId="16061"/>
    <cellStyle name="汇总 3 4 8" xfId="4517"/>
    <cellStyle name="汇总 3 4 8 2" xfId="8335"/>
    <cellStyle name="汇总 3 4 8 2 2" xfId="19554"/>
    <cellStyle name="汇总 3 4 8 3" xfId="12008"/>
    <cellStyle name="汇总 3 4 8 3 2" xfId="23114"/>
    <cellStyle name="汇总 3 4 8 4" xfId="16028"/>
    <cellStyle name="汇总 3 4 9" xfId="4753"/>
    <cellStyle name="汇总 3 4 9 2" xfId="8565"/>
    <cellStyle name="汇总 3 4 9 2 2" xfId="19784"/>
    <cellStyle name="汇总 3 4 9 3" xfId="12238"/>
    <cellStyle name="汇总 3 4 9 3 2" xfId="23344"/>
    <cellStyle name="汇总 3 4 9 4" xfId="16164"/>
    <cellStyle name="汇总 3 5" xfId="1309"/>
    <cellStyle name="汇总 3 5 10" xfId="2043"/>
    <cellStyle name="汇总 3 5 10 2" xfId="16436"/>
    <cellStyle name="汇总 3 5 11" xfId="5398"/>
    <cellStyle name="汇总 3 5 11 2" xfId="16673"/>
    <cellStyle name="汇总 3 5 12" xfId="35077"/>
    <cellStyle name="汇总 3 5 2" xfId="2526"/>
    <cellStyle name="汇总 3 5 2 2" xfId="6412"/>
    <cellStyle name="汇总 3 5 2 2 2" xfId="17633"/>
    <cellStyle name="汇总 3 5 2 3" xfId="10087"/>
    <cellStyle name="汇总 3 5 2 3 2" xfId="21193"/>
    <cellStyle name="汇总 3 5 2 4" xfId="15026"/>
    <cellStyle name="汇总 3 5 2 5" xfId="35246"/>
    <cellStyle name="汇总 3 5 3" xfId="2409"/>
    <cellStyle name="汇总 3 5 3 2" xfId="6303"/>
    <cellStyle name="汇总 3 5 3 2 2" xfId="17524"/>
    <cellStyle name="汇总 3 5 3 3" xfId="9978"/>
    <cellStyle name="汇总 3 5 3 3 2" xfId="21084"/>
    <cellStyle name="汇总 3 5 3 4" xfId="14967"/>
    <cellStyle name="汇总 3 5 3 5" xfId="35615"/>
    <cellStyle name="汇总 3 5 4" xfId="3531"/>
    <cellStyle name="汇总 3 5 4 2" xfId="7388"/>
    <cellStyle name="汇总 3 5 4 2 2" xfId="18607"/>
    <cellStyle name="汇总 3 5 4 3" xfId="11061"/>
    <cellStyle name="汇总 3 5 4 3 2" xfId="22167"/>
    <cellStyle name="汇总 3 5 4 4" xfId="15542"/>
    <cellStyle name="汇总 3 5 5" xfId="3498"/>
    <cellStyle name="汇总 3 5 5 2" xfId="7355"/>
    <cellStyle name="汇总 3 5 5 2 2" xfId="18574"/>
    <cellStyle name="汇总 3 5 5 3" xfId="11028"/>
    <cellStyle name="汇总 3 5 5 3 2" xfId="22134"/>
    <cellStyle name="汇总 3 5 5 4" xfId="15509"/>
    <cellStyle name="汇总 3 5 6" xfId="3258"/>
    <cellStyle name="汇总 3 5 6 2" xfId="7123"/>
    <cellStyle name="汇总 3 5 6 2 2" xfId="18342"/>
    <cellStyle name="汇总 3 5 6 3" xfId="10796"/>
    <cellStyle name="汇总 3 5 6 3 2" xfId="21902"/>
    <cellStyle name="汇总 3 5 6 4" xfId="15358"/>
    <cellStyle name="汇总 3 5 7" xfId="4551"/>
    <cellStyle name="汇总 3 5 7 2" xfId="8369"/>
    <cellStyle name="汇总 3 5 7 2 2" xfId="19588"/>
    <cellStyle name="汇总 3 5 7 3" xfId="12042"/>
    <cellStyle name="汇总 3 5 7 3 2" xfId="23148"/>
    <cellStyle name="汇总 3 5 7 4" xfId="16062"/>
    <cellStyle name="汇总 3 5 8" xfId="4518"/>
    <cellStyle name="汇总 3 5 8 2" xfId="8336"/>
    <cellStyle name="汇总 3 5 8 2 2" xfId="19555"/>
    <cellStyle name="汇总 3 5 8 3" xfId="12009"/>
    <cellStyle name="汇总 3 5 8 3 2" xfId="23115"/>
    <cellStyle name="汇总 3 5 8 4" xfId="16029"/>
    <cellStyle name="汇总 3 5 9" xfId="4295"/>
    <cellStyle name="汇总 3 5 9 2" xfId="8115"/>
    <cellStyle name="汇总 3 5 9 2 2" xfId="19334"/>
    <cellStyle name="汇总 3 5 9 3" xfId="11788"/>
    <cellStyle name="汇总 3 5 9 3 2" xfId="22894"/>
    <cellStyle name="汇总 3 5 9 4" xfId="15885"/>
    <cellStyle name="汇总 3 6" xfId="2516"/>
    <cellStyle name="汇总 3 6 2" xfId="6402"/>
    <cellStyle name="汇总 3 6 2 2" xfId="17623"/>
    <cellStyle name="汇总 3 6 3" xfId="10077"/>
    <cellStyle name="汇总 3 6 3 2" xfId="21183"/>
    <cellStyle name="汇总 3 6 4" xfId="15016"/>
    <cellStyle name="汇总 3 7" xfId="2555"/>
    <cellStyle name="汇总 3 7 2" xfId="6439"/>
    <cellStyle name="汇总 3 7 2 2" xfId="17660"/>
    <cellStyle name="汇总 3 7 3" xfId="10114"/>
    <cellStyle name="汇总 3 7 3 2" xfId="21220"/>
    <cellStyle name="汇总 3 7 4" xfId="15043"/>
    <cellStyle name="汇总 3 8" xfId="3521"/>
    <cellStyle name="汇总 3 8 2" xfId="7378"/>
    <cellStyle name="汇总 3 8 2 2" xfId="18597"/>
    <cellStyle name="汇总 3 8 3" xfId="11051"/>
    <cellStyle name="汇总 3 8 3 2" xfId="22157"/>
    <cellStyle name="汇总 3 8 4" xfId="15532"/>
    <cellStyle name="汇总 3 9" xfId="3488"/>
    <cellStyle name="汇总 3 9 2" xfId="7345"/>
    <cellStyle name="汇总 3 9 2 2" xfId="18564"/>
    <cellStyle name="汇总 3 9 3" xfId="11018"/>
    <cellStyle name="汇总 3 9 3 2" xfId="22124"/>
    <cellStyle name="汇总 3 9 4" xfId="15499"/>
    <cellStyle name="汇总 4" xfId="1310"/>
    <cellStyle name="汇总 4 10" xfId="4552"/>
    <cellStyle name="汇总 4 10 2" xfId="8370"/>
    <cellStyle name="汇总 4 10 2 2" xfId="19589"/>
    <cellStyle name="汇总 4 10 3" xfId="12043"/>
    <cellStyle name="汇总 4 10 3 2" xfId="23149"/>
    <cellStyle name="汇总 4 10 4" xfId="16063"/>
    <cellStyle name="汇总 4 11" xfId="4519"/>
    <cellStyle name="汇总 4 11 2" xfId="8337"/>
    <cellStyle name="汇总 4 11 2 2" xfId="19556"/>
    <cellStyle name="汇总 4 11 3" xfId="12010"/>
    <cellStyle name="汇总 4 11 3 2" xfId="23116"/>
    <cellStyle name="汇总 4 11 4" xfId="16030"/>
    <cellStyle name="汇总 4 12" xfId="4296"/>
    <cellStyle name="汇总 4 12 2" xfId="8116"/>
    <cellStyle name="汇总 4 12 2 2" xfId="19335"/>
    <cellStyle name="汇总 4 12 3" xfId="11789"/>
    <cellStyle name="汇总 4 12 3 2" xfId="22895"/>
    <cellStyle name="汇总 4 12 4" xfId="15886"/>
    <cellStyle name="汇总 4 13" xfId="2044"/>
    <cellStyle name="汇总 4 13 2" xfId="16429"/>
    <cellStyle name="汇总 4 14" xfId="5399"/>
    <cellStyle name="汇总 4 14 2" xfId="16674"/>
    <cellStyle name="汇总 4 15" xfId="34098"/>
    <cellStyle name="汇总 4 2" xfId="1311"/>
    <cellStyle name="汇总 4 2 10" xfId="4297"/>
    <cellStyle name="汇总 4 2 10 2" xfId="8117"/>
    <cellStyle name="汇总 4 2 10 2 2" xfId="19336"/>
    <cellStyle name="汇总 4 2 10 3" xfId="11790"/>
    <cellStyle name="汇总 4 2 10 3 2" xfId="22896"/>
    <cellStyle name="汇总 4 2 10 4" xfId="15887"/>
    <cellStyle name="汇总 4 2 11" xfId="2045"/>
    <cellStyle name="汇总 4 2 11 2" xfId="14625"/>
    <cellStyle name="汇总 4 2 12" xfId="5400"/>
    <cellStyle name="汇总 4 2 12 2" xfId="16675"/>
    <cellStyle name="汇总 4 2 13" xfId="34679"/>
    <cellStyle name="汇总 4 2 2" xfId="1312"/>
    <cellStyle name="汇总 4 2 2 10" xfId="5045"/>
    <cellStyle name="汇总 4 2 2 10 2" xfId="8843"/>
    <cellStyle name="汇总 4 2 2 10 2 2" xfId="20062"/>
    <cellStyle name="汇总 4 2 2 10 3" xfId="12516"/>
    <cellStyle name="汇总 4 2 2 10 3 2" xfId="23622"/>
    <cellStyle name="汇总 4 2 2 10 4" xfId="16285"/>
    <cellStyle name="汇总 4 2 2 11" xfId="4757"/>
    <cellStyle name="汇总 4 2 2 11 2" xfId="16512"/>
    <cellStyle name="汇总 4 2 2 12" xfId="5401"/>
    <cellStyle name="汇总 4 2 2 12 2" xfId="16676"/>
    <cellStyle name="汇总 4 2 2 13" xfId="34836"/>
    <cellStyle name="汇总 4 2 2 2" xfId="1313"/>
    <cellStyle name="汇总 4 2 2 2 10" xfId="2046"/>
    <cellStyle name="汇总 4 2 2 2 10 2" xfId="16484"/>
    <cellStyle name="汇总 4 2 2 2 11" xfId="5402"/>
    <cellStyle name="汇总 4 2 2 2 11 2" xfId="16677"/>
    <cellStyle name="汇总 4 2 2 2 12" xfId="35264"/>
    <cellStyle name="汇总 4 2 2 2 2" xfId="2542"/>
    <cellStyle name="汇总 4 2 2 2 2 2" xfId="6426"/>
    <cellStyle name="汇总 4 2 2 2 2 2 2" xfId="17647"/>
    <cellStyle name="汇总 4 2 2 2 2 3" xfId="10101"/>
    <cellStyle name="汇总 4 2 2 2 2 3 2" xfId="21207"/>
    <cellStyle name="汇总 4 2 2 2 2 4" xfId="15030"/>
    <cellStyle name="汇总 4 2 2 2 2 5" xfId="35531"/>
    <cellStyle name="汇总 4 2 2 2 3" xfId="2375"/>
    <cellStyle name="汇总 4 2 2 2 3 2" xfId="6272"/>
    <cellStyle name="汇总 4 2 2 2 3 2 2" xfId="17493"/>
    <cellStyle name="汇总 4 2 2 2 3 3" xfId="9947"/>
    <cellStyle name="汇总 4 2 2 2 3 3 2" xfId="21053"/>
    <cellStyle name="汇总 4 2 2 2 3 4" xfId="14958"/>
    <cellStyle name="汇总 4 2 2 2 3 5" xfId="36141"/>
    <cellStyle name="汇总 4 2 2 2 4" xfId="3535"/>
    <cellStyle name="汇总 4 2 2 2 4 2" xfId="7392"/>
    <cellStyle name="汇总 4 2 2 2 4 2 2" xfId="18611"/>
    <cellStyle name="汇总 4 2 2 2 4 3" xfId="11065"/>
    <cellStyle name="汇总 4 2 2 2 4 3 2" xfId="22171"/>
    <cellStyle name="汇总 4 2 2 2 4 4" xfId="15546"/>
    <cellStyle name="汇总 4 2 2 2 5" xfId="3501"/>
    <cellStyle name="汇总 4 2 2 2 5 2" xfId="7358"/>
    <cellStyle name="汇总 4 2 2 2 5 2 2" xfId="18577"/>
    <cellStyle name="汇总 4 2 2 2 5 3" xfId="11031"/>
    <cellStyle name="汇总 4 2 2 2 5 3 2" xfId="22137"/>
    <cellStyle name="汇总 4 2 2 2 5 4" xfId="15512"/>
    <cellStyle name="汇总 4 2 2 2 6" xfId="3261"/>
    <cellStyle name="汇总 4 2 2 2 6 2" xfId="7126"/>
    <cellStyle name="汇总 4 2 2 2 6 2 2" xfId="18345"/>
    <cellStyle name="汇总 4 2 2 2 6 3" xfId="10799"/>
    <cellStyle name="汇总 4 2 2 2 6 3 2" xfId="21905"/>
    <cellStyle name="汇总 4 2 2 2 6 4" xfId="15361"/>
    <cellStyle name="汇总 4 2 2 2 7" xfId="4555"/>
    <cellStyle name="汇总 4 2 2 2 7 2" xfId="8373"/>
    <cellStyle name="汇总 4 2 2 2 7 2 2" xfId="19592"/>
    <cellStyle name="汇总 4 2 2 2 7 3" xfId="12046"/>
    <cellStyle name="汇总 4 2 2 2 7 3 2" xfId="23152"/>
    <cellStyle name="汇总 4 2 2 2 7 4" xfId="16066"/>
    <cellStyle name="汇总 4 2 2 2 8" xfId="4521"/>
    <cellStyle name="汇总 4 2 2 2 8 2" xfId="8339"/>
    <cellStyle name="汇总 4 2 2 2 8 2 2" xfId="19558"/>
    <cellStyle name="汇总 4 2 2 2 8 3" xfId="12012"/>
    <cellStyle name="汇总 4 2 2 2 8 3 2" xfId="23118"/>
    <cellStyle name="汇总 4 2 2 2 8 4" xfId="16032"/>
    <cellStyle name="汇总 4 2 2 2 9" xfId="4298"/>
    <cellStyle name="汇总 4 2 2 2 9 2" xfId="8118"/>
    <cellStyle name="汇总 4 2 2 2 9 2 2" xfId="19337"/>
    <cellStyle name="汇总 4 2 2 2 9 3" xfId="11791"/>
    <cellStyle name="汇总 4 2 2 2 9 3 2" xfId="22897"/>
    <cellStyle name="汇总 4 2 2 2 9 4" xfId="15888"/>
    <cellStyle name="汇总 4 2 2 3" xfId="2541"/>
    <cellStyle name="汇总 4 2 2 3 2" xfId="6425"/>
    <cellStyle name="汇总 4 2 2 3 2 2" xfId="17646"/>
    <cellStyle name="汇总 4 2 2 3 3" xfId="10100"/>
    <cellStyle name="汇总 4 2 2 3 3 2" xfId="21206"/>
    <cellStyle name="汇总 4 2 2 3 4" xfId="15029"/>
    <cellStyle name="汇总 4 2 2 3 5" xfId="35121"/>
    <cellStyle name="汇总 4 2 2 4" xfId="3093"/>
    <cellStyle name="汇总 4 2 2 4 2" xfId="6958"/>
    <cellStyle name="汇总 4 2 2 4 2 2" xfId="18177"/>
    <cellStyle name="汇总 4 2 2 4 3" xfId="10631"/>
    <cellStyle name="汇总 4 2 2 4 3 2" xfId="21737"/>
    <cellStyle name="汇总 4 2 2 4 4" xfId="15296"/>
    <cellStyle name="汇总 4 2 2 4 5" xfId="36070"/>
    <cellStyle name="汇总 4 2 2 5" xfId="3534"/>
    <cellStyle name="汇总 4 2 2 5 2" xfId="7391"/>
    <cellStyle name="汇总 4 2 2 5 2 2" xfId="18610"/>
    <cellStyle name="汇总 4 2 2 5 3" xfId="11064"/>
    <cellStyle name="汇总 4 2 2 5 3 2" xfId="22170"/>
    <cellStyle name="汇总 4 2 2 5 4" xfId="15545"/>
    <cellStyle name="汇总 4 2 2 6" xfId="3734"/>
    <cellStyle name="汇总 4 2 2 6 2" xfId="7591"/>
    <cellStyle name="汇总 4 2 2 6 2 2" xfId="18810"/>
    <cellStyle name="汇总 4 2 2 6 3" xfId="11264"/>
    <cellStyle name="汇总 4 2 2 6 3 2" xfId="22370"/>
    <cellStyle name="汇总 4 2 2 6 4" xfId="15647"/>
    <cellStyle name="汇总 4 2 2 7" xfId="4132"/>
    <cellStyle name="汇总 4 2 2 7 2" xfId="7957"/>
    <cellStyle name="汇总 4 2 2 7 2 2" xfId="19176"/>
    <cellStyle name="汇总 4 2 2 7 3" xfId="11630"/>
    <cellStyle name="汇总 4 2 2 7 3 2" xfId="22736"/>
    <cellStyle name="汇总 4 2 2 7 4" xfId="15823"/>
    <cellStyle name="汇总 4 2 2 8" xfId="4554"/>
    <cellStyle name="汇总 4 2 2 8 2" xfId="8372"/>
    <cellStyle name="汇总 4 2 2 8 2 2" xfId="19591"/>
    <cellStyle name="汇总 4 2 2 8 3" xfId="12045"/>
    <cellStyle name="汇总 4 2 2 8 3 2" xfId="23151"/>
    <cellStyle name="汇总 4 2 2 8 4" xfId="16065"/>
    <cellStyle name="汇总 4 2 2 9" xfId="4748"/>
    <cellStyle name="汇总 4 2 2 9 2" xfId="8561"/>
    <cellStyle name="汇总 4 2 2 9 2 2" xfId="19780"/>
    <cellStyle name="汇总 4 2 2 9 3" xfId="12234"/>
    <cellStyle name="汇总 4 2 2 9 3 2" xfId="23340"/>
    <cellStyle name="汇总 4 2 2 9 4" xfId="16161"/>
    <cellStyle name="汇总 4 2 3" xfId="2528"/>
    <cellStyle name="汇总 4 2 3 2" xfId="6414"/>
    <cellStyle name="汇总 4 2 3 2 2" xfId="17635"/>
    <cellStyle name="汇总 4 2 3 3" xfId="10089"/>
    <cellStyle name="汇总 4 2 3 3 2" xfId="21195"/>
    <cellStyle name="汇总 4 2 3 4" xfId="15028"/>
    <cellStyle name="汇总 4 2 3 5" xfId="35123"/>
    <cellStyle name="汇总 4 2 4" xfId="2411"/>
    <cellStyle name="汇总 4 2 4 2" xfId="6305"/>
    <cellStyle name="汇总 4 2 4 2 2" xfId="17526"/>
    <cellStyle name="汇总 4 2 4 3" xfId="9980"/>
    <cellStyle name="汇总 4 2 4 3 2" xfId="21086"/>
    <cellStyle name="汇总 4 2 4 4" xfId="14969"/>
    <cellStyle name="汇总 4 2 4 5" xfId="35614"/>
    <cellStyle name="汇总 4 2 5" xfId="3533"/>
    <cellStyle name="汇总 4 2 5 2" xfId="7390"/>
    <cellStyle name="汇总 4 2 5 2 2" xfId="18609"/>
    <cellStyle name="汇总 4 2 5 3" xfId="11063"/>
    <cellStyle name="汇总 4 2 5 3 2" xfId="22169"/>
    <cellStyle name="汇总 4 2 5 4" xfId="15544"/>
    <cellStyle name="汇总 4 2 6" xfId="3500"/>
    <cellStyle name="汇总 4 2 6 2" xfId="7357"/>
    <cellStyle name="汇总 4 2 6 2 2" xfId="18576"/>
    <cellStyle name="汇总 4 2 6 3" xfId="11030"/>
    <cellStyle name="汇总 4 2 6 3 2" xfId="22136"/>
    <cellStyle name="汇总 4 2 6 4" xfId="15511"/>
    <cellStyle name="汇总 4 2 7" xfId="3260"/>
    <cellStyle name="汇总 4 2 7 2" xfId="7125"/>
    <cellStyle name="汇总 4 2 7 2 2" xfId="18344"/>
    <cellStyle name="汇总 4 2 7 3" xfId="10798"/>
    <cellStyle name="汇总 4 2 7 3 2" xfId="21904"/>
    <cellStyle name="汇总 4 2 7 4" xfId="15360"/>
    <cellStyle name="汇总 4 2 8" xfId="4553"/>
    <cellStyle name="汇总 4 2 8 2" xfId="8371"/>
    <cellStyle name="汇总 4 2 8 2 2" xfId="19590"/>
    <cellStyle name="汇总 4 2 8 3" xfId="12044"/>
    <cellStyle name="汇总 4 2 8 3 2" xfId="23150"/>
    <cellStyle name="汇总 4 2 8 4" xfId="16064"/>
    <cellStyle name="汇总 4 2 9" xfId="4520"/>
    <cellStyle name="汇总 4 2 9 2" xfId="8338"/>
    <cellStyle name="汇总 4 2 9 2 2" xfId="19557"/>
    <cellStyle name="汇总 4 2 9 3" xfId="12011"/>
    <cellStyle name="汇总 4 2 9 3 2" xfId="23117"/>
    <cellStyle name="汇总 4 2 9 4" xfId="16031"/>
    <cellStyle name="汇总 4 3" xfId="1314"/>
    <cellStyle name="汇总 4 3 10" xfId="2047"/>
    <cellStyle name="汇总 4 3 10 2" xfId="14686"/>
    <cellStyle name="汇总 4 3 11" xfId="5403"/>
    <cellStyle name="汇总 4 3 11 2" xfId="16678"/>
    <cellStyle name="汇总 4 3 12" xfId="34389"/>
    <cellStyle name="汇总 4 3 2" xfId="2543"/>
    <cellStyle name="汇总 4 3 2 2" xfId="6427"/>
    <cellStyle name="汇总 4 3 2 2 2" xfId="17648"/>
    <cellStyle name="汇总 4 3 2 3" xfId="10102"/>
    <cellStyle name="汇总 4 3 2 3 2" xfId="21208"/>
    <cellStyle name="汇总 4 3 2 4" xfId="15031"/>
    <cellStyle name="汇总 4 3 2 5" xfId="34805"/>
    <cellStyle name="汇总 4 3 3" xfId="3094"/>
    <cellStyle name="汇总 4 3 3 2" xfId="6959"/>
    <cellStyle name="汇总 4 3 3 2 2" xfId="18178"/>
    <cellStyle name="汇总 4 3 3 3" xfId="10632"/>
    <cellStyle name="汇总 4 3 3 3 2" xfId="21738"/>
    <cellStyle name="汇总 4 3 3 4" xfId="15297"/>
    <cellStyle name="汇总 4 3 3 5" xfId="35767"/>
    <cellStyle name="汇总 4 3 4" xfId="3536"/>
    <cellStyle name="汇总 4 3 4 2" xfId="7393"/>
    <cellStyle name="汇总 4 3 4 2 2" xfId="18612"/>
    <cellStyle name="汇总 4 3 4 3" xfId="11066"/>
    <cellStyle name="汇总 4 3 4 3 2" xfId="22172"/>
    <cellStyle name="汇总 4 3 4 4" xfId="15547"/>
    <cellStyle name="汇总 4 3 5" xfId="3735"/>
    <cellStyle name="汇总 4 3 5 2" xfId="7592"/>
    <cellStyle name="汇总 4 3 5 2 2" xfId="18811"/>
    <cellStyle name="汇总 4 3 5 3" xfId="11265"/>
    <cellStyle name="汇总 4 3 5 3 2" xfId="22371"/>
    <cellStyle name="汇总 4 3 5 4" xfId="15648"/>
    <cellStyle name="汇总 4 3 6" xfId="4133"/>
    <cellStyle name="汇总 4 3 6 2" xfId="7958"/>
    <cellStyle name="汇总 4 3 6 2 2" xfId="19177"/>
    <cellStyle name="汇总 4 3 6 3" xfId="11631"/>
    <cellStyle name="汇总 4 3 6 3 2" xfId="22737"/>
    <cellStyle name="汇总 4 3 6 4" xfId="15824"/>
    <cellStyle name="汇总 4 3 7" xfId="4556"/>
    <cellStyle name="汇总 4 3 7 2" xfId="8374"/>
    <cellStyle name="汇总 4 3 7 2 2" xfId="19593"/>
    <cellStyle name="汇总 4 3 7 3" xfId="12047"/>
    <cellStyle name="汇总 4 3 7 3 2" xfId="23153"/>
    <cellStyle name="汇总 4 3 7 4" xfId="16067"/>
    <cellStyle name="汇总 4 3 8" xfId="4749"/>
    <cellStyle name="汇总 4 3 8 2" xfId="8562"/>
    <cellStyle name="汇总 4 3 8 2 2" xfId="19781"/>
    <cellStyle name="汇总 4 3 8 3" xfId="12235"/>
    <cellStyle name="汇总 4 3 8 3 2" xfId="23341"/>
    <cellStyle name="汇总 4 3 8 4" xfId="16162"/>
    <cellStyle name="汇总 4 3 9" xfId="5046"/>
    <cellStyle name="汇总 4 3 9 2" xfId="8844"/>
    <cellStyle name="汇总 4 3 9 2 2" xfId="20063"/>
    <cellStyle name="汇总 4 3 9 3" xfId="12517"/>
    <cellStyle name="汇总 4 3 9 3 2" xfId="23623"/>
    <cellStyle name="汇总 4 3 9 4" xfId="16286"/>
    <cellStyle name="汇总 4 4" xfId="1315"/>
    <cellStyle name="汇总 4 4 10" xfId="2048"/>
    <cellStyle name="汇总 4 4 10 2" xfId="14641"/>
    <cellStyle name="汇总 4 4 11" xfId="5404"/>
    <cellStyle name="汇总 4 4 11 2" xfId="16679"/>
    <cellStyle name="汇总 4 4 12" xfId="35089"/>
    <cellStyle name="汇总 4 4 2" xfId="2544"/>
    <cellStyle name="汇总 4 4 2 2" xfId="6428"/>
    <cellStyle name="汇总 4 4 2 2 2" xfId="17649"/>
    <cellStyle name="汇总 4 4 2 3" xfId="10103"/>
    <cellStyle name="汇总 4 4 2 3 2" xfId="21209"/>
    <cellStyle name="汇总 4 4 2 4" xfId="15032"/>
    <cellStyle name="汇总 4 4 2 5" xfId="34899"/>
    <cellStyle name="汇总 4 4 3" xfId="2960"/>
    <cellStyle name="汇总 4 4 3 2" xfId="6826"/>
    <cellStyle name="汇总 4 4 3 2 2" xfId="18045"/>
    <cellStyle name="汇总 4 4 3 3" xfId="10499"/>
    <cellStyle name="汇总 4 4 3 3 2" xfId="21605"/>
    <cellStyle name="汇总 4 4 3 4" xfId="15215"/>
    <cellStyle name="汇总 4 4 3 5" xfId="35855"/>
    <cellStyle name="汇总 4 4 4" xfId="3537"/>
    <cellStyle name="汇总 4 4 4 2" xfId="7394"/>
    <cellStyle name="汇总 4 4 4 2 2" xfId="18613"/>
    <cellStyle name="汇总 4 4 4 3" xfId="11067"/>
    <cellStyle name="汇总 4 4 4 3 2" xfId="22173"/>
    <cellStyle name="汇总 4 4 4 4" xfId="15548"/>
    <cellStyle name="汇总 4 4 5" xfId="3601"/>
    <cellStyle name="汇总 4 4 5 2" xfId="7458"/>
    <cellStyle name="汇总 4 4 5 2 2" xfId="18677"/>
    <cellStyle name="汇总 4 4 5 3" xfId="11131"/>
    <cellStyle name="汇总 4 4 5 3 2" xfId="22237"/>
    <cellStyle name="汇总 4 4 5 4" xfId="15564"/>
    <cellStyle name="汇总 4 4 6" xfId="4004"/>
    <cellStyle name="汇总 4 4 6 2" xfId="7829"/>
    <cellStyle name="汇总 4 4 6 2 2" xfId="19048"/>
    <cellStyle name="汇总 4 4 6 3" xfId="11502"/>
    <cellStyle name="汇总 4 4 6 3 2" xfId="22608"/>
    <cellStyle name="汇总 4 4 6 4" xfId="15742"/>
    <cellStyle name="汇总 4 4 7" xfId="4557"/>
    <cellStyle name="汇总 4 4 7 2" xfId="8375"/>
    <cellStyle name="汇总 4 4 7 2 2" xfId="19594"/>
    <cellStyle name="汇总 4 4 7 3" xfId="12048"/>
    <cellStyle name="汇总 4 4 7 3 2" xfId="23154"/>
    <cellStyle name="汇总 4 4 7 4" xfId="16068"/>
    <cellStyle name="汇总 4 4 8" xfId="4620"/>
    <cellStyle name="汇总 4 4 8 2" xfId="8433"/>
    <cellStyle name="汇总 4 4 8 2 2" xfId="19652"/>
    <cellStyle name="汇总 4 4 8 3" xfId="12106"/>
    <cellStyle name="汇总 4 4 8 3 2" xfId="23212"/>
    <cellStyle name="汇总 4 4 8 4" xfId="16079"/>
    <cellStyle name="汇总 4 4 9" xfId="4917"/>
    <cellStyle name="汇总 4 4 9 2" xfId="8716"/>
    <cellStyle name="汇总 4 4 9 2 2" xfId="19935"/>
    <cellStyle name="汇总 4 4 9 3" xfId="12389"/>
    <cellStyle name="汇总 4 4 9 3 2" xfId="23495"/>
    <cellStyle name="汇总 4 4 9 4" xfId="16204"/>
    <cellStyle name="汇总 4 5" xfId="2527"/>
    <cellStyle name="汇总 4 5 2" xfId="6413"/>
    <cellStyle name="汇总 4 5 2 2" xfId="17634"/>
    <cellStyle name="汇总 4 5 3" xfId="10088"/>
    <cellStyle name="汇总 4 5 3 2" xfId="21194"/>
    <cellStyle name="汇总 4 5 4" xfId="15027"/>
    <cellStyle name="汇总 4 6" xfId="2410"/>
    <cellStyle name="汇总 4 6 2" xfId="6304"/>
    <cellStyle name="汇总 4 6 2 2" xfId="17525"/>
    <cellStyle name="汇总 4 6 3" xfId="9979"/>
    <cellStyle name="汇总 4 6 3 2" xfId="21085"/>
    <cellStyle name="汇总 4 6 4" xfId="14968"/>
    <cellStyle name="汇总 4 7" xfId="3532"/>
    <cellStyle name="汇总 4 7 2" xfId="7389"/>
    <cellStyle name="汇总 4 7 2 2" xfId="18608"/>
    <cellStyle name="汇总 4 7 3" xfId="11062"/>
    <cellStyle name="汇总 4 7 3 2" xfId="22168"/>
    <cellStyle name="汇总 4 7 4" xfId="15543"/>
    <cellStyle name="汇总 4 8" xfId="3499"/>
    <cellStyle name="汇总 4 8 2" xfId="7356"/>
    <cellStyle name="汇总 4 8 2 2" xfId="18575"/>
    <cellStyle name="汇总 4 8 3" xfId="11029"/>
    <cellStyle name="汇总 4 8 3 2" xfId="22135"/>
    <cellStyle name="汇总 4 8 4" xfId="15510"/>
    <cellStyle name="汇总 4 9" xfId="3259"/>
    <cellStyle name="汇总 4 9 2" xfId="7124"/>
    <cellStyle name="汇总 4 9 2 2" xfId="18343"/>
    <cellStyle name="汇总 4 9 3" xfId="10797"/>
    <cellStyle name="汇总 4 9 3 2" xfId="21903"/>
    <cellStyle name="汇总 4 9 4" xfId="15359"/>
    <cellStyle name="汇总 5" xfId="1316"/>
    <cellStyle name="汇总 5 10" xfId="4918"/>
    <cellStyle name="汇总 5 10 2" xfId="8717"/>
    <cellStyle name="汇总 5 10 2 2" xfId="19936"/>
    <cellStyle name="汇总 5 10 3" xfId="12390"/>
    <cellStyle name="汇总 5 10 3 2" xfId="23496"/>
    <cellStyle name="汇总 5 10 4" xfId="16205"/>
    <cellStyle name="汇总 5 11" xfId="2049"/>
    <cellStyle name="汇总 5 11 2" xfId="16506"/>
    <cellStyle name="汇总 5 12" xfId="5405"/>
    <cellStyle name="汇总 5 12 2" xfId="16680"/>
    <cellStyle name="汇总 5 13" xfId="34616"/>
    <cellStyle name="汇总 5 2" xfId="1317"/>
    <cellStyle name="汇总 5 2 10" xfId="4919"/>
    <cellStyle name="汇总 5 2 10 2" xfId="8718"/>
    <cellStyle name="汇总 5 2 10 2 2" xfId="19937"/>
    <cellStyle name="汇总 5 2 10 3" xfId="12391"/>
    <cellStyle name="汇总 5 2 10 3 2" xfId="23497"/>
    <cellStyle name="汇总 5 2 10 4" xfId="16206"/>
    <cellStyle name="汇总 5 2 11" xfId="2050"/>
    <cellStyle name="汇总 5 2 11 2" xfId="16447"/>
    <cellStyle name="汇总 5 2 12" xfId="9068"/>
    <cellStyle name="汇总 5 2 12 2" xfId="20287"/>
    <cellStyle name="汇总 5 2 13" xfId="34812"/>
    <cellStyle name="汇总 5 2 2" xfId="1318"/>
    <cellStyle name="汇总 5 2 2 10" xfId="2051"/>
    <cellStyle name="汇总 5 2 2 10 2" xfId="14633"/>
    <cellStyle name="汇总 5 2 2 11" xfId="9069"/>
    <cellStyle name="汇总 5 2 2 11 2" xfId="20288"/>
    <cellStyle name="汇总 5 2 2 12" xfId="35262"/>
    <cellStyle name="汇总 5 2 2 2" xfId="2495"/>
    <cellStyle name="汇总 5 2 2 2 2" xfId="6385"/>
    <cellStyle name="汇总 5 2 2 2 2 2" xfId="17606"/>
    <cellStyle name="汇总 5 2 2 2 3" xfId="10060"/>
    <cellStyle name="汇总 5 2 2 2 3 2" xfId="21166"/>
    <cellStyle name="汇总 5 2 2 2 4" xfId="14999"/>
    <cellStyle name="汇总 5 2 2 2 5" xfId="35312"/>
    <cellStyle name="汇总 5 2 2 3" xfId="2963"/>
    <cellStyle name="汇总 5 2 2 3 2" xfId="6829"/>
    <cellStyle name="汇总 5 2 2 3 2 2" xfId="18048"/>
    <cellStyle name="汇总 5 2 2 3 3" xfId="10502"/>
    <cellStyle name="汇总 5 2 2 3 3 2" xfId="21608"/>
    <cellStyle name="汇总 5 2 2 3 4" xfId="15218"/>
    <cellStyle name="汇总 5 2 2 3 5" xfId="36139"/>
    <cellStyle name="汇总 5 2 2 4" xfId="3540"/>
    <cellStyle name="汇总 5 2 2 4 2" xfId="7397"/>
    <cellStyle name="汇总 5 2 2 4 2 2" xfId="18616"/>
    <cellStyle name="汇总 5 2 2 4 3" xfId="11070"/>
    <cellStyle name="汇总 5 2 2 4 3 2" xfId="22176"/>
    <cellStyle name="汇总 5 2 2 4 4" xfId="15551"/>
    <cellStyle name="汇总 5 2 2 5" xfId="3604"/>
    <cellStyle name="汇总 5 2 2 5 2" xfId="7461"/>
    <cellStyle name="汇总 5 2 2 5 2 2" xfId="18680"/>
    <cellStyle name="汇总 5 2 2 5 3" xfId="11134"/>
    <cellStyle name="汇总 5 2 2 5 3 2" xfId="22240"/>
    <cellStyle name="汇总 5 2 2 5 4" xfId="15567"/>
    <cellStyle name="汇总 5 2 2 6" xfId="4007"/>
    <cellStyle name="汇总 5 2 2 6 2" xfId="7832"/>
    <cellStyle name="汇总 5 2 2 6 2 2" xfId="19051"/>
    <cellStyle name="汇总 5 2 2 6 3" xfId="11505"/>
    <cellStyle name="汇总 5 2 2 6 3 2" xfId="22611"/>
    <cellStyle name="汇总 5 2 2 6 4" xfId="15745"/>
    <cellStyle name="汇总 5 2 2 7" xfId="4560"/>
    <cellStyle name="汇总 5 2 2 7 2" xfId="8378"/>
    <cellStyle name="汇总 5 2 2 7 2 2" xfId="19597"/>
    <cellStyle name="汇总 5 2 2 7 3" xfId="12051"/>
    <cellStyle name="汇总 5 2 2 7 3 2" xfId="23157"/>
    <cellStyle name="汇总 5 2 2 7 4" xfId="16071"/>
    <cellStyle name="汇总 5 2 2 8" xfId="4623"/>
    <cellStyle name="汇总 5 2 2 8 2" xfId="8436"/>
    <cellStyle name="汇总 5 2 2 8 2 2" xfId="19655"/>
    <cellStyle name="汇总 5 2 2 8 3" xfId="12109"/>
    <cellStyle name="汇总 5 2 2 8 3 2" xfId="23215"/>
    <cellStyle name="汇总 5 2 2 8 4" xfId="16082"/>
    <cellStyle name="汇总 5 2 2 9" xfId="4920"/>
    <cellStyle name="汇总 5 2 2 9 2" xfId="8719"/>
    <cellStyle name="汇总 5 2 2 9 2 2" xfId="19938"/>
    <cellStyle name="汇总 5 2 2 9 3" xfId="12392"/>
    <cellStyle name="汇总 5 2 2 9 3 2" xfId="23498"/>
    <cellStyle name="汇总 5 2 2 9 4" xfId="16207"/>
    <cellStyle name="汇总 5 2 3" xfId="2546"/>
    <cellStyle name="汇总 5 2 3 2" xfId="6430"/>
    <cellStyle name="汇总 5 2 3 2 2" xfId="17651"/>
    <cellStyle name="汇总 5 2 3 3" xfId="10105"/>
    <cellStyle name="汇总 5 2 3 3 2" xfId="21211"/>
    <cellStyle name="汇总 5 2 3 4" xfId="15034"/>
    <cellStyle name="汇总 5 2 3 5" xfId="35540"/>
    <cellStyle name="汇总 5 2 4" xfId="2962"/>
    <cellStyle name="汇总 5 2 4 2" xfId="6828"/>
    <cellStyle name="汇总 5 2 4 2 2" xfId="18047"/>
    <cellStyle name="汇总 5 2 4 3" xfId="10501"/>
    <cellStyle name="汇总 5 2 4 3 2" xfId="21607"/>
    <cellStyle name="汇总 5 2 4 4" xfId="15217"/>
    <cellStyle name="汇总 5 2 4 5" xfId="36062"/>
    <cellStyle name="汇总 5 2 5" xfId="3539"/>
    <cellStyle name="汇总 5 2 5 2" xfId="7396"/>
    <cellStyle name="汇总 5 2 5 2 2" xfId="18615"/>
    <cellStyle name="汇总 5 2 5 3" xfId="11069"/>
    <cellStyle name="汇总 5 2 5 3 2" xfId="22175"/>
    <cellStyle name="汇总 5 2 5 4" xfId="15550"/>
    <cellStyle name="汇总 5 2 6" xfId="3603"/>
    <cellStyle name="汇总 5 2 6 2" xfId="7460"/>
    <cellStyle name="汇总 5 2 6 2 2" xfId="18679"/>
    <cellStyle name="汇总 5 2 6 3" xfId="11133"/>
    <cellStyle name="汇总 5 2 6 3 2" xfId="22239"/>
    <cellStyle name="汇总 5 2 6 4" xfId="15566"/>
    <cellStyle name="汇总 5 2 7" xfId="4006"/>
    <cellStyle name="汇总 5 2 7 2" xfId="7831"/>
    <cellStyle name="汇总 5 2 7 2 2" xfId="19050"/>
    <cellStyle name="汇总 5 2 7 3" xfId="11504"/>
    <cellStyle name="汇总 5 2 7 3 2" xfId="22610"/>
    <cellStyle name="汇总 5 2 7 4" xfId="15744"/>
    <cellStyle name="汇总 5 2 8" xfId="4559"/>
    <cellStyle name="汇总 5 2 8 2" xfId="8377"/>
    <cellStyle name="汇总 5 2 8 2 2" xfId="19596"/>
    <cellStyle name="汇总 5 2 8 3" xfId="12050"/>
    <cellStyle name="汇总 5 2 8 3 2" xfId="23156"/>
    <cellStyle name="汇总 5 2 8 4" xfId="16070"/>
    <cellStyle name="汇总 5 2 9" xfId="4622"/>
    <cellStyle name="汇总 5 2 9 2" xfId="8435"/>
    <cellStyle name="汇总 5 2 9 2 2" xfId="19654"/>
    <cellStyle name="汇总 5 2 9 3" xfId="12108"/>
    <cellStyle name="汇总 5 2 9 3 2" xfId="23214"/>
    <cellStyle name="汇总 5 2 9 4" xfId="16081"/>
    <cellStyle name="汇总 5 3" xfId="2545"/>
    <cellStyle name="汇总 5 3 2" xfId="6429"/>
    <cellStyle name="汇总 5 3 2 2" xfId="17650"/>
    <cellStyle name="汇总 5 3 3" xfId="10104"/>
    <cellStyle name="汇总 5 3 3 2" xfId="21210"/>
    <cellStyle name="汇总 5 3 4" xfId="15033"/>
    <cellStyle name="汇总 5 3 5" xfId="35292"/>
    <cellStyle name="汇总 5 4" xfId="2961"/>
    <cellStyle name="汇总 5 4 2" xfId="6827"/>
    <cellStyle name="汇总 5 4 2 2" xfId="18046"/>
    <cellStyle name="汇总 5 4 3" xfId="10500"/>
    <cellStyle name="汇总 5 4 3 2" xfId="21606"/>
    <cellStyle name="汇总 5 4 4" xfId="15216"/>
    <cellStyle name="汇总 5 4 5" xfId="35661"/>
    <cellStyle name="汇总 5 5" xfId="3538"/>
    <cellStyle name="汇总 5 5 2" xfId="7395"/>
    <cellStyle name="汇总 5 5 2 2" xfId="18614"/>
    <cellStyle name="汇总 5 5 3" xfId="11068"/>
    <cellStyle name="汇总 5 5 3 2" xfId="22174"/>
    <cellStyle name="汇总 5 5 4" xfId="15549"/>
    <cellStyle name="汇总 5 6" xfId="3602"/>
    <cellStyle name="汇总 5 6 2" xfId="7459"/>
    <cellStyle name="汇总 5 6 2 2" xfId="18678"/>
    <cellStyle name="汇总 5 6 3" xfId="11132"/>
    <cellStyle name="汇总 5 6 3 2" xfId="22238"/>
    <cellStyle name="汇总 5 6 4" xfId="15565"/>
    <cellStyle name="汇总 5 7" xfId="4005"/>
    <cellStyle name="汇总 5 7 2" xfId="7830"/>
    <cellStyle name="汇总 5 7 2 2" xfId="19049"/>
    <cellStyle name="汇总 5 7 3" xfId="11503"/>
    <cellStyle name="汇总 5 7 3 2" xfId="22609"/>
    <cellStyle name="汇总 5 7 4" xfId="15743"/>
    <cellStyle name="汇总 5 8" xfId="4558"/>
    <cellStyle name="汇总 5 8 2" xfId="8376"/>
    <cellStyle name="汇总 5 8 2 2" xfId="19595"/>
    <cellStyle name="汇总 5 8 3" xfId="12049"/>
    <cellStyle name="汇总 5 8 3 2" xfId="23155"/>
    <cellStyle name="汇总 5 8 4" xfId="16069"/>
    <cellStyle name="汇总 5 9" xfId="4621"/>
    <cellStyle name="汇总 5 9 2" xfId="8434"/>
    <cellStyle name="汇总 5 9 2 2" xfId="19653"/>
    <cellStyle name="汇总 5 9 3" xfId="12107"/>
    <cellStyle name="汇总 5 9 3 2" xfId="23213"/>
    <cellStyle name="汇总 5 9 4" xfId="16080"/>
    <cellStyle name="汇总 6" xfId="1319"/>
    <cellStyle name="汇总 6 10" xfId="2052"/>
    <cellStyle name="汇总 6 10 2" xfId="16535"/>
    <cellStyle name="汇总 6 11" xfId="9070"/>
    <cellStyle name="汇总 6 11 2" xfId="20289"/>
    <cellStyle name="汇总 6 12" xfId="34325"/>
    <cellStyle name="汇总 6 2" xfId="2496"/>
    <cellStyle name="汇总 6 2 2" xfId="6386"/>
    <cellStyle name="汇总 6 2 2 2" xfId="17607"/>
    <cellStyle name="汇总 6 2 3" xfId="10061"/>
    <cellStyle name="汇总 6 2 3 2" xfId="21167"/>
    <cellStyle name="汇总 6 2 4" xfId="15000"/>
    <cellStyle name="汇总 6 2 5" xfId="34803"/>
    <cellStyle name="汇总 6 3" xfId="2964"/>
    <cellStyle name="汇总 6 3 2" xfId="6830"/>
    <cellStyle name="汇总 6 3 2 2" xfId="18049"/>
    <cellStyle name="汇总 6 3 3" xfId="10503"/>
    <cellStyle name="汇总 6 3 3 2" xfId="21609"/>
    <cellStyle name="汇总 6 3 4" xfId="15219"/>
    <cellStyle name="汇总 6 3 5" xfId="35607"/>
    <cellStyle name="汇总 6 4" xfId="3541"/>
    <cellStyle name="汇总 6 4 2" xfId="7398"/>
    <cellStyle name="汇总 6 4 2 2" xfId="18617"/>
    <cellStyle name="汇总 6 4 3" xfId="11071"/>
    <cellStyle name="汇总 6 4 3 2" xfId="22177"/>
    <cellStyle name="汇总 6 4 4" xfId="15552"/>
    <cellStyle name="汇总 6 5" xfId="3605"/>
    <cellStyle name="汇总 6 5 2" xfId="7462"/>
    <cellStyle name="汇总 6 5 2 2" xfId="18681"/>
    <cellStyle name="汇总 6 5 3" xfId="11135"/>
    <cellStyle name="汇总 6 5 3 2" xfId="22241"/>
    <cellStyle name="汇总 6 5 4" xfId="15568"/>
    <cellStyle name="汇总 6 6" xfId="4008"/>
    <cellStyle name="汇总 6 6 2" xfId="7833"/>
    <cellStyle name="汇总 6 6 2 2" xfId="19052"/>
    <cellStyle name="汇总 6 6 3" xfId="11506"/>
    <cellStyle name="汇总 6 6 3 2" xfId="22612"/>
    <cellStyle name="汇总 6 6 4" xfId="15746"/>
    <cellStyle name="汇总 6 7" xfId="4561"/>
    <cellStyle name="汇总 6 7 2" xfId="8379"/>
    <cellStyle name="汇总 6 7 2 2" xfId="19598"/>
    <cellStyle name="汇总 6 7 3" xfId="12052"/>
    <cellStyle name="汇总 6 7 3 2" xfId="23158"/>
    <cellStyle name="汇总 6 7 4" xfId="16072"/>
    <cellStyle name="汇总 6 8" xfId="4624"/>
    <cellStyle name="汇总 6 8 2" xfId="8437"/>
    <cellStyle name="汇总 6 8 2 2" xfId="19656"/>
    <cellStyle name="汇总 6 8 3" xfId="12110"/>
    <cellStyle name="汇总 6 8 3 2" xfId="23216"/>
    <cellStyle name="汇总 6 8 4" xfId="16083"/>
    <cellStyle name="汇总 6 9" xfId="4921"/>
    <cellStyle name="汇总 6 9 2" xfId="8720"/>
    <cellStyle name="汇总 6 9 2 2" xfId="19939"/>
    <cellStyle name="汇总 6 9 3" xfId="12393"/>
    <cellStyle name="汇总 6 9 3 2" xfId="23499"/>
    <cellStyle name="汇总 6 9 4" xfId="16208"/>
    <cellStyle name="汇总 7" xfId="1320"/>
    <cellStyle name="汇总 7 10" xfId="2053"/>
    <cellStyle name="汇总 7 10 2" xfId="16440"/>
    <cellStyle name="汇总 7 11" xfId="9071"/>
    <cellStyle name="汇总 7 11 2" xfId="20290"/>
    <cellStyle name="汇总 7 12" xfId="35022"/>
    <cellStyle name="汇总 7 2" xfId="2497"/>
    <cellStyle name="汇总 7 2 2" xfId="6387"/>
    <cellStyle name="汇总 7 2 2 2" xfId="17608"/>
    <cellStyle name="汇总 7 2 3" xfId="10062"/>
    <cellStyle name="汇总 7 2 3 2" xfId="21168"/>
    <cellStyle name="汇总 7 2 4" xfId="15001"/>
    <cellStyle name="汇总 7 2 5" xfId="35317"/>
    <cellStyle name="汇总 7 3" xfId="2965"/>
    <cellStyle name="汇总 7 3 2" xfId="6831"/>
    <cellStyle name="汇总 7 3 2 2" xfId="18050"/>
    <cellStyle name="汇总 7 3 3" xfId="10504"/>
    <cellStyle name="汇总 7 3 3 2" xfId="21610"/>
    <cellStyle name="汇总 7 3 4" xfId="15220"/>
    <cellStyle name="汇总 7 3 5" xfId="35719"/>
    <cellStyle name="汇总 7 4" xfId="3542"/>
    <cellStyle name="汇总 7 4 2" xfId="7399"/>
    <cellStyle name="汇总 7 4 2 2" xfId="18618"/>
    <cellStyle name="汇总 7 4 3" xfId="11072"/>
    <cellStyle name="汇总 7 4 3 2" xfId="22178"/>
    <cellStyle name="汇总 7 4 4" xfId="15553"/>
    <cellStyle name="汇总 7 5" xfId="3606"/>
    <cellStyle name="汇总 7 5 2" xfId="7463"/>
    <cellStyle name="汇总 7 5 2 2" xfId="18682"/>
    <cellStyle name="汇总 7 5 3" xfId="11136"/>
    <cellStyle name="汇总 7 5 3 2" xfId="22242"/>
    <cellStyle name="汇总 7 5 4" xfId="15569"/>
    <cellStyle name="汇总 7 6" xfId="4009"/>
    <cellStyle name="汇总 7 6 2" xfId="7834"/>
    <cellStyle name="汇总 7 6 2 2" xfId="19053"/>
    <cellStyle name="汇总 7 6 3" xfId="11507"/>
    <cellStyle name="汇总 7 6 3 2" xfId="22613"/>
    <cellStyle name="汇总 7 6 4" xfId="15747"/>
    <cellStyle name="汇总 7 7" xfId="4562"/>
    <cellStyle name="汇总 7 7 2" xfId="8380"/>
    <cellStyle name="汇总 7 7 2 2" xfId="19599"/>
    <cellStyle name="汇总 7 7 3" xfId="12053"/>
    <cellStyle name="汇总 7 7 3 2" xfId="23159"/>
    <cellStyle name="汇总 7 7 4" xfId="16073"/>
    <cellStyle name="汇总 7 8" xfId="4625"/>
    <cellStyle name="汇总 7 8 2" xfId="8438"/>
    <cellStyle name="汇总 7 8 2 2" xfId="19657"/>
    <cellStyle name="汇总 7 8 3" xfId="12111"/>
    <cellStyle name="汇总 7 8 3 2" xfId="23217"/>
    <cellStyle name="汇总 7 8 4" xfId="16084"/>
    <cellStyle name="汇总 7 9" xfId="4922"/>
    <cellStyle name="汇总 7 9 2" xfId="8721"/>
    <cellStyle name="汇总 7 9 2 2" xfId="19940"/>
    <cellStyle name="汇总 7 9 3" xfId="12394"/>
    <cellStyle name="汇总 7 9 3 2" xfId="23500"/>
    <cellStyle name="汇总 7 9 4" xfId="16209"/>
    <cellStyle name="注释" xfId="34003"/>
    <cellStyle name="注释 10" xfId="36225"/>
    <cellStyle name="注释 2" xfId="1484"/>
    <cellStyle name="注释 2 10" xfId="3302"/>
    <cellStyle name="注释 2 10 2" xfId="7167"/>
    <cellStyle name="注释 2 10 2 2" xfId="27950"/>
    <cellStyle name="注释 2 10 2 3" xfId="18386"/>
    <cellStyle name="注释 2 10 3" xfId="10840"/>
    <cellStyle name="注释 2 10 3 2" xfId="30708"/>
    <cellStyle name="注释 2 10 3 3" xfId="21946"/>
    <cellStyle name="注释 2 10 4" xfId="25215"/>
    <cellStyle name="注释 2 10 5" xfId="15366"/>
    <cellStyle name="注释 2 11" xfId="3443"/>
    <cellStyle name="注释 2 11 2" xfId="7301"/>
    <cellStyle name="注释 2 11 2 2" xfId="28042"/>
    <cellStyle name="注释 2 11 2 3" xfId="18520"/>
    <cellStyle name="注释 2 11 3" xfId="10974"/>
    <cellStyle name="注释 2 11 3 2" xfId="30800"/>
    <cellStyle name="注释 2 11 3 3" xfId="22080"/>
    <cellStyle name="注释 2 11 4" xfId="25310"/>
    <cellStyle name="注释 2 11 5" xfId="15456"/>
    <cellStyle name="注释 2 12" xfId="3697"/>
    <cellStyle name="注释 2 12 2" xfId="7554"/>
    <cellStyle name="注释 2 12 2 2" xfId="28188"/>
    <cellStyle name="注释 2 12 2 3" xfId="18773"/>
    <cellStyle name="注释 2 12 3" xfId="11227"/>
    <cellStyle name="注释 2 12 3 2" xfId="30946"/>
    <cellStyle name="注释 2 12 3 3" xfId="22333"/>
    <cellStyle name="注释 2 12 4" xfId="25457"/>
    <cellStyle name="注释 2 12 5" xfId="15610"/>
    <cellStyle name="注释 2 13" xfId="3953"/>
    <cellStyle name="注释 2 13 2" xfId="7779"/>
    <cellStyle name="注释 2 13 2 2" xfId="28368"/>
    <cellStyle name="注释 2 13 2 3" xfId="18998"/>
    <cellStyle name="注释 2 13 3" xfId="11452"/>
    <cellStyle name="注释 2 13 3 2" xfId="31126"/>
    <cellStyle name="注释 2 13 3 3" xfId="22558"/>
    <cellStyle name="注释 2 13 4" xfId="25657"/>
    <cellStyle name="注释 2 13 5" xfId="15702"/>
    <cellStyle name="注释 2 14" xfId="4096"/>
    <cellStyle name="注释 2 14 2" xfId="7921"/>
    <cellStyle name="注释 2 14 2 2" xfId="28463"/>
    <cellStyle name="注释 2 14 2 3" xfId="19140"/>
    <cellStyle name="注释 2 14 3" xfId="11594"/>
    <cellStyle name="注释 2 14 3 2" xfId="31221"/>
    <cellStyle name="注释 2 14 3 3" xfId="22700"/>
    <cellStyle name="注释 2 14 4" xfId="25752"/>
    <cellStyle name="注释 2 14 5" xfId="15787"/>
    <cellStyle name="注释 2 15" xfId="4339"/>
    <cellStyle name="注释 2 15 2" xfId="8159"/>
    <cellStyle name="注释 2 15 2 2" xfId="28633"/>
    <cellStyle name="注释 2 15 2 3" xfId="19378"/>
    <cellStyle name="注释 2 15 3" xfId="11832"/>
    <cellStyle name="注释 2 15 3 2" xfId="31391"/>
    <cellStyle name="注释 2 15 3 3" xfId="22938"/>
    <cellStyle name="注释 2 15 4" xfId="25927"/>
    <cellStyle name="注释 2 15 5" xfId="15893"/>
    <cellStyle name="注释 2 16" xfId="4466"/>
    <cellStyle name="注释 2 16 2" xfId="8284"/>
    <cellStyle name="注释 2 16 2 2" xfId="28716"/>
    <cellStyle name="注释 2 16 2 3" xfId="19503"/>
    <cellStyle name="注释 2 16 3" xfId="11957"/>
    <cellStyle name="注释 2 16 3 2" xfId="31474"/>
    <cellStyle name="注释 2 16 3 3" xfId="23063"/>
    <cellStyle name="注释 2 16 4" xfId="26011"/>
    <cellStyle name="注释 2 16 5" xfId="15977"/>
    <cellStyle name="注释 2 17" xfId="4711"/>
    <cellStyle name="注释 2 17 2" xfId="8524"/>
    <cellStyle name="注释 2 17 2 2" xfId="28849"/>
    <cellStyle name="注释 2 17 2 3" xfId="19743"/>
    <cellStyle name="注释 2 17 3" xfId="12197"/>
    <cellStyle name="注释 2 17 3 2" xfId="31607"/>
    <cellStyle name="注释 2 17 3 3" xfId="23303"/>
    <cellStyle name="注释 2 17 4" xfId="26149"/>
    <cellStyle name="注释 2 17 5" xfId="16124"/>
    <cellStyle name="注释 2 18" xfId="4864"/>
    <cellStyle name="注释 2 18 2" xfId="8675"/>
    <cellStyle name="注释 2 18 2 2" xfId="28994"/>
    <cellStyle name="注释 2 18 2 3" xfId="19894"/>
    <cellStyle name="注释 2 18 3" xfId="12348"/>
    <cellStyle name="注释 2 18 3 2" xfId="31752"/>
    <cellStyle name="注释 2 18 3 3" xfId="23454"/>
    <cellStyle name="注释 2 18 4" xfId="26294"/>
    <cellStyle name="注释 2 18 5" xfId="16166"/>
    <cellStyle name="注释 2 19" xfId="5009"/>
    <cellStyle name="注释 2 19 2" xfId="8807"/>
    <cellStyle name="注释 2 19 2 2" xfId="29081"/>
    <cellStyle name="注释 2 19 2 3" xfId="20026"/>
    <cellStyle name="注释 2 19 3" xfId="12480"/>
    <cellStyle name="注释 2 19 3 2" xfId="31839"/>
    <cellStyle name="注释 2 19 3 3" xfId="23586"/>
    <cellStyle name="注释 2 19 4" xfId="26394"/>
    <cellStyle name="注释 2 19 5" xfId="16249"/>
    <cellStyle name="注释 2 2" xfId="1485"/>
    <cellStyle name="注释 2 2 10" xfId="3444"/>
    <cellStyle name="注释 2 2 10 2" xfId="7302"/>
    <cellStyle name="注释 2 2 10 2 2" xfId="28043"/>
    <cellStyle name="注释 2 2 10 2 3" xfId="18521"/>
    <cellStyle name="注释 2 2 10 3" xfId="10975"/>
    <cellStyle name="注释 2 2 10 3 2" xfId="30801"/>
    <cellStyle name="注释 2 2 10 3 3" xfId="22081"/>
    <cellStyle name="注释 2 2 10 4" xfId="25311"/>
    <cellStyle name="注释 2 2 10 5" xfId="15457"/>
    <cellStyle name="注释 2 2 11" xfId="3698"/>
    <cellStyle name="注释 2 2 11 2" xfId="7555"/>
    <cellStyle name="注释 2 2 11 2 2" xfId="28189"/>
    <cellStyle name="注释 2 2 11 2 3" xfId="18774"/>
    <cellStyle name="注释 2 2 11 3" xfId="11228"/>
    <cellStyle name="注释 2 2 11 3 2" xfId="30947"/>
    <cellStyle name="注释 2 2 11 3 3" xfId="22334"/>
    <cellStyle name="注释 2 2 11 4" xfId="25458"/>
    <cellStyle name="注释 2 2 11 5" xfId="15611"/>
    <cellStyle name="注释 2 2 12" xfId="3954"/>
    <cellStyle name="注释 2 2 12 2" xfId="7780"/>
    <cellStyle name="注释 2 2 12 2 2" xfId="28369"/>
    <cellStyle name="注释 2 2 12 2 3" xfId="18999"/>
    <cellStyle name="注释 2 2 12 3" xfId="11453"/>
    <cellStyle name="注释 2 2 12 3 2" xfId="31127"/>
    <cellStyle name="注释 2 2 12 3 3" xfId="22559"/>
    <cellStyle name="注释 2 2 12 4" xfId="25658"/>
    <cellStyle name="注释 2 2 12 5" xfId="15703"/>
    <cellStyle name="注释 2 2 13" xfId="4097"/>
    <cellStyle name="注释 2 2 13 2" xfId="7922"/>
    <cellStyle name="注释 2 2 13 2 2" xfId="28464"/>
    <cellStyle name="注释 2 2 13 2 3" xfId="19141"/>
    <cellStyle name="注释 2 2 13 3" xfId="11595"/>
    <cellStyle name="注释 2 2 13 3 2" xfId="31222"/>
    <cellStyle name="注释 2 2 13 3 3" xfId="22701"/>
    <cellStyle name="注释 2 2 13 4" xfId="25753"/>
    <cellStyle name="注释 2 2 13 5" xfId="15788"/>
    <cellStyle name="注释 2 2 14" xfId="4340"/>
    <cellStyle name="注释 2 2 14 2" xfId="8160"/>
    <cellStyle name="注释 2 2 14 2 2" xfId="28634"/>
    <cellStyle name="注释 2 2 14 2 3" xfId="19379"/>
    <cellStyle name="注释 2 2 14 3" xfId="11833"/>
    <cellStyle name="注释 2 2 14 3 2" xfId="31392"/>
    <cellStyle name="注释 2 2 14 3 3" xfId="22939"/>
    <cellStyle name="注释 2 2 14 4" xfId="25928"/>
    <cellStyle name="注释 2 2 14 5" xfId="15894"/>
    <cellStyle name="注释 2 2 15" xfId="4467"/>
    <cellStyle name="注释 2 2 15 2" xfId="8285"/>
    <cellStyle name="注释 2 2 15 2 2" xfId="28717"/>
    <cellStyle name="注释 2 2 15 2 3" xfId="19504"/>
    <cellStyle name="注释 2 2 15 3" xfId="11958"/>
    <cellStyle name="注释 2 2 15 3 2" xfId="31475"/>
    <cellStyle name="注释 2 2 15 3 3" xfId="23064"/>
    <cellStyle name="注释 2 2 15 4" xfId="26012"/>
    <cellStyle name="注释 2 2 15 5" xfId="15978"/>
    <cellStyle name="注释 2 2 16" xfId="4712"/>
    <cellStyle name="注释 2 2 16 2" xfId="8525"/>
    <cellStyle name="注释 2 2 16 2 2" xfId="28850"/>
    <cellStyle name="注释 2 2 16 2 3" xfId="19744"/>
    <cellStyle name="注释 2 2 16 3" xfId="12198"/>
    <cellStyle name="注释 2 2 16 3 2" xfId="31608"/>
    <cellStyle name="注释 2 2 16 3 3" xfId="23304"/>
    <cellStyle name="注释 2 2 16 4" xfId="26150"/>
    <cellStyle name="注释 2 2 16 5" xfId="16125"/>
    <cellStyle name="注释 2 2 17" xfId="4865"/>
    <cellStyle name="注释 2 2 17 2" xfId="8676"/>
    <cellStyle name="注释 2 2 17 2 2" xfId="28995"/>
    <cellStyle name="注释 2 2 17 2 3" xfId="19895"/>
    <cellStyle name="注释 2 2 17 3" xfId="12349"/>
    <cellStyle name="注释 2 2 17 3 2" xfId="31753"/>
    <cellStyle name="注释 2 2 17 3 3" xfId="23455"/>
    <cellStyle name="注释 2 2 17 4" xfId="26295"/>
    <cellStyle name="注释 2 2 17 5" xfId="16167"/>
    <cellStyle name="注释 2 2 18" xfId="5010"/>
    <cellStyle name="注释 2 2 18 2" xfId="8808"/>
    <cellStyle name="注释 2 2 18 2 2" xfId="29082"/>
    <cellStyle name="注释 2 2 18 2 3" xfId="20027"/>
    <cellStyle name="注释 2 2 18 3" xfId="12481"/>
    <cellStyle name="注释 2 2 18 3 2" xfId="31840"/>
    <cellStyle name="注释 2 2 18 3 3" xfId="23587"/>
    <cellStyle name="注释 2 2 18 4" xfId="26395"/>
    <cellStyle name="注释 2 2 18 5" xfId="16250"/>
    <cellStyle name="注释 2 2 19" xfId="5137"/>
    <cellStyle name="注释 2 2 19 2" xfId="8921"/>
    <cellStyle name="注释 2 2 19 2 2" xfId="29191"/>
    <cellStyle name="注释 2 2 19 2 3" xfId="20140"/>
    <cellStyle name="注释 2 2 19 3" xfId="12594"/>
    <cellStyle name="注释 2 2 19 3 2" xfId="31949"/>
    <cellStyle name="注释 2 2 19 3 3" xfId="23700"/>
    <cellStyle name="注释 2 2 19 4" xfId="26513"/>
    <cellStyle name="注释 2 2 19 5" xfId="16290"/>
    <cellStyle name="注释 2 2 2" xfId="1486"/>
    <cellStyle name="注释 2 2 2 10" xfId="3955"/>
    <cellStyle name="注释 2 2 2 10 2" xfId="7781"/>
    <cellStyle name="注释 2 2 2 10 2 2" xfId="28370"/>
    <cellStyle name="注释 2 2 2 10 2 3" xfId="19000"/>
    <cellStyle name="注释 2 2 2 10 3" xfId="11454"/>
    <cellStyle name="注释 2 2 2 10 3 2" xfId="31128"/>
    <cellStyle name="注释 2 2 2 10 3 3" xfId="22560"/>
    <cellStyle name="注释 2 2 2 10 4" xfId="25659"/>
    <cellStyle name="注释 2 2 2 10 5" xfId="15704"/>
    <cellStyle name="注释 2 2 2 11" xfId="4098"/>
    <cellStyle name="注释 2 2 2 11 2" xfId="7923"/>
    <cellStyle name="注释 2 2 2 11 2 2" xfId="28465"/>
    <cellStyle name="注释 2 2 2 11 2 3" xfId="19142"/>
    <cellStyle name="注释 2 2 2 11 3" xfId="11596"/>
    <cellStyle name="注释 2 2 2 11 3 2" xfId="31223"/>
    <cellStyle name="注释 2 2 2 11 3 3" xfId="22702"/>
    <cellStyle name="注释 2 2 2 11 4" xfId="25754"/>
    <cellStyle name="注释 2 2 2 11 5" xfId="15789"/>
    <cellStyle name="注释 2 2 2 12" xfId="4341"/>
    <cellStyle name="注释 2 2 2 12 2" xfId="8161"/>
    <cellStyle name="注释 2 2 2 12 2 2" xfId="28635"/>
    <cellStyle name="注释 2 2 2 12 2 3" xfId="19380"/>
    <cellStyle name="注释 2 2 2 12 3" xfId="11834"/>
    <cellStyle name="注释 2 2 2 12 3 2" xfId="31393"/>
    <cellStyle name="注释 2 2 2 12 3 3" xfId="22940"/>
    <cellStyle name="注释 2 2 2 12 4" xfId="25929"/>
    <cellStyle name="注释 2 2 2 12 5" xfId="15895"/>
    <cellStyle name="注释 2 2 2 13" xfId="4468"/>
    <cellStyle name="注释 2 2 2 13 2" xfId="8286"/>
    <cellStyle name="注释 2 2 2 13 2 2" xfId="28718"/>
    <cellStyle name="注释 2 2 2 13 2 3" xfId="19505"/>
    <cellStyle name="注释 2 2 2 13 3" xfId="11959"/>
    <cellStyle name="注释 2 2 2 13 3 2" xfId="31476"/>
    <cellStyle name="注释 2 2 2 13 3 3" xfId="23065"/>
    <cellStyle name="注释 2 2 2 13 4" xfId="26013"/>
    <cellStyle name="注释 2 2 2 13 5" xfId="15979"/>
    <cellStyle name="注释 2 2 2 14" xfId="4713"/>
    <cellStyle name="注释 2 2 2 14 2" xfId="8526"/>
    <cellStyle name="注释 2 2 2 14 2 2" xfId="28851"/>
    <cellStyle name="注释 2 2 2 14 2 3" xfId="19745"/>
    <cellStyle name="注释 2 2 2 14 3" xfId="12199"/>
    <cellStyle name="注释 2 2 2 14 3 2" xfId="31609"/>
    <cellStyle name="注释 2 2 2 14 3 3" xfId="23305"/>
    <cellStyle name="注释 2 2 2 14 4" xfId="26151"/>
    <cellStyle name="注释 2 2 2 14 5" xfId="16126"/>
    <cellStyle name="注释 2 2 2 15" xfId="4866"/>
    <cellStyle name="注释 2 2 2 15 2" xfId="8677"/>
    <cellStyle name="注释 2 2 2 15 2 2" xfId="28996"/>
    <cellStyle name="注释 2 2 2 15 2 3" xfId="19896"/>
    <cellStyle name="注释 2 2 2 15 3" xfId="12350"/>
    <cellStyle name="注释 2 2 2 15 3 2" xfId="31754"/>
    <cellStyle name="注释 2 2 2 15 3 3" xfId="23456"/>
    <cellStyle name="注释 2 2 2 15 4" xfId="26296"/>
    <cellStyle name="注释 2 2 2 15 5" xfId="16168"/>
    <cellStyle name="注释 2 2 2 16" xfId="5011"/>
    <cellStyle name="注释 2 2 2 16 2" xfId="8809"/>
    <cellStyle name="注释 2 2 2 16 2 2" xfId="29083"/>
    <cellStyle name="注释 2 2 2 16 2 3" xfId="20028"/>
    <cellStyle name="注释 2 2 2 16 3" xfId="12482"/>
    <cellStyle name="注释 2 2 2 16 3 2" xfId="31841"/>
    <cellStyle name="注释 2 2 2 16 3 3" xfId="23588"/>
    <cellStyle name="注释 2 2 2 16 4" xfId="26396"/>
    <cellStyle name="注释 2 2 2 16 5" xfId="16251"/>
    <cellStyle name="注释 2 2 2 17" xfId="5138"/>
    <cellStyle name="注释 2 2 2 17 2" xfId="8922"/>
    <cellStyle name="注释 2 2 2 17 2 2" xfId="29192"/>
    <cellStyle name="注释 2 2 2 17 2 3" xfId="20141"/>
    <cellStyle name="注释 2 2 2 17 3" xfId="12595"/>
    <cellStyle name="注释 2 2 2 17 3 2" xfId="31950"/>
    <cellStyle name="注释 2 2 2 17 3 3" xfId="23701"/>
    <cellStyle name="注释 2 2 2 17 4" xfId="26514"/>
    <cellStyle name="注释 2 2 2 17 5" xfId="16291"/>
    <cellStyle name="注释 2 2 2 18" xfId="5264"/>
    <cellStyle name="注释 2 2 2 18 2" xfId="9034"/>
    <cellStyle name="注释 2 2 2 18 2 2" xfId="29265"/>
    <cellStyle name="注释 2 2 2 18 2 3" xfId="20253"/>
    <cellStyle name="注释 2 2 2 18 3" xfId="12707"/>
    <cellStyle name="注释 2 2 2 18 3 2" xfId="32023"/>
    <cellStyle name="注释 2 2 2 18 3 3" xfId="23813"/>
    <cellStyle name="注释 2 2 2 18 4" xfId="26601"/>
    <cellStyle name="注释 2 2 2 18 5" xfId="16366"/>
    <cellStyle name="注释 2 2 2 19" xfId="5182"/>
    <cellStyle name="注释 2 2 2 19 2" xfId="26558"/>
    <cellStyle name="注释 2 2 2 19 3" xfId="16569"/>
    <cellStyle name="注释 2 2 2 2" xfId="1487"/>
    <cellStyle name="注释 2 2 2 2 10" xfId="3956"/>
    <cellStyle name="注释 2 2 2 2 10 2" xfId="7782"/>
    <cellStyle name="注释 2 2 2 2 10 2 2" xfId="28371"/>
    <cellStyle name="注释 2 2 2 2 10 2 3" xfId="19001"/>
    <cellStyle name="注释 2 2 2 2 10 3" xfId="11455"/>
    <cellStyle name="注释 2 2 2 2 10 3 2" xfId="31129"/>
    <cellStyle name="注释 2 2 2 2 10 3 3" xfId="22561"/>
    <cellStyle name="注释 2 2 2 2 10 4" xfId="25660"/>
    <cellStyle name="注释 2 2 2 2 10 5" xfId="15705"/>
    <cellStyle name="注释 2 2 2 2 11" xfId="4099"/>
    <cellStyle name="注释 2 2 2 2 11 2" xfId="7924"/>
    <cellStyle name="注释 2 2 2 2 11 2 2" xfId="28466"/>
    <cellStyle name="注释 2 2 2 2 11 2 3" xfId="19143"/>
    <cellStyle name="注释 2 2 2 2 11 3" xfId="11597"/>
    <cellStyle name="注释 2 2 2 2 11 3 2" xfId="31224"/>
    <cellStyle name="注释 2 2 2 2 11 3 3" xfId="22703"/>
    <cellStyle name="注释 2 2 2 2 11 4" xfId="25755"/>
    <cellStyle name="注释 2 2 2 2 11 5" xfId="15790"/>
    <cellStyle name="注释 2 2 2 2 12" xfId="4342"/>
    <cellStyle name="注释 2 2 2 2 12 2" xfId="8162"/>
    <cellStyle name="注释 2 2 2 2 12 2 2" xfId="28636"/>
    <cellStyle name="注释 2 2 2 2 12 2 3" xfId="19381"/>
    <cellStyle name="注释 2 2 2 2 12 3" xfId="11835"/>
    <cellStyle name="注释 2 2 2 2 12 3 2" xfId="31394"/>
    <cellStyle name="注释 2 2 2 2 12 3 3" xfId="22941"/>
    <cellStyle name="注释 2 2 2 2 12 4" xfId="25930"/>
    <cellStyle name="注释 2 2 2 2 12 5" xfId="15896"/>
    <cellStyle name="注释 2 2 2 2 13" xfId="4469"/>
    <cellStyle name="注释 2 2 2 2 13 2" xfId="8287"/>
    <cellStyle name="注释 2 2 2 2 13 2 2" xfId="28719"/>
    <cellStyle name="注释 2 2 2 2 13 2 3" xfId="19506"/>
    <cellStyle name="注释 2 2 2 2 13 3" xfId="11960"/>
    <cellStyle name="注释 2 2 2 2 13 3 2" xfId="31477"/>
    <cellStyle name="注释 2 2 2 2 13 3 3" xfId="23066"/>
    <cellStyle name="注释 2 2 2 2 13 4" xfId="26014"/>
    <cellStyle name="注释 2 2 2 2 13 5" xfId="15980"/>
    <cellStyle name="注释 2 2 2 2 14" xfId="4714"/>
    <cellStyle name="注释 2 2 2 2 14 2" xfId="8527"/>
    <cellStyle name="注释 2 2 2 2 14 2 2" xfId="28852"/>
    <cellStyle name="注释 2 2 2 2 14 2 3" xfId="19746"/>
    <cellStyle name="注释 2 2 2 2 14 3" xfId="12200"/>
    <cellStyle name="注释 2 2 2 2 14 3 2" xfId="31610"/>
    <cellStyle name="注释 2 2 2 2 14 3 3" xfId="23306"/>
    <cellStyle name="注释 2 2 2 2 14 4" xfId="26152"/>
    <cellStyle name="注释 2 2 2 2 14 5" xfId="16127"/>
    <cellStyle name="注释 2 2 2 2 15" xfId="4867"/>
    <cellStyle name="注释 2 2 2 2 15 2" xfId="8678"/>
    <cellStyle name="注释 2 2 2 2 15 2 2" xfId="28997"/>
    <cellStyle name="注释 2 2 2 2 15 2 3" xfId="19897"/>
    <cellStyle name="注释 2 2 2 2 15 3" xfId="12351"/>
    <cellStyle name="注释 2 2 2 2 15 3 2" xfId="31755"/>
    <cellStyle name="注释 2 2 2 2 15 3 3" xfId="23457"/>
    <cellStyle name="注释 2 2 2 2 15 4" xfId="26297"/>
    <cellStyle name="注释 2 2 2 2 15 5" xfId="16169"/>
    <cellStyle name="注释 2 2 2 2 16" xfId="5012"/>
    <cellStyle name="注释 2 2 2 2 16 2" xfId="8810"/>
    <cellStyle name="注释 2 2 2 2 16 2 2" xfId="29084"/>
    <cellStyle name="注释 2 2 2 2 16 2 3" xfId="20029"/>
    <cellStyle name="注释 2 2 2 2 16 3" xfId="12483"/>
    <cellStyle name="注释 2 2 2 2 16 3 2" xfId="31842"/>
    <cellStyle name="注释 2 2 2 2 16 3 3" xfId="23589"/>
    <cellStyle name="注释 2 2 2 2 16 4" xfId="26397"/>
    <cellStyle name="注释 2 2 2 2 16 5" xfId="16252"/>
    <cellStyle name="注释 2 2 2 2 17" xfId="5139"/>
    <cellStyle name="注释 2 2 2 2 17 2" xfId="8923"/>
    <cellStyle name="注释 2 2 2 2 17 2 2" xfId="29193"/>
    <cellStyle name="注释 2 2 2 2 17 2 3" xfId="20142"/>
    <cellStyle name="注释 2 2 2 2 17 3" xfId="12596"/>
    <cellStyle name="注释 2 2 2 2 17 3 2" xfId="31951"/>
    <cellStyle name="注释 2 2 2 2 17 3 3" xfId="23702"/>
    <cellStyle name="注释 2 2 2 2 17 4" xfId="26515"/>
    <cellStyle name="注释 2 2 2 2 17 5" xfId="16292"/>
    <cellStyle name="注释 2 2 2 2 18" xfId="5265"/>
    <cellStyle name="注释 2 2 2 2 18 2" xfId="9035"/>
    <cellStyle name="注释 2 2 2 2 18 2 2" xfId="29266"/>
    <cellStyle name="注释 2 2 2 2 18 2 3" xfId="20254"/>
    <cellStyle name="注释 2 2 2 2 18 3" xfId="12708"/>
    <cellStyle name="注释 2 2 2 2 18 3 2" xfId="32024"/>
    <cellStyle name="注释 2 2 2 2 18 3 3" xfId="23814"/>
    <cellStyle name="注释 2 2 2 2 18 4" xfId="26602"/>
    <cellStyle name="注释 2 2 2 2 18 5" xfId="16367"/>
    <cellStyle name="注释 2 2 2 2 19" xfId="5183"/>
    <cellStyle name="注释 2 2 2 2 19 2" xfId="26559"/>
    <cellStyle name="注释 2 2 2 2 19 3" xfId="16570"/>
    <cellStyle name="注释 2 2 2 2 2" xfId="1488"/>
    <cellStyle name="注释 2 2 2 2 2 10" xfId="4100"/>
    <cellStyle name="注释 2 2 2 2 2 10 2" xfId="7925"/>
    <cellStyle name="注释 2 2 2 2 2 10 2 2" xfId="28467"/>
    <cellStyle name="注释 2 2 2 2 2 10 2 3" xfId="19144"/>
    <cellStyle name="注释 2 2 2 2 2 10 3" xfId="11598"/>
    <cellStyle name="注释 2 2 2 2 2 10 3 2" xfId="31225"/>
    <cellStyle name="注释 2 2 2 2 2 10 3 3" xfId="22704"/>
    <cellStyle name="注释 2 2 2 2 2 10 4" xfId="25756"/>
    <cellStyle name="注释 2 2 2 2 2 10 5" xfId="15791"/>
    <cellStyle name="注释 2 2 2 2 2 11" xfId="4343"/>
    <cellStyle name="注释 2 2 2 2 2 11 2" xfId="8163"/>
    <cellStyle name="注释 2 2 2 2 2 11 2 2" xfId="28637"/>
    <cellStyle name="注释 2 2 2 2 2 11 2 3" xfId="19382"/>
    <cellStyle name="注释 2 2 2 2 2 11 3" xfId="11836"/>
    <cellStyle name="注释 2 2 2 2 2 11 3 2" xfId="31395"/>
    <cellStyle name="注释 2 2 2 2 2 11 3 3" xfId="22942"/>
    <cellStyle name="注释 2 2 2 2 2 11 4" xfId="25931"/>
    <cellStyle name="注释 2 2 2 2 2 11 5" xfId="15897"/>
    <cellStyle name="注释 2 2 2 2 2 12" xfId="4470"/>
    <cellStyle name="注释 2 2 2 2 2 12 2" xfId="8288"/>
    <cellStyle name="注释 2 2 2 2 2 12 2 2" xfId="28720"/>
    <cellStyle name="注释 2 2 2 2 2 12 2 3" xfId="19507"/>
    <cellStyle name="注释 2 2 2 2 2 12 3" xfId="11961"/>
    <cellStyle name="注释 2 2 2 2 2 12 3 2" xfId="31478"/>
    <cellStyle name="注释 2 2 2 2 2 12 3 3" xfId="23067"/>
    <cellStyle name="注释 2 2 2 2 2 12 4" xfId="26015"/>
    <cellStyle name="注释 2 2 2 2 2 12 5" xfId="15981"/>
    <cellStyle name="注释 2 2 2 2 2 13" xfId="4715"/>
    <cellStyle name="注释 2 2 2 2 2 13 2" xfId="8528"/>
    <cellStyle name="注释 2 2 2 2 2 13 2 2" xfId="28853"/>
    <cellStyle name="注释 2 2 2 2 2 13 2 3" xfId="19747"/>
    <cellStyle name="注释 2 2 2 2 2 13 3" xfId="12201"/>
    <cellStyle name="注释 2 2 2 2 2 13 3 2" xfId="31611"/>
    <cellStyle name="注释 2 2 2 2 2 13 3 3" xfId="23307"/>
    <cellStyle name="注释 2 2 2 2 2 13 4" xfId="26153"/>
    <cellStyle name="注释 2 2 2 2 2 13 5" xfId="16128"/>
    <cellStyle name="注释 2 2 2 2 2 14" xfId="4868"/>
    <cellStyle name="注释 2 2 2 2 2 14 2" xfId="8679"/>
    <cellStyle name="注释 2 2 2 2 2 14 2 2" xfId="28998"/>
    <cellStyle name="注释 2 2 2 2 2 14 2 3" xfId="19898"/>
    <cellStyle name="注释 2 2 2 2 2 14 3" xfId="12352"/>
    <cellStyle name="注释 2 2 2 2 2 14 3 2" xfId="31756"/>
    <cellStyle name="注释 2 2 2 2 2 14 3 3" xfId="23458"/>
    <cellStyle name="注释 2 2 2 2 2 14 4" xfId="26298"/>
    <cellStyle name="注释 2 2 2 2 2 14 5" xfId="16170"/>
    <cellStyle name="注释 2 2 2 2 2 15" xfId="5013"/>
    <cellStyle name="注释 2 2 2 2 2 15 2" xfId="8811"/>
    <cellStyle name="注释 2 2 2 2 2 15 2 2" xfId="29085"/>
    <cellStyle name="注释 2 2 2 2 2 15 2 3" xfId="20030"/>
    <cellStyle name="注释 2 2 2 2 2 15 3" xfId="12484"/>
    <cellStyle name="注释 2 2 2 2 2 15 3 2" xfId="31843"/>
    <cellStyle name="注释 2 2 2 2 2 15 3 3" xfId="23590"/>
    <cellStyle name="注释 2 2 2 2 2 15 4" xfId="26398"/>
    <cellStyle name="注释 2 2 2 2 2 15 5" xfId="16253"/>
    <cellStyle name="注释 2 2 2 2 2 16" xfId="5140"/>
    <cellStyle name="注释 2 2 2 2 2 16 2" xfId="8924"/>
    <cellStyle name="注释 2 2 2 2 2 16 2 2" xfId="29194"/>
    <cellStyle name="注释 2 2 2 2 2 16 2 3" xfId="20143"/>
    <cellStyle name="注释 2 2 2 2 2 16 3" xfId="12597"/>
    <cellStyle name="注释 2 2 2 2 2 16 3 2" xfId="31952"/>
    <cellStyle name="注释 2 2 2 2 2 16 3 3" xfId="23703"/>
    <cellStyle name="注释 2 2 2 2 2 16 4" xfId="26516"/>
    <cellStyle name="注释 2 2 2 2 2 16 5" xfId="16293"/>
    <cellStyle name="注释 2 2 2 2 2 17" xfId="5266"/>
    <cellStyle name="注释 2 2 2 2 2 17 2" xfId="9036"/>
    <cellStyle name="注释 2 2 2 2 2 17 2 2" xfId="29267"/>
    <cellStyle name="注释 2 2 2 2 2 17 2 3" xfId="20255"/>
    <cellStyle name="注释 2 2 2 2 2 17 3" xfId="12709"/>
    <cellStyle name="注释 2 2 2 2 2 17 3 2" xfId="32025"/>
    <cellStyle name="注释 2 2 2 2 2 17 3 3" xfId="23815"/>
    <cellStyle name="注释 2 2 2 2 2 17 4" xfId="26603"/>
    <cellStyle name="注释 2 2 2 2 2 17 5" xfId="16368"/>
    <cellStyle name="注释 2 2 2 2 2 18" xfId="5184"/>
    <cellStyle name="注释 2 2 2 2 2 18 2" xfId="26560"/>
    <cellStyle name="注释 2 2 2 2 2 18 3" xfId="16571"/>
    <cellStyle name="注释 2 2 2 2 2 19" xfId="9115"/>
    <cellStyle name="注释 2 2 2 2 2 19 2" xfId="29303"/>
    <cellStyle name="注释 2 2 2 2 2 19 3" xfId="20334"/>
    <cellStyle name="注释 2 2 2 2 2 2" xfId="2600"/>
    <cellStyle name="注释 2 2 2 2 2 2 2" xfId="6480"/>
    <cellStyle name="注释 2 2 2 2 2 2 2 2" xfId="27407"/>
    <cellStyle name="注释 2 2 2 2 2 2 2 3" xfId="17699"/>
    <cellStyle name="注释 2 2 2 2 2 2 3" xfId="10153"/>
    <cellStyle name="注释 2 2 2 2 2 2 3 2" xfId="30165"/>
    <cellStyle name="注释 2 2 2 2 2 2 3 3" xfId="21259"/>
    <cellStyle name="注释 2 2 2 2 2 2 4" xfId="24670"/>
    <cellStyle name="注释 2 2 2 2 2 2 5" xfId="15056"/>
    <cellStyle name="注释 2 2 2 2 2 2 6" xfId="35523"/>
    <cellStyle name="注释 2 2 2 2 2 20" xfId="23866"/>
    <cellStyle name="注释 2 2 2 2 2 21" xfId="35205"/>
    <cellStyle name="注释 2 2 2 2 2 3" xfId="2750"/>
    <cellStyle name="注释 2 2 2 2 2 3 2" xfId="6629"/>
    <cellStyle name="注释 2 2 2 2 2 3 2 2" xfId="27545"/>
    <cellStyle name="注释 2 2 2 2 2 3 2 3" xfId="17848"/>
    <cellStyle name="注释 2 2 2 2 2 3 3" xfId="10302"/>
    <cellStyle name="注释 2 2 2 2 2 3 3 2" xfId="30303"/>
    <cellStyle name="注释 2 2 2 2 2 3 3 3" xfId="21408"/>
    <cellStyle name="注释 2 2 2 2 2 3 4" xfId="24809"/>
    <cellStyle name="注释 2 2 2 2 2 3 5" xfId="15119"/>
    <cellStyle name="注释 2 2 2 2 2 3 6" xfId="36129"/>
    <cellStyle name="注释 2 2 2 2 2 4" xfId="2901"/>
    <cellStyle name="注释 2 2 2 2 2 4 2" xfId="6780"/>
    <cellStyle name="注释 2 2 2 2 2 4 2 2" xfId="27678"/>
    <cellStyle name="注释 2 2 2 2 2 4 2 3" xfId="17999"/>
    <cellStyle name="注释 2 2 2 2 2 4 3" xfId="10453"/>
    <cellStyle name="注释 2 2 2 2 2 4 3 2" xfId="30436"/>
    <cellStyle name="注释 2 2 2 2 2 4 3 3" xfId="21559"/>
    <cellStyle name="注释 2 2 2 2 2 4 4" xfId="24942"/>
    <cellStyle name="注释 2 2 2 2 2 4 5" xfId="15179"/>
    <cellStyle name="注释 2 2 2 2 2 5" xfId="3060"/>
    <cellStyle name="注释 2 2 2 2 2 5 2" xfId="6926"/>
    <cellStyle name="注释 2 2 2 2 2 5 2 2" xfId="27777"/>
    <cellStyle name="注释 2 2 2 2 2 5 2 3" xfId="18145"/>
    <cellStyle name="注释 2 2 2 2 2 5 3" xfId="10599"/>
    <cellStyle name="注释 2 2 2 2 2 5 3 2" xfId="30535"/>
    <cellStyle name="注释 2 2 2 2 2 5 3 3" xfId="21705"/>
    <cellStyle name="注释 2 2 2 2 2 5 4" xfId="25042"/>
    <cellStyle name="注释 2 2 2 2 2 5 5" xfId="15264"/>
    <cellStyle name="注释 2 2 2 2 2 6" xfId="3306"/>
    <cellStyle name="注释 2 2 2 2 2 6 2" xfId="7171"/>
    <cellStyle name="注释 2 2 2 2 2 6 2 2" xfId="27954"/>
    <cellStyle name="注释 2 2 2 2 2 6 2 3" xfId="18390"/>
    <cellStyle name="注释 2 2 2 2 2 6 3" xfId="10844"/>
    <cellStyle name="注释 2 2 2 2 2 6 3 2" xfId="30712"/>
    <cellStyle name="注释 2 2 2 2 2 6 3 3" xfId="21950"/>
    <cellStyle name="注释 2 2 2 2 2 6 4" xfId="25219"/>
    <cellStyle name="注释 2 2 2 2 2 6 5" xfId="15370"/>
    <cellStyle name="注释 2 2 2 2 2 7" xfId="3447"/>
    <cellStyle name="注释 2 2 2 2 2 7 2" xfId="7305"/>
    <cellStyle name="注释 2 2 2 2 2 7 2 2" xfId="28046"/>
    <cellStyle name="注释 2 2 2 2 2 7 2 3" xfId="18524"/>
    <cellStyle name="注释 2 2 2 2 2 7 3" xfId="10978"/>
    <cellStyle name="注释 2 2 2 2 2 7 3 2" xfId="30804"/>
    <cellStyle name="注释 2 2 2 2 2 7 3 3" xfId="22084"/>
    <cellStyle name="注释 2 2 2 2 2 7 4" xfId="25314"/>
    <cellStyle name="注释 2 2 2 2 2 7 5" xfId="15460"/>
    <cellStyle name="注释 2 2 2 2 2 8" xfId="3701"/>
    <cellStyle name="注释 2 2 2 2 2 8 2" xfId="7558"/>
    <cellStyle name="注释 2 2 2 2 2 8 2 2" xfId="28192"/>
    <cellStyle name="注释 2 2 2 2 2 8 2 3" xfId="18777"/>
    <cellStyle name="注释 2 2 2 2 2 8 3" xfId="11231"/>
    <cellStyle name="注释 2 2 2 2 2 8 3 2" xfId="30950"/>
    <cellStyle name="注释 2 2 2 2 2 8 3 3" xfId="22337"/>
    <cellStyle name="注释 2 2 2 2 2 8 4" xfId="25461"/>
    <cellStyle name="注释 2 2 2 2 2 8 5" xfId="15614"/>
    <cellStyle name="注释 2 2 2 2 2 9" xfId="3957"/>
    <cellStyle name="注释 2 2 2 2 2 9 2" xfId="7783"/>
    <cellStyle name="注释 2 2 2 2 2 9 2 2" xfId="28372"/>
    <cellStyle name="注释 2 2 2 2 2 9 2 3" xfId="19002"/>
    <cellStyle name="注释 2 2 2 2 2 9 3" xfId="11456"/>
    <cellStyle name="注释 2 2 2 2 2 9 3 2" xfId="31130"/>
    <cellStyle name="注释 2 2 2 2 2 9 3 3" xfId="22562"/>
    <cellStyle name="注释 2 2 2 2 2 9 4" xfId="25661"/>
    <cellStyle name="注释 2 2 2 2 2 9 5" xfId="15706"/>
    <cellStyle name="注释 2 2 2 2 20" xfId="9114"/>
    <cellStyle name="注释 2 2 2 2 20 2" xfId="29302"/>
    <cellStyle name="注释 2 2 2 2 20 3" xfId="20333"/>
    <cellStyle name="注释 2 2 2 2 21" xfId="23865"/>
    <cellStyle name="注释 2 2 2 2 22" xfId="34535"/>
    <cellStyle name="注释 2 2 2 2 3" xfId="2599"/>
    <cellStyle name="注释 2 2 2 2 3 2" xfId="6479"/>
    <cellStyle name="注释 2 2 2 2 3 2 2" xfId="27406"/>
    <cellStyle name="注释 2 2 2 2 3 2 3" xfId="17698"/>
    <cellStyle name="注释 2 2 2 2 3 3" xfId="10152"/>
    <cellStyle name="注释 2 2 2 2 3 3 2" xfId="30164"/>
    <cellStyle name="注释 2 2 2 2 3 3 3" xfId="21258"/>
    <cellStyle name="注释 2 2 2 2 3 4" xfId="24669"/>
    <cellStyle name="注释 2 2 2 2 3 5" xfId="15055"/>
    <cellStyle name="注释 2 2 2 2 3 6" xfId="35166"/>
    <cellStyle name="注释 2 2 2 2 4" xfId="2749"/>
    <cellStyle name="注释 2 2 2 2 4 2" xfId="6628"/>
    <cellStyle name="注释 2 2 2 2 4 2 2" xfId="27544"/>
    <cellStyle name="注释 2 2 2 2 4 2 3" xfId="17847"/>
    <cellStyle name="注释 2 2 2 2 4 3" xfId="10301"/>
    <cellStyle name="注释 2 2 2 2 4 3 2" xfId="30302"/>
    <cellStyle name="注释 2 2 2 2 4 3 3" xfId="21407"/>
    <cellStyle name="注释 2 2 2 2 4 4" xfId="24808"/>
    <cellStyle name="注释 2 2 2 2 4 5" xfId="15118"/>
    <cellStyle name="注释 2 2 2 2 4 6" xfId="35704"/>
    <cellStyle name="注释 2 2 2 2 5" xfId="2900"/>
    <cellStyle name="注释 2 2 2 2 5 2" xfId="6779"/>
    <cellStyle name="注释 2 2 2 2 5 2 2" xfId="27677"/>
    <cellStyle name="注释 2 2 2 2 5 2 3" xfId="17998"/>
    <cellStyle name="注释 2 2 2 2 5 3" xfId="10452"/>
    <cellStyle name="注释 2 2 2 2 5 3 2" xfId="30435"/>
    <cellStyle name="注释 2 2 2 2 5 3 3" xfId="21558"/>
    <cellStyle name="注释 2 2 2 2 5 4" xfId="24941"/>
    <cellStyle name="注释 2 2 2 2 5 5" xfId="15178"/>
    <cellStyle name="注释 2 2 2 2 6" xfId="3059"/>
    <cellStyle name="注释 2 2 2 2 6 2" xfId="6925"/>
    <cellStyle name="注释 2 2 2 2 6 2 2" xfId="27776"/>
    <cellStyle name="注释 2 2 2 2 6 2 3" xfId="18144"/>
    <cellStyle name="注释 2 2 2 2 6 3" xfId="10598"/>
    <cellStyle name="注释 2 2 2 2 6 3 2" xfId="30534"/>
    <cellStyle name="注释 2 2 2 2 6 3 3" xfId="21704"/>
    <cellStyle name="注释 2 2 2 2 6 4" xfId="25041"/>
    <cellStyle name="注释 2 2 2 2 6 5" xfId="15263"/>
    <cellStyle name="注释 2 2 2 2 7" xfId="3305"/>
    <cellStyle name="注释 2 2 2 2 7 2" xfId="7170"/>
    <cellStyle name="注释 2 2 2 2 7 2 2" xfId="27953"/>
    <cellStyle name="注释 2 2 2 2 7 2 3" xfId="18389"/>
    <cellStyle name="注释 2 2 2 2 7 3" xfId="10843"/>
    <cellStyle name="注释 2 2 2 2 7 3 2" xfId="30711"/>
    <cellStyle name="注释 2 2 2 2 7 3 3" xfId="21949"/>
    <cellStyle name="注释 2 2 2 2 7 4" xfId="25218"/>
    <cellStyle name="注释 2 2 2 2 7 5" xfId="15369"/>
    <cellStyle name="注释 2 2 2 2 8" xfId="3446"/>
    <cellStyle name="注释 2 2 2 2 8 2" xfId="7304"/>
    <cellStyle name="注释 2 2 2 2 8 2 2" xfId="28045"/>
    <cellStyle name="注释 2 2 2 2 8 2 3" xfId="18523"/>
    <cellStyle name="注释 2 2 2 2 8 3" xfId="10977"/>
    <cellStyle name="注释 2 2 2 2 8 3 2" xfId="30803"/>
    <cellStyle name="注释 2 2 2 2 8 3 3" xfId="22083"/>
    <cellStyle name="注释 2 2 2 2 8 4" xfId="25313"/>
    <cellStyle name="注释 2 2 2 2 8 5" xfId="15459"/>
    <cellStyle name="注释 2 2 2 2 9" xfId="3700"/>
    <cellStyle name="注释 2 2 2 2 9 2" xfId="7557"/>
    <cellStyle name="注释 2 2 2 2 9 2 2" xfId="28191"/>
    <cellStyle name="注释 2 2 2 2 9 2 3" xfId="18776"/>
    <cellStyle name="注释 2 2 2 2 9 3" xfId="11230"/>
    <cellStyle name="注释 2 2 2 2 9 3 2" xfId="30949"/>
    <cellStyle name="注释 2 2 2 2 9 3 3" xfId="22336"/>
    <cellStyle name="注释 2 2 2 2 9 4" xfId="25460"/>
    <cellStyle name="注释 2 2 2 2 9 5" xfId="15613"/>
    <cellStyle name="注释 2 2 2 20" xfId="9113"/>
    <cellStyle name="注释 2 2 2 20 2" xfId="29301"/>
    <cellStyle name="注释 2 2 2 20 3" xfId="20332"/>
    <cellStyle name="注释 2 2 2 21" xfId="23864"/>
    <cellStyle name="注释 2 2 2 22" xfId="34690"/>
    <cellStyle name="注释 2 2 2 3" xfId="2598"/>
    <cellStyle name="注释 2 2 2 3 2" xfId="6478"/>
    <cellStyle name="注释 2 2 2 3 2 2" xfId="27405"/>
    <cellStyle name="注释 2 2 2 3 2 3" xfId="17697"/>
    <cellStyle name="注释 2 2 2 3 3" xfId="10151"/>
    <cellStyle name="注释 2 2 2 3 3 2" xfId="30163"/>
    <cellStyle name="注释 2 2 2 3 3 3" xfId="21257"/>
    <cellStyle name="注释 2 2 2 3 4" xfId="24668"/>
    <cellStyle name="注释 2 2 2 3 5" xfId="15054"/>
    <cellStyle name="注释 2 2 2 3 6" xfId="34917"/>
    <cellStyle name="注释 2 2 2 4" xfId="2748"/>
    <cellStyle name="注释 2 2 2 4 2" xfId="6627"/>
    <cellStyle name="注释 2 2 2 4 2 2" xfId="27543"/>
    <cellStyle name="注释 2 2 2 4 2 3" xfId="17846"/>
    <cellStyle name="注释 2 2 2 4 3" xfId="10300"/>
    <cellStyle name="注释 2 2 2 4 3 2" xfId="30301"/>
    <cellStyle name="注释 2 2 2 4 3 3" xfId="21406"/>
    <cellStyle name="注释 2 2 2 4 4" xfId="24807"/>
    <cellStyle name="注释 2 2 2 4 5" xfId="15117"/>
    <cellStyle name="注释 2 2 2 4 6" xfId="35750"/>
    <cellStyle name="注释 2 2 2 5" xfId="2899"/>
    <cellStyle name="注释 2 2 2 5 2" xfId="6778"/>
    <cellStyle name="注释 2 2 2 5 2 2" xfId="27676"/>
    <cellStyle name="注释 2 2 2 5 2 3" xfId="17997"/>
    <cellStyle name="注释 2 2 2 5 3" xfId="10451"/>
    <cellStyle name="注释 2 2 2 5 3 2" xfId="30434"/>
    <cellStyle name="注释 2 2 2 5 3 3" xfId="21557"/>
    <cellStyle name="注释 2 2 2 5 4" xfId="24940"/>
    <cellStyle name="注释 2 2 2 5 5" xfId="15177"/>
    <cellStyle name="注释 2 2 2 6" xfId="3058"/>
    <cellStyle name="注释 2 2 2 6 2" xfId="6924"/>
    <cellStyle name="注释 2 2 2 6 2 2" xfId="27775"/>
    <cellStyle name="注释 2 2 2 6 2 3" xfId="18143"/>
    <cellStyle name="注释 2 2 2 6 3" xfId="10597"/>
    <cellStyle name="注释 2 2 2 6 3 2" xfId="30533"/>
    <cellStyle name="注释 2 2 2 6 3 3" xfId="21703"/>
    <cellStyle name="注释 2 2 2 6 4" xfId="25040"/>
    <cellStyle name="注释 2 2 2 6 5" xfId="15262"/>
    <cellStyle name="注释 2 2 2 7" xfId="3304"/>
    <cellStyle name="注释 2 2 2 7 2" xfId="7169"/>
    <cellStyle name="注释 2 2 2 7 2 2" xfId="27952"/>
    <cellStyle name="注释 2 2 2 7 2 3" xfId="18388"/>
    <cellStyle name="注释 2 2 2 7 3" xfId="10842"/>
    <cellStyle name="注释 2 2 2 7 3 2" xfId="30710"/>
    <cellStyle name="注释 2 2 2 7 3 3" xfId="21948"/>
    <cellStyle name="注释 2 2 2 7 4" xfId="25217"/>
    <cellStyle name="注释 2 2 2 7 5" xfId="15368"/>
    <cellStyle name="注释 2 2 2 8" xfId="3445"/>
    <cellStyle name="注释 2 2 2 8 2" xfId="7303"/>
    <cellStyle name="注释 2 2 2 8 2 2" xfId="28044"/>
    <cellStyle name="注释 2 2 2 8 2 3" xfId="18522"/>
    <cellStyle name="注释 2 2 2 8 3" xfId="10976"/>
    <cellStyle name="注释 2 2 2 8 3 2" xfId="30802"/>
    <cellStyle name="注释 2 2 2 8 3 3" xfId="22082"/>
    <cellStyle name="注释 2 2 2 8 4" xfId="25312"/>
    <cellStyle name="注释 2 2 2 8 5" xfId="15458"/>
    <cellStyle name="注释 2 2 2 9" xfId="3699"/>
    <cellStyle name="注释 2 2 2 9 2" xfId="7556"/>
    <cellStyle name="注释 2 2 2 9 2 2" xfId="28190"/>
    <cellStyle name="注释 2 2 2 9 2 3" xfId="18775"/>
    <cellStyle name="注释 2 2 2 9 3" xfId="11229"/>
    <cellStyle name="注释 2 2 2 9 3 2" xfId="30948"/>
    <cellStyle name="注释 2 2 2 9 3 3" xfId="22335"/>
    <cellStyle name="注释 2 2 2 9 4" xfId="25459"/>
    <cellStyle name="注释 2 2 2 9 5" xfId="15612"/>
    <cellStyle name="注释 2 2 20" xfId="5263"/>
    <cellStyle name="注释 2 2 20 2" xfId="9033"/>
    <cellStyle name="注释 2 2 20 2 2" xfId="29264"/>
    <cellStyle name="注释 2 2 20 2 3" xfId="20252"/>
    <cellStyle name="注释 2 2 20 3" xfId="12706"/>
    <cellStyle name="注释 2 2 20 3 2" xfId="32022"/>
    <cellStyle name="注释 2 2 20 3 3" xfId="23812"/>
    <cellStyle name="注释 2 2 20 4" xfId="26600"/>
    <cellStyle name="注释 2 2 20 5" xfId="16365"/>
    <cellStyle name="注释 2 2 21" xfId="5181"/>
    <cellStyle name="注释 2 2 21 2" xfId="26557"/>
    <cellStyle name="注释 2 2 21 3" xfId="16568"/>
    <cellStyle name="注释 2 2 22" xfId="9112"/>
    <cellStyle name="注释 2 2 22 2" xfId="29300"/>
    <cellStyle name="注释 2 2 22 3" xfId="20331"/>
    <cellStyle name="注释 2 2 23" xfId="23863"/>
    <cellStyle name="注释 2 2 24" xfId="34076"/>
    <cellStyle name="注释 2 2 3" xfId="1489"/>
    <cellStyle name="注释 2 2 3 10" xfId="4101"/>
    <cellStyle name="注释 2 2 3 10 2" xfId="7926"/>
    <cellStyle name="注释 2 2 3 10 2 2" xfId="28468"/>
    <cellStyle name="注释 2 2 3 10 2 3" xfId="19145"/>
    <cellStyle name="注释 2 2 3 10 3" xfId="11599"/>
    <cellStyle name="注释 2 2 3 10 3 2" xfId="31226"/>
    <cellStyle name="注释 2 2 3 10 3 3" xfId="22705"/>
    <cellStyle name="注释 2 2 3 10 4" xfId="25757"/>
    <cellStyle name="注释 2 2 3 10 5" xfId="15792"/>
    <cellStyle name="注释 2 2 3 11" xfId="4344"/>
    <cellStyle name="注释 2 2 3 11 2" xfId="8164"/>
    <cellStyle name="注释 2 2 3 11 2 2" xfId="28638"/>
    <cellStyle name="注释 2 2 3 11 2 3" xfId="19383"/>
    <cellStyle name="注释 2 2 3 11 3" xfId="11837"/>
    <cellStyle name="注释 2 2 3 11 3 2" xfId="31396"/>
    <cellStyle name="注释 2 2 3 11 3 3" xfId="22943"/>
    <cellStyle name="注释 2 2 3 11 4" xfId="25932"/>
    <cellStyle name="注释 2 2 3 11 5" xfId="15898"/>
    <cellStyle name="注释 2 2 3 12" xfId="4471"/>
    <cellStyle name="注释 2 2 3 12 2" xfId="8289"/>
    <cellStyle name="注释 2 2 3 12 2 2" xfId="28721"/>
    <cellStyle name="注释 2 2 3 12 2 3" xfId="19508"/>
    <cellStyle name="注释 2 2 3 12 3" xfId="11962"/>
    <cellStyle name="注释 2 2 3 12 3 2" xfId="31479"/>
    <cellStyle name="注释 2 2 3 12 3 3" xfId="23068"/>
    <cellStyle name="注释 2 2 3 12 4" xfId="26016"/>
    <cellStyle name="注释 2 2 3 12 5" xfId="15982"/>
    <cellStyle name="注释 2 2 3 13" xfId="4716"/>
    <cellStyle name="注释 2 2 3 13 2" xfId="8529"/>
    <cellStyle name="注释 2 2 3 13 2 2" xfId="28854"/>
    <cellStyle name="注释 2 2 3 13 2 3" xfId="19748"/>
    <cellStyle name="注释 2 2 3 13 3" xfId="12202"/>
    <cellStyle name="注释 2 2 3 13 3 2" xfId="31612"/>
    <cellStyle name="注释 2 2 3 13 3 3" xfId="23308"/>
    <cellStyle name="注释 2 2 3 13 4" xfId="26154"/>
    <cellStyle name="注释 2 2 3 13 5" xfId="16129"/>
    <cellStyle name="注释 2 2 3 14" xfId="4869"/>
    <cellStyle name="注释 2 2 3 14 2" xfId="8680"/>
    <cellStyle name="注释 2 2 3 14 2 2" xfId="28999"/>
    <cellStyle name="注释 2 2 3 14 2 3" xfId="19899"/>
    <cellStyle name="注释 2 2 3 14 3" xfId="12353"/>
    <cellStyle name="注释 2 2 3 14 3 2" xfId="31757"/>
    <cellStyle name="注释 2 2 3 14 3 3" xfId="23459"/>
    <cellStyle name="注释 2 2 3 14 4" xfId="26299"/>
    <cellStyle name="注释 2 2 3 14 5" xfId="16171"/>
    <cellStyle name="注释 2 2 3 15" xfId="5014"/>
    <cellStyle name="注释 2 2 3 15 2" xfId="8812"/>
    <cellStyle name="注释 2 2 3 15 2 2" xfId="29086"/>
    <cellStyle name="注释 2 2 3 15 2 3" xfId="20031"/>
    <cellStyle name="注释 2 2 3 15 3" xfId="12485"/>
    <cellStyle name="注释 2 2 3 15 3 2" xfId="31844"/>
    <cellStyle name="注释 2 2 3 15 3 3" xfId="23591"/>
    <cellStyle name="注释 2 2 3 15 4" xfId="26399"/>
    <cellStyle name="注释 2 2 3 15 5" xfId="16254"/>
    <cellStyle name="注释 2 2 3 16" xfId="5141"/>
    <cellStyle name="注释 2 2 3 16 2" xfId="8925"/>
    <cellStyle name="注释 2 2 3 16 2 2" xfId="29195"/>
    <cellStyle name="注释 2 2 3 16 2 3" xfId="20144"/>
    <cellStyle name="注释 2 2 3 16 3" xfId="12598"/>
    <cellStyle name="注释 2 2 3 16 3 2" xfId="31953"/>
    <cellStyle name="注释 2 2 3 16 3 3" xfId="23704"/>
    <cellStyle name="注释 2 2 3 16 4" xfId="26517"/>
    <cellStyle name="注释 2 2 3 16 5" xfId="16294"/>
    <cellStyle name="注释 2 2 3 17" xfId="5267"/>
    <cellStyle name="注释 2 2 3 17 2" xfId="9037"/>
    <cellStyle name="注释 2 2 3 17 2 2" xfId="29268"/>
    <cellStyle name="注释 2 2 3 17 2 3" xfId="20256"/>
    <cellStyle name="注释 2 2 3 17 3" xfId="12710"/>
    <cellStyle name="注释 2 2 3 17 3 2" xfId="32026"/>
    <cellStyle name="注释 2 2 3 17 3 3" xfId="23816"/>
    <cellStyle name="注释 2 2 3 17 4" xfId="26604"/>
    <cellStyle name="注释 2 2 3 17 5" xfId="16369"/>
    <cellStyle name="注释 2 2 3 18" xfId="5185"/>
    <cellStyle name="注释 2 2 3 18 2" xfId="26561"/>
    <cellStyle name="注释 2 2 3 18 3" xfId="16572"/>
    <cellStyle name="注释 2 2 3 19" xfId="9116"/>
    <cellStyle name="注释 2 2 3 19 2" xfId="29304"/>
    <cellStyle name="注释 2 2 3 19 3" xfId="20335"/>
    <cellStyle name="注释 2 2 3 2" xfId="2601"/>
    <cellStyle name="注释 2 2 3 2 2" xfId="6481"/>
    <cellStyle name="注释 2 2 3 2 2 2" xfId="27408"/>
    <cellStyle name="注释 2 2 3 2 2 3" xfId="17700"/>
    <cellStyle name="注释 2 2 3 2 3" xfId="10154"/>
    <cellStyle name="注释 2 2 3 2 3 2" xfId="30166"/>
    <cellStyle name="注释 2 2 3 2 3 3" xfId="21260"/>
    <cellStyle name="注释 2 2 3 2 4" xfId="24671"/>
    <cellStyle name="注释 2 2 3 2 5" xfId="15057"/>
    <cellStyle name="注释 2 2 3 2 6" xfId="34801"/>
    <cellStyle name="注释 2 2 3 20" xfId="23867"/>
    <cellStyle name="注释 2 2 3 21" xfId="34400"/>
    <cellStyle name="注释 2 2 3 3" xfId="2751"/>
    <cellStyle name="注释 2 2 3 3 2" xfId="6630"/>
    <cellStyle name="注释 2 2 3 3 2 2" xfId="27546"/>
    <cellStyle name="注释 2 2 3 3 2 3" xfId="17849"/>
    <cellStyle name="注释 2 2 3 3 3" xfId="10303"/>
    <cellStyle name="注释 2 2 3 3 3 2" xfId="30304"/>
    <cellStyle name="注释 2 2 3 3 3 3" xfId="21409"/>
    <cellStyle name="注释 2 2 3 3 4" xfId="24810"/>
    <cellStyle name="注释 2 2 3 3 5" xfId="15120"/>
    <cellStyle name="注释 2 2 3 3 6" xfId="35583"/>
    <cellStyle name="注释 2 2 3 4" xfId="2902"/>
    <cellStyle name="注释 2 2 3 4 2" xfId="6781"/>
    <cellStyle name="注释 2 2 3 4 2 2" xfId="27679"/>
    <cellStyle name="注释 2 2 3 4 2 3" xfId="18000"/>
    <cellStyle name="注释 2 2 3 4 3" xfId="10454"/>
    <cellStyle name="注释 2 2 3 4 3 2" xfId="30437"/>
    <cellStyle name="注释 2 2 3 4 3 3" xfId="21560"/>
    <cellStyle name="注释 2 2 3 4 4" xfId="24943"/>
    <cellStyle name="注释 2 2 3 4 5" xfId="15180"/>
    <cellStyle name="注释 2 2 3 5" xfId="3061"/>
    <cellStyle name="注释 2 2 3 5 2" xfId="6927"/>
    <cellStyle name="注释 2 2 3 5 2 2" xfId="27778"/>
    <cellStyle name="注释 2 2 3 5 2 3" xfId="18146"/>
    <cellStyle name="注释 2 2 3 5 3" xfId="10600"/>
    <cellStyle name="注释 2 2 3 5 3 2" xfId="30536"/>
    <cellStyle name="注释 2 2 3 5 3 3" xfId="21706"/>
    <cellStyle name="注释 2 2 3 5 4" xfId="25043"/>
    <cellStyle name="注释 2 2 3 5 5" xfId="15265"/>
    <cellStyle name="注释 2 2 3 6" xfId="3307"/>
    <cellStyle name="注释 2 2 3 6 2" xfId="7172"/>
    <cellStyle name="注释 2 2 3 6 2 2" xfId="27955"/>
    <cellStyle name="注释 2 2 3 6 2 3" xfId="18391"/>
    <cellStyle name="注释 2 2 3 6 3" xfId="10845"/>
    <cellStyle name="注释 2 2 3 6 3 2" xfId="30713"/>
    <cellStyle name="注释 2 2 3 6 3 3" xfId="21951"/>
    <cellStyle name="注释 2 2 3 6 4" xfId="25220"/>
    <cellStyle name="注释 2 2 3 6 5" xfId="15371"/>
    <cellStyle name="注释 2 2 3 7" xfId="3448"/>
    <cellStyle name="注释 2 2 3 7 2" xfId="7306"/>
    <cellStyle name="注释 2 2 3 7 2 2" xfId="28047"/>
    <cellStyle name="注释 2 2 3 7 2 3" xfId="18525"/>
    <cellStyle name="注释 2 2 3 7 3" xfId="10979"/>
    <cellStyle name="注释 2 2 3 7 3 2" xfId="30805"/>
    <cellStyle name="注释 2 2 3 7 3 3" xfId="22085"/>
    <cellStyle name="注释 2 2 3 7 4" xfId="25315"/>
    <cellStyle name="注释 2 2 3 7 5" xfId="15461"/>
    <cellStyle name="注释 2 2 3 8" xfId="3702"/>
    <cellStyle name="注释 2 2 3 8 2" xfId="7559"/>
    <cellStyle name="注释 2 2 3 8 2 2" xfId="28193"/>
    <cellStyle name="注释 2 2 3 8 2 3" xfId="18778"/>
    <cellStyle name="注释 2 2 3 8 3" xfId="11232"/>
    <cellStyle name="注释 2 2 3 8 3 2" xfId="30951"/>
    <cellStyle name="注释 2 2 3 8 3 3" xfId="22338"/>
    <cellStyle name="注释 2 2 3 8 4" xfId="25462"/>
    <cellStyle name="注释 2 2 3 8 5" xfId="15615"/>
    <cellStyle name="注释 2 2 3 9" xfId="3958"/>
    <cellStyle name="注释 2 2 3 9 2" xfId="7784"/>
    <cellStyle name="注释 2 2 3 9 2 2" xfId="28373"/>
    <cellStyle name="注释 2 2 3 9 2 3" xfId="19003"/>
    <cellStyle name="注释 2 2 3 9 3" xfId="11457"/>
    <cellStyle name="注释 2 2 3 9 3 2" xfId="31131"/>
    <cellStyle name="注释 2 2 3 9 3 3" xfId="22563"/>
    <cellStyle name="注释 2 2 3 9 4" xfId="25662"/>
    <cellStyle name="注释 2 2 3 9 5" xfId="15707"/>
    <cellStyle name="注释 2 2 4" xfId="1490"/>
    <cellStyle name="注释 2 2 4 10" xfId="4102"/>
    <cellStyle name="注释 2 2 4 10 2" xfId="7927"/>
    <cellStyle name="注释 2 2 4 10 2 2" xfId="28469"/>
    <cellStyle name="注释 2 2 4 10 2 3" xfId="19146"/>
    <cellStyle name="注释 2 2 4 10 3" xfId="11600"/>
    <cellStyle name="注释 2 2 4 10 3 2" xfId="31227"/>
    <cellStyle name="注释 2 2 4 10 3 3" xfId="22706"/>
    <cellStyle name="注释 2 2 4 10 4" xfId="25758"/>
    <cellStyle name="注释 2 2 4 10 5" xfId="15793"/>
    <cellStyle name="注释 2 2 4 11" xfId="4345"/>
    <cellStyle name="注释 2 2 4 11 2" xfId="8165"/>
    <cellStyle name="注释 2 2 4 11 2 2" xfId="28639"/>
    <cellStyle name="注释 2 2 4 11 2 3" xfId="19384"/>
    <cellStyle name="注释 2 2 4 11 3" xfId="11838"/>
    <cellStyle name="注释 2 2 4 11 3 2" xfId="31397"/>
    <cellStyle name="注释 2 2 4 11 3 3" xfId="22944"/>
    <cellStyle name="注释 2 2 4 11 4" xfId="25933"/>
    <cellStyle name="注释 2 2 4 11 5" xfId="15899"/>
    <cellStyle name="注释 2 2 4 12" xfId="4472"/>
    <cellStyle name="注释 2 2 4 12 2" xfId="8290"/>
    <cellStyle name="注释 2 2 4 12 2 2" xfId="28722"/>
    <cellStyle name="注释 2 2 4 12 2 3" xfId="19509"/>
    <cellStyle name="注释 2 2 4 12 3" xfId="11963"/>
    <cellStyle name="注释 2 2 4 12 3 2" xfId="31480"/>
    <cellStyle name="注释 2 2 4 12 3 3" xfId="23069"/>
    <cellStyle name="注释 2 2 4 12 4" xfId="26017"/>
    <cellStyle name="注释 2 2 4 12 5" xfId="15983"/>
    <cellStyle name="注释 2 2 4 13" xfId="4717"/>
    <cellStyle name="注释 2 2 4 13 2" xfId="8530"/>
    <cellStyle name="注释 2 2 4 13 2 2" xfId="28855"/>
    <cellStyle name="注释 2 2 4 13 2 3" xfId="19749"/>
    <cellStyle name="注释 2 2 4 13 3" xfId="12203"/>
    <cellStyle name="注释 2 2 4 13 3 2" xfId="31613"/>
    <cellStyle name="注释 2 2 4 13 3 3" xfId="23309"/>
    <cellStyle name="注释 2 2 4 13 4" xfId="26155"/>
    <cellStyle name="注释 2 2 4 13 5" xfId="16130"/>
    <cellStyle name="注释 2 2 4 14" xfId="4870"/>
    <cellStyle name="注释 2 2 4 14 2" xfId="8681"/>
    <cellStyle name="注释 2 2 4 14 2 2" xfId="29000"/>
    <cellStyle name="注释 2 2 4 14 2 3" xfId="19900"/>
    <cellStyle name="注释 2 2 4 14 3" xfId="12354"/>
    <cellStyle name="注释 2 2 4 14 3 2" xfId="31758"/>
    <cellStyle name="注释 2 2 4 14 3 3" xfId="23460"/>
    <cellStyle name="注释 2 2 4 14 4" xfId="26300"/>
    <cellStyle name="注释 2 2 4 14 5" xfId="16172"/>
    <cellStyle name="注释 2 2 4 15" xfId="5015"/>
    <cellStyle name="注释 2 2 4 15 2" xfId="8813"/>
    <cellStyle name="注释 2 2 4 15 2 2" xfId="29087"/>
    <cellStyle name="注释 2 2 4 15 2 3" xfId="20032"/>
    <cellStyle name="注释 2 2 4 15 3" xfId="12486"/>
    <cellStyle name="注释 2 2 4 15 3 2" xfId="31845"/>
    <cellStyle name="注释 2 2 4 15 3 3" xfId="23592"/>
    <cellStyle name="注释 2 2 4 15 4" xfId="26400"/>
    <cellStyle name="注释 2 2 4 15 5" xfId="16255"/>
    <cellStyle name="注释 2 2 4 16" xfId="5142"/>
    <cellStyle name="注释 2 2 4 16 2" xfId="8926"/>
    <cellStyle name="注释 2 2 4 16 2 2" xfId="29196"/>
    <cellStyle name="注释 2 2 4 16 2 3" xfId="20145"/>
    <cellStyle name="注释 2 2 4 16 3" xfId="12599"/>
    <cellStyle name="注释 2 2 4 16 3 2" xfId="31954"/>
    <cellStyle name="注释 2 2 4 16 3 3" xfId="23705"/>
    <cellStyle name="注释 2 2 4 16 4" xfId="26518"/>
    <cellStyle name="注释 2 2 4 16 5" xfId="16295"/>
    <cellStyle name="注释 2 2 4 17" xfId="5268"/>
    <cellStyle name="注释 2 2 4 17 2" xfId="9038"/>
    <cellStyle name="注释 2 2 4 17 2 2" xfId="29269"/>
    <cellStyle name="注释 2 2 4 17 2 3" xfId="20257"/>
    <cellStyle name="注释 2 2 4 17 3" xfId="12711"/>
    <cellStyle name="注释 2 2 4 17 3 2" xfId="32027"/>
    <cellStyle name="注释 2 2 4 17 3 3" xfId="23817"/>
    <cellStyle name="注释 2 2 4 17 4" xfId="26605"/>
    <cellStyle name="注释 2 2 4 17 5" xfId="16370"/>
    <cellStyle name="注释 2 2 4 18" xfId="5298"/>
    <cellStyle name="注释 2 2 4 18 2" xfId="26635"/>
    <cellStyle name="注释 2 2 4 18 3" xfId="16574"/>
    <cellStyle name="注释 2 2 4 19" xfId="9117"/>
    <cellStyle name="注释 2 2 4 19 2" xfId="29305"/>
    <cellStyle name="注释 2 2 4 19 3" xfId="20336"/>
    <cellStyle name="注释 2 2 4 2" xfId="2602"/>
    <cellStyle name="注释 2 2 4 2 2" xfId="6482"/>
    <cellStyle name="注释 2 2 4 2 2 2" xfId="27409"/>
    <cellStyle name="注释 2 2 4 2 2 3" xfId="17701"/>
    <cellStyle name="注释 2 2 4 2 3" xfId="10155"/>
    <cellStyle name="注释 2 2 4 2 3 2" xfId="30167"/>
    <cellStyle name="注释 2 2 4 2 3 3" xfId="21261"/>
    <cellStyle name="注释 2 2 4 2 4" xfId="24672"/>
    <cellStyle name="注释 2 2 4 2 5" xfId="15058"/>
    <cellStyle name="注释 2 2 4 2 6" xfId="35291"/>
    <cellStyle name="注释 2 2 4 20" xfId="23868"/>
    <cellStyle name="注释 2 2 4 21" xfId="35067"/>
    <cellStyle name="注释 2 2 4 3" xfId="2752"/>
    <cellStyle name="注释 2 2 4 3 2" xfId="6631"/>
    <cellStyle name="注释 2 2 4 3 2 2" xfId="27547"/>
    <cellStyle name="注释 2 2 4 3 2 3" xfId="17850"/>
    <cellStyle name="注释 2 2 4 3 3" xfId="10304"/>
    <cellStyle name="注释 2 2 4 3 3 2" xfId="30305"/>
    <cellStyle name="注释 2 2 4 3 3 3" xfId="21410"/>
    <cellStyle name="注释 2 2 4 3 4" xfId="24811"/>
    <cellStyle name="注释 2 2 4 3 5" xfId="15121"/>
    <cellStyle name="注释 2 2 4 3 6" xfId="35706"/>
    <cellStyle name="注释 2 2 4 4" xfId="2903"/>
    <cellStyle name="注释 2 2 4 4 2" xfId="6782"/>
    <cellStyle name="注释 2 2 4 4 2 2" xfId="27680"/>
    <cellStyle name="注释 2 2 4 4 2 3" xfId="18001"/>
    <cellStyle name="注释 2 2 4 4 3" xfId="10455"/>
    <cellStyle name="注释 2 2 4 4 3 2" xfId="30438"/>
    <cellStyle name="注释 2 2 4 4 3 3" xfId="21561"/>
    <cellStyle name="注释 2 2 4 4 4" xfId="24944"/>
    <cellStyle name="注释 2 2 4 4 5" xfId="15181"/>
    <cellStyle name="注释 2 2 4 5" xfId="3062"/>
    <cellStyle name="注释 2 2 4 5 2" xfId="6928"/>
    <cellStyle name="注释 2 2 4 5 2 2" xfId="27779"/>
    <cellStyle name="注释 2 2 4 5 2 3" xfId="18147"/>
    <cellStyle name="注释 2 2 4 5 3" xfId="10601"/>
    <cellStyle name="注释 2 2 4 5 3 2" xfId="30537"/>
    <cellStyle name="注释 2 2 4 5 3 3" xfId="21707"/>
    <cellStyle name="注释 2 2 4 5 4" xfId="25044"/>
    <cellStyle name="注释 2 2 4 5 5" xfId="15266"/>
    <cellStyle name="注释 2 2 4 6" xfId="3308"/>
    <cellStyle name="注释 2 2 4 6 2" xfId="7173"/>
    <cellStyle name="注释 2 2 4 6 2 2" xfId="27956"/>
    <cellStyle name="注释 2 2 4 6 2 3" xfId="18392"/>
    <cellStyle name="注释 2 2 4 6 3" xfId="10846"/>
    <cellStyle name="注释 2 2 4 6 3 2" xfId="30714"/>
    <cellStyle name="注释 2 2 4 6 3 3" xfId="21952"/>
    <cellStyle name="注释 2 2 4 6 4" xfId="25221"/>
    <cellStyle name="注释 2 2 4 6 5" xfId="15372"/>
    <cellStyle name="注释 2 2 4 7" xfId="3449"/>
    <cellStyle name="注释 2 2 4 7 2" xfId="7307"/>
    <cellStyle name="注释 2 2 4 7 2 2" xfId="28048"/>
    <cellStyle name="注释 2 2 4 7 2 3" xfId="18526"/>
    <cellStyle name="注释 2 2 4 7 3" xfId="10980"/>
    <cellStyle name="注释 2 2 4 7 3 2" xfId="30806"/>
    <cellStyle name="注释 2 2 4 7 3 3" xfId="22086"/>
    <cellStyle name="注释 2 2 4 7 4" xfId="25316"/>
    <cellStyle name="注释 2 2 4 7 5" xfId="15462"/>
    <cellStyle name="注释 2 2 4 8" xfId="3703"/>
    <cellStyle name="注释 2 2 4 8 2" xfId="7560"/>
    <cellStyle name="注释 2 2 4 8 2 2" xfId="28194"/>
    <cellStyle name="注释 2 2 4 8 2 3" xfId="18779"/>
    <cellStyle name="注释 2 2 4 8 3" xfId="11233"/>
    <cellStyle name="注释 2 2 4 8 3 2" xfId="30952"/>
    <cellStyle name="注释 2 2 4 8 3 3" xfId="22339"/>
    <cellStyle name="注释 2 2 4 8 4" xfId="25463"/>
    <cellStyle name="注释 2 2 4 8 5" xfId="15616"/>
    <cellStyle name="注释 2 2 4 9" xfId="3959"/>
    <cellStyle name="注释 2 2 4 9 2" xfId="7785"/>
    <cellStyle name="注释 2 2 4 9 2 2" xfId="28374"/>
    <cellStyle name="注释 2 2 4 9 2 3" xfId="19004"/>
    <cellStyle name="注释 2 2 4 9 3" xfId="11458"/>
    <cellStyle name="注释 2 2 4 9 3 2" xfId="31132"/>
    <cellStyle name="注释 2 2 4 9 3 3" xfId="22564"/>
    <cellStyle name="注释 2 2 4 9 4" xfId="25663"/>
    <cellStyle name="注释 2 2 4 9 5" xfId="15708"/>
    <cellStyle name="注释 2 2 5" xfId="2597"/>
    <cellStyle name="注释 2 2 5 2" xfId="6477"/>
    <cellStyle name="注释 2 2 5 2 2" xfId="27404"/>
    <cellStyle name="注释 2 2 5 2 3" xfId="17696"/>
    <cellStyle name="注释 2 2 5 3" xfId="10150"/>
    <cellStyle name="注释 2 2 5 3 2" xfId="30162"/>
    <cellStyle name="注释 2 2 5 3 3" xfId="21256"/>
    <cellStyle name="注释 2 2 5 4" xfId="24667"/>
    <cellStyle name="注释 2 2 5 5" xfId="15053"/>
    <cellStyle name="注释 2 2 6" xfId="2747"/>
    <cellStyle name="注释 2 2 6 2" xfId="6626"/>
    <cellStyle name="注释 2 2 6 2 2" xfId="27542"/>
    <cellStyle name="注释 2 2 6 2 3" xfId="17845"/>
    <cellStyle name="注释 2 2 6 3" xfId="10299"/>
    <cellStyle name="注释 2 2 6 3 2" xfId="30300"/>
    <cellStyle name="注释 2 2 6 3 3" xfId="21405"/>
    <cellStyle name="注释 2 2 6 4" xfId="24806"/>
    <cellStyle name="注释 2 2 6 5" xfId="15116"/>
    <cellStyle name="注释 2 2 7" xfId="2898"/>
    <cellStyle name="注释 2 2 7 2" xfId="6777"/>
    <cellStyle name="注释 2 2 7 2 2" xfId="27675"/>
    <cellStyle name="注释 2 2 7 2 3" xfId="17996"/>
    <cellStyle name="注释 2 2 7 3" xfId="10450"/>
    <cellStyle name="注释 2 2 7 3 2" xfId="30433"/>
    <cellStyle name="注释 2 2 7 3 3" xfId="21556"/>
    <cellStyle name="注释 2 2 7 4" xfId="24939"/>
    <cellStyle name="注释 2 2 7 5" xfId="15176"/>
    <cellStyle name="注释 2 2 8" xfId="3057"/>
    <cellStyle name="注释 2 2 8 2" xfId="6923"/>
    <cellStyle name="注释 2 2 8 2 2" xfId="27774"/>
    <cellStyle name="注释 2 2 8 2 3" xfId="18142"/>
    <cellStyle name="注释 2 2 8 3" xfId="10596"/>
    <cellStyle name="注释 2 2 8 3 2" xfId="30532"/>
    <cellStyle name="注释 2 2 8 3 3" xfId="21702"/>
    <cellStyle name="注释 2 2 8 4" xfId="25039"/>
    <cellStyle name="注释 2 2 8 5" xfId="15261"/>
    <cellStyle name="注释 2 2 9" xfId="3303"/>
    <cellStyle name="注释 2 2 9 2" xfId="7168"/>
    <cellStyle name="注释 2 2 9 2 2" xfId="27951"/>
    <cellStyle name="注释 2 2 9 2 3" xfId="18387"/>
    <cellStyle name="注释 2 2 9 3" xfId="10841"/>
    <cellStyle name="注释 2 2 9 3 2" xfId="30709"/>
    <cellStyle name="注释 2 2 9 3 3" xfId="21947"/>
    <cellStyle name="注释 2 2 9 4" xfId="25216"/>
    <cellStyle name="注释 2 2 9 5" xfId="15367"/>
    <cellStyle name="注释 2 20" xfId="5136"/>
    <cellStyle name="注释 2 20 2" xfId="8920"/>
    <cellStyle name="注释 2 20 2 2" xfId="29190"/>
    <cellStyle name="注释 2 20 2 3" xfId="20139"/>
    <cellStyle name="注释 2 20 3" xfId="12593"/>
    <cellStyle name="注释 2 20 3 2" xfId="31948"/>
    <cellStyle name="注释 2 20 3 3" xfId="23699"/>
    <cellStyle name="注释 2 20 4" xfId="26512"/>
    <cellStyle name="注释 2 20 5" xfId="16289"/>
    <cellStyle name="注释 2 21" xfId="5262"/>
    <cellStyle name="注释 2 21 2" xfId="9032"/>
    <cellStyle name="注释 2 21 2 2" xfId="29263"/>
    <cellStyle name="注释 2 21 2 3" xfId="20251"/>
    <cellStyle name="注释 2 21 3" xfId="12705"/>
    <cellStyle name="注释 2 21 3 2" xfId="32021"/>
    <cellStyle name="注释 2 21 3 3" xfId="23811"/>
    <cellStyle name="注释 2 21 4" xfId="26599"/>
    <cellStyle name="注释 2 21 5" xfId="16364"/>
    <cellStyle name="注释 2 22" xfId="5180"/>
    <cellStyle name="注释 2 22 2" xfId="26556"/>
    <cellStyle name="注释 2 22 3" xfId="16567"/>
    <cellStyle name="注释 2 23" xfId="9111"/>
    <cellStyle name="注释 2 23 2" xfId="29299"/>
    <cellStyle name="注释 2 23 3" xfId="20330"/>
    <cellStyle name="注释 2 24" xfId="23862"/>
    <cellStyle name="注释 2 25" xfId="34068"/>
    <cellStyle name="注释 2 26" xfId="36218"/>
    <cellStyle name="注释 2 3" xfId="1491"/>
    <cellStyle name="注释 2 3 10" xfId="3450"/>
    <cellStyle name="注释 2 3 10 2" xfId="7308"/>
    <cellStyle name="注释 2 3 10 2 2" xfId="28049"/>
    <cellStyle name="注释 2 3 10 2 3" xfId="18527"/>
    <cellStyle name="注释 2 3 10 3" xfId="10981"/>
    <cellStyle name="注释 2 3 10 3 2" xfId="30807"/>
    <cellStyle name="注释 2 3 10 3 3" xfId="22087"/>
    <cellStyle name="注释 2 3 10 4" xfId="25317"/>
    <cellStyle name="注释 2 3 10 5" xfId="15463"/>
    <cellStyle name="注释 2 3 11" xfId="3704"/>
    <cellStyle name="注释 2 3 11 2" xfId="7561"/>
    <cellStyle name="注释 2 3 11 2 2" xfId="28195"/>
    <cellStyle name="注释 2 3 11 2 3" xfId="18780"/>
    <cellStyle name="注释 2 3 11 3" xfId="11234"/>
    <cellStyle name="注释 2 3 11 3 2" xfId="30953"/>
    <cellStyle name="注释 2 3 11 3 3" xfId="22340"/>
    <cellStyle name="注释 2 3 11 4" xfId="25464"/>
    <cellStyle name="注释 2 3 11 5" xfId="15617"/>
    <cellStyle name="注释 2 3 12" xfId="3960"/>
    <cellStyle name="注释 2 3 12 2" xfId="7786"/>
    <cellStyle name="注释 2 3 12 2 2" xfId="28375"/>
    <cellStyle name="注释 2 3 12 2 3" xfId="19005"/>
    <cellStyle name="注释 2 3 12 3" xfId="11459"/>
    <cellStyle name="注释 2 3 12 3 2" xfId="31133"/>
    <cellStyle name="注释 2 3 12 3 3" xfId="22565"/>
    <cellStyle name="注释 2 3 12 4" xfId="25664"/>
    <cellStyle name="注释 2 3 12 5" xfId="15709"/>
    <cellStyle name="注释 2 3 13" xfId="4103"/>
    <cellStyle name="注释 2 3 13 2" xfId="7928"/>
    <cellStyle name="注释 2 3 13 2 2" xfId="28470"/>
    <cellStyle name="注释 2 3 13 2 3" xfId="19147"/>
    <cellStyle name="注释 2 3 13 3" xfId="11601"/>
    <cellStyle name="注释 2 3 13 3 2" xfId="31228"/>
    <cellStyle name="注释 2 3 13 3 3" xfId="22707"/>
    <cellStyle name="注释 2 3 13 4" xfId="25759"/>
    <cellStyle name="注释 2 3 13 5" xfId="15794"/>
    <cellStyle name="注释 2 3 14" xfId="4346"/>
    <cellStyle name="注释 2 3 14 2" xfId="8166"/>
    <cellStyle name="注释 2 3 14 2 2" xfId="28640"/>
    <cellStyle name="注释 2 3 14 2 3" xfId="19385"/>
    <cellStyle name="注释 2 3 14 3" xfId="11839"/>
    <cellStyle name="注释 2 3 14 3 2" xfId="31398"/>
    <cellStyle name="注释 2 3 14 3 3" xfId="22945"/>
    <cellStyle name="注释 2 3 14 4" xfId="25934"/>
    <cellStyle name="注释 2 3 14 5" xfId="15900"/>
    <cellStyle name="注释 2 3 15" xfId="4473"/>
    <cellStyle name="注释 2 3 15 2" xfId="8291"/>
    <cellStyle name="注释 2 3 15 2 2" xfId="28723"/>
    <cellStyle name="注释 2 3 15 2 3" xfId="19510"/>
    <cellStyle name="注释 2 3 15 3" xfId="11964"/>
    <cellStyle name="注释 2 3 15 3 2" xfId="31481"/>
    <cellStyle name="注释 2 3 15 3 3" xfId="23070"/>
    <cellStyle name="注释 2 3 15 4" xfId="26018"/>
    <cellStyle name="注释 2 3 15 5" xfId="15984"/>
    <cellStyle name="注释 2 3 16" xfId="4718"/>
    <cellStyle name="注释 2 3 16 2" xfId="8531"/>
    <cellStyle name="注释 2 3 16 2 2" xfId="28856"/>
    <cellStyle name="注释 2 3 16 2 3" xfId="19750"/>
    <cellStyle name="注释 2 3 16 3" xfId="12204"/>
    <cellStyle name="注释 2 3 16 3 2" xfId="31614"/>
    <cellStyle name="注释 2 3 16 3 3" xfId="23310"/>
    <cellStyle name="注释 2 3 16 4" xfId="26156"/>
    <cellStyle name="注释 2 3 16 5" xfId="16131"/>
    <cellStyle name="注释 2 3 17" xfId="4871"/>
    <cellStyle name="注释 2 3 17 2" xfId="8682"/>
    <cellStyle name="注释 2 3 17 2 2" xfId="29001"/>
    <cellStyle name="注释 2 3 17 2 3" xfId="19901"/>
    <cellStyle name="注释 2 3 17 3" xfId="12355"/>
    <cellStyle name="注释 2 3 17 3 2" xfId="31759"/>
    <cellStyle name="注释 2 3 17 3 3" xfId="23461"/>
    <cellStyle name="注释 2 3 17 4" xfId="26301"/>
    <cellStyle name="注释 2 3 17 5" xfId="16173"/>
    <cellStyle name="注释 2 3 18" xfId="5016"/>
    <cellStyle name="注释 2 3 18 2" xfId="8814"/>
    <cellStyle name="注释 2 3 18 2 2" xfId="29088"/>
    <cellStyle name="注释 2 3 18 2 3" xfId="20033"/>
    <cellStyle name="注释 2 3 18 3" xfId="12487"/>
    <cellStyle name="注释 2 3 18 3 2" xfId="31846"/>
    <cellStyle name="注释 2 3 18 3 3" xfId="23593"/>
    <cellStyle name="注释 2 3 18 4" xfId="26401"/>
    <cellStyle name="注释 2 3 18 5" xfId="16256"/>
    <cellStyle name="注释 2 3 19" xfId="5143"/>
    <cellStyle name="注释 2 3 19 2" xfId="8927"/>
    <cellStyle name="注释 2 3 19 2 2" xfId="29197"/>
    <cellStyle name="注释 2 3 19 2 3" xfId="20146"/>
    <cellStyle name="注释 2 3 19 3" xfId="12600"/>
    <cellStyle name="注释 2 3 19 3 2" xfId="31955"/>
    <cellStyle name="注释 2 3 19 3 3" xfId="23706"/>
    <cellStyle name="注释 2 3 19 4" xfId="26519"/>
    <cellStyle name="注释 2 3 19 5" xfId="16296"/>
    <cellStyle name="注释 2 3 2" xfId="1492"/>
    <cellStyle name="注释 2 3 2 10" xfId="4104"/>
    <cellStyle name="注释 2 3 2 10 2" xfId="7929"/>
    <cellStyle name="注释 2 3 2 10 2 2" xfId="28471"/>
    <cellStyle name="注释 2 3 2 10 2 3" xfId="19148"/>
    <cellStyle name="注释 2 3 2 10 3" xfId="11602"/>
    <cellStyle name="注释 2 3 2 10 3 2" xfId="31229"/>
    <cellStyle name="注释 2 3 2 10 3 3" xfId="22708"/>
    <cellStyle name="注释 2 3 2 10 4" xfId="25760"/>
    <cellStyle name="注释 2 3 2 10 5" xfId="15795"/>
    <cellStyle name="注释 2 3 2 11" xfId="4347"/>
    <cellStyle name="注释 2 3 2 11 2" xfId="8167"/>
    <cellStyle name="注释 2 3 2 11 2 2" xfId="28641"/>
    <cellStyle name="注释 2 3 2 11 2 3" xfId="19386"/>
    <cellStyle name="注释 2 3 2 11 3" xfId="11840"/>
    <cellStyle name="注释 2 3 2 11 3 2" xfId="31399"/>
    <cellStyle name="注释 2 3 2 11 3 3" xfId="22946"/>
    <cellStyle name="注释 2 3 2 11 4" xfId="25935"/>
    <cellStyle name="注释 2 3 2 11 5" xfId="15901"/>
    <cellStyle name="注释 2 3 2 12" xfId="4474"/>
    <cellStyle name="注释 2 3 2 12 2" xfId="8292"/>
    <cellStyle name="注释 2 3 2 12 2 2" xfId="28724"/>
    <cellStyle name="注释 2 3 2 12 2 3" xfId="19511"/>
    <cellStyle name="注释 2 3 2 12 3" xfId="11965"/>
    <cellStyle name="注释 2 3 2 12 3 2" xfId="31482"/>
    <cellStyle name="注释 2 3 2 12 3 3" xfId="23071"/>
    <cellStyle name="注释 2 3 2 12 4" xfId="26019"/>
    <cellStyle name="注释 2 3 2 12 5" xfId="15985"/>
    <cellStyle name="注释 2 3 2 13" xfId="4719"/>
    <cellStyle name="注释 2 3 2 13 2" xfId="8532"/>
    <cellStyle name="注释 2 3 2 13 2 2" xfId="28857"/>
    <cellStyle name="注释 2 3 2 13 2 3" xfId="19751"/>
    <cellStyle name="注释 2 3 2 13 3" xfId="12205"/>
    <cellStyle name="注释 2 3 2 13 3 2" xfId="31615"/>
    <cellStyle name="注释 2 3 2 13 3 3" xfId="23311"/>
    <cellStyle name="注释 2 3 2 13 4" xfId="26157"/>
    <cellStyle name="注释 2 3 2 13 5" xfId="16132"/>
    <cellStyle name="注释 2 3 2 14" xfId="4872"/>
    <cellStyle name="注释 2 3 2 14 2" xfId="8683"/>
    <cellStyle name="注释 2 3 2 14 2 2" xfId="29002"/>
    <cellStyle name="注释 2 3 2 14 2 3" xfId="19902"/>
    <cellStyle name="注释 2 3 2 14 3" xfId="12356"/>
    <cellStyle name="注释 2 3 2 14 3 2" xfId="31760"/>
    <cellStyle name="注释 2 3 2 14 3 3" xfId="23462"/>
    <cellStyle name="注释 2 3 2 14 4" xfId="26302"/>
    <cellStyle name="注释 2 3 2 14 5" xfId="16174"/>
    <cellStyle name="注释 2 3 2 15" xfId="5017"/>
    <cellStyle name="注释 2 3 2 15 2" xfId="8815"/>
    <cellStyle name="注释 2 3 2 15 2 2" xfId="29089"/>
    <cellStyle name="注释 2 3 2 15 2 3" xfId="20034"/>
    <cellStyle name="注释 2 3 2 15 3" xfId="12488"/>
    <cellStyle name="注释 2 3 2 15 3 2" xfId="31847"/>
    <cellStyle name="注释 2 3 2 15 3 3" xfId="23594"/>
    <cellStyle name="注释 2 3 2 15 4" xfId="26402"/>
    <cellStyle name="注释 2 3 2 15 5" xfId="16257"/>
    <cellStyle name="注释 2 3 2 16" xfId="5144"/>
    <cellStyle name="注释 2 3 2 16 2" xfId="8928"/>
    <cellStyle name="注释 2 3 2 16 2 2" xfId="29198"/>
    <cellStyle name="注释 2 3 2 16 2 3" xfId="20147"/>
    <cellStyle name="注释 2 3 2 16 3" xfId="12601"/>
    <cellStyle name="注释 2 3 2 16 3 2" xfId="31956"/>
    <cellStyle name="注释 2 3 2 16 3 3" xfId="23707"/>
    <cellStyle name="注释 2 3 2 16 4" xfId="26520"/>
    <cellStyle name="注释 2 3 2 16 5" xfId="16297"/>
    <cellStyle name="注释 2 3 2 17" xfId="5270"/>
    <cellStyle name="注释 2 3 2 17 2" xfId="9040"/>
    <cellStyle name="注释 2 3 2 17 2 2" xfId="29271"/>
    <cellStyle name="注释 2 3 2 17 2 3" xfId="20259"/>
    <cellStyle name="注释 2 3 2 17 3" xfId="12713"/>
    <cellStyle name="注释 2 3 2 17 3 2" xfId="32029"/>
    <cellStyle name="注释 2 3 2 17 3 3" xfId="23819"/>
    <cellStyle name="注释 2 3 2 17 4" xfId="26607"/>
    <cellStyle name="注释 2 3 2 17 5" xfId="16372"/>
    <cellStyle name="注释 2 3 2 18" xfId="4612"/>
    <cellStyle name="注释 2 3 2 18 2" xfId="26098"/>
    <cellStyle name="注释 2 3 2 18 3" xfId="16536"/>
    <cellStyle name="注释 2 3 2 19" xfId="9119"/>
    <cellStyle name="注释 2 3 2 19 2" xfId="29307"/>
    <cellStyle name="注释 2 3 2 19 3" xfId="20338"/>
    <cellStyle name="注释 2 3 2 2" xfId="2604"/>
    <cellStyle name="注释 2 3 2 2 2" xfId="6484"/>
    <cellStyle name="注释 2 3 2 2 2 2" xfId="27411"/>
    <cellStyle name="注释 2 3 2 2 2 3" xfId="17703"/>
    <cellStyle name="注释 2 3 2 2 3" xfId="10157"/>
    <cellStyle name="注释 2 3 2 2 3 2" xfId="30169"/>
    <cellStyle name="注释 2 3 2 2 3 3" xfId="21263"/>
    <cellStyle name="注释 2 3 2 2 4" xfId="24674"/>
    <cellStyle name="注释 2 3 2 2 5" xfId="15060"/>
    <cellStyle name="注释 2 3 2 2 6" xfId="34905"/>
    <cellStyle name="注释 2 3 2 20" xfId="23870"/>
    <cellStyle name="注释 2 3 2 21" xfId="34572"/>
    <cellStyle name="注释 2 3 2 3" xfId="2754"/>
    <cellStyle name="注释 2 3 2 3 2" xfId="6633"/>
    <cellStyle name="注释 2 3 2 3 2 2" xfId="27549"/>
    <cellStyle name="注释 2 3 2 3 2 3" xfId="17852"/>
    <cellStyle name="注释 2 3 2 3 3" xfId="10306"/>
    <cellStyle name="注释 2 3 2 3 3 2" xfId="30307"/>
    <cellStyle name="注释 2 3 2 3 3 3" xfId="21412"/>
    <cellStyle name="注释 2 3 2 3 4" xfId="24813"/>
    <cellStyle name="注释 2 3 2 3 5" xfId="15123"/>
    <cellStyle name="注释 2 3 2 3 6" xfId="36050"/>
    <cellStyle name="注释 2 3 2 4" xfId="2905"/>
    <cellStyle name="注释 2 3 2 4 2" xfId="6784"/>
    <cellStyle name="注释 2 3 2 4 2 2" xfId="27682"/>
    <cellStyle name="注释 2 3 2 4 2 3" xfId="18003"/>
    <cellStyle name="注释 2 3 2 4 3" xfId="10457"/>
    <cellStyle name="注释 2 3 2 4 3 2" xfId="30440"/>
    <cellStyle name="注释 2 3 2 4 3 3" xfId="21563"/>
    <cellStyle name="注释 2 3 2 4 4" xfId="24946"/>
    <cellStyle name="注释 2 3 2 4 5" xfId="15183"/>
    <cellStyle name="注释 2 3 2 5" xfId="3064"/>
    <cellStyle name="注释 2 3 2 5 2" xfId="6930"/>
    <cellStyle name="注释 2 3 2 5 2 2" xfId="27781"/>
    <cellStyle name="注释 2 3 2 5 2 3" xfId="18149"/>
    <cellStyle name="注释 2 3 2 5 3" xfId="10603"/>
    <cellStyle name="注释 2 3 2 5 3 2" xfId="30539"/>
    <cellStyle name="注释 2 3 2 5 3 3" xfId="21709"/>
    <cellStyle name="注释 2 3 2 5 4" xfId="25046"/>
    <cellStyle name="注释 2 3 2 5 5" xfId="15268"/>
    <cellStyle name="注释 2 3 2 6" xfId="3310"/>
    <cellStyle name="注释 2 3 2 6 2" xfId="7175"/>
    <cellStyle name="注释 2 3 2 6 2 2" xfId="27958"/>
    <cellStyle name="注释 2 3 2 6 2 3" xfId="18394"/>
    <cellStyle name="注释 2 3 2 6 3" xfId="10848"/>
    <cellStyle name="注释 2 3 2 6 3 2" xfId="30716"/>
    <cellStyle name="注释 2 3 2 6 3 3" xfId="21954"/>
    <cellStyle name="注释 2 3 2 6 4" xfId="25223"/>
    <cellStyle name="注释 2 3 2 6 5" xfId="15374"/>
    <cellStyle name="注释 2 3 2 7" xfId="3451"/>
    <cellStyle name="注释 2 3 2 7 2" xfId="7309"/>
    <cellStyle name="注释 2 3 2 7 2 2" xfId="28050"/>
    <cellStyle name="注释 2 3 2 7 2 3" xfId="18528"/>
    <cellStyle name="注释 2 3 2 7 3" xfId="10982"/>
    <cellStyle name="注释 2 3 2 7 3 2" xfId="30808"/>
    <cellStyle name="注释 2 3 2 7 3 3" xfId="22088"/>
    <cellStyle name="注释 2 3 2 7 4" xfId="25318"/>
    <cellStyle name="注释 2 3 2 7 5" xfId="15464"/>
    <cellStyle name="注释 2 3 2 8" xfId="3705"/>
    <cellStyle name="注释 2 3 2 8 2" xfId="7562"/>
    <cellStyle name="注释 2 3 2 8 2 2" xfId="28196"/>
    <cellStyle name="注释 2 3 2 8 2 3" xfId="18781"/>
    <cellStyle name="注释 2 3 2 8 3" xfId="11235"/>
    <cellStyle name="注释 2 3 2 8 3 2" xfId="30954"/>
    <cellStyle name="注释 2 3 2 8 3 3" xfId="22341"/>
    <cellStyle name="注释 2 3 2 8 4" xfId="25465"/>
    <cellStyle name="注释 2 3 2 8 5" xfId="15618"/>
    <cellStyle name="注释 2 3 2 9" xfId="3961"/>
    <cellStyle name="注释 2 3 2 9 2" xfId="7787"/>
    <cellStyle name="注释 2 3 2 9 2 2" xfId="28376"/>
    <cellStyle name="注释 2 3 2 9 2 3" xfId="19006"/>
    <cellStyle name="注释 2 3 2 9 3" xfId="11460"/>
    <cellStyle name="注释 2 3 2 9 3 2" xfId="31134"/>
    <cellStyle name="注释 2 3 2 9 3 3" xfId="22566"/>
    <cellStyle name="注释 2 3 2 9 4" xfId="25665"/>
    <cellStyle name="注释 2 3 2 9 5" xfId="15710"/>
    <cellStyle name="注释 2 3 20" xfId="5269"/>
    <cellStyle name="注释 2 3 20 2" xfId="9039"/>
    <cellStyle name="注释 2 3 20 2 2" xfId="29270"/>
    <cellStyle name="注释 2 3 20 2 3" xfId="20258"/>
    <cellStyle name="注释 2 3 20 3" xfId="12712"/>
    <cellStyle name="注释 2 3 20 3 2" xfId="32028"/>
    <cellStyle name="注释 2 3 20 3 3" xfId="23818"/>
    <cellStyle name="注释 2 3 20 4" xfId="26606"/>
    <cellStyle name="注释 2 3 20 5" xfId="16371"/>
    <cellStyle name="注释 2 3 21" xfId="5173"/>
    <cellStyle name="注释 2 3 21 2" xfId="26549"/>
    <cellStyle name="注释 2 3 21 3" xfId="16560"/>
    <cellStyle name="注释 2 3 22" xfId="9118"/>
    <cellStyle name="注释 2 3 22 2" xfId="29306"/>
    <cellStyle name="注释 2 3 22 3" xfId="20337"/>
    <cellStyle name="注释 2 3 23" xfId="23869"/>
    <cellStyle name="注释 2 3 24" xfId="34097"/>
    <cellStyle name="注释 2 3 3" xfId="1493"/>
    <cellStyle name="注释 2 3 3 10" xfId="3962"/>
    <cellStyle name="注释 2 3 3 10 2" xfId="7788"/>
    <cellStyle name="注释 2 3 3 10 2 2" xfId="28377"/>
    <cellStyle name="注释 2 3 3 10 2 3" xfId="19007"/>
    <cellStyle name="注释 2 3 3 10 3" xfId="11461"/>
    <cellStyle name="注释 2 3 3 10 3 2" xfId="31135"/>
    <cellStyle name="注释 2 3 3 10 3 3" xfId="22567"/>
    <cellStyle name="注释 2 3 3 10 4" xfId="25666"/>
    <cellStyle name="注释 2 3 3 10 5" xfId="15711"/>
    <cellStyle name="注释 2 3 3 11" xfId="4105"/>
    <cellStyle name="注释 2 3 3 11 2" xfId="7930"/>
    <cellStyle name="注释 2 3 3 11 2 2" xfId="28472"/>
    <cellStyle name="注释 2 3 3 11 2 3" xfId="19149"/>
    <cellStyle name="注释 2 3 3 11 3" xfId="11603"/>
    <cellStyle name="注释 2 3 3 11 3 2" xfId="31230"/>
    <cellStyle name="注释 2 3 3 11 3 3" xfId="22709"/>
    <cellStyle name="注释 2 3 3 11 4" xfId="25761"/>
    <cellStyle name="注释 2 3 3 11 5" xfId="15796"/>
    <cellStyle name="注释 2 3 3 12" xfId="4348"/>
    <cellStyle name="注释 2 3 3 12 2" xfId="8168"/>
    <cellStyle name="注释 2 3 3 12 2 2" xfId="28642"/>
    <cellStyle name="注释 2 3 3 12 2 3" xfId="19387"/>
    <cellStyle name="注释 2 3 3 12 3" xfId="11841"/>
    <cellStyle name="注释 2 3 3 12 3 2" xfId="31400"/>
    <cellStyle name="注释 2 3 3 12 3 3" xfId="22947"/>
    <cellStyle name="注释 2 3 3 12 4" xfId="25936"/>
    <cellStyle name="注释 2 3 3 12 5" xfId="15902"/>
    <cellStyle name="注释 2 3 3 13" xfId="4475"/>
    <cellStyle name="注释 2 3 3 13 2" xfId="8293"/>
    <cellStyle name="注释 2 3 3 13 2 2" xfId="28725"/>
    <cellStyle name="注释 2 3 3 13 2 3" xfId="19512"/>
    <cellStyle name="注释 2 3 3 13 3" xfId="11966"/>
    <cellStyle name="注释 2 3 3 13 3 2" xfId="31483"/>
    <cellStyle name="注释 2 3 3 13 3 3" xfId="23072"/>
    <cellStyle name="注释 2 3 3 13 4" xfId="26020"/>
    <cellStyle name="注释 2 3 3 13 5" xfId="15986"/>
    <cellStyle name="注释 2 3 3 14" xfId="4720"/>
    <cellStyle name="注释 2 3 3 14 2" xfId="8533"/>
    <cellStyle name="注释 2 3 3 14 2 2" xfId="28858"/>
    <cellStyle name="注释 2 3 3 14 2 3" xfId="19752"/>
    <cellStyle name="注释 2 3 3 14 3" xfId="12206"/>
    <cellStyle name="注释 2 3 3 14 3 2" xfId="31616"/>
    <cellStyle name="注释 2 3 3 14 3 3" xfId="23312"/>
    <cellStyle name="注释 2 3 3 14 4" xfId="26158"/>
    <cellStyle name="注释 2 3 3 14 5" xfId="16133"/>
    <cellStyle name="注释 2 3 3 15" xfId="4873"/>
    <cellStyle name="注释 2 3 3 15 2" xfId="8684"/>
    <cellStyle name="注释 2 3 3 15 2 2" xfId="29003"/>
    <cellStyle name="注释 2 3 3 15 2 3" xfId="19903"/>
    <cellStyle name="注释 2 3 3 15 3" xfId="12357"/>
    <cellStyle name="注释 2 3 3 15 3 2" xfId="31761"/>
    <cellStyle name="注释 2 3 3 15 3 3" xfId="23463"/>
    <cellStyle name="注释 2 3 3 15 4" xfId="26303"/>
    <cellStyle name="注释 2 3 3 15 5" xfId="16175"/>
    <cellStyle name="注释 2 3 3 16" xfId="5018"/>
    <cellStyle name="注释 2 3 3 16 2" xfId="8816"/>
    <cellStyle name="注释 2 3 3 16 2 2" xfId="29090"/>
    <cellStyle name="注释 2 3 3 16 2 3" xfId="20035"/>
    <cellStyle name="注释 2 3 3 16 3" xfId="12489"/>
    <cellStyle name="注释 2 3 3 16 3 2" xfId="31848"/>
    <cellStyle name="注释 2 3 3 16 3 3" xfId="23595"/>
    <cellStyle name="注释 2 3 3 16 4" xfId="26403"/>
    <cellStyle name="注释 2 3 3 16 5" xfId="16258"/>
    <cellStyle name="注释 2 3 3 17" xfId="5145"/>
    <cellStyle name="注释 2 3 3 17 2" xfId="8929"/>
    <cellStyle name="注释 2 3 3 17 2 2" xfId="29199"/>
    <cellStyle name="注释 2 3 3 17 2 3" xfId="20148"/>
    <cellStyle name="注释 2 3 3 17 3" xfId="12602"/>
    <cellStyle name="注释 2 3 3 17 3 2" xfId="31957"/>
    <cellStyle name="注释 2 3 3 17 3 3" xfId="23708"/>
    <cellStyle name="注释 2 3 3 17 4" xfId="26521"/>
    <cellStyle name="注释 2 3 3 17 5" xfId="16298"/>
    <cellStyle name="注释 2 3 3 18" xfId="5271"/>
    <cellStyle name="注释 2 3 3 18 2" xfId="9041"/>
    <cellStyle name="注释 2 3 3 18 2 2" xfId="29272"/>
    <cellStyle name="注释 2 3 3 18 2 3" xfId="20260"/>
    <cellStyle name="注释 2 3 3 18 3" xfId="12714"/>
    <cellStyle name="注释 2 3 3 18 3 2" xfId="32030"/>
    <cellStyle name="注释 2 3 3 18 3 3" xfId="23820"/>
    <cellStyle name="注释 2 3 3 18 4" xfId="26608"/>
    <cellStyle name="注释 2 3 3 18 5" xfId="16373"/>
    <cellStyle name="注释 2 3 3 19" xfId="4613"/>
    <cellStyle name="注释 2 3 3 19 2" xfId="26099"/>
    <cellStyle name="注释 2 3 3 19 3" xfId="16407"/>
    <cellStyle name="注释 2 3 3 2" xfId="1494"/>
    <cellStyle name="注释 2 3 3 2 10" xfId="4106"/>
    <cellStyle name="注释 2 3 3 2 10 2" xfId="7931"/>
    <cellStyle name="注释 2 3 3 2 10 2 2" xfId="28473"/>
    <cellStyle name="注释 2 3 3 2 10 2 3" xfId="19150"/>
    <cellStyle name="注释 2 3 3 2 10 3" xfId="11604"/>
    <cellStyle name="注释 2 3 3 2 10 3 2" xfId="31231"/>
    <cellStyle name="注释 2 3 3 2 10 3 3" xfId="22710"/>
    <cellStyle name="注释 2 3 3 2 10 4" xfId="25762"/>
    <cellStyle name="注释 2 3 3 2 10 5" xfId="15797"/>
    <cellStyle name="注释 2 3 3 2 11" xfId="4349"/>
    <cellStyle name="注释 2 3 3 2 11 2" xfId="8169"/>
    <cellStyle name="注释 2 3 3 2 11 2 2" xfId="28643"/>
    <cellStyle name="注释 2 3 3 2 11 2 3" xfId="19388"/>
    <cellStyle name="注释 2 3 3 2 11 3" xfId="11842"/>
    <cellStyle name="注释 2 3 3 2 11 3 2" xfId="31401"/>
    <cellStyle name="注释 2 3 3 2 11 3 3" xfId="22948"/>
    <cellStyle name="注释 2 3 3 2 11 4" xfId="25937"/>
    <cellStyle name="注释 2 3 3 2 11 5" xfId="15903"/>
    <cellStyle name="注释 2 3 3 2 12" xfId="4476"/>
    <cellStyle name="注释 2 3 3 2 12 2" xfId="8294"/>
    <cellStyle name="注释 2 3 3 2 12 2 2" xfId="28726"/>
    <cellStyle name="注释 2 3 3 2 12 2 3" xfId="19513"/>
    <cellStyle name="注释 2 3 3 2 12 3" xfId="11967"/>
    <cellStyle name="注释 2 3 3 2 12 3 2" xfId="31484"/>
    <cellStyle name="注释 2 3 3 2 12 3 3" xfId="23073"/>
    <cellStyle name="注释 2 3 3 2 12 4" xfId="26021"/>
    <cellStyle name="注释 2 3 3 2 12 5" xfId="15987"/>
    <cellStyle name="注释 2 3 3 2 13" xfId="4721"/>
    <cellStyle name="注释 2 3 3 2 13 2" xfId="8534"/>
    <cellStyle name="注释 2 3 3 2 13 2 2" xfId="28859"/>
    <cellStyle name="注释 2 3 3 2 13 2 3" xfId="19753"/>
    <cellStyle name="注释 2 3 3 2 13 3" xfId="12207"/>
    <cellStyle name="注释 2 3 3 2 13 3 2" xfId="31617"/>
    <cellStyle name="注释 2 3 3 2 13 3 3" xfId="23313"/>
    <cellStyle name="注释 2 3 3 2 13 4" xfId="26159"/>
    <cellStyle name="注释 2 3 3 2 13 5" xfId="16134"/>
    <cellStyle name="注释 2 3 3 2 14" xfId="4874"/>
    <cellStyle name="注释 2 3 3 2 14 2" xfId="8685"/>
    <cellStyle name="注释 2 3 3 2 14 2 2" xfId="29004"/>
    <cellStyle name="注释 2 3 3 2 14 2 3" xfId="19904"/>
    <cellStyle name="注释 2 3 3 2 14 3" xfId="12358"/>
    <cellStyle name="注释 2 3 3 2 14 3 2" xfId="31762"/>
    <cellStyle name="注释 2 3 3 2 14 3 3" xfId="23464"/>
    <cellStyle name="注释 2 3 3 2 14 4" xfId="26304"/>
    <cellStyle name="注释 2 3 3 2 14 5" xfId="16176"/>
    <cellStyle name="注释 2 3 3 2 15" xfId="5019"/>
    <cellStyle name="注释 2 3 3 2 15 2" xfId="8817"/>
    <cellStyle name="注释 2 3 3 2 15 2 2" xfId="29091"/>
    <cellStyle name="注释 2 3 3 2 15 2 3" xfId="20036"/>
    <cellStyle name="注释 2 3 3 2 15 3" xfId="12490"/>
    <cellStyle name="注释 2 3 3 2 15 3 2" xfId="31849"/>
    <cellStyle name="注释 2 3 3 2 15 3 3" xfId="23596"/>
    <cellStyle name="注释 2 3 3 2 15 4" xfId="26404"/>
    <cellStyle name="注释 2 3 3 2 15 5" xfId="16259"/>
    <cellStyle name="注释 2 3 3 2 16" xfId="5146"/>
    <cellStyle name="注释 2 3 3 2 16 2" xfId="8930"/>
    <cellStyle name="注释 2 3 3 2 16 2 2" xfId="29200"/>
    <cellStyle name="注释 2 3 3 2 16 2 3" xfId="20149"/>
    <cellStyle name="注释 2 3 3 2 16 3" xfId="12603"/>
    <cellStyle name="注释 2 3 3 2 16 3 2" xfId="31958"/>
    <cellStyle name="注释 2 3 3 2 16 3 3" xfId="23709"/>
    <cellStyle name="注释 2 3 3 2 16 4" xfId="26522"/>
    <cellStyle name="注释 2 3 3 2 16 5" xfId="16299"/>
    <cellStyle name="注释 2 3 3 2 17" xfId="5272"/>
    <cellStyle name="注释 2 3 3 2 17 2" xfId="9042"/>
    <cellStyle name="注释 2 3 3 2 17 2 2" xfId="29273"/>
    <cellStyle name="注释 2 3 3 2 17 2 3" xfId="20261"/>
    <cellStyle name="注释 2 3 3 2 17 3" xfId="12715"/>
    <cellStyle name="注释 2 3 3 2 17 3 2" xfId="32031"/>
    <cellStyle name="注释 2 3 3 2 17 3 3" xfId="23821"/>
    <cellStyle name="注释 2 3 3 2 17 4" xfId="26609"/>
    <cellStyle name="注释 2 3 3 2 17 5" xfId="16374"/>
    <cellStyle name="注释 2 3 3 2 18" xfId="4614"/>
    <cellStyle name="注释 2 3 3 2 18 2" xfId="26100"/>
    <cellStyle name="注释 2 3 3 2 18 3" xfId="16463"/>
    <cellStyle name="注释 2 3 3 2 19" xfId="9121"/>
    <cellStyle name="注释 2 3 3 2 19 2" xfId="29309"/>
    <cellStyle name="注释 2 3 3 2 19 3" xfId="20340"/>
    <cellStyle name="注释 2 3 3 2 2" xfId="2606"/>
    <cellStyle name="注释 2 3 3 2 2 2" xfId="6486"/>
    <cellStyle name="注释 2 3 3 2 2 2 2" xfId="27413"/>
    <cellStyle name="注释 2 3 3 2 2 2 3" xfId="17705"/>
    <cellStyle name="注释 2 3 3 2 2 3" xfId="10159"/>
    <cellStyle name="注释 2 3 3 2 2 3 2" xfId="30171"/>
    <cellStyle name="注释 2 3 3 2 2 3 3" xfId="21265"/>
    <cellStyle name="注释 2 3 3 2 2 4" xfId="24676"/>
    <cellStyle name="注释 2 3 3 2 2 5" xfId="15062"/>
    <cellStyle name="注释 2 3 3 2 2 6" xfId="34909"/>
    <cellStyle name="注释 2 3 3 2 20" xfId="23872"/>
    <cellStyle name="注释 2 3 3 2 21" xfId="35280"/>
    <cellStyle name="注释 2 3 3 2 3" xfId="2756"/>
    <cellStyle name="注释 2 3 3 2 3 2" xfId="6635"/>
    <cellStyle name="注释 2 3 3 2 3 2 2" xfId="27551"/>
    <cellStyle name="注释 2 3 3 2 3 2 3" xfId="17854"/>
    <cellStyle name="注释 2 3 3 2 3 3" xfId="10308"/>
    <cellStyle name="注释 2 3 3 2 3 3 2" xfId="30309"/>
    <cellStyle name="注释 2 3 3 2 3 3 3" xfId="21414"/>
    <cellStyle name="注释 2 3 3 2 3 4" xfId="24815"/>
    <cellStyle name="注释 2 3 3 2 3 5" xfId="15125"/>
    <cellStyle name="注释 2 3 3 2 3 6" xfId="36155"/>
    <cellStyle name="注释 2 3 3 2 4" xfId="2907"/>
    <cellStyle name="注释 2 3 3 2 4 2" xfId="6786"/>
    <cellStyle name="注释 2 3 3 2 4 2 2" xfId="27684"/>
    <cellStyle name="注释 2 3 3 2 4 2 3" xfId="18005"/>
    <cellStyle name="注释 2 3 3 2 4 3" xfId="10459"/>
    <cellStyle name="注释 2 3 3 2 4 3 2" xfId="30442"/>
    <cellStyle name="注释 2 3 3 2 4 3 3" xfId="21565"/>
    <cellStyle name="注释 2 3 3 2 4 4" xfId="24948"/>
    <cellStyle name="注释 2 3 3 2 4 5" xfId="15185"/>
    <cellStyle name="注释 2 3 3 2 5" xfId="3066"/>
    <cellStyle name="注释 2 3 3 2 5 2" xfId="6932"/>
    <cellStyle name="注释 2 3 3 2 5 2 2" xfId="27783"/>
    <cellStyle name="注释 2 3 3 2 5 2 3" xfId="18151"/>
    <cellStyle name="注释 2 3 3 2 5 3" xfId="10605"/>
    <cellStyle name="注释 2 3 3 2 5 3 2" xfId="30541"/>
    <cellStyle name="注释 2 3 3 2 5 3 3" xfId="21711"/>
    <cellStyle name="注释 2 3 3 2 5 4" xfId="25048"/>
    <cellStyle name="注释 2 3 3 2 5 5" xfId="15270"/>
    <cellStyle name="注释 2 3 3 2 6" xfId="3312"/>
    <cellStyle name="注释 2 3 3 2 6 2" xfId="7177"/>
    <cellStyle name="注释 2 3 3 2 6 2 2" xfId="27960"/>
    <cellStyle name="注释 2 3 3 2 6 2 3" xfId="18396"/>
    <cellStyle name="注释 2 3 3 2 6 3" xfId="10850"/>
    <cellStyle name="注释 2 3 3 2 6 3 2" xfId="30718"/>
    <cellStyle name="注释 2 3 3 2 6 3 3" xfId="21956"/>
    <cellStyle name="注释 2 3 3 2 6 4" xfId="25225"/>
    <cellStyle name="注释 2 3 3 2 6 5" xfId="15376"/>
    <cellStyle name="注释 2 3 3 2 7" xfId="3453"/>
    <cellStyle name="注释 2 3 3 2 7 2" xfId="7311"/>
    <cellStyle name="注释 2 3 3 2 7 2 2" xfId="28052"/>
    <cellStyle name="注释 2 3 3 2 7 2 3" xfId="18530"/>
    <cellStyle name="注释 2 3 3 2 7 3" xfId="10984"/>
    <cellStyle name="注释 2 3 3 2 7 3 2" xfId="30810"/>
    <cellStyle name="注释 2 3 3 2 7 3 3" xfId="22090"/>
    <cellStyle name="注释 2 3 3 2 7 4" xfId="25320"/>
    <cellStyle name="注释 2 3 3 2 7 5" xfId="15466"/>
    <cellStyle name="注释 2 3 3 2 8" xfId="3707"/>
    <cellStyle name="注释 2 3 3 2 8 2" xfId="7564"/>
    <cellStyle name="注释 2 3 3 2 8 2 2" xfId="28198"/>
    <cellStyle name="注释 2 3 3 2 8 2 3" xfId="18783"/>
    <cellStyle name="注释 2 3 3 2 8 3" xfId="11237"/>
    <cellStyle name="注释 2 3 3 2 8 3 2" xfId="30956"/>
    <cellStyle name="注释 2 3 3 2 8 3 3" xfId="22343"/>
    <cellStyle name="注释 2 3 3 2 8 4" xfId="25467"/>
    <cellStyle name="注释 2 3 3 2 8 5" xfId="15620"/>
    <cellStyle name="注释 2 3 3 2 9" xfId="3963"/>
    <cellStyle name="注释 2 3 3 2 9 2" xfId="7789"/>
    <cellStyle name="注释 2 3 3 2 9 2 2" xfId="28378"/>
    <cellStyle name="注释 2 3 3 2 9 2 3" xfId="19008"/>
    <cellStyle name="注释 2 3 3 2 9 3" xfId="11462"/>
    <cellStyle name="注释 2 3 3 2 9 3 2" xfId="31136"/>
    <cellStyle name="注释 2 3 3 2 9 3 3" xfId="22568"/>
    <cellStyle name="注释 2 3 3 2 9 4" xfId="25667"/>
    <cellStyle name="注释 2 3 3 2 9 5" xfId="15712"/>
    <cellStyle name="注释 2 3 3 20" xfId="9120"/>
    <cellStyle name="注释 2 3 3 20 2" xfId="29308"/>
    <cellStyle name="注释 2 3 3 20 3" xfId="20339"/>
    <cellStyle name="注释 2 3 3 21" xfId="23871"/>
    <cellStyle name="注释 2 3 3 22" xfId="34926"/>
    <cellStyle name="注释 2 3 3 3" xfId="2605"/>
    <cellStyle name="注释 2 3 3 3 2" xfId="6485"/>
    <cellStyle name="注释 2 3 3 3 2 2" xfId="27412"/>
    <cellStyle name="注释 2 3 3 3 2 3" xfId="17704"/>
    <cellStyle name="注释 2 3 3 3 3" xfId="10158"/>
    <cellStyle name="注释 2 3 3 3 3 2" xfId="30170"/>
    <cellStyle name="注释 2 3 3 3 3 3" xfId="21264"/>
    <cellStyle name="注释 2 3 3 3 4" xfId="24675"/>
    <cellStyle name="注释 2 3 3 3 5" xfId="15061"/>
    <cellStyle name="注释 2 3 3 3 6" xfId="34915"/>
    <cellStyle name="注释 2 3 3 4" xfId="2755"/>
    <cellStyle name="注释 2 3 3 4 2" xfId="6634"/>
    <cellStyle name="注释 2 3 3 4 2 2" xfId="27550"/>
    <cellStyle name="注释 2 3 3 4 2 3" xfId="17853"/>
    <cellStyle name="注释 2 3 3 4 3" xfId="10307"/>
    <cellStyle name="注释 2 3 3 4 3 2" xfId="30308"/>
    <cellStyle name="注释 2 3 3 4 3 3" xfId="21413"/>
    <cellStyle name="注释 2 3 3 4 4" xfId="24814"/>
    <cellStyle name="注释 2 3 3 4 5" xfId="15124"/>
    <cellStyle name="注释 2 3 3 4 6" xfId="36091"/>
    <cellStyle name="注释 2 3 3 5" xfId="2906"/>
    <cellStyle name="注释 2 3 3 5 2" xfId="6785"/>
    <cellStyle name="注释 2 3 3 5 2 2" xfId="27683"/>
    <cellStyle name="注释 2 3 3 5 2 3" xfId="18004"/>
    <cellStyle name="注释 2 3 3 5 3" xfId="10458"/>
    <cellStyle name="注释 2 3 3 5 3 2" xfId="30441"/>
    <cellStyle name="注释 2 3 3 5 3 3" xfId="21564"/>
    <cellStyle name="注释 2 3 3 5 4" xfId="24947"/>
    <cellStyle name="注释 2 3 3 5 5" xfId="15184"/>
    <cellStyle name="注释 2 3 3 6" xfId="3065"/>
    <cellStyle name="注释 2 3 3 6 2" xfId="6931"/>
    <cellStyle name="注释 2 3 3 6 2 2" xfId="27782"/>
    <cellStyle name="注释 2 3 3 6 2 3" xfId="18150"/>
    <cellStyle name="注释 2 3 3 6 3" xfId="10604"/>
    <cellStyle name="注释 2 3 3 6 3 2" xfId="30540"/>
    <cellStyle name="注释 2 3 3 6 3 3" xfId="21710"/>
    <cellStyle name="注释 2 3 3 6 4" xfId="25047"/>
    <cellStyle name="注释 2 3 3 6 5" xfId="15269"/>
    <cellStyle name="注释 2 3 3 7" xfId="3311"/>
    <cellStyle name="注释 2 3 3 7 2" xfId="7176"/>
    <cellStyle name="注释 2 3 3 7 2 2" xfId="27959"/>
    <cellStyle name="注释 2 3 3 7 2 3" xfId="18395"/>
    <cellStyle name="注释 2 3 3 7 3" xfId="10849"/>
    <cellStyle name="注释 2 3 3 7 3 2" xfId="30717"/>
    <cellStyle name="注释 2 3 3 7 3 3" xfId="21955"/>
    <cellStyle name="注释 2 3 3 7 4" xfId="25224"/>
    <cellStyle name="注释 2 3 3 7 5" xfId="15375"/>
    <cellStyle name="注释 2 3 3 8" xfId="3452"/>
    <cellStyle name="注释 2 3 3 8 2" xfId="7310"/>
    <cellStyle name="注释 2 3 3 8 2 2" xfId="28051"/>
    <cellStyle name="注释 2 3 3 8 2 3" xfId="18529"/>
    <cellStyle name="注释 2 3 3 8 3" xfId="10983"/>
    <cellStyle name="注释 2 3 3 8 3 2" xfId="30809"/>
    <cellStyle name="注释 2 3 3 8 3 3" xfId="22089"/>
    <cellStyle name="注释 2 3 3 8 4" xfId="25319"/>
    <cellStyle name="注释 2 3 3 8 5" xfId="15465"/>
    <cellStyle name="注释 2 3 3 9" xfId="3706"/>
    <cellStyle name="注释 2 3 3 9 2" xfId="7563"/>
    <cellStyle name="注释 2 3 3 9 2 2" xfId="28197"/>
    <cellStyle name="注释 2 3 3 9 2 3" xfId="18782"/>
    <cellStyle name="注释 2 3 3 9 3" xfId="11236"/>
    <cellStyle name="注释 2 3 3 9 3 2" xfId="30955"/>
    <cellStyle name="注释 2 3 3 9 3 3" xfId="22342"/>
    <cellStyle name="注释 2 3 3 9 4" xfId="25466"/>
    <cellStyle name="注释 2 3 3 9 5" xfId="15619"/>
    <cellStyle name="注释 2 3 4" xfId="1495"/>
    <cellStyle name="注释 2 3 4 10" xfId="4107"/>
    <cellStyle name="注释 2 3 4 10 2" xfId="7932"/>
    <cellStyle name="注释 2 3 4 10 2 2" xfId="28474"/>
    <cellStyle name="注释 2 3 4 10 2 3" xfId="19151"/>
    <cellStyle name="注释 2 3 4 10 3" xfId="11605"/>
    <cellStyle name="注释 2 3 4 10 3 2" xfId="31232"/>
    <cellStyle name="注释 2 3 4 10 3 3" xfId="22711"/>
    <cellStyle name="注释 2 3 4 10 4" xfId="25763"/>
    <cellStyle name="注释 2 3 4 10 5" xfId="15798"/>
    <cellStyle name="注释 2 3 4 11" xfId="4350"/>
    <cellStyle name="注释 2 3 4 11 2" xfId="8170"/>
    <cellStyle name="注释 2 3 4 11 2 2" xfId="28644"/>
    <cellStyle name="注释 2 3 4 11 2 3" xfId="19389"/>
    <cellStyle name="注释 2 3 4 11 3" xfId="11843"/>
    <cellStyle name="注释 2 3 4 11 3 2" xfId="31402"/>
    <cellStyle name="注释 2 3 4 11 3 3" xfId="22949"/>
    <cellStyle name="注释 2 3 4 11 4" xfId="25938"/>
    <cellStyle name="注释 2 3 4 11 5" xfId="15904"/>
    <cellStyle name="注释 2 3 4 12" xfId="4477"/>
    <cellStyle name="注释 2 3 4 12 2" xfId="8295"/>
    <cellStyle name="注释 2 3 4 12 2 2" xfId="28727"/>
    <cellStyle name="注释 2 3 4 12 2 3" xfId="19514"/>
    <cellStyle name="注释 2 3 4 12 3" xfId="11968"/>
    <cellStyle name="注释 2 3 4 12 3 2" xfId="31485"/>
    <cellStyle name="注释 2 3 4 12 3 3" xfId="23074"/>
    <cellStyle name="注释 2 3 4 12 4" xfId="26022"/>
    <cellStyle name="注释 2 3 4 12 5" xfId="15988"/>
    <cellStyle name="注释 2 3 4 13" xfId="4722"/>
    <cellStyle name="注释 2 3 4 13 2" xfId="8535"/>
    <cellStyle name="注释 2 3 4 13 2 2" xfId="28860"/>
    <cellStyle name="注释 2 3 4 13 2 3" xfId="19754"/>
    <cellStyle name="注释 2 3 4 13 3" xfId="12208"/>
    <cellStyle name="注释 2 3 4 13 3 2" xfId="31618"/>
    <cellStyle name="注释 2 3 4 13 3 3" xfId="23314"/>
    <cellStyle name="注释 2 3 4 13 4" xfId="26160"/>
    <cellStyle name="注释 2 3 4 13 5" xfId="16135"/>
    <cellStyle name="注释 2 3 4 14" xfId="4875"/>
    <cellStyle name="注释 2 3 4 14 2" xfId="8686"/>
    <cellStyle name="注释 2 3 4 14 2 2" xfId="29005"/>
    <cellStyle name="注释 2 3 4 14 2 3" xfId="19905"/>
    <cellStyle name="注释 2 3 4 14 3" xfId="12359"/>
    <cellStyle name="注释 2 3 4 14 3 2" xfId="31763"/>
    <cellStyle name="注释 2 3 4 14 3 3" xfId="23465"/>
    <cellStyle name="注释 2 3 4 14 4" xfId="26305"/>
    <cellStyle name="注释 2 3 4 14 5" xfId="16177"/>
    <cellStyle name="注释 2 3 4 15" xfId="5020"/>
    <cellStyle name="注释 2 3 4 15 2" xfId="8818"/>
    <cellStyle name="注释 2 3 4 15 2 2" xfId="29092"/>
    <cellStyle name="注释 2 3 4 15 2 3" xfId="20037"/>
    <cellStyle name="注释 2 3 4 15 3" xfId="12491"/>
    <cellStyle name="注释 2 3 4 15 3 2" xfId="31850"/>
    <cellStyle name="注释 2 3 4 15 3 3" xfId="23597"/>
    <cellStyle name="注释 2 3 4 15 4" xfId="26405"/>
    <cellStyle name="注释 2 3 4 15 5" xfId="16260"/>
    <cellStyle name="注释 2 3 4 16" xfId="5147"/>
    <cellStyle name="注释 2 3 4 16 2" xfId="8931"/>
    <cellStyle name="注释 2 3 4 16 2 2" xfId="29201"/>
    <cellStyle name="注释 2 3 4 16 2 3" xfId="20150"/>
    <cellStyle name="注释 2 3 4 16 3" xfId="12604"/>
    <cellStyle name="注释 2 3 4 16 3 2" xfId="31959"/>
    <cellStyle name="注释 2 3 4 16 3 3" xfId="23710"/>
    <cellStyle name="注释 2 3 4 16 4" xfId="26523"/>
    <cellStyle name="注释 2 3 4 16 5" xfId="16300"/>
    <cellStyle name="注释 2 3 4 17" xfId="5273"/>
    <cellStyle name="注释 2 3 4 17 2" xfId="9043"/>
    <cellStyle name="注释 2 3 4 17 2 2" xfId="29274"/>
    <cellStyle name="注释 2 3 4 17 2 3" xfId="20262"/>
    <cellStyle name="注释 2 3 4 17 3" xfId="12716"/>
    <cellStyle name="注释 2 3 4 17 3 2" xfId="32032"/>
    <cellStyle name="注释 2 3 4 17 3 3" xfId="23822"/>
    <cellStyle name="注释 2 3 4 17 4" xfId="26610"/>
    <cellStyle name="注释 2 3 4 17 5" xfId="16375"/>
    <cellStyle name="注释 2 3 4 18" xfId="4615"/>
    <cellStyle name="注释 2 3 4 18 2" xfId="26101"/>
    <cellStyle name="注释 2 3 4 18 3" xfId="16469"/>
    <cellStyle name="注释 2 3 4 19" xfId="9122"/>
    <cellStyle name="注释 2 3 4 19 2" xfId="29310"/>
    <cellStyle name="注释 2 3 4 19 3" xfId="20341"/>
    <cellStyle name="注释 2 3 4 2" xfId="2607"/>
    <cellStyle name="注释 2 3 4 2 2" xfId="6487"/>
    <cellStyle name="注释 2 3 4 2 2 2" xfId="27414"/>
    <cellStyle name="注释 2 3 4 2 2 3" xfId="17706"/>
    <cellStyle name="注释 2 3 4 2 3" xfId="10160"/>
    <cellStyle name="注释 2 3 4 2 3 2" xfId="30172"/>
    <cellStyle name="注释 2 3 4 2 3 3" xfId="21266"/>
    <cellStyle name="注释 2 3 4 2 4" xfId="24677"/>
    <cellStyle name="注释 2 3 4 2 5" xfId="15063"/>
    <cellStyle name="注释 2 3 4 2 6" xfId="35303"/>
    <cellStyle name="注释 2 3 4 20" xfId="23873"/>
    <cellStyle name="注释 2 3 4 21" xfId="35088"/>
    <cellStyle name="注释 2 3 4 3" xfId="2757"/>
    <cellStyle name="注释 2 3 4 3 2" xfId="6636"/>
    <cellStyle name="注释 2 3 4 3 2 2" xfId="27552"/>
    <cellStyle name="注释 2 3 4 3 2 3" xfId="17855"/>
    <cellStyle name="注释 2 3 4 3 3" xfId="10309"/>
    <cellStyle name="注释 2 3 4 3 3 2" xfId="30310"/>
    <cellStyle name="注释 2 3 4 3 3 3" xfId="21415"/>
    <cellStyle name="注释 2 3 4 3 4" xfId="24816"/>
    <cellStyle name="注释 2 3 4 3 5" xfId="15126"/>
    <cellStyle name="注释 2 3 4 3 6" xfId="35588"/>
    <cellStyle name="注释 2 3 4 4" xfId="2908"/>
    <cellStyle name="注释 2 3 4 4 2" xfId="6787"/>
    <cellStyle name="注释 2 3 4 4 2 2" xfId="27685"/>
    <cellStyle name="注释 2 3 4 4 2 3" xfId="18006"/>
    <cellStyle name="注释 2 3 4 4 3" xfId="10460"/>
    <cellStyle name="注释 2 3 4 4 3 2" xfId="30443"/>
    <cellStyle name="注释 2 3 4 4 3 3" xfId="21566"/>
    <cellStyle name="注释 2 3 4 4 4" xfId="24949"/>
    <cellStyle name="注释 2 3 4 4 5" xfId="15186"/>
    <cellStyle name="注释 2 3 4 5" xfId="3067"/>
    <cellStyle name="注释 2 3 4 5 2" xfId="6933"/>
    <cellStyle name="注释 2 3 4 5 2 2" xfId="27784"/>
    <cellStyle name="注释 2 3 4 5 2 3" xfId="18152"/>
    <cellStyle name="注释 2 3 4 5 3" xfId="10606"/>
    <cellStyle name="注释 2 3 4 5 3 2" xfId="30542"/>
    <cellStyle name="注释 2 3 4 5 3 3" xfId="21712"/>
    <cellStyle name="注释 2 3 4 5 4" xfId="25049"/>
    <cellStyle name="注释 2 3 4 5 5" xfId="15271"/>
    <cellStyle name="注释 2 3 4 6" xfId="3313"/>
    <cellStyle name="注释 2 3 4 6 2" xfId="7178"/>
    <cellStyle name="注释 2 3 4 6 2 2" xfId="27961"/>
    <cellStyle name="注释 2 3 4 6 2 3" xfId="18397"/>
    <cellStyle name="注释 2 3 4 6 3" xfId="10851"/>
    <cellStyle name="注释 2 3 4 6 3 2" xfId="30719"/>
    <cellStyle name="注释 2 3 4 6 3 3" xfId="21957"/>
    <cellStyle name="注释 2 3 4 6 4" xfId="25226"/>
    <cellStyle name="注释 2 3 4 6 5" xfId="15377"/>
    <cellStyle name="注释 2 3 4 7" xfId="3454"/>
    <cellStyle name="注释 2 3 4 7 2" xfId="7312"/>
    <cellStyle name="注释 2 3 4 7 2 2" xfId="28053"/>
    <cellStyle name="注释 2 3 4 7 2 3" xfId="18531"/>
    <cellStyle name="注释 2 3 4 7 3" xfId="10985"/>
    <cellStyle name="注释 2 3 4 7 3 2" xfId="30811"/>
    <cellStyle name="注释 2 3 4 7 3 3" xfId="22091"/>
    <cellStyle name="注释 2 3 4 7 4" xfId="25321"/>
    <cellStyle name="注释 2 3 4 7 5" xfId="15467"/>
    <cellStyle name="注释 2 3 4 8" xfId="3708"/>
    <cellStyle name="注释 2 3 4 8 2" xfId="7565"/>
    <cellStyle name="注释 2 3 4 8 2 2" xfId="28199"/>
    <cellStyle name="注释 2 3 4 8 2 3" xfId="18784"/>
    <cellStyle name="注释 2 3 4 8 3" xfId="11238"/>
    <cellStyle name="注释 2 3 4 8 3 2" xfId="30957"/>
    <cellStyle name="注释 2 3 4 8 3 3" xfId="22344"/>
    <cellStyle name="注释 2 3 4 8 4" xfId="25468"/>
    <cellStyle name="注释 2 3 4 8 5" xfId="15621"/>
    <cellStyle name="注释 2 3 4 9" xfId="3964"/>
    <cellStyle name="注释 2 3 4 9 2" xfId="7790"/>
    <cellStyle name="注释 2 3 4 9 2 2" xfId="28379"/>
    <cellStyle name="注释 2 3 4 9 2 3" xfId="19009"/>
    <cellStyle name="注释 2 3 4 9 3" xfId="11463"/>
    <cellStyle name="注释 2 3 4 9 3 2" xfId="31137"/>
    <cellStyle name="注释 2 3 4 9 3 3" xfId="22569"/>
    <cellStyle name="注释 2 3 4 9 4" xfId="25668"/>
    <cellStyle name="注释 2 3 4 9 5" xfId="15713"/>
    <cellStyle name="注释 2 3 5" xfId="2603"/>
    <cellStyle name="注释 2 3 5 2" xfId="6483"/>
    <cellStyle name="注释 2 3 5 2 2" xfId="27410"/>
    <cellStyle name="注释 2 3 5 2 3" xfId="17702"/>
    <cellStyle name="注释 2 3 5 3" xfId="10156"/>
    <cellStyle name="注释 2 3 5 3 2" xfId="30168"/>
    <cellStyle name="注释 2 3 5 3 3" xfId="21262"/>
    <cellStyle name="注释 2 3 5 4" xfId="24673"/>
    <cellStyle name="注释 2 3 5 5" xfId="15059"/>
    <cellStyle name="注释 2 3 5 6" xfId="35266"/>
    <cellStyle name="注释 2 3 6" xfId="2753"/>
    <cellStyle name="注释 2 3 6 2" xfId="6632"/>
    <cellStyle name="注释 2 3 6 2 2" xfId="27548"/>
    <cellStyle name="注释 2 3 6 2 3" xfId="17851"/>
    <cellStyle name="注释 2 3 6 3" xfId="10305"/>
    <cellStyle name="注释 2 3 6 3 2" xfId="30306"/>
    <cellStyle name="注释 2 3 6 3 3" xfId="21411"/>
    <cellStyle name="注释 2 3 6 4" xfId="24812"/>
    <cellStyle name="注释 2 3 6 5" xfId="15122"/>
    <cellStyle name="注释 2 3 6 6" xfId="35861"/>
    <cellStyle name="注释 2 3 7" xfId="2904"/>
    <cellStyle name="注释 2 3 7 2" xfId="6783"/>
    <cellStyle name="注释 2 3 7 2 2" xfId="27681"/>
    <cellStyle name="注释 2 3 7 2 3" xfId="18002"/>
    <cellStyle name="注释 2 3 7 3" xfId="10456"/>
    <cellStyle name="注释 2 3 7 3 2" xfId="30439"/>
    <cellStyle name="注释 2 3 7 3 3" xfId="21562"/>
    <cellStyle name="注释 2 3 7 4" xfId="24945"/>
    <cellStyle name="注释 2 3 7 5" xfId="15182"/>
    <cellStyle name="注释 2 3 8" xfId="3063"/>
    <cellStyle name="注释 2 3 8 2" xfId="6929"/>
    <cellStyle name="注释 2 3 8 2 2" xfId="27780"/>
    <cellStyle name="注释 2 3 8 2 3" xfId="18148"/>
    <cellStyle name="注释 2 3 8 3" xfId="10602"/>
    <cellStyle name="注释 2 3 8 3 2" xfId="30538"/>
    <cellStyle name="注释 2 3 8 3 3" xfId="21708"/>
    <cellStyle name="注释 2 3 8 4" xfId="25045"/>
    <cellStyle name="注释 2 3 8 5" xfId="15267"/>
    <cellStyle name="注释 2 3 9" xfId="3309"/>
    <cellStyle name="注释 2 3 9 2" xfId="7174"/>
    <cellStyle name="注释 2 3 9 2 2" xfId="27957"/>
    <cellStyle name="注释 2 3 9 2 3" xfId="18393"/>
    <cellStyle name="注释 2 3 9 3" xfId="10847"/>
    <cellStyle name="注释 2 3 9 3 2" xfId="30715"/>
    <cellStyle name="注释 2 3 9 3 3" xfId="21953"/>
    <cellStyle name="注释 2 3 9 4" xfId="25222"/>
    <cellStyle name="注释 2 3 9 5" xfId="15373"/>
    <cellStyle name="注释 2 4" xfId="1496"/>
    <cellStyle name="注释 2 4 10" xfId="4108"/>
    <cellStyle name="注释 2 4 10 2" xfId="7933"/>
    <cellStyle name="注释 2 4 10 2 2" xfId="28475"/>
    <cellStyle name="注释 2 4 10 2 3" xfId="19152"/>
    <cellStyle name="注释 2 4 10 3" xfId="11606"/>
    <cellStyle name="注释 2 4 10 3 2" xfId="31233"/>
    <cellStyle name="注释 2 4 10 3 3" xfId="22712"/>
    <cellStyle name="注释 2 4 10 4" xfId="25764"/>
    <cellStyle name="注释 2 4 10 5" xfId="15799"/>
    <cellStyle name="注释 2 4 11" xfId="4351"/>
    <cellStyle name="注释 2 4 11 2" xfId="8171"/>
    <cellStyle name="注释 2 4 11 2 2" xfId="28645"/>
    <cellStyle name="注释 2 4 11 2 3" xfId="19390"/>
    <cellStyle name="注释 2 4 11 3" xfId="11844"/>
    <cellStyle name="注释 2 4 11 3 2" xfId="31403"/>
    <cellStyle name="注释 2 4 11 3 3" xfId="22950"/>
    <cellStyle name="注释 2 4 11 4" xfId="25939"/>
    <cellStyle name="注释 2 4 11 5" xfId="15905"/>
    <cellStyle name="注释 2 4 12" xfId="4478"/>
    <cellStyle name="注释 2 4 12 2" xfId="8296"/>
    <cellStyle name="注释 2 4 12 2 2" xfId="28728"/>
    <cellStyle name="注释 2 4 12 2 3" xfId="19515"/>
    <cellStyle name="注释 2 4 12 3" xfId="11969"/>
    <cellStyle name="注释 2 4 12 3 2" xfId="31486"/>
    <cellStyle name="注释 2 4 12 3 3" xfId="23075"/>
    <cellStyle name="注释 2 4 12 4" xfId="26023"/>
    <cellStyle name="注释 2 4 12 5" xfId="15989"/>
    <cellStyle name="注释 2 4 13" xfId="4723"/>
    <cellStyle name="注释 2 4 13 2" xfId="8536"/>
    <cellStyle name="注释 2 4 13 2 2" xfId="28861"/>
    <cellStyle name="注释 2 4 13 2 3" xfId="19755"/>
    <cellStyle name="注释 2 4 13 3" xfId="12209"/>
    <cellStyle name="注释 2 4 13 3 2" xfId="31619"/>
    <cellStyle name="注释 2 4 13 3 3" xfId="23315"/>
    <cellStyle name="注释 2 4 13 4" xfId="26161"/>
    <cellStyle name="注释 2 4 13 5" xfId="16136"/>
    <cellStyle name="注释 2 4 14" xfId="4876"/>
    <cellStyle name="注释 2 4 14 2" xfId="8687"/>
    <cellStyle name="注释 2 4 14 2 2" xfId="29006"/>
    <cellStyle name="注释 2 4 14 2 3" xfId="19906"/>
    <cellStyle name="注释 2 4 14 3" xfId="12360"/>
    <cellStyle name="注释 2 4 14 3 2" xfId="31764"/>
    <cellStyle name="注释 2 4 14 3 3" xfId="23466"/>
    <cellStyle name="注释 2 4 14 4" xfId="26306"/>
    <cellStyle name="注释 2 4 14 5" xfId="16178"/>
    <cellStyle name="注释 2 4 15" xfId="5021"/>
    <cellStyle name="注释 2 4 15 2" xfId="8819"/>
    <cellStyle name="注释 2 4 15 2 2" xfId="29093"/>
    <cellStyle name="注释 2 4 15 2 3" xfId="20038"/>
    <cellStyle name="注释 2 4 15 3" xfId="12492"/>
    <cellStyle name="注释 2 4 15 3 2" xfId="31851"/>
    <cellStyle name="注释 2 4 15 3 3" xfId="23598"/>
    <cellStyle name="注释 2 4 15 4" xfId="26406"/>
    <cellStyle name="注释 2 4 15 5" xfId="16261"/>
    <cellStyle name="注释 2 4 16" xfId="5148"/>
    <cellStyle name="注释 2 4 16 2" xfId="8932"/>
    <cellStyle name="注释 2 4 16 2 2" xfId="29202"/>
    <cellStyle name="注释 2 4 16 2 3" xfId="20151"/>
    <cellStyle name="注释 2 4 16 3" xfId="12605"/>
    <cellStyle name="注释 2 4 16 3 2" xfId="31960"/>
    <cellStyle name="注释 2 4 16 3 3" xfId="23711"/>
    <cellStyle name="注释 2 4 16 4" xfId="26524"/>
    <cellStyle name="注释 2 4 16 5" xfId="16301"/>
    <cellStyle name="注释 2 4 17" xfId="5274"/>
    <cellStyle name="注释 2 4 17 2" xfId="9044"/>
    <cellStyle name="注释 2 4 17 2 2" xfId="29275"/>
    <cellStyle name="注释 2 4 17 2 3" xfId="20263"/>
    <cellStyle name="注释 2 4 17 3" xfId="12717"/>
    <cellStyle name="注释 2 4 17 3 2" xfId="32033"/>
    <cellStyle name="注释 2 4 17 3 3" xfId="23823"/>
    <cellStyle name="注释 2 4 17 4" xfId="26611"/>
    <cellStyle name="注释 2 4 17 5" xfId="16376"/>
    <cellStyle name="注释 2 4 18" xfId="4616"/>
    <cellStyle name="注释 2 4 18 2" xfId="26102"/>
    <cellStyle name="注释 2 4 18 3" xfId="16483"/>
    <cellStyle name="注释 2 4 19" xfId="9123"/>
    <cellStyle name="注释 2 4 19 2" xfId="29311"/>
    <cellStyle name="注释 2 4 19 3" xfId="20342"/>
    <cellStyle name="注释 2 4 2" xfId="2608"/>
    <cellStyle name="注释 2 4 2 2" xfId="6488"/>
    <cellStyle name="注释 2 4 2 2 2" xfId="27415"/>
    <cellStyle name="注释 2 4 2 2 3" xfId="17707"/>
    <cellStyle name="注释 2 4 2 3" xfId="10161"/>
    <cellStyle name="注释 2 4 2 3 2" xfId="30173"/>
    <cellStyle name="注释 2 4 2 3 3" xfId="21267"/>
    <cellStyle name="注释 2 4 2 4" xfId="24678"/>
    <cellStyle name="注释 2 4 2 5" xfId="15064"/>
    <cellStyle name="注释 2 4 2 6" xfId="35287"/>
    <cellStyle name="注释 2 4 20" xfId="23874"/>
    <cellStyle name="注释 2 4 21" xfId="34279"/>
    <cellStyle name="注释 2 4 3" xfId="2758"/>
    <cellStyle name="注释 2 4 3 2" xfId="6637"/>
    <cellStyle name="注释 2 4 3 2 2" xfId="27553"/>
    <cellStyle name="注释 2 4 3 2 3" xfId="17856"/>
    <cellStyle name="注释 2 4 3 3" xfId="10310"/>
    <cellStyle name="注释 2 4 3 3 2" xfId="30311"/>
    <cellStyle name="注释 2 4 3 3 3" xfId="21416"/>
    <cellStyle name="注释 2 4 3 4" xfId="24817"/>
    <cellStyle name="注释 2 4 3 5" xfId="15127"/>
    <cellStyle name="注释 2 4 3 6" xfId="35725"/>
    <cellStyle name="注释 2 4 4" xfId="2909"/>
    <cellStyle name="注释 2 4 4 2" xfId="6788"/>
    <cellStyle name="注释 2 4 4 2 2" xfId="27686"/>
    <cellStyle name="注释 2 4 4 2 3" xfId="18007"/>
    <cellStyle name="注释 2 4 4 3" xfId="10461"/>
    <cellStyle name="注释 2 4 4 3 2" xfId="30444"/>
    <cellStyle name="注释 2 4 4 3 3" xfId="21567"/>
    <cellStyle name="注释 2 4 4 4" xfId="24950"/>
    <cellStyle name="注释 2 4 4 5" xfId="15187"/>
    <cellStyle name="注释 2 4 5" xfId="3068"/>
    <cellStyle name="注释 2 4 5 2" xfId="6934"/>
    <cellStyle name="注释 2 4 5 2 2" xfId="27785"/>
    <cellStyle name="注释 2 4 5 2 3" xfId="18153"/>
    <cellStyle name="注释 2 4 5 3" xfId="10607"/>
    <cellStyle name="注释 2 4 5 3 2" xfId="30543"/>
    <cellStyle name="注释 2 4 5 3 3" xfId="21713"/>
    <cellStyle name="注释 2 4 5 4" xfId="25050"/>
    <cellStyle name="注释 2 4 5 5" xfId="15272"/>
    <cellStyle name="注释 2 4 6" xfId="3314"/>
    <cellStyle name="注释 2 4 6 2" xfId="7179"/>
    <cellStyle name="注释 2 4 6 2 2" xfId="27962"/>
    <cellStyle name="注释 2 4 6 2 3" xfId="18398"/>
    <cellStyle name="注释 2 4 6 3" xfId="10852"/>
    <cellStyle name="注释 2 4 6 3 2" xfId="30720"/>
    <cellStyle name="注释 2 4 6 3 3" xfId="21958"/>
    <cellStyle name="注释 2 4 6 4" xfId="25227"/>
    <cellStyle name="注释 2 4 6 5" xfId="15378"/>
    <cellStyle name="注释 2 4 7" xfId="3455"/>
    <cellStyle name="注释 2 4 7 2" xfId="7313"/>
    <cellStyle name="注释 2 4 7 2 2" xfId="28054"/>
    <cellStyle name="注释 2 4 7 2 3" xfId="18532"/>
    <cellStyle name="注释 2 4 7 3" xfId="10986"/>
    <cellStyle name="注释 2 4 7 3 2" xfId="30812"/>
    <cellStyle name="注释 2 4 7 3 3" xfId="22092"/>
    <cellStyle name="注释 2 4 7 4" xfId="25322"/>
    <cellStyle name="注释 2 4 7 5" xfId="15468"/>
    <cellStyle name="注释 2 4 8" xfId="3709"/>
    <cellStyle name="注释 2 4 8 2" xfId="7566"/>
    <cellStyle name="注释 2 4 8 2 2" xfId="28200"/>
    <cellStyle name="注释 2 4 8 2 3" xfId="18785"/>
    <cellStyle name="注释 2 4 8 3" xfId="11239"/>
    <cellStyle name="注释 2 4 8 3 2" xfId="30958"/>
    <cellStyle name="注释 2 4 8 3 3" xfId="22345"/>
    <cellStyle name="注释 2 4 8 4" xfId="25469"/>
    <cellStyle name="注释 2 4 8 5" xfId="15622"/>
    <cellStyle name="注释 2 4 9" xfId="3965"/>
    <cellStyle name="注释 2 4 9 2" xfId="7791"/>
    <cellStyle name="注释 2 4 9 2 2" xfId="28380"/>
    <cellStyle name="注释 2 4 9 2 3" xfId="19010"/>
    <cellStyle name="注释 2 4 9 3" xfId="11464"/>
    <cellStyle name="注释 2 4 9 3 2" xfId="31138"/>
    <cellStyle name="注释 2 4 9 3 3" xfId="22570"/>
    <cellStyle name="注释 2 4 9 4" xfId="25669"/>
    <cellStyle name="注释 2 4 9 5" xfId="15714"/>
    <cellStyle name="注释 2 5" xfId="1497"/>
    <cellStyle name="注释 2 5 10" xfId="4109"/>
    <cellStyle name="注释 2 5 10 2" xfId="7934"/>
    <cellStyle name="注释 2 5 10 2 2" xfId="28476"/>
    <cellStyle name="注释 2 5 10 2 3" xfId="19153"/>
    <cellStyle name="注释 2 5 10 3" xfId="11607"/>
    <cellStyle name="注释 2 5 10 3 2" xfId="31234"/>
    <cellStyle name="注释 2 5 10 3 3" xfId="22713"/>
    <cellStyle name="注释 2 5 10 4" xfId="25765"/>
    <cellStyle name="注释 2 5 10 5" xfId="15800"/>
    <cellStyle name="注释 2 5 11" xfId="4352"/>
    <cellStyle name="注释 2 5 11 2" xfId="8172"/>
    <cellStyle name="注释 2 5 11 2 2" xfId="28646"/>
    <cellStyle name="注释 2 5 11 2 3" xfId="19391"/>
    <cellStyle name="注释 2 5 11 3" xfId="11845"/>
    <cellStyle name="注释 2 5 11 3 2" xfId="31404"/>
    <cellStyle name="注释 2 5 11 3 3" xfId="22951"/>
    <cellStyle name="注释 2 5 11 4" xfId="25940"/>
    <cellStyle name="注释 2 5 11 5" xfId="15906"/>
    <cellStyle name="注释 2 5 12" xfId="4479"/>
    <cellStyle name="注释 2 5 12 2" xfId="8297"/>
    <cellStyle name="注释 2 5 12 2 2" xfId="28729"/>
    <cellStyle name="注释 2 5 12 2 3" xfId="19516"/>
    <cellStyle name="注释 2 5 12 3" xfId="11970"/>
    <cellStyle name="注释 2 5 12 3 2" xfId="31487"/>
    <cellStyle name="注释 2 5 12 3 3" xfId="23076"/>
    <cellStyle name="注释 2 5 12 4" xfId="26024"/>
    <cellStyle name="注释 2 5 12 5" xfId="15990"/>
    <cellStyle name="注释 2 5 13" xfId="4724"/>
    <cellStyle name="注释 2 5 13 2" xfId="8537"/>
    <cellStyle name="注释 2 5 13 2 2" xfId="28862"/>
    <cellStyle name="注释 2 5 13 2 3" xfId="19756"/>
    <cellStyle name="注释 2 5 13 3" xfId="12210"/>
    <cellStyle name="注释 2 5 13 3 2" xfId="31620"/>
    <cellStyle name="注释 2 5 13 3 3" xfId="23316"/>
    <cellStyle name="注释 2 5 13 4" xfId="26162"/>
    <cellStyle name="注释 2 5 13 5" xfId="16137"/>
    <cellStyle name="注释 2 5 14" xfId="4877"/>
    <cellStyle name="注释 2 5 14 2" xfId="8688"/>
    <cellStyle name="注释 2 5 14 2 2" xfId="29007"/>
    <cellStyle name="注释 2 5 14 2 3" xfId="19907"/>
    <cellStyle name="注释 2 5 14 3" xfId="12361"/>
    <cellStyle name="注释 2 5 14 3 2" xfId="31765"/>
    <cellStyle name="注释 2 5 14 3 3" xfId="23467"/>
    <cellStyle name="注释 2 5 14 4" xfId="26307"/>
    <cellStyle name="注释 2 5 14 5" xfId="16179"/>
    <cellStyle name="注释 2 5 15" xfId="5022"/>
    <cellStyle name="注释 2 5 15 2" xfId="8820"/>
    <cellStyle name="注释 2 5 15 2 2" xfId="29094"/>
    <cellStyle name="注释 2 5 15 2 3" xfId="20039"/>
    <cellStyle name="注释 2 5 15 3" xfId="12493"/>
    <cellStyle name="注释 2 5 15 3 2" xfId="31852"/>
    <cellStyle name="注释 2 5 15 3 3" xfId="23599"/>
    <cellStyle name="注释 2 5 15 4" xfId="26407"/>
    <cellStyle name="注释 2 5 15 5" xfId="16262"/>
    <cellStyle name="注释 2 5 16" xfId="5149"/>
    <cellStyle name="注释 2 5 16 2" xfId="8933"/>
    <cellStyle name="注释 2 5 16 2 2" xfId="29203"/>
    <cellStyle name="注释 2 5 16 2 3" xfId="20152"/>
    <cellStyle name="注释 2 5 16 3" xfId="12606"/>
    <cellStyle name="注释 2 5 16 3 2" xfId="31961"/>
    <cellStyle name="注释 2 5 16 3 3" xfId="23712"/>
    <cellStyle name="注释 2 5 16 4" xfId="26525"/>
    <cellStyle name="注释 2 5 16 5" xfId="16302"/>
    <cellStyle name="注释 2 5 17" xfId="5275"/>
    <cellStyle name="注释 2 5 17 2" xfId="9045"/>
    <cellStyle name="注释 2 5 17 2 2" xfId="29276"/>
    <cellStyle name="注释 2 5 17 2 3" xfId="20264"/>
    <cellStyle name="注释 2 5 17 3" xfId="12718"/>
    <cellStyle name="注释 2 5 17 3 2" xfId="32034"/>
    <cellStyle name="注释 2 5 17 3 3" xfId="23824"/>
    <cellStyle name="注释 2 5 17 4" xfId="26612"/>
    <cellStyle name="注释 2 5 17 5" xfId="16377"/>
    <cellStyle name="注释 2 5 18" xfId="4140"/>
    <cellStyle name="注释 2 5 18 2" xfId="25793"/>
    <cellStyle name="注释 2 5 18 3" xfId="16546"/>
    <cellStyle name="注释 2 5 19" xfId="9124"/>
    <cellStyle name="注释 2 5 19 2" xfId="29312"/>
    <cellStyle name="注释 2 5 19 3" xfId="20343"/>
    <cellStyle name="注释 2 5 2" xfId="2609"/>
    <cellStyle name="注释 2 5 2 2" xfId="6489"/>
    <cellStyle name="注释 2 5 2 2 2" xfId="27416"/>
    <cellStyle name="注释 2 5 2 2 3" xfId="17708"/>
    <cellStyle name="注释 2 5 2 3" xfId="10162"/>
    <cellStyle name="注释 2 5 2 3 2" xfId="30174"/>
    <cellStyle name="注释 2 5 2 3 3" xfId="21268"/>
    <cellStyle name="注释 2 5 2 4" xfId="24679"/>
    <cellStyle name="注释 2 5 2 5" xfId="15065"/>
    <cellStyle name="注释 2 5 2 6" xfId="34889"/>
    <cellStyle name="注释 2 5 20" xfId="23875"/>
    <cellStyle name="注释 2 5 21" xfId="35060"/>
    <cellStyle name="注释 2 5 3" xfId="2759"/>
    <cellStyle name="注释 2 5 3 2" xfId="6638"/>
    <cellStyle name="注释 2 5 3 2 2" xfId="27554"/>
    <cellStyle name="注释 2 5 3 2 3" xfId="17857"/>
    <cellStyle name="注释 2 5 3 3" xfId="10311"/>
    <cellStyle name="注释 2 5 3 3 2" xfId="30312"/>
    <cellStyle name="注释 2 5 3 3 3" xfId="21417"/>
    <cellStyle name="注释 2 5 3 4" xfId="24818"/>
    <cellStyle name="注释 2 5 3 5" xfId="15128"/>
    <cellStyle name="注释 2 5 3 6" xfId="35688"/>
    <cellStyle name="注释 2 5 4" xfId="2910"/>
    <cellStyle name="注释 2 5 4 2" xfId="6789"/>
    <cellStyle name="注释 2 5 4 2 2" xfId="27687"/>
    <cellStyle name="注释 2 5 4 2 3" xfId="18008"/>
    <cellStyle name="注释 2 5 4 3" xfId="10462"/>
    <cellStyle name="注释 2 5 4 3 2" xfId="30445"/>
    <cellStyle name="注释 2 5 4 3 3" xfId="21568"/>
    <cellStyle name="注释 2 5 4 4" xfId="24951"/>
    <cellStyle name="注释 2 5 4 5" xfId="15188"/>
    <cellStyle name="注释 2 5 5" xfId="3069"/>
    <cellStyle name="注释 2 5 5 2" xfId="6935"/>
    <cellStyle name="注释 2 5 5 2 2" xfId="27786"/>
    <cellStyle name="注释 2 5 5 2 3" xfId="18154"/>
    <cellStyle name="注释 2 5 5 3" xfId="10608"/>
    <cellStyle name="注释 2 5 5 3 2" xfId="30544"/>
    <cellStyle name="注释 2 5 5 3 3" xfId="21714"/>
    <cellStyle name="注释 2 5 5 4" xfId="25051"/>
    <cellStyle name="注释 2 5 5 5" xfId="15273"/>
    <cellStyle name="注释 2 5 6" xfId="3315"/>
    <cellStyle name="注释 2 5 6 2" xfId="7180"/>
    <cellStyle name="注释 2 5 6 2 2" xfId="27963"/>
    <cellStyle name="注释 2 5 6 2 3" xfId="18399"/>
    <cellStyle name="注释 2 5 6 3" xfId="10853"/>
    <cellStyle name="注释 2 5 6 3 2" xfId="30721"/>
    <cellStyle name="注释 2 5 6 3 3" xfId="21959"/>
    <cellStyle name="注释 2 5 6 4" xfId="25228"/>
    <cellStyle name="注释 2 5 6 5" xfId="15379"/>
    <cellStyle name="注释 2 5 7" xfId="3456"/>
    <cellStyle name="注释 2 5 7 2" xfId="7314"/>
    <cellStyle name="注释 2 5 7 2 2" xfId="28055"/>
    <cellStyle name="注释 2 5 7 2 3" xfId="18533"/>
    <cellStyle name="注释 2 5 7 3" xfId="10987"/>
    <cellStyle name="注释 2 5 7 3 2" xfId="30813"/>
    <cellStyle name="注释 2 5 7 3 3" xfId="22093"/>
    <cellStyle name="注释 2 5 7 4" xfId="25323"/>
    <cellStyle name="注释 2 5 7 5" xfId="15469"/>
    <cellStyle name="注释 2 5 8" xfId="3710"/>
    <cellStyle name="注释 2 5 8 2" xfId="7567"/>
    <cellStyle name="注释 2 5 8 2 2" xfId="28201"/>
    <cellStyle name="注释 2 5 8 2 3" xfId="18786"/>
    <cellStyle name="注释 2 5 8 3" xfId="11240"/>
    <cellStyle name="注释 2 5 8 3 2" xfId="30959"/>
    <cellStyle name="注释 2 5 8 3 3" xfId="22346"/>
    <cellStyle name="注释 2 5 8 4" xfId="25470"/>
    <cellStyle name="注释 2 5 8 5" xfId="15623"/>
    <cellStyle name="注释 2 5 9" xfId="3966"/>
    <cellStyle name="注释 2 5 9 2" xfId="7792"/>
    <cellStyle name="注释 2 5 9 2 2" xfId="28381"/>
    <cellStyle name="注释 2 5 9 2 3" xfId="19011"/>
    <cellStyle name="注释 2 5 9 3" xfId="11465"/>
    <cellStyle name="注释 2 5 9 3 2" xfId="31139"/>
    <cellStyle name="注释 2 5 9 3 3" xfId="22571"/>
    <cellStyle name="注释 2 5 9 4" xfId="25670"/>
    <cellStyle name="注释 2 5 9 5" xfId="15715"/>
    <cellStyle name="注释 2 6" xfId="2596"/>
    <cellStyle name="注释 2 6 2" xfId="6476"/>
    <cellStyle name="注释 2 6 2 2" xfId="27403"/>
    <cellStyle name="注释 2 6 2 3" xfId="17695"/>
    <cellStyle name="注释 2 6 3" xfId="10149"/>
    <cellStyle name="注释 2 6 3 2" xfId="30161"/>
    <cellStyle name="注释 2 6 3 3" xfId="21255"/>
    <cellStyle name="注释 2 6 4" xfId="24666"/>
    <cellStyle name="注释 2 6 5" xfId="15052"/>
    <cellStyle name="注释 2 7" xfId="2746"/>
    <cellStyle name="注释 2 7 2" xfId="6625"/>
    <cellStyle name="注释 2 7 2 2" xfId="27541"/>
    <cellStyle name="注释 2 7 2 3" xfId="17844"/>
    <cellStyle name="注释 2 7 3" xfId="10298"/>
    <cellStyle name="注释 2 7 3 2" xfId="30299"/>
    <cellStyle name="注释 2 7 3 3" xfId="21404"/>
    <cellStyle name="注释 2 7 4" xfId="24805"/>
    <cellStyle name="注释 2 7 5" xfId="15115"/>
    <cellStyle name="注释 2 8" xfId="2897"/>
    <cellStyle name="注释 2 8 2" xfId="6776"/>
    <cellStyle name="注释 2 8 2 2" xfId="27674"/>
    <cellStyle name="注释 2 8 2 3" xfId="17995"/>
    <cellStyle name="注释 2 8 3" xfId="10449"/>
    <cellStyle name="注释 2 8 3 2" xfId="30432"/>
    <cellStyle name="注释 2 8 3 3" xfId="21555"/>
    <cellStyle name="注释 2 8 4" xfId="24938"/>
    <cellStyle name="注释 2 8 5" xfId="15175"/>
    <cellStyle name="注释 2 9" xfId="3056"/>
    <cellStyle name="注释 2 9 2" xfId="6922"/>
    <cellStyle name="注释 2 9 2 2" xfId="27773"/>
    <cellStyle name="注释 2 9 2 3" xfId="18141"/>
    <cellStyle name="注释 2 9 3" xfId="10595"/>
    <cellStyle name="注释 2 9 3 2" xfId="30531"/>
    <cellStyle name="注释 2 9 3 3" xfId="21701"/>
    <cellStyle name="注释 2 9 4" xfId="25038"/>
    <cellStyle name="注释 2 9 5" xfId="15260"/>
    <cellStyle name="注释 3" xfId="1498"/>
    <cellStyle name="注释 3 10" xfId="3316"/>
    <cellStyle name="注释 3 10 2" xfId="7181"/>
    <cellStyle name="注释 3 10 2 2" xfId="27964"/>
    <cellStyle name="注释 3 10 2 3" xfId="18400"/>
    <cellStyle name="注释 3 10 3" xfId="10854"/>
    <cellStyle name="注释 3 10 3 2" xfId="30722"/>
    <cellStyle name="注释 3 10 3 3" xfId="21960"/>
    <cellStyle name="注释 3 10 4" xfId="25229"/>
    <cellStyle name="注释 3 10 5" xfId="15380"/>
    <cellStyle name="注释 3 11" xfId="3457"/>
    <cellStyle name="注释 3 11 2" xfId="7315"/>
    <cellStyle name="注释 3 11 2 2" xfId="28056"/>
    <cellStyle name="注释 3 11 2 3" xfId="18534"/>
    <cellStyle name="注释 3 11 3" xfId="10988"/>
    <cellStyle name="注释 3 11 3 2" xfId="30814"/>
    <cellStyle name="注释 3 11 3 3" xfId="22094"/>
    <cellStyle name="注释 3 11 4" xfId="25324"/>
    <cellStyle name="注释 3 11 5" xfId="15470"/>
    <cellStyle name="注释 3 12" xfId="3711"/>
    <cellStyle name="注释 3 12 2" xfId="7568"/>
    <cellStyle name="注释 3 12 2 2" xfId="28202"/>
    <cellStyle name="注释 3 12 2 3" xfId="18787"/>
    <cellStyle name="注释 3 12 3" xfId="11241"/>
    <cellStyle name="注释 3 12 3 2" xfId="30960"/>
    <cellStyle name="注释 3 12 3 3" xfId="22347"/>
    <cellStyle name="注释 3 12 4" xfId="25471"/>
    <cellStyle name="注释 3 12 5" xfId="15624"/>
    <cellStyle name="注释 3 13" xfId="3967"/>
    <cellStyle name="注释 3 13 2" xfId="7793"/>
    <cellStyle name="注释 3 13 2 2" xfId="28382"/>
    <cellStyle name="注释 3 13 2 3" xfId="19012"/>
    <cellStyle name="注释 3 13 3" xfId="11466"/>
    <cellStyle name="注释 3 13 3 2" xfId="31140"/>
    <cellStyle name="注释 3 13 3 3" xfId="22572"/>
    <cellStyle name="注释 3 13 4" xfId="25671"/>
    <cellStyle name="注释 3 13 5" xfId="15716"/>
    <cellStyle name="注释 3 14" xfId="4110"/>
    <cellStyle name="注释 3 14 2" xfId="7935"/>
    <cellStyle name="注释 3 14 2 2" xfId="28477"/>
    <cellStyle name="注释 3 14 2 3" xfId="19154"/>
    <cellStyle name="注释 3 14 3" xfId="11608"/>
    <cellStyle name="注释 3 14 3 2" xfId="31235"/>
    <cellStyle name="注释 3 14 3 3" xfId="22714"/>
    <cellStyle name="注释 3 14 4" xfId="25766"/>
    <cellStyle name="注释 3 14 5" xfId="15801"/>
    <cellStyle name="注释 3 15" xfId="4353"/>
    <cellStyle name="注释 3 15 2" xfId="8173"/>
    <cellStyle name="注释 3 15 2 2" xfId="28647"/>
    <cellStyle name="注释 3 15 2 3" xfId="19392"/>
    <cellStyle name="注释 3 15 3" xfId="11846"/>
    <cellStyle name="注释 3 15 3 2" xfId="31405"/>
    <cellStyle name="注释 3 15 3 3" xfId="22952"/>
    <cellStyle name="注释 3 15 4" xfId="25941"/>
    <cellStyle name="注释 3 15 5" xfId="15907"/>
    <cellStyle name="注释 3 16" xfId="4480"/>
    <cellStyle name="注释 3 16 2" xfId="8298"/>
    <cellStyle name="注释 3 16 2 2" xfId="28730"/>
    <cellStyle name="注释 3 16 2 3" xfId="19517"/>
    <cellStyle name="注释 3 16 3" xfId="11971"/>
    <cellStyle name="注释 3 16 3 2" xfId="31488"/>
    <cellStyle name="注释 3 16 3 3" xfId="23077"/>
    <cellStyle name="注释 3 16 4" xfId="26025"/>
    <cellStyle name="注释 3 16 5" xfId="15991"/>
    <cellStyle name="注释 3 17" xfId="4725"/>
    <cellStyle name="注释 3 17 2" xfId="8538"/>
    <cellStyle name="注释 3 17 2 2" xfId="28863"/>
    <cellStyle name="注释 3 17 2 3" xfId="19757"/>
    <cellStyle name="注释 3 17 3" xfId="12211"/>
    <cellStyle name="注释 3 17 3 2" xfId="31621"/>
    <cellStyle name="注释 3 17 3 3" xfId="23317"/>
    <cellStyle name="注释 3 17 4" xfId="26163"/>
    <cellStyle name="注释 3 17 5" xfId="16138"/>
    <cellStyle name="注释 3 18" xfId="4878"/>
    <cellStyle name="注释 3 18 2" xfId="8689"/>
    <cellStyle name="注释 3 18 2 2" xfId="29008"/>
    <cellStyle name="注释 3 18 2 3" xfId="19908"/>
    <cellStyle name="注释 3 18 3" xfId="12362"/>
    <cellStyle name="注释 3 18 3 2" xfId="31766"/>
    <cellStyle name="注释 3 18 3 3" xfId="23468"/>
    <cellStyle name="注释 3 18 4" xfId="26308"/>
    <cellStyle name="注释 3 18 5" xfId="16180"/>
    <cellStyle name="注释 3 19" xfId="5023"/>
    <cellStyle name="注释 3 19 2" xfId="8821"/>
    <cellStyle name="注释 3 19 2 2" xfId="29095"/>
    <cellStyle name="注释 3 19 2 3" xfId="20040"/>
    <cellStyle name="注释 3 19 3" xfId="12494"/>
    <cellStyle name="注释 3 19 3 2" xfId="31853"/>
    <cellStyle name="注释 3 19 3 3" xfId="23600"/>
    <cellStyle name="注释 3 19 4" xfId="26408"/>
    <cellStyle name="注释 3 19 5" xfId="16263"/>
    <cellStyle name="注释 3 2" xfId="1499"/>
    <cellStyle name="注释 3 2 10" xfId="3712"/>
    <cellStyle name="注释 3 2 10 2" xfId="7569"/>
    <cellStyle name="注释 3 2 10 2 2" xfId="28203"/>
    <cellStyle name="注释 3 2 10 2 3" xfId="18788"/>
    <cellStyle name="注释 3 2 10 3" xfId="11242"/>
    <cellStyle name="注释 3 2 10 3 2" xfId="30961"/>
    <cellStyle name="注释 3 2 10 3 3" xfId="22348"/>
    <cellStyle name="注释 3 2 10 4" xfId="25472"/>
    <cellStyle name="注释 3 2 10 5" xfId="15625"/>
    <cellStyle name="注释 3 2 11" xfId="3968"/>
    <cellStyle name="注释 3 2 11 2" xfId="7794"/>
    <cellStyle name="注释 3 2 11 2 2" xfId="28383"/>
    <cellStyle name="注释 3 2 11 2 3" xfId="19013"/>
    <cellStyle name="注释 3 2 11 3" xfId="11467"/>
    <cellStyle name="注释 3 2 11 3 2" xfId="31141"/>
    <cellStyle name="注释 3 2 11 3 3" xfId="22573"/>
    <cellStyle name="注释 3 2 11 4" xfId="25672"/>
    <cellStyle name="注释 3 2 11 5" xfId="15717"/>
    <cellStyle name="注释 3 2 12" xfId="4111"/>
    <cellStyle name="注释 3 2 12 2" xfId="7936"/>
    <cellStyle name="注释 3 2 12 2 2" xfId="28478"/>
    <cellStyle name="注释 3 2 12 2 3" xfId="19155"/>
    <cellStyle name="注释 3 2 12 3" xfId="11609"/>
    <cellStyle name="注释 3 2 12 3 2" xfId="31236"/>
    <cellStyle name="注释 3 2 12 3 3" xfId="22715"/>
    <cellStyle name="注释 3 2 12 4" xfId="25767"/>
    <cellStyle name="注释 3 2 12 5" xfId="15802"/>
    <cellStyle name="注释 3 2 13" xfId="4354"/>
    <cellStyle name="注释 3 2 13 2" xfId="8174"/>
    <cellStyle name="注释 3 2 13 2 2" xfId="28648"/>
    <cellStyle name="注释 3 2 13 2 3" xfId="19393"/>
    <cellStyle name="注释 3 2 13 3" xfId="11847"/>
    <cellStyle name="注释 3 2 13 3 2" xfId="31406"/>
    <cellStyle name="注释 3 2 13 3 3" xfId="22953"/>
    <cellStyle name="注释 3 2 13 4" xfId="25942"/>
    <cellStyle name="注释 3 2 13 5" xfId="15908"/>
    <cellStyle name="注释 3 2 14" xfId="4481"/>
    <cellStyle name="注释 3 2 14 2" xfId="8299"/>
    <cellStyle name="注释 3 2 14 2 2" xfId="28731"/>
    <cellStyle name="注释 3 2 14 2 3" xfId="19518"/>
    <cellStyle name="注释 3 2 14 3" xfId="11972"/>
    <cellStyle name="注释 3 2 14 3 2" xfId="31489"/>
    <cellStyle name="注释 3 2 14 3 3" xfId="23078"/>
    <cellStyle name="注释 3 2 14 4" xfId="26026"/>
    <cellStyle name="注释 3 2 14 5" xfId="15992"/>
    <cellStyle name="注释 3 2 15" xfId="4726"/>
    <cellStyle name="注释 3 2 15 2" xfId="8539"/>
    <cellStyle name="注释 3 2 15 2 2" xfId="28864"/>
    <cellStyle name="注释 3 2 15 2 3" xfId="19758"/>
    <cellStyle name="注释 3 2 15 3" xfId="12212"/>
    <cellStyle name="注释 3 2 15 3 2" xfId="31622"/>
    <cellStyle name="注释 3 2 15 3 3" xfId="23318"/>
    <cellStyle name="注释 3 2 15 4" xfId="26164"/>
    <cellStyle name="注释 3 2 15 5" xfId="16139"/>
    <cellStyle name="注释 3 2 16" xfId="4879"/>
    <cellStyle name="注释 3 2 16 2" xfId="8690"/>
    <cellStyle name="注释 3 2 16 2 2" xfId="29009"/>
    <cellStyle name="注释 3 2 16 2 3" xfId="19909"/>
    <cellStyle name="注释 3 2 16 3" xfId="12363"/>
    <cellStyle name="注释 3 2 16 3 2" xfId="31767"/>
    <cellStyle name="注释 3 2 16 3 3" xfId="23469"/>
    <cellStyle name="注释 3 2 16 4" xfId="26309"/>
    <cellStyle name="注释 3 2 16 5" xfId="16181"/>
    <cellStyle name="注释 3 2 17" xfId="5024"/>
    <cellStyle name="注释 3 2 17 2" xfId="8822"/>
    <cellStyle name="注释 3 2 17 2 2" xfId="29096"/>
    <cellStyle name="注释 3 2 17 2 3" xfId="20041"/>
    <cellStyle name="注释 3 2 17 3" xfId="12495"/>
    <cellStyle name="注释 3 2 17 3 2" xfId="31854"/>
    <cellStyle name="注释 3 2 17 3 3" xfId="23601"/>
    <cellStyle name="注释 3 2 17 4" xfId="26409"/>
    <cellStyle name="注释 3 2 17 5" xfId="16264"/>
    <cellStyle name="注释 3 2 18" xfId="5151"/>
    <cellStyle name="注释 3 2 18 2" xfId="8935"/>
    <cellStyle name="注释 3 2 18 2 2" xfId="29205"/>
    <cellStyle name="注释 3 2 18 2 3" xfId="20154"/>
    <cellStyle name="注释 3 2 18 3" xfId="12608"/>
    <cellStyle name="注释 3 2 18 3 2" xfId="31963"/>
    <cellStyle name="注释 3 2 18 3 3" xfId="23714"/>
    <cellStyle name="注释 3 2 18 4" xfId="26527"/>
    <cellStyle name="注释 3 2 18 5" xfId="16304"/>
    <cellStyle name="注释 3 2 19" xfId="5277"/>
    <cellStyle name="注释 3 2 19 2" xfId="9047"/>
    <cellStyle name="注释 3 2 19 2 2" xfId="29278"/>
    <cellStyle name="注释 3 2 19 2 3" xfId="20266"/>
    <cellStyle name="注释 3 2 19 3" xfId="12720"/>
    <cellStyle name="注释 3 2 19 3 2" xfId="32036"/>
    <cellStyle name="注释 3 2 19 3 3" xfId="23826"/>
    <cellStyle name="注释 3 2 19 4" xfId="26614"/>
    <cellStyle name="注释 3 2 19 5" xfId="16379"/>
    <cellStyle name="注释 3 2 2" xfId="1500"/>
    <cellStyle name="注释 3 2 2 10" xfId="3969"/>
    <cellStyle name="注释 3 2 2 10 2" xfId="7795"/>
    <cellStyle name="注释 3 2 2 10 2 2" xfId="28384"/>
    <cellStyle name="注释 3 2 2 10 2 3" xfId="19014"/>
    <cellStyle name="注释 3 2 2 10 3" xfId="11468"/>
    <cellStyle name="注释 3 2 2 10 3 2" xfId="31142"/>
    <cellStyle name="注释 3 2 2 10 3 3" xfId="22574"/>
    <cellStyle name="注释 3 2 2 10 4" xfId="25673"/>
    <cellStyle name="注释 3 2 2 10 5" xfId="15718"/>
    <cellStyle name="注释 3 2 2 11" xfId="4112"/>
    <cellStyle name="注释 3 2 2 11 2" xfId="7937"/>
    <cellStyle name="注释 3 2 2 11 2 2" xfId="28479"/>
    <cellStyle name="注释 3 2 2 11 2 3" xfId="19156"/>
    <cellStyle name="注释 3 2 2 11 3" xfId="11610"/>
    <cellStyle name="注释 3 2 2 11 3 2" xfId="31237"/>
    <cellStyle name="注释 3 2 2 11 3 3" xfId="22716"/>
    <cellStyle name="注释 3 2 2 11 4" xfId="25768"/>
    <cellStyle name="注释 3 2 2 11 5" xfId="15803"/>
    <cellStyle name="注释 3 2 2 12" xfId="4355"/>
    <cellStyle name="注释 3 2 2 12 2" xfId="8175"/>
    <cellStyle name="注释 3 2 2 12 2 2" xfId="28649"/>
    <cellStyle name="注释 3 2 2 12 2 3" xfId="19394"/>
    <cellStyle name="注释 3 2 2 12 3" xfId="11848"/>
    <cellStyle name="注释 3 2 2 12 3 2" xfId="31407"/>
    <cellStyle name="注释 3 2 2 12 3 3" xfId="22954"/>
    <cellStyle name="注释 3 2 2 12 4" xfId="25943"/>
    <cellStyle name="注释 3 2 2 12 5" xfId="15909"/>
    <cellStyle name="注释 3 2 2 13" xfId="4482"/>
    <cellStyle name="注释 3 2 2 13 2" xfId="8300"/>
    <cellStyle name="注释 3 2 2 13 2 2" xfId="28732"/>
    <cellStyle name="注释 3 2 2 13 2 3" xfId="19519"/>
    <cellStyle name="注释 3 2 2 13 3" xfId="11973"/>
    <cellStyle name="注释 3 2 2 13 3 2" xfId="31490"/>
    <cellStyle name="注释 3 2 2 13 3 3" xfId="23079"/>
    <cellStyle name="注释 3 2 2 13 4" xfId="26027"/>
    <cellStyle name="注释 3 2 2 13 5" xfId="15993"/>
    <cellStyle name="注释 3 2 2 14" xfId="4727"/>
    <cellStyle name="注释 3 2 2 14 2" xfId="8540"/>
    <cellStyle name="注释 3 2 2 14 2 2" xfId="28865"/>
    <cellStyle name="注释 3 2 2 14 2 3" xfId="19759"/>
    <cellStyle name="注释 3 2 2 14 3" xfId="12213"/>
    <cellStyle name="注释 3 2 2 14 3 2" xfId="31623"/>
    <cellStyle name="注释 3 2 2 14 3 3" xfId="23319"/>
    <cellStyle name="注释 3 2 2 14 4" xfId="26165"/>
    <cellStyle name="注释 3 2 2 14 5" xfId="16140"/>
    <cellStyle name="注释 3 2 2 15" xfId="4880"/>
    <cellStyle name="注释 3 2 2 15 2" xfId="8691"/>
    <cellStyle name="注释 3 2 2 15 2 2" xfId="29010"/>
    <cellStyle name="注释 3 2 2 15 2 3" xfId="19910"/>
    <cellStyle name="注释 3 2 2 15 3" xfId="12364"/>
    <cellStyle name="注释 3 2 2 15 3 2" xfId="31768"/>
    <cellStyle name="注释 3 2 2 15 3 3" xfId="23470"/>
    <cellStyle name="注释 3 2 2 15 4" xfId="26310"/>
    <cellStyle name="注释 3 2 2 15 5" xfId="16182"/>
    <cellStyle name="注释 3 2 2 16" xfId="5025"/>
    <cellStyle name="注释 3 2 2 16 2" xfId="8823"/>
    <cellStyle name="注释 3 2 2 16 2 2" xfId="29097"/>
    <cellStyle name="注释 3 2 2 16 2 3" xfId="20042"/>
    <cellStyle name="注释 3 2 2 16 3" xfId="12496"/>
    <cellStyle name="注释 3 2 2 16 3 2" xfId="31855"/>
    <cellStyle name="注释 3 2 2 16 3 3" xfId="23602"/>
    <cellStyle name="注释 3 2 2 16 4" xfId="26410"/>
    <cellStyle name="注释 3 2 2 16 5" xfId="16265"/>
    <cellStyle name="注释 3 2 2 17" xfId="5152"/>
    <cellStyle name="注释 3 2 2 17 2" xfId="8936"/>
    <cellStyle name="注释 3 2 2 17 2 2" xfId="29206"/>
    <cellStyle name="注释 3 2 2 17 2 3" xfId="20155"/>
    <cellStyle name="注释 3 2 2 17 3" xfId="12609"/>
    <cellStyle name="注释 3 2 2 17 3 2" xfId="31964"/>
    <cellStyle name="注释 3 2 2 17 3 3" xfId="23715"/>
    <cellStyle name="注释 3 2 2 17 4" xfId="26528"/>
    <cellStyle name="注释 3 2 2 17 5" xfId="16305"/>
    <cellStyle name="注释 3 2 2 18" xfId="5278"/>
    <cellStyle name="注释 3 2 2 18 2" xfId="9048"/>
    <cellStyle name="注释 3 2 2 18 2 2" xfId="29279"/>
    <cellStyle name="注释 3 2 2 18 2 3" xfId="20267"/>
    <cellStyle name="注释 3 2 2 18 3" xfId="12721"/>
    <cellStyle name="注释 3 2 2 18 3 2" xfId="32037"/>
    <cellStyle name="注释 3 2 2 18 3 3" xfId="23827"/>
    <cellStyle name="注释 3 2 2 18 4" xfId="26615"/>
    <cellStyle name="注释 3 2 2 18 5" xfId="16380"/>
    <cellStyle name="注释 3 2 2 19" xfId="4143"/>
    <cellStyle name="注释 3 2 2 19 2" xfId="25796"/>
    <cellStyle name="注释 3 2 2 19 3" xfId="14613"/>
    <cellStyle name="注释 3 2 2 2" xfId="1501"/>
    <cellStyle name="注释 3 2 2 2 10" xfId="3970"/>
    <cellStyle name="注释 3 2 2 2 10 2" xfId="7796"/>
    <cellStyle name="注释 3 2 2 2 10 2 2" xfId="28385"/>
    <cellStyle name="注释 3 2 2 2 10 2 3" xfId="19015"/>
    <cellStyle name="注释 3 2 2 2 10 3" xfId="11469"/>
    <cellStyle name="注释 3 2 2 2 10 3 2" xfId="31143"/>
    <cellStyle name="注释 3 2 2 2 10 3 3" xfId="22575"/>
    <cellStyle name="注释 3 2 2 2 10 4" xfId="25674"/>
    <cellStyle name="注释 3 2 2 2 10 5" xfId="15719"/>
    <cellStyle name="注释 3 2 2 2 11" xfId="4113"/>
    <cellStyle name="注释 3 2 2 2 11 2" xfId="7938"/>
    <cellStyle name="注释 3 2 2 2 11 2 2" xfId="28480"/>
    <cellStyle name="注释 3 2 2 2 11 2 3" xfId="19157"/>
    <cellStyle name="注释 3 2 2 2 11 3" xfId="11611"/>
    <cellStyle name="注释 3 2 2 2 11 3 2" xfId="31238"/>
    <cellStyle name="注释 3 2 2 2 11 3 3" xfId="22717"/>
    <cellStyle name="注释 3 2 2 2 11 4" xfId="25769"/>
    <cellStyle name="注释 3 2 2 2 11 5" xfId="15804"/>
    <cellStyle name="注释 3 2 2 2 12" xfId="4356"/>
    <cellStyle name="注释 3 2 2 2 12 2" xfId="8176"/>
    <cellStyle name="注释 3 2 2 2 12 2 2" xfId="28650"/>
    <cellStyle name="注释 3 2 2 2 12 2 3" xfId="19395"/>
    <cellStyle name="注释 3 2 2 2 12 3" xfId="11849"/>
    <cellStyle name="注释 3 2 2 2 12 3 2" xfId="31408"/>
    <cellStyle name="注释 3 2 2 2 12 3 3" xfId="22955"/>
    <cellStyle name="注释 3 2 2 2 12 4" xfId="25944"/>
    <cellStyle name="注释 3 2 2 2 12 5" xfId="15910"/>
    <cellStyle name="注释 3 2 2 2 13" xfId="4483"/>
    <cellStyle name="注释 3 2 2 2 13 2" xfId="8301"/>
    <cellStyle name="注释 3 2 2 2 13 2 2" xfId="28733"/>
    <cellStyle name="注释 3 2 2 2 13 2 3" xfId="19520"/>
    <cellStyle name="注释 3 2 2 2 13 3" xfId="11974"/>
    <cellStyle name="注释 3 2 2 2 13 3 2" xfId="31491"/>
    <cellStyle name="注释 3 2 2 2 13 3 3" xfId="23080"/>
    <cellStyle name="注释 3 2 2 2 13 4" xfId="26028"/>
    <cellStyle name="注释 3 2 2 2 13 5" xfId="15994"/>
    <cellStyle name="注释 3 2 2 2 14" xfId="4728"/>
    <cellStyle name="注释 3 2 2 2 14 2" xfId="8541"/>
    <cellStyle name="注释 3 2 2 2 14 2 2" xfId="28866"/>
    <cellStyle name="注释 3 2 2 2 14 2 3" xfId="19760"/>
    <cellStyle name="注释 3 2 2 2 14 3" xfId="12214"/>
    <cellStyle name="注释 3 2 2 2 14 3 2" xfId="31624"/>
    <cellStyle name="注释 3 2 2 2 14 3 3" xfId="23320"/>
    <cellStyle name="注释 3 2 2 2 14 4" xfId="26166"/>
    <cellStyle name="注释 3 2 2 2 14 5" xfId="16141"/>
    <cellStyle name="注释 3 2 2 2 15" xfId="4881"/>
    <cellStyle name="注释 3 2 2 2 15 2" xfId="8692"/>
    <cellStyle name="注释 3 2 2 2 15 2 2" xfId="29011"/>
    <cellStyle name="注释 3 2 2 2 15 2 3" xfId="19911"/>
    <cellStyle name="注释 3 2 2 2 15 3" xfId="12365"/>
    <cellStyle name="注释 3 2 2 2 15 3 2" xfId="31769"/>
    <cellStyle name="注释 3 2 2 2 15 3 3" xfId="23471"/>
    <cellStyle name="注释 3 2 2 2 15 4" xfId="26311"/>
    <cellStyle name="注释 3 2 2 2 15 5" xfId="16183"/>
    <cellStyle name="注释 3 2 2 2 16" xfId="5026"/>
    <cellStyle name="注释 3 2 2 2 16 2" xfId="8824"/>
    <cellStyle name="注释 3 2 2 2 16 2 2" xfId="29098"/>
    <cellStyle name="注释 3 2 2 2 16 2 3" xfId="20043"/>
    <cellStyle name="注释 3 2 2 2 16 3" xfId="12497"/>
    <cellStyle name="注释 3 2 2 2 16 3 2" xfId="31856"/>
    <cellStyle name="注释 3 2 2 2 16 3 3" xfId="23603"/>
    <cellStyle name="注释 3 2 2 2 16 4" xfId="26411"/>
    <cellStyle name="注释 3 2 2 2 16 5" xfId="16266"/>
    <cellStyle name="注释 3 2 2 2 17" xfId="5153"/>
    <cellStyle name="注释 3 2 2 2 17 2" xfId="8937"/>
    <cellStyle name="注释 3 2 2 2 17 2 2" xfId="29207"/>
    <cellStyle name="注释 3 2 2 2 17 2 3" xfId="20156"/>
    <cellStyle name="注释 3 2 2 2 17 3" xfId="12610"/>
    <cellStyle name="注释 3 2 2 2 17 3 2" xfId="31965"/>
    <cellStyle name="注释 3 2 2 2 17 3 3" xfId="23716"/>
    <cellStyle name="注释 3 2 2 2 17 4" xfId="26529"/>
    <cellStyle name="注释 3 2 2 2 17 5" xfId="16306"/>
    <cellStyle name="注释 3 2 2 2 18" xfId="5279"/>
    <cellStyle name="注释 3 2 2 2 18 2" xfId="9049"/>
    <cellStyle name="注释 3 2 2 2 18 2 2" xfId="29280"/>
    <cellStyle name="注释 3 2 2 2 18 2 3" xfId="20268"/>
    <cellStyle name="注释 3 2 2 2 18 3" xfId="12722"/>
    <cellStyle name="注释 3 2 2 2 18 3 2" xfId="32038"/>
    <cellStyle name="注释 3 2 2 2 18 3 3" xfId="23828"/>
    <cellStyle name="注释 3 2 2 2 18 4" xfId="26616"/>
    <cellStyle name="注释 3 2 2 2 18 5" xfId="16381"/>
    <cellStyle name="注释 3 2 2 2 19" xfId="4144"/>
    <cellStyle name="注释 3 2 2 2 19 2" xfId="25797"/>
    <cellStyle name="注释 3 2 2 2 19 3" xfId="16547"/>
    <cellStyle name="注释 3 2 2 2 2" xfId="1502"/>
    <cellStyle name="注释 3 2 2 2 2 10" xfId="4114"/>
    <cellStyle name="注释 3 2 2 2 2 10 2" xfId="7939"/>
    <cellStyle name="注释 3 2 2 2 2 10 2 2" xfId="28481"/>
    <cellStyle name="注释 3 2 2 2 2 10 2 3" xfId="19158"/>
    <cellStyle name="注释 3 2 2 2 2 10 3" xfId="11612"/>
    <cellStyle name="注释 3 2 2 2 2 10 3 2" xfId="31239"/>
    <cellStyle name="注释 3 2 2 2 2 10 3 3" xfId="22718"/>
    <cellStyle name="注释 3 2 2 2 2 10 4" xfId="25770"/>
    <cellStyle name="注释 3 2 2 2 2 10 5" xfId="15805"/>
    <cellStyle name="注释 3 2 2 2 2 11" xfId="4357"/>
    <cellStyle name="注释 3 2 2 2 2 11 2" xfId="8177"/>
    <cellStyle name="注释 3 2 2 2 2 11 2 2" xfId="28651"/>
    <cellStyle name="注释 3 2 2 2 2 11 2 3" xfId="19396"/>
    <cellStyle name="注释 3 2 2 2 2 11 3" xfId="11850"/>
    <cellStyle name="注释 3 2 2 2 2 11 3 2" xfId="31409"/>
    <cellStyle name="注释 3 2 2 2 2 11 3 3" xfId="22956"/>
    <cellStyle name="注释 3 2 2 2 2 11 4" xfId="25945"/>
    <cellStyle name="注释 3 2 2 2 2 11 5" xfId="15911"/>
    <cellStyle name="注释 3 2 2 2 2 12" xfId="4484"/>
    <cellStyle name="注释 3 2 2 2 2 12 2" xfId="8302"/>
    <cellStyle name="注释 3 2 2 2 2 12 2 2" xfId="28734"/>
    <cellStyle name="注释 3 2 2 2 2 12 2 3" xfId="19521"/>
    <cellStyle name="注释 3 2 2 2 2 12 3" xfId="11975"/>
    <cellStyle name="注释 3 2 2 2 2 12 3 2" xfId="31492"/>
    <cellStyle name="注释 3 2 2 2 2 12 3 3" xfId="23081"/>
    <cellStyle name="注释 3 2 2 2 2 12 4" xfId="26029"/>
    <cellStyle name="注释 3 2 2 2 2 12 5" xfId="15995"/>
    <cellStyle name="注释 3 2 2 2 2 13" xfId="4729"/>
    <cellStyle name="注释 3 2 2 2 2 13 2" xfId="8542"/>
    <cellStyle name="注释 3 2 2 2 2 13 2 2" xfId="28867"/>
    <cellStyle name="注释 3 2 2 2 2 13 2 3" xfId="19761"/>
    <cellStyle name="注释 3 2 2 2 2 13 3" xfId="12215"/>
    <cellStyle name="注释 3 2 2 2 2 13 3 2" xfId="31625"/>
    <cellStyle name="注释 3 2 2 2 2 13 3 3" xfId="23321"/>
    <cellStyle name="注释 3 2 2 2 2 13 4" xfId="26167"/>
    <cellStyle name="注释 3 2 2 2 2 13 5" xfId="16142"/>
    <cellStyle name="注释 3 2 2 2 2 14" xfId="4882"/>
    <cellStyle name="注释 3 2 2 2 2 14 2" xfId="8693"/>
    <cellStyle name="注释 3 2 2 2 2 14 2 2" xfId="29012"/>
    <cellStyle name="注释 3 2 2 2 2 14 2 3" xfId="19912"/>
    <cellStyle name="注释 3 2 2 2 2 14 3" xfId="12366"/>
    <cellStyle name="注释 3 2 2 2 2 14 3 2" xfId="31770"/>
    <cellStyle name="注释 3 2 2 2 2 14 3 3" xfId="23472"/>
    <cellStyle name="注释 3 2 2 2 2 14 4" xfId="26312"/>
    <cellStyle name="注释 3 2 2 2 2 14 5" xfId="16184"/>
    <cellStyle name="注释 3 2 2 2 2 15" xfId="5027"/>
    <cellStyle name="注释 3 2 2 2 2 15 2" xfId="8825"/>
    <cellStyle name="注释 3 2 2 2 2 15 2 2" xfId="29099"/>
    <cellStyle name="注释 3 2 2 2 2 15 2 3" xfId="20044"/>
    <cellStyle name="注释 3 2 2 2 2 15 3" xfId="12498"/>
    <cellStyle name="注释 3 2 2 2 2 15 3 2" xfId="31857"/>
    <cellStyle name="注释 3 2 2 2 2 15 3 3" xfId="23604"/>
    <cellStyle name="注释 3 2 2 2 2 15 4" xfId="26412"/>
    <cellStyle name="注释 3 2 2 2 2 15 5" xfId="16267"/>
    <cellStyle name="注释 3 2 2 2 2 16" xfId="5154"/>
    <cellStyle name="注释 3 2 2 2 2 16 2" xfId="8938"/>
    <cellStyle name="注释 3 2 2 2 2 16 2 2" xfId="29208"/>
    <cellStyle name="注释 3 2 2 2 2 16 2 3" xfId="20157"/>
    <cellStyle name="注释 3 2 2 2 2 16 3" xfId="12611"/>
    <cellStyle name="注释 3 2 2 2 2 16 3 2" xfId="31966"/>
    <cellStyle name="注释 3 2 2 2 2 16 3 3" xfId="23717"/>
    <cellStyle name="注释 3 2 2 2 2 16 4" xfId="26530"/>
    <cellStyle name="注释 3 2 2 2 2 16 5" xfId="16307"/>
    <cellStyle name="注释 3 2 2 2 2 17" xfId="5280"/>
    <cellStyle name="注释 3 2 2 2 2 17 2" xfId="9050"/>
    <cellStyle name="注释 3 2 2 2 2 17 2 2" xfId="29281"/>
    <cellStyle name="注释 3 2 2 2 2 17 2 3" xfId="20269"/>
    <cellStyle name="注释 3 2 2 2 2 17 3" xfId="12723"/>
    <cellStyle name="注释 3 2 2 2 2 17 3 2" xfId="32039"/>
    <cellStyle name="注释 3 2 2 2 2 17 3 3" xfId="23829"/>
    <cellStyle name="注释 3 2 2 2 2 17 4" xfId="26617"/>
    <cellStyle name="注释 3 2 2 2 2 17 5" xfId="16382"/>
    <cellStyle name="注释 3 2 2 2 2 18" xfId="4376"/>
    <cellStyle name="注释 3 2 2 2 2 18 2" xfId="25963"/>
    <cellStyle name="注释 3 2 2 2 2 18 3" xfId="16505"/>
    <cellStyle name="注释 3 2 2 2 2 19" xfId="9129"/>
    <cellStyle name="注释 3 2 2 2 2 19 2" xfId="29317"/>
    <cellStyle name="注释 3 2 2 2 2 19 3" xfId="20348"/>
    <cellStyle name="注释 3 2 2 2 2 2" xfId="2614"/>
    <cellStyle name="注释 3 2 2 2 2 2 2" xfId="6494"/>
    <cellStyle name="注释 3 2 2 2 2 2 2 2" xfId="27421"/>
    <cellStyle name="注释 3 2 2 2 2 2 2 3" xfId="17713"/>
    <cellStyle name="注释 3 2 2 2 2 2 3" xfId="10167"/>
    <cellStyle name="注释 3 2 2 2 2 2 3 2" xfId="30179"/>
    <cellStyle name="注释 3 2 2 2 2 2 3 3" xfId="21273"/>
    <cellStyle name="注释 3 2 2 2 2 2 4" xfId="24684"/>
    <cellStyle name="注释 3 2 2 2 2 2 5" xfId="15070"/>
    <cellStyle name="注释 3 2 2 2 2 2 6" xfId="35152"/>
    <cellStyle name="注释 3 2 2 2 2 20" xfId="23880"/>
    <cellStyle name="注释 3 2 2 2 2 21" xfId="35275"/>
    <cellStyle name="注释 3 2 2 2 2 3" xfId="2764"/>
    <cellStyle name="注释 3 2 2 2 2 3 2" xfId="6643"/>
    <cellStyle name="注释 3 2 2 2 2 3 2 2" xfId="27559"/>
    <cellStyle name="注释 3 2 2 2 2 3 2 3" xfId="17862"/>
    <cellStyle name="注释 3 2 2 2 2 3 3" xfId="10316"/>
    <cellStyle name="注释 3 2 2 2 2 3 3 2" xfId="30317"/>
    <cellStyle name="注释 3 2 2 2 2 3 3 3" xfId="21422"/>
    <cellStyle name="注释 3 2 2 2 2 3 4" xfId="24823"/>
    <cellStyle name="注释 3 2 2 2 2 3 5" xfId="15133"/>
    <cellStyle name="注释 3 2 2 2 2 3 6" xfId="36150"/>
    <cellStyle name="注释 3 2 2 2 2 4" xfId="2915"/>
    <cellStyle name="注释 3 2 2 2 2 4 2" xfId="6794"/>
    <cellStyle name="注释 3 2 2 2 2 4 2 2" xfId="27692"/>
    <cellStyle name="注释 3 2 2 2 2 4 2 3" xfId="18013"/>
    <cellStyle name="注释 3 2 2 2 2 4 3" xfId="10467"/>
    <cellStyle name="注释 3 2 2 2 2 4 3 2" xfId="30450"/>
    <cellStyle name="注释 3 2 2 2 2 4 3 3" xfId="21573"/>
    <cellStyle name="注释 3 2 2 2 2 4 4" xfId="24956"/>
    <cellStyle name="注释 3 2 2 2 2 4 5" xfId="15193"/>
    <cellStyle name="注释 3 2 2 2 2 5" xfId="3074"/>
    <cellStyle name="注释 3 2 2 2 2 5 2" xfId="6940"/>
    <cellStyle name="注释 3 2 2 2 2 5 2 2" xfId="27791"/>
    <cellStyle name="注释 3 2 2 2 2 5 2 3" xfId="18159"/>
    <cellStyle name="注释 3 2 2 2 2 5 3" xfId="10613"/>
    <cellStyle name="注释 3 2 2 2 2 5 3 2" xfId="30549"/>
    <cellStyle name="注释 3 2 2 2 2 5 3 3" xfId="21719"/>
    <cellStyle name="注释 3 2 2 2 2 5 4" xfId="25056"/>
    <cellStyle name="注释 3 2 2 2 2 5 5" xfId="15278"/>
    <cellStyle name="注释 3 2 2 2 2 6" xfId="3320"/>
    <cellStyle name="注释 3 2 2 2 2 6 2" xfId="7185"/>
    <cellStyle name="注释 3 2 2 2 2 6 2 2" xfId="27968"/>
    <cellStyle name="注释 3 2 2 2 2 6 2 3" xfId="18404"/>
    <cellStyle name="注释 3 2 2 2 2 6 3" xfId="10858"/>
    <cellStyle name="注释 3 2 2 2 2 6 3 2" xfId="30726"/>
    <cellStyle name="注释 3 2 2 2 2 6 3 3" xfId="21964"/>
    <cellStyle name="注释 3 2 2 2 2 6 4" xfId="25233"/>
    <cellStyle name="注释 3 2 2 2 2 6 5" xfId="15384"/>
    <cellStyle name="注释 3 2 2 2 2 7" xfId="3461"/>
    <cellStyle name="注释 3 2 2 2 2 7 2" xfId="7319"/>
    <cellStyle name="注释 3 2 2 2 2 7 2 2" xfId="28060"/>
    <cellStyle name="注释 3 2 2 2 2 7 2 3" xfId="18538"/>
    <cellStyle name="注释 3 2 2 2 2 7 3" xfId="10992"/>
    <cellStyle name="注释 3 2 2 2 2 7 3 2" xfId="30818"/>
    <cellStyle name="注释 3 2 2 2 2 7 3 3" xfId="22098"/>
    <cellStyle name="注释 3 2 2 2 2 7 4" xfId="25328"/>
    <cellStyle name="注释 3 2 2 2 2 7 5" xfId="15474"/>
    <cellStyle name="注释 3 2 2 2 2 8" xfId="3715"/>
    <cellStyle name="注释 3 2 2 2 2 8 2" xfId="7572"/>
    <cellStyle name="注释 3 2 2 2 2 8 2 2" xfId="28206"/>
    <cellStyle name="注释 3 2 2 2 2 8 2 3" xfId="18791"/>
    <cellStyle name="注释 3 2 2 2 2 8 3" xfId="11245"/>
    <cellStyle name="注释 3 2 2 2 2 8 3 2" xfId="30964"/>
    <cellStyle name="注释 3 2 2 2 2 8 3 3" xfId="22351"/>
    <cellStyle name="注释 3 2 2 2 2 8 4" xfId="25475"/>
    <cellStyle name="注释 3 2 2 2 2 8 5" xfId="15628"/>
    <cellStyle name="注释 3 2 2 2 2 9" xfId="3971"/>
    <cellStyle name="注释 3 2 2 2 2 9 2" xfId="7797"/>
    <cellStyle name="注释 3 2 2 2 2 9 2 2" xfId="28386"/>
    <cellStyle name="注释 3 2 2 2 2 9 2 3" xfId="19016"/>
    <cellStyle name="注释 3 2 2 2 2 9 3" xfId="11470"/>
    <cellStyle name="注释 3 2 2 2 2 9 3 2" xfId="31144"/>
    <cellStyle name="注释 3 2 2 2 2 9 3 3" xfId="22576"/>
    <cellStyle name="注释 3 2 2 2 2 9 4" xfId="25675"/>
    <cellStyle name="注释 3 2 2 2 2 9 5" xfId="15720"/>
    <cellStyle name="注释 3 2 2 2 20" xfId="9128"/>
    <cellStyle name="注释 3 2 2 2 20 2" xfId="29316"/>
    <cellStyle name="注释 3 2 2 2 20 3" xfId="20347"/>
    <cellStyle name="注释 3 2 2 2 21" xfId="23879"/>
    <cellStyle name="注释 3 2 2 2 22" xfId="34895"/>
    <cellStyle name="注释 3 2 2 2 3" xfId="2613"/>
    <cellStyle name="注释 3 2 2 2 3 2" xfId="6493"/>
    <cellStyle name="注释 3 2 2 2 3 2 2" xfId="27420"/>
    <cellStyle name="注释 3 2 2 2 3 2 3" xfId="17712"/>
    <cellStyle name="注释 3 2 2 2 3 3" xfId="10166"/>
    <cellStyle name="注释 3 2 2 2 3 3 2" xfId="30178"/>
    <cellStyle name="注释 3 2 2 2 3 3 3" xfId="21272"/>
    <cellStyle name="注释 3 2 2 2 3 4" xfId="24683"/>
    <cellStyle name="注释 3 2 2 2 3 5" xfId="15069"/>
    <cellStyle name="注释 3 2 2 2 3 6" xfId="35518"/>
    <cellStyle name="注释 3 2 2 2 4" xfId="2763"/>
    <cellStyle name="注释 3 2 2 2 4 2" xfId="6642"/>
    <cellStyle name="注释 3 2 2 2 4 2 2" xfId="27558"/>
    <cellStyle name="注释 3 2 2 2 4 2 3" xfId="17861"/>
    <cellStyle name="注释 3 2 2 2 4 3" xfId="10315"/>
    <cellStyle name="注释 3 2 2 2 4 3 2" xfId="30316"/>
    <cellStyle name="注释 3 2 2 2 4 3 3" xfId="21421"/>
    <cellStyle name="注释 3 2 2 2 4 4" xfId="24822"/>
    <cellStyle name="注释 3 2 2 2 4 5" xfId="15132"/>
    <cellStyle name="注释 3 2 2 2 4 6" xfId="36084"/>
    <cellStyle name="注释 3 2 2 2 5" xfId="2914"/>
    <cellStyle name="注释 3 2 2 2 5 2" xfId="6793"/>
    <cellStyle name="注释 3 2 2 2 5 2 2" xfId="27691"/>
    <cellStyle name="注释 3 2 2 2 5 2 3" xfId="18012"/>
    <cellStyle name="注释 3 2 2 2 5 3" xfId="10466"/>
    <cellStyle name="注释 3 2 2 2 5 3 2" xfId="30449"/>
    <cellStyle name="注释 3 2 2 2 5 3 3" xfId="21572"/>
    <cellStyle name="注释 3 2 2 2 5 4" xfId="24955"/>
    <cellStyle name="注释 3 2 2 2 5 5" xfId="15192"/>
    <cellStyle name="注释 3 2 2 2 6" xfId="3073"/>
    <cellStyle name="注释 3 2 2 2 6 2" xfId="6939"/>
    <cellStyle name="注释 3 2 2 2 6 2 2" xfId="27790"/>
    <cellStyle name="注释 3 2 2 2 6 2 3" xfId="18158"/>
    <cellStyle name="注释 3 2 2 2 6 3" xfId="10612"/>
    <cellStyle name="注释 3 2 2 2 6 3 2" xfId="30548"/>
    <cellStyle name="注释 3 2 2 2 6 3 3" xfId="21718"/>
    <cellStyle name="注释 3 2 2 2 6 4" xfId="25055"/>
    <cellStyle name="注释 3 2 2 2 6 5" xfId="15277"/>
    <cellStyle name="注释 3 2 2 2 7" xfId="3319"/>
    <cellStyle name="注释 3 2 2 2 7 2" xfId="7184"/>
    <cellStyle name="注释 3 2 2 2 7 2 2" xfId="27967"/>
    <cellStyle name="注释 3 2 2 2 7 2 3" xfId="18403"/>
    <cellStyle name="注释 3 2 2 2 7 3" xfId="10857"/>
    <cellStyle name="注释 3 2 2 2 7 3 2" xfId="30725"/>
    <cellStyle name="注释 3 2 2 2 7 3 3" xfId="21963"/>
    <cellStyle name="注释 3 2 2 2 7 4" xfId="25232"/>
    <cellStyle name="注释 3 2 2 2 7 5" xfId="15383"/>
    <cellStyle name="注释 3 2 2 2 8" xfId="3460"/>
    <cellStyle name="注释 3 2 2 2 8 2" xfId="7318"/>
    <cellStyle name="注释 3 2 2 2 8 2 2" xfId="28059"/>
    <cellStyle name="注释 3 2 2 2 8 2 3" xfId="18537"/>
    <cellStyle name="注释 3 2 2 2 8 3" xfId="10991"/>
    <cellStyle name="注释 3 2 2 2 8 3 2" xfId="30817"/>
    <cellStyle name="注释 3 2 2 2 8 3 3" xfId="22097"/>
    <cellStyle name="注释 3 2 2 2 8 4" xfId="25327"/>
    <cellStyle name="注释 3 2 2 2 8 5" xfId="15473"/>
    <cellStyle name="注释 3 2 2 2 9" xfId="3714"/>
    <cellStyle name="注释 3 2 2 2 9 2" xfId="7571"/>
    <cellStyle name="注释 3 2 2 2 9 2 2" xfId="28205"/>
    <cellStyle name="注释 3 2 2 2 9 2 3" xfId="18790"/>
    <cellStyle name="注释 3 2 2 2 9 3" xfId="11244"/>
    <cellStyle name="注释 3 2 2 2 9 3 2" xfId="30963"/>
    <cellStyle name="注释 3 2 2 2 9 3 3" xfId="22350"/>
    <cellStyle name="注释 3 2 2 2 9 4" xfId="25474"/>
    <cellStyle name="注释 3 2 2 2 9 5" xfId="15627"/>
    <cellStyle name="注释 3 2 2 20" xfId="9127"/>
    <cellStyle name="注释 3 2 2 20 2" xfId="29315"/>
    <cellStyle name="注释 3 2 2 20 3" xfId="20346"/>
    <cellStyle name="注释 3 2 2 21" xfId="23878"/>
    <cellStyle name="注释 3 2 2 22" xfId="34695"/>
    <cellStyle name="注释 3 2 2 3" xfId="2612"/>
    <cellStyle name="注释 3 2 2 3 2" xfId="6492"/>
    <cellStyle name="注释 3 2 2 3 2 2" xfId="27419"/>
    <cellStyle name="注释 3 2 2 3 2 3" xfId="17711"/>
    <cellStyle name="注释 3 2 2 3 3" xfId="10165"/>
    <cellStyle name="注释 3 2 2 3 3 2" xfId="30177"/>
    <cellStyle name="注释 3 2 2 3 3 3" xfId="21271"/>
    <cellStyle name="注释 3 2 2 3 4" xfId="24682"/>
    <cellStyle name="注释 3 2 2 3 5" xfId="15068"/>
    <cellStyle name="注释 3 2 2 3 6" xfId="34792"/>
    <cellStyle name="注释 3 2 2 4" xfId="2762"/>
    <cellStyle name="注释 3 2 2 4 2" xfId="6641"/>
    <cellStyle name="注释 3 2 2 4 2 2" xfId="27557"/>
    <cellStyle name="注释 3 2 2 4 2 3" xfId="17860"/>
    <cellStyle name="注释 3 2 2 4 3" xfId="10314"/>
    <cellStyle name="注释 3 2 2 4 3 2" xfId="30315"/>
    <cellStyle name="注释 3 2 2 4 3 3" xfId="21420"/>
    <cellStyle name="注释 3 2 2 4 4" xfId="24821"/>
    <cellStyle name="注释 3 2 2 4 5" xfId="15131"/>
    <cellStyle name="注释 3 2 2 4 6" xfId="35604"/>
    <cellStyle name="注释 3 2 2 5" xfId="2913"/>
    <cellStyle name="注释 3 2 2 5 2" xfId="6792"/>
    <cellStyle name="注释 3 2 2 5 2 2" xfId="27690"/>
    <cellStyle name="注释 3 2 2 5 2 3" xfId="18011"/>
    <cellStyle name="注释 3 2 2 5 3" xfId="10465"/>
    <cellStyle name="注释 3 2 2 5 3 2" xfId="30448"/>
    <cellStyle name="注释 3 2 2 5 3 3" xfId="21571"/>
    <cellStyle name="注释 3 2 2 5 4" xfId="24954"/>
    <cellStyle name="注释 3 2 2 5 5" xfId="15191"/>
    <cellStyle name="注释 3 2 2 6" xfId="3072"/>
    <cellStyle name="注释 3 2 2 6 2" xfId="6938"/>
    <cellStyle name="注释 3 2 2 6 2 2" xfId="27789"/>
    <cellStyle name="注释 3 2 2 6 2 3" xfId="18157"/>
    <cellStyle name="注释 3 2 2 6 3" xfId="10611"/>
    <cellStyle name="注释 3 2 2 6 3 2" xfId="30547"/>
    <cellStyle name="注释 3 2 2 6 3 3" xfId="21717"/>
    <cellStyle name="注释 3 2 2 6 4" xfId="25054"/>
    <cellStyle name="注释 3 2 2 6 5" xfId="15276"/>
    <cellStyle name="注释 3 2 2 7" xfId="3318"/>
    <cellStyle name="注释 3 2 2 7 2" xfId="7183"/>
    <cellStyle name="注释 3 2 2 7 2 2" xfId="27966"/>
    <cellStyle name="注释 3 2 2 7 2 3" xfId="18402"/>
    <cellStyle name="注释 3 2 2 7 3" xfId="10856"/>
    <cellStyle name="注释 3 2 2 7 3 2" xfId="30724"/>
    <cellStyle name="注释 3 2 2 7 3 3" xfId="21962"/>
    <cellStyle name="注释 3 2 2 7 4" xfId="25231"/>
    <cellStyle name="注释 3 2 2 7 5" xfId="15382"/>
    <cellStyle name="注释 3 2 2 8" xfId="3459"/>
    <cellStyle name="注释 3 2 2 8 2" xfId="7317"/>
    <cellStyle name="注释 3 2 2 8 2 2" xfId="28058"/>
    <cellStyle name="注释 3 2 2 8 2 3" xfId="18536"/>
    <cellStyle name="注释 3 2 2 8 3" xfId="10990"/>
    <cellStyle name="注释 3 2 2 8 3 2" xfId="30816"/>
    <cellStyle name="注释 3 2 2 8 3 3" xfId="22096"/>
    <cellStyle name="注释 3 2 2 8 4" xfId="25326"/>
    <cellStyle name="注释 3 2 2 8 5" xfId="15472"/>
    <cellStyle name="注释 3 2 2 9" xfId="3713"/>
    <cellStyle name="注释 3 2 2 9 2" xfId="7570"/>
    <cellStyle name="注释 3 2 2 9 2 2" xfId="28204"/>
    <cellStyle name="注释 3 2 2 9 2 3" xfId="18789"/>
    <cellStyle name="注释 3 2 2 9 3" xfId="11243"/>
    <cellStyle name="注释 3 2 2 9 3 2" xfId="30962"/>
    <cellStyle name="注释 3 2 2 9 3 3" xfId="22349"/>
    <cellStyle name="注释 3 2 2 9 4" xfId="25473"/>
    <cellStyle name="注释 3 2 2 9 5" xfId="15626"/>
    <cellStyle name="注释 3 2 20" xfId="4142"/>
    <cellStyle name="注释 3 2 20 2" xfId="25795"/>
    <cellStyle name="注释 3 2 20 3" xfId="14644"/>
    <cellStyle name="注释 3 2 21" xfId="9126"/>
    <cellStyle name="注释 3 2 21 2" xfId="29314"/>
    <cellStyle name="注释 3 2 21 3" xfId="20345"/>
    <cellStyle name="注释 3 2 22" xfId="23877"/>
    <cellStyle name="注释 3 2 23" xfId="34405"/>
    <cellStyle name="注释 3 2 3" xfId="1503"/>
    <cellStyle name="注释 3 2 3 10" xfId="4115"/>
    <cellStyle name="注释 3 2 3 10 2" xfId="7940"/>
    <cellStyle name="注释 3 2 3 10 2 2" xfId="28482"/>
    <cellStyle name="注释 3 2 3 10 2 3" xfId="19159"/>
    <cellStyle name="注释 3 2 3 10 3" xfId="11613"/>
    <cellStyle name="注释 3 2 3 10 3 2" xfId="31240"/>
    <cellStyle name="注释 3 2 3 10 3 3" xfId="22719"/>
    <cellStyle name="注释 3 2 3 10 4" xfId="25771"/>
    <cellStyle name="注释 3 2 3 10 5" xfId="15806"/>
    <cellStyle name="注释 3 2 3 11" xfId="4358"/>
    <cellStyle name="注释 3 2 3 11 2" xfId="8178"/>
    <cellStyle name="注释 3 2 3 11 2 2" xfId="28652"/>
    <cellStyle name="注释 3 2 3 11 2 3" xfId="19397"/>
    <cellStyle name="注释 3 2 3 11 3" xfId="11851"/>
    <cellStyle name="注释 3 2 3 11 3 2" xfId="31410"/>
    <cellStyle name="注释 3 2 3 11 3 3" xfId="22957"/>
    <cellStyle name="注释 3 2 3 11 4" xfId="25946"/>
    <cellStyle name="注释 3 2 3 11 5" xfId="15912"/>
    <cellStyle name="注释 3 2 3 12" xfId="4485"/>
    <cellStyle name="注释 3 2 3 12 2" xfId="8303"/>
    <cellStyle name="注释 3 2 3 12 2 2" xfId="28735"/>
    <cellStyle name="注释 3 2 3 12 2 3" xfId="19522"/>
    <cellStyle name="注释 3 2 3 12 3" xfId="11976"/>
    <cellStyle name="注释 3 2 3 12 3 2" xfId="31493"/>
    <cellStyle name="注释 3 2 3 12 3 3" xfId="23082"/>
    <cellStyle name="注释 3 2 3 12 4" xfId="26030"/>
    <cellStyle name="注释 3 2 3 12 5" xfId="15996"/>
    <cellStyle name="注释 3 2 3 13" xfId="4730"/>
    <cellStyle name="注释 3 2 3 13 2" xfId="8543"/>
    <cellStyle name="注释 3 2 3 13 2 2" xfId="28868"/>
    <cellStyle name="注释 3 2 3 13 2 3" xfId="19762"/>
    <cellStyle name="注释 3 2 3 13 3" xfId="12216"/>
    <cellStyle name="注释 3 2 3 13 3 2" xfId="31626"/>
    <cellStyle name="注释 3 2 3 13 3 3" xfId="23322"/>
    <cellStyle name="注释 3 2 3 13 4" xfId="26168"/>
    <cellStyle name="注释 3 2 3 13 5" xfId="16143"/>
    <cellStyle name="注释 3 2 3 14" xfId="4883"/>
    <cellStyle name="注释 3 2 3 14 2" xfId="8694"/>
    <cellStyle name="注释 3 2 3 14 2 2" xfId="29013"/>
    <cellStyle name="注释 3 2 3 14 2 3" xfId="19913"/>
    <cellStyle name="注释 3 2 3 14 3" xfId="12367"/>
    <cellStyle name="注释 3 2 3 14 3 2" xfId="31771"/>
    <cellStyle name="注释 3 2 3 14 3 3" xfId="23473"/>
    <cellStyle name="注释 3 2 3 14 4" xfId="26313"/>
    <cellStyle name="注释 3 2 3 14 5" xfId="16185"/>
    <cellStyle name="注释 3 2 3 15" xfId="5028"/>
    <cellStyle name="注释 3 2 3 15 2" xfId="8826"/>
    <cellStyle name="注释 3 2 3 15 2 2" xfId="29100"/>
    <cellStyle name="注释 3 2 3 15 2 3" xfId="20045"/>
    <cellStyle name="注释 3 2 3 15 3" xfId="12499"/>
    <cellStyle name="注释 3 2 3 15 3 2" xfId="31858"/>
    <cellStyle name="注释 3 2 3 15 3 3" xfId="23605"/>
    <cellStyle name="注释 3 2 3 15 4" xfId="26413"/>
    <cellStyle name="注释 3 2 3 15 5" xfId="16268"/>
    <cellStyle name="注释 3 2 3 16" xfId="5155"/>
    <cellStyle name="注释 3 2 3 16 2" xfId="8939"/>
    <cellStyle name="注释 3 2 3 16 2 2" xfId="29209"/>
    <cellStyle name="注释 3 2 3 16 2 3" xfId="20158"/>
    <cellStyle name="注释 3 2 3 16 3" xfId="12612"/>
    <cellStyle name="注释 3 2 3 16 3 2" xfId="31967"/>
    <cellStyle name="注释 3 2 3 16 3 3" xfId="23718"/>
    <cellStyle name="注释 3 2 3 16 4" xfId="26531"/>
    <cellStyle name="注释 3 2 3 16 5" xfId="16308"/>
    <cellStyle name="注释 3 2 3 17" xfId="5281"/>
    <cellStyle name="注释 3 2 3 17 2" xfId="9051"/>
    <cellStyle name="注释 3 2 3 17 2 2" xfId="29282"/>
    <cellStyle name="注释 3 2 3 17 2 3" xfId="20270"/>
    <cellStyle name="注释 3 2 3 17 3" xfId="12724"/>
    <cellStyle name="注释 3 2 3 17 3 2" xfId="32040"/>
    <cellStyle name="注释 3 2 3 17 3 3" xfId="23830"/>
    <cellStyle name="注释 3 2 3 17 4" xfId="26618"/>
    <cellStyle name="注释 3 2 3 17 5" xfId="16383"/>
    <cellStyle name="注释 3 2 3 18" xfId="3891"/>
    <cellStyle name="注释 3 2 3 18 2" xfId="25600"/>
    <cellStyle name="注释 3 2 3 18 3" xfId="16460"/>
    <cellStyle name="注释 3 2 3 19" xfId="9130"/>
    <cellStyle name="注释 3 2 3 19 2" xfId="29318"/>
    <cellStyle name="注释 3 2 3 19 3" xfId="20349"/>
    <cellStyle name="注释 3 2 3 2" xfId="2615"/>
    <cellStyle name="注释 3 2 3 2 2" xfId="6495"/>
    <cellStyle name="注释 3 2 3 2 2 2" xfId="27422"/>
    <cellStyle name="注释 3 2 3 2 2 3" xfId="17714"/>
    <cellStyle name="注释 3 2 3 2 3" xfId="10168"/>
    <cellStyle name="注释 3 2 3 2 3 2" xfId="30180"/>
    <cellStyle name="注释 3 2 3 2 3 3" xfId="21274"/>
    <cellStyle name="注释 3 2 3 2 4" xfId="24685"/>
    <cellStyle name="注释 3 2 3 2 5" xfId="15071"/>
    <cellStyle name="注释 3 2 3 2 6" xfId="34860"/>
    <cellStyle name="注释 3 2 3 20" xfId="23881"/>
    <cellStyle name="注释 3 2 3 21" xfId="35182"/>
    <cellStyle name="注释 3 2 3 3" xfId="2765"/>
    <cellStyle name="注释 3 2 3 3 2" xfId="6644"/>
    <cellStyle name="注释 3 2 3 3 2 2" xfId="27560"/>
    <cellStyle name="注释 3 2 3 3 2 3" xfId="17863"/>
    <cellStyle name="注释 3 2 3 3 3" xfId="10317"/>
    <cellStyle name="注释 3 2 3 3 3 2" xfId="30318"/>
    <cellStyle name="注释 3 2 3 3 3 3" xfId="21423"/>
    <cellStyle name="注释 3 2 3 3 4" xfId="24824"/>
    <cellStyle name="注释 3 2 3 3 5" xfId="15134"/>
    <cellStyle name="注释 3 2 3 3 6" xfId="35645"/>
    <cellStyle name="注释 3 2 3 4" xfId="2916"/>
    <cellStyle name="注释 3 2 3 4 2" xfId="6795"/>
    <cellStyle name="注释 3 2 3 4 2 2" xfId="27693"/>
    <cellStyle name="注释 3 2 3 4 2 3" xfId="18014"/>
    <cellStyle name="注释 3 2 3 4 3" xfId="10468"/>
    <cellStyle name="注释 3 2 3 4 3 2" xfId="30451"/>
    <cellStyle name="注释 3 2 3 4 3 3" xfId="21574"/>
    <cellStyle name="注释 3 2 3 4 4" xfId="24957"/>
    <cellStyle name="注释 3 2 3 4 5" xfId="15194"/>
    <cellStyle name="注释 3 2 3 5" xfId="3075"/>
    <cellStyle name="注释 3 2 3 5 2" xfId="6941"/>
    <cellStyle name="注释 3 2 3 5 2 2" xfId="27792"/>
    <cellStyle name="注释 3 2 3 5 2 3" xfId="18160"/>
    <cellStyle name="注释 3 2 3 5 3" xfId="10614"/>
    <cellStyle name="注释 3 2 3 5 3 2" xfId="30550"/>
    <cellStyle name="注释 3 2 3 5 3 3" xfId="21720"/>
    <cellStyle name="注释 3 2 3 5 4" xfId="25057"/>
    <cellStyle name="注释 3 2 3 5 5" xfId="15279"/>
    <cellStyle name="注释 3 2 3 6" xfId="3321"/>
    <cellStyle name="注释 3 2 3 6 2" xfId="7186"/>
    <cellStyle name="注释 3 2 3 6 2 2" xfId="27969"/>
    <cellStyle name="注释 3 2 3 6 2 3" xfId="18405"/>
    <cellStyle name="注释 3 2 3 6 3" xfId="10859"/>
    <cellStyle name="注释 3 2 3 6 3 2" xfId="30727"/>
    <cellStyle name="注释 3 2 3 6 3 3" xfId="21965"/>
    <cellStyle name="注释 3 2 3 6 4" xfId="25234"/>
    <cellStyle name="注释 3 2 3 6 5" xfId="15385"/>
    <cellStyle name="注释 3 2 3 7" xfId="3462"/>
    <cellStyle name="注释 3 2 3 7 2" xfId="7320"/>
    <cellStyle name="注释 3 2 3 7 2 2" xfId="28061"/>
    <cellStyle name="注释 3 2 3 7 2 3" xfId="18539"/>
    <cellStyle name="注释 3 2 3 7 3" xfId="10993"/>
    <cellStyle name="注释 3 2 3 7 3 2" xfId="30819"/>
    <cellStyle name="注释 3 2 3 7 3 3" xfId="22099"/>
    <cellStyle name="注释 3 2 3 7 4" xfId="25329"/>
    <cellStyle name="注释 3 2 3 7 5" xfId="15475"/>
    <cellStyle name="注释 3 2 3 8" xfId="3716"/>
    <cellStyle name="注释 3 2 3 8 2" xfId="7573"/>
    <cellStyle name="注释 3 2 3 8 2 2" xfId="28207"/>
    <cellStyle name="注释 3 2 3 8 2 3" xfId="18792"/>
    <cellStyle name="注释 3 2 3 8 3" xfId="11246"/>
    <cellStyle name="注释 3 2 3 8 3 2" xfId="30965"/>
    <cellStyle name="注释 3 2 3 8 3 3" xfId="22352"/>
    <cellStyle name="注释 3 2 3 8 4" xfId="25476"/>
    <cellStyle name="注释 3 2 3 8 5" xfId="15629"/>
    <cellStyle name="注释 3 2 3 9" xfId="3972"/>
    <cellStyle name="注释 3 2 3 9 2" xfId="7798"/>
    <cellStyle name="注释 3 2 3 9 2 2" xfId="28387"/>
    <cellStyle name="注释 3 2 3 9 2 3" xfId="19017"/>
    <cellStyle name="注释 3 2 3 9 3" xfId="11471"/>
    <cellStyle name="注释 3 2 3 9 3 2" xfId="31145"/>
    <cellStyle name="注释 3 2 3 9 3 3" xfId="22577"/>
    <cellStyle name="注释 3 2 3 9 4" xfId="25676"/>
    <cellStyle name="注释 3 2 3 9 5" xfId="15721"/>
    <cellStyle name="注释 3 2 4" xfId="2611"/>
    <cellStyle name="注释 3 2 4 2" xfId="6491"/>
    <cellStyle name="注释 3 2 4 2 2" xfId="27418"/>
    <cellStyle name="注释 3 2 4 2 3" xfId="17710"/>
    <cellStyle name="注释 3 2 4 3" xfId="10164"/>
    <cellStyle name="注释 3 2 4 3 2" xfId="30176"/>
    <cellStyle name="注释 3 2 4 3 3" xfId="21270"/>
    <cellStyle name="注释 3 2 4 4" xfId="24681"/>
    <cellStyle name="注释 3 2 4 5" xfId="15067"/>
    <cellStyle name="注释 3 2 5" xfId="2761"/>
    <cellStyle name="注释 3 2 5 2" xfId="6640"/>
    <cellStyle name="注释 3 2 5 2 2" xfId="27556"/>
    <cellStyle name="注释 3 2 5 2 3" xfId="17859"/>
    <cellStyle name="注释 3 2 5 3" xfId="10313"/>
    <cellStyle name="注释 3 2 5 3 2" xfId="30314"/>
    <cellStyle name="注释 3 2 5 3 3" xfId="21419"/>
    <cellStyle name="注释 3 2 5 4" xfId="24820"/>
    <cellStyle name="注释 3 2 5 5" xfId="15130"/>
    <cellStyle name="注释 3 2 6" xfId="2912"/>
    <cellStyle name="注释 3 2 6 2" xfId="6791"/>
    <cellStyle name="注释 3 2 6 2 2" xfId="27689"/>
    <cellStyle name="注释 3 2 6 2 3" xfId="18010"/>
    <cellStyle name="注释 3 2 6 3" xfId="10464"/>
    <cellStyle name="注释 3 2 6 3 2" xfId="30447"/>
    <cellStyle name="注释 3 2 6 3 3" xfId="21570"/>
    <cellStyle name="注释 3 2 6 4" xfId="24953"/>
    <cellStyle name="注释 3 2 6 5" xfId="15190"/>
    <cellStyle name="注释 3 2 7" xfId="3071"/>
    <cellStyle name="注释 3 2 7 2" xfId="6937"/>
    <cellStyle name="注释 3 2 7 2 2" xfId="27788"/>
    <cellStyle name="注释 3 2 7 2 3" xfId="18156"/>
    <cellStyle name="注释 3 2 7 3" xfId="10610"/>
    <cellStyle name="注释 3 2 7 3 2" xfId="30546"/>
    <cellStyle name="注释 3 2 7 3 3" xfId="21716"/>
    <cellStyle name="注释 3 2 7 4" xfId="25053"/>
    <cellStyle name="注释 3 2 7 5" xfId="15275"/>
    <cellStyle name="注释 3 2 8" xfId="3317"/>
    <cellStyle name="注释 3 2 8 2" xfId="7182"/>
    <cellStyle name="注释 3 2 8 2 2" xfId="27965"/>
    <cellStyle name="注释 3 2 8 2 3" xfId="18401"/>
    <cellStyle name="注释 3 2 8 3" xfId="10855"/>
    <cellStyle name="注释 3 2 8 3 2" xfId="30723"/>
    <cellStyle name="注释 3 2 8 3 3" xfId="21961"/>
    <cellStyle name="注释 3 2 8 4" xfId="25230"/>
    <cellStyle name="注释 3 2 8 5" xfId="15381"/>
    <cellStyle name="注释 3 2 9" xfId="3458"/>
    <cellStyle name="注释 3 2 9 2" xfId="7316"/>
    <cellStyle name="注释 3 2 9 2 2" xfId="28057"/>
    <cellStyle name="注释 3 2 9 2 3" xfId="18535"/>
    <cellStyle name="注释 3 2 9 3" xfId="10989"/>
    <cellStyle name="注释 3 2 9 3 2" xfId="30815"/>
    <cellStyle name="注释 3 2 9 3 3" xfId="22095"/>
    <cellStyle name="注释 3 2 9 4" xfId="25325"/>
    <cellStyle name="注释 3 2 9 5" xfId="15471"/>
    <cellStyle name="注释 3 20" xfId="5150"/>
    <cellStyle name="注释 3 20 2" xfId="8934"/>
    <cellStyle name="注释 3 20 2 2" xfId="29204"/>
    <cellStyle name="注释 3 20 2 3" xfId="20153"/>
    <cellStyle name="注释 3 20 3" xfId="12607"/>
    <cellStyle name="注释 3 20 3 2" xfId="31962"/>
    <cellStyle name="注释 3 20 3 3" xfId="23713"/>
    <cellStyle name="注释 3 20 4" xfId="26526"/>
    <cellStyle name="注释 3 20 5" xfId="16303"/>
    <cellStyle name="注释 3 21" xfId="5276"/>
    <cellStyle name="注释 3 21 2" xfId="9046"/>
    <cellStyle name="注释 3 21 2 2" xfId="29277"/>
    <cellStyle name="注释 3 21 2 3" xfId="20265"/>
    <cellStyle name="注释 3 21 3" xfId="12719"/>
    <cellStyle name="注释 3 21 3 2" xfId="32035"/>
    <cellStyle name="注释 3 21 3 3" xfId="23825"/>
    <cellStyle name="注释 3 21 4" xfId="26613"/>
    <cellStyle name="注释 3 21 5" xfId="16378"/>
    <cellStyle name="注释 3 22" xfId="4141"/>
    <cellStyle name="注释 3 22 2" xfId="25794"/>
    <cellStyle name="注释 3 22 3" xfId="16521"/>
    <cellStyle name="注释 3 23" xfId="9125"/>
    <cellStyle name="注释 3 23 2" xfId="29313"/>
    <cellStyle name="注释 3 23 3" xfId="20344"/>
    <cellStyle name="注释 3 24" xfId="23876"/>
    <cellStyle name="注释 3 25" xfId="34087"/>
    <cellStyle name="注释 3 26" xfId="36217"/>
    <cellStyle name="注释 3 3" xfId="1504"/>
    <cellStyle name="注释 3 3 10" xfId="3973"/>
    <cellStyle name="注释 3 3 10 2" xfId="7799"/>
    <cellStyle name="注释 3 3 10 2 2" xfId="28388"/>
    <cellStyle name="注释 3 3 10 2 3" xfId="19018"/>
    <cellStyle name="注释 3 3 10 3" xfId="11472"/>
    <cellStyle name="注释 3 3 10 3 2" xfId="31146"/>
    <cellStyle name="注释 3 3 10 3 3" xfId="22578"/>
    <cellStyle name="注释 3 3 10 4" xfId="25677"/>
    <cellStyle name="注释 3 3 10 5" xfId="15722"/>
    <cellStyle name="注释 3 3 11" xfId="4116"/>
    <cellStyle name="注释 3 3 11 2" xfId="7941"/>
    <cellStyle name="注释 3 3 11 2 2" xfId="28483"/>
    <cellStyle name="注释 3 3 11 2 3" xfId="19160"/>
    <cellStyle name="注释 3 3 11 3" xfId="11614"/>
    <cellStyle name="注释 3 3 11 3 2" xfId="31241"/>
    <cellStyle name="注释 3 3 11 3 3" xfId="22720"/>
    <cellStyle name="注释 3 3 11 4" xfId="25772"/>
    <cellStyle name="注释 3 3 11 5" xfId="15807"/>
    <cellStyle name="注释 3 3 12" xfId="4359"/>
    <cellStyle name="注释 3 3 12 2" xfId="8179"/>
    <cellStyle name="注释 3 3 12 2 2" xfId="28653"/>
    <cellStyle name="注释 3 3 12 2 3" xfId="19398"/>
    <cellStyle name="注释 3 3 12 3" xfId="11852"/>
    <cellStyle name="注释 3 3 12 3 2" xfId="31411"/>
    <cellStyle name="注释 3 3 12 3 3" xfId="22958"/>
    <cellStyle name="注释 3 3 12 4" xfId="25947"/>
    <cellStyle name="注释 3 3 12 5" xfId="15913"/>
    <cellStyle name="注释 3 3 13" xfId="4486"/>
    <cellStyle name="注释 3 3 13 2" xfId="8304"/>
    <cellStyle name="注释 3 3 13 2 2" xfId="28736"/>
    <cellStyle name="注释 3 3 13 2 3" xfId="19523"/>
    <cellStyle name="注释 3 3 13 3" xfId="11977"/>
    <cellStyle name="注释 3 3 13 3 2" xfId="31494"/>
    <cellStyle name="注释 3 3 13 3 3" xfId="23083"/>
    <cellStyle name="注释 3 3 13 4" xfId="26031"/>
    <cellStyle name="注释 3 3 13 5" xfId="15997"/>
    <cellStyle name="注释 3 3 14" xfId="4731"/>
    <cellStyle name="注释 3 3 14 2" xfId="8544"/>
    <cellStyle name="注释 3 3 14 2 2" xfId="28869"/>
    <cellStyle name="注释 3 3 14 2 3" xfId="19763"/>
    <cellStyle name="注释 3 3 14 3" xfId="12217"/>
    <cellStyle name="注释 3 3 14 3 2" xfId="31627"/>
    <cellStyle name="注释 3 3 14 3 3" xfId="23323"/>
    <cellStyle name="注释 3 3 14 4" xfId="26169"/>
    <cellStyle name="注释 3 3 14 5" xfId="16144"/>
    <cellStyle name="注释 3 3 15" xfId="4884"/>
    <cellStyle name="注释 3 3 15 2" xfId="8695"/>
    <cellStyle name="注释 3 3 15 2 2" xfId="29014"/>
    <cellStyle name="注释 3 3 15 2 3" xfId="19914"/>
    <cellStyle name="注释 3 3 15 3" xfId="12368"/>
    <cellStyle name="注释 3 3 15 3 2" xfId="31772"/>
    <cellStyle name="注释 3 3 15 3 3" xfId="23474"/>
    <cellStyle name="注释 3 3 15 4" xfId="26314"/>
    <cellStyle name="注释 3 3 15 5" xfId="16186"/>
    <cellStyle name="注释 3 3 16" xfId="5029"/>
    <cellStyle name="注释 3 3 16 2" xfId="8827"/>
    <cellStyle name="注释 3 3 16 2 2" xfId="29101"/>
    <cellStyle name="注释 3 3 16 2 3" xfId="20046"/>
    <cellStyle name="注释 3 3 16 3" xfId="12500"/>
    <cellStyle name="注释 3 3 16 3 2" xfId="31859"/>
    <cellStyle name="注释 3 3 16 3 3" xfId="23606"/>
    <cellStyle name="注释 3 3 16 4" xfId="26414"/>
    <cellStyle name="注释 3 3 16 5" xfId="16269"/>
    <cellStyle name="注释 3 3 17" xfId="5156"/>
    <cellStyle name="注释 3 3 17 2" xfId="8940"/>
    <cellStyle name="注释 3 3 17 2 2" xfId="29210"/>
    <cellStyle name="注释 3 3 17 2 3" xfId="20159"/>
    <cellStyle name="注释 3 3 17 3" xfId="12613"/>
    <cellStyle name="注释 3 3 17 3 2" xfId="31968"/>
    <cellStyle name="注释 3 3 17 3 3" xfId="23719"/>
    <cellStyle name="注释 3 3 17 4" xfId="26532"/>
    <cellStyle name="注释 3 3 17 5" xfId="16309"/>
    <cellStyle name="注释 3 3 18" xfId="5282"/>
    <cellStyle name="注释 3 3 18 2" xfId="9052"/>
    <cellStyle name="注释 3 3 18 2 2" xfId="29283"/>
    <cellStyle name="注释 3 3 18 2 3" xfId="20271"/>
    <cellStyle name="注释 3 3 18 3" xfId="12725"/>
    <cellStyle name="注释 3 3 18 3 2" xfId="32041"/>
    <cellStyle name="注释 3 3 18 3 3" xfId="23831"/>
    <cellStyle name="注释 3 3 18 4" xfId="26619"/>
    <cellStyle name="注释 3 3 18 5" xfId="16384"/>
    <cellStyle name="注释 3 3 19" xfId="3892"/>
    <cellStyle name="注释 3 3 19 2" xfId="25601"/>
    <cellStyle name="注释 3 3 19 3" xfId="16466"/>
    <cellStyle name="注释 3 3 2" xfId="1505"/>
    <cellStyle name="注释 3 3 2 10" xfId="3974"/>
    <cellStyle name="注释 3 3 2 10 2" xfId="7800"/>
    <cellStyle name="注释 3 3 2 10 2 2" xfId="28389"/>
    <cellStyle name="注释 3 3 2 10 2 3" xfId="19019"/>
    <cellStyle name="注释 3 3 2 10 3" xfId="11473"/>
    <cellStyle name="注释 3 3 2 10 3 2" xfId="31147"/>
    <cellStyle name="注释 3 3 2 10 3 3" xfId="22579"/>
    <cellStyle name="注释 3 3 2 10 4" xfId="25678"/>
    <cellStyle name="注释 3 3 2 10 5" xfId="15723"/>
    <cellStyle name="注释 3 3 2 11" xfId="4117"/>
    <cellStyle name="注释 3 3 2 11 2" xfId="7942"/>
    <cellStyle name="注释 3 3 2 11 2 2" xfId="28484"/>
    <cellStyle name="注释 3 3 2 11 2 3" xfId="19161"/>
    <cellStyle name="注释 3 3 2 11 3" xfId="11615"/>
    <cellStyle name="注释 3 3 2 11 3 2" xfId="31242"/>
    <cellStyle name="注释 3 3 2 11 3 3" xfId="22721"/>
    <cellStyle name="注释 3 3 2 11 4" xfId="25773"/>
    <cellStyle name="注释 3 3 2 11 5" xfId="15808"/>
    <cellStyle name="注释 3 3 2 12" xfId="4360"/>
    <cellStyle name="注释 3 3 2 12 2" xfId="8180"/>
    <cellStyle name="注释 3 3 2 12 2 2" xfId="28654"/>
    <cellStyle name="注释 3 3 2 12 2 3" xfId="19399"/>
    <cellStyle name="注释 3 3 2 12 3" xfId="11853"/>
    <cellStyle name="注释 3 3 2 12 3 2" xfId="31412"/>
    <cellStyle name="注释 3 3 2 12 3 3" xfId="22959"/>
    <cellStyle name="注释 3 3 2 12 4" xfId="25948"/>
    <cellStyle name="注释 3 3 2 12 5" xfId="15914"/>
    <cellStyle name="注释 3 3 2 13" xfId="4487"/>
    <cellStyle name="注释 3 3 2 13 2" xfId="8305"/>
    <cellStyle name="注释 3 3 2 13 2 2" xfId="28737"/>
    <cellStyle name="注释 3 3 2 13 2 3" xfId="19524"/>
    <cellStyle name="注释 3 3 2 13 3" xfId="11978"/>
    <cellStyle name="注释 3 3 2 13 3 2" xfId="31495"/>
    <cellStyle name="注释 3 3 2 13 3 3" xfId="23084"/>
    <cellStyle name="注释 3 3 2 13 4" xfId="26032"/>
    <cellStyle name="注释 3 3 2 13 5" xfId="15998"/>
    <cellStyle name="注释 3 3 2 14" xfId="4732"/>
    <cellStyle name="注释 3 3 2 14 2" xfId="8545"/>
    <cellStyle name="注释 3 3 2 14 2 2" xfId="28870"/>
    <cellStyle name="注释 3 3 2 14 2 3" xfId="19764"/>
    <cellStyle name="注释 3 3 2 14 3" xfId="12218"/>
    <cellStyle name="注释 3 3 2 14 3 2" xfId="31628"/>
    <cellStyle name="注释 3 3 2 14 3 3" xfId="23324"/>
    <cellStyle name="注释 3 3 2 14 4" xfId="26170"/>
    <cellStyle name="注释 3 3 2 14 5" xfId="16145"/>
    <cellStyle name="注释 3 3 2 15" xfId="4885"/>
    <cellStyle name="注释 3 3 2 15 2" xfId="8696"/>
    <cellStyle name="注释 3 3 2 15 2 2" xfId="29015"/>
    <cellStyle name="注释 3 3 2 15 2 3" xfId="19915"/>
    <cellStyle name="注释 3 3 2 15 3" xfId="12369"/>
    <cellStyle name="注释 3 3 2 15 3 2" xfId="31773"/>
    <cellStyle name="注释 3 3 2 15 3 3" xfId="23475"/>
    <cellStyle name="注释 3 3 2 15 4" xfId="26315"/>
    <cellStyle name="注释 3 3 2 15 5" xfId="16187"/>
    <cellStyle name="注释 3 3 2 16" xfId="5030"/>
    <cellStyle name="注释 3 3 2 16 2" xfId="8828"/>
    <cellStyle name="注释 3 3 2 16 2 2" xfId="29102"/>
    <cellStyle name="注释 3 3 2 16 2 3" xfId="20047"/>
    <cellStyle name="注释 3 3 2 16 3" xfId="12501"/>
    <cellStyle name="注释 3 3 2 16 3 2" xfId="31860"/>
    <cellStyle name="注释 3 3 2 16 3 3" xfId="23607"/>
    <cellStyle name="注释 3 3 2 16 4" xfId="26415"/>
    <cellStyle name="注释 3 3 2 16 5" xfId="16270"/>
    <cellStyle name="注释 3 3 2 17" xfId="5157"/>
    <cellStyle name="注释 3 3 2 17 2" xfId="8941"/>
    <cellStyle name="注释 3 3 2 17 2 2" xfId="29211"/>
    <cellStyle name="注释 3 3 2 17 2 3" xfId="20160"/>
    <cellStyle name="注释 3 3 2 17 3" xfId="12614"/>
    <cellStyle name="注释 3 3 2 17 3 2" xfId="31969"/>
    <cellStyle name="注释 3 3 2 17 3 3" xfId="23720"/>
    <cellStyle name="注释 3 3 2 17 4" xfId="26533"/>
    <cellStyle name="注释 3 3 2 17 5" xfId="16310"/>
    <cellStyle name="注释 3 3 2 18" xfId="5283"/>
    <cellStyle name="注释 3 3 2 18 2" xfId="9053"/>
    <cellStyle name="注释 3 3 2 18 2 2" xfId="29284"/>
    <cellStyle name="注释 3 3 2 18 2 3" xfId="20272"/>
    <cellStyle name="注释 3 3 2 18 3" xfId="12726"/>
    <cellStyle name="注释 3 3 2 18 3 2" xfId="32042"/>
    <cellStyle name="注释 3 3 2 18 3 3" xfId="23832"/>
    <cellStyle name="注释 3 3 2 18 4" xfId="26620"/>
    <cellStyle name="注释 3 3 2 18 5" xfId="16385"/>
    <cellStyle name="注释 3 3 2 19" xfId="3893"/>
    <cellStyle name="注释 3 3 2 19 2" xfId="25602"/>
    <cellStyle name="注释 3 3 2 19 3" xfId="16471"/>
    <cellStyle name="注释 3 3 2 2" xfId="1506"/>
    <cellStyle name="注释 3 3 2 2 10" xfId="4118"/>
    <cellStyle name="注释 3 3 2 2 10 2" xfId="7943"/>
    <cellStyle name="注释 3 3 2 2 10 2 2" xfId="28485"/>
    <cellStyle name="注释 3 3 2 2 10 2 3" xfId="19162"/>
    <cellStyle name="注释 3 3 2 2 10 3" xfId="11616"/>
    <cellStyle name="注释 3 3 2 2 10 3 2" xfId="31243"/>
    <cellStyle name="注释 3 3 2 2 10 3 3" xfId="22722"/>
    <cellStyle name="注释 3 3 2 2 10 4" xfId="25774"/>
    <cellStyle name="注释 3 3 2 2 10 5" xfId="15809"/>
    <cellStyle name="注释 3 3 2 2 11" xfId="4361"/>
    <cellStyle name="注释 3 3 2 2 11 2" xfId="8181"/>
    <cellStyle name="注释 3 3 2 2 11 2 2" xfId="28655"/>
    <cellStyle name="注释 3 3 2 2 11 2 3" xfId="19400"/>
    <cellStyle name="注释 3 3 2 2 11 3" xfId="11854"/>
    <cellStyle name="注释 3 3 2 2 11 3 2" xfId="31413"/>
    <cellStyle name="注释 3 3 2 2 11 3 3" xfId="22960"/>
    <cellStyle name="注释 3 3 2 2 11 4" xfId="25949"/>
    <cellStyle name="注释 3 3 2 2 11 5" xfId="15915"/>
    <cellStyle name="注释 3 3 2 2 12" xfId="4488"/>
    <cellStyle name="注释 3 3 2 2 12 2" xfId="8306"/>
    <cellStyle name="注释 3 3 2 2 12 2 2" xfId="28738"/>
    <cellStyle name="注释 3 3 2 2 12 2 3" xfId="19525"/>
    <cellStyle name="注释 3 3 2 2 12 3" xfId="11979"/>
    <cellStyle name="注释 3 3 2 2 12 3 2" xfId="31496"/>
    <cellStyle name="注释 3 3 2 2 12 3 3" xfId="23085"/>
    <cellStyle name="注释 3 3 2 2 12 4" xfId="26033"/>
    <cellStyle name="注释 3 3 2 2 12 5" xfId="15999"/>
    <cellStyle name="注释 3 3 2 2 13" xfId="4733"/>
    <cellStyle name="注释 3 3 2 2 13 2" xfId="8546"/>
    <cellStyle name="注释 3 3 2 2 13 2 2" xfId="28871"/>
    <cellStyle name="注释 3 3 2 2 13 2 3" xfId="19765"/>
    <cellStyle name="注释 3 3 2 2 13 3" xfId="12219"/>
    <cellStyle name="注释 3 3 2 2 13 3 2" xfId="31629"/>
    <cellStyle name="注释 3 3 2 2 13 3 3" xfId="23325"/>
    <cellStyle name="注释 3 3 2 2 13 4" xfId="26171"/>
    <cellStyle name="注释 3 3 2 2 13 5" xfId="16146"/>
    <cellStyle name="注释 3 3 2 2 14" xfId="4886"/>
    <cellStyle name="注释 3 3 2 2 14 2" xfId="8697"/>
    <cellStyle name="注释 3 3 2 2 14 2 2" xfId="29016"/>
    <cellStyle name="注释 3 3 2 2 14 2 3" xfId="19916"/>
    <cellStyle name="注释 3 3 2 2 14 3" xfId="12370"/>
    <cellStyle name="注释 3 3 2 2 14 3 2" xfId="31774"/>
    <cellStyle name="注释 3 3 2 2 14 3 3" xfId="23476"/>
    <cellStyle name="注释 3 3 2 2 14 4" xfId="26316"/>
    <cellStyle name="注释 3 3 2 2 14 5" xfId="16188"/>
    <cellStyle name="注释 3 3 2 2 15" xfId="5031"/>
    <cellStyle name="注释 3 3 2 2 15 2" xfId="8829"/>
    <cellStyle name="注释 3 3 2 2 15 2 2" xfId="29103"/>
    <cellStyle name="注释 3 3 2 2 15 2 3" xfId="20048"/>
    <cellStyle name="注释 3 3 2 2 15 3" xfId="12502"/>
    <cellStyle name="注释 3 3 2 2 15 3 2" xfId="31861"/>
    <cellStyle name="注释 3 3 2 2 15 3 3" xfId="23608"/>
    <cellStyle name="注释 3 3 2 2 15 4" xfId="26416"/>
    <cellStyle name="注释 3 3 2 2 15 5" xfId="16271"/>
    <cellStyle name="注释 3 3 2 2 16" xfId="5158"/>
    <cellStyle name="注释 3 3 2 2 16 2" xfId="8942"/>
    <cellStyle name="注释 3 3 2 2 16 2 2" xfId="29212"/>
    <cellStyle name="注释 3 3 2 2 16 2 3" xfId="20161"/>
    <cellStyle name="注释 3 3 2 2 16 3" xfId="12615"/>
    <cellStyle name="注释 3 3 2 2 16 3 2" xfId="31970"/>
    <cellStyle name="注释 3 3 2 2 16 3 3" xfId="23721"/>
    <cellStyle name="注释 3 3 2 2 16 4" xfId="26534"/>
    <cellStyle name="注释 3 3 2 2 16 5" xfId="16311"/>
    <cellStyle name="注释 3 3 2 2 17" xfId="5284"/>
    <cellStyle name="注释 3 3 2 2 17 2" xfId="9054"/>
    <cellStyle name="注释 3 3 2 2 17 2 2" xfId="29285"/>
    <cellStyle name="注释 3 3 2 2 17 2 3" xfId="20273"/>
    <cellStyle name="注释 3 3 2 2 17 3" xfId="12727"/>
    <cellStyle name="注释 3 3 2 2 17 3 2" xfId="32043"/>
    <cellStyle name="注释 3 3 2 2 17 3 3" xfId="23833"/>
    <cellStyle name="注释 3 3 2 2 17 4" xfId="26621"/>
    <cellStyle name="注释 3 3 2 2 17 5" xfId="16386"/>
    <cellStyle name="注释 3 3 2 2 18" xfId="5008"/>
    <cellStyle name="注释 3 3 2 2 18 2" xfId="26393"/>
    <cellStyle name="注释 3 3 2 2 18 3" xfId="16474"/>
    <cellStyle name="注释 3 3 2 2 19" xfId="9133"/>
    <cellStyle name="注释 3 3 2 2 19 2" xfId="29321"/>
    <cellStyle name="注释 3 3 2 2 19 3" xfId="20352"/>
    <cellStyle name="注释 3 3 2 2 2" xfId="2618"/>
    <cellStyle name="注释 3 3 2 2 2 2" xfId="6498"/>
    <cellStyle name="注释 3 3 2 2 2 2 2" xfId="27425"/>
    <cellStyle name="注释 3 3 2 2 2 2 3" xfId="17717"/>
    <cellStyle name="注释 3 3 2 2 2 3" xfId="10171"/>
    <cellStyle name="注释 3 3 2 2 2 3 2" xfId="30183"/>
    <cellStyle name="注释 3 3 2 2 2 3 3" xfId="21277"/>
    <cellStyle name="注释 3 3 2 2 2 4" xfId="24688"/>
    <cellStyle name="注释 3 3 2 2 2 5" xfId="15074"/>
    <cellStyle name="注释 3 3 2 2 2 6" xfId="34870"/>
    <cellStyle name="注释 3 3 2 2 20" xfId="23884"/>
    <cellStyle name="注释 3 3 2 2 21" xfId="35268"/>
    <cellStyle name="注释 3 3 2 2 3" xfId="2768"/>
    <cellStyle name="注释 3 3 2 2 3 2" xfId="6647"/>
    <cellStyle name="注释 3 3 2 2 3 2 2" xfId="27563"/>
    <cellStyle name="注释 3 3 2 2 3 2 3" xfId="17866"/>
    <cellStyle name="注释 3 3 2 2 3 3" xfId="10320"/>
    <cellStyle name="注释 3 3 2 2 3 3 2" xfId="30321"/>
    <cellStyle name="注释 3 3 2 2 3 3 3" xfId="21426"/>
    <cellStyle name="注释 3 3 2 2 3 4" xfId="24827"/>
    <cellStyle name="注释 3 3 2 2 3 5" xfId="15137"/>
    <cellStyle name="注释 3 3 2 2 3 6" xfId="36144"/>
    <cellStyle name="注释 3 3 2 2 4" xfId="2919"/>
    <cellStyle name="注释 3 3 2 2 4 2" xfId="6798"/>
    <cellStyle name="注释 3 3 2 2 4 2 2" xfId="27696"/>
    <cellStyle name="注释 3 3 2 2 4 2 3" xfId="18017"/>
    <cellStyle name="注释 3 3 2 2 4 3" xfId="10471"/>
    <cellStyle name="注释 3 3 2 2 4 3 2" xfId="30454"/>
    <cellStyle name="注释 3 3 2 2 4 3 3" xfId="21577"/>
    <cellStyle name="注释 3 3 2 2 4 4" xfId="24960"/>
    <cellStyle name="注释 3 3 2 2 4 5" xfId="15197"/>
    <cellStyle name="注释 3 3 2 2 5" xfId="3078"/>
    <cellStyle name="注释 3 3 2 2 5 2" xfId="6944"/>
    <cellStyle name="注释 3 3 2 2 5 2 2" xfId="27795"/>
    <cellStyle name="注释 3 3 2 2 5 2 3" xfId="18163"/>
    <cellStyle name="注释 3 3 2 2 5 3" xfId="10617"/>
    <cellStyle name="注释 3 3 2 2 5 3 2" xfId="30553"/>
    <cellStyle name="注释 3 3 2 2 5 3 3" xfId="21723"/>
    <cellStyle name="注释 3 3 2 2 5 4" xfId="25060"/>
    <cellStyle name="注释 3 3 2 2 5 5" xfId="15282"/>
    <cellStyle name="注释 3 3 2 2 6" xfId="3324"/>
    <cellStyle name="注释 3 3 2 2 6 2" xfId="7189"/>
    <cellStyle name="注释 3 3 2 2 6 2 2" xfId="27972"/>
    <cellStyle name="注释 3 3 2 2 6 2 3" xfId="18408"/>
    <cellStyle name="注释 3 3 2 2 6 3" xfId="10862"/>
    <cellStyle name="注释 3 3 2 2 6 3 2" xfId="30730"/>
    <cellStyle name="注释 3 3 2 2 6 3 3" xfId="21968"/>
    <cellStyle name="注释 3 3 2 2 6 4" xfId="25237"/>
    <cellStyle name="注释 3 3 2 2 6 5" xfId="15388"/>
    <cellStyle name="注释 3 3 2 2 7" xfId="3465"/>
    <cellStyle name="注释 3 3 2 2 7 2" xfId="7323"/>
    <cellStyle name="注释 3 3 2 2 7 2 2" xfId="28064"/>
    <cellStyle name="注释 3 3 2 2 7 2 3" xfId="18542"/>
    <cellStyle name="注释 3 3 2 2 7 3" xfId="10996"/>
    <cellStyle name="注释 3 3 2 2 7 3 2" xfId="30822"/>
    <cellStyle name="注释 3 3 2 2 7 3 3" xfId="22102"/>
    <cellStyle name="注释 3 3 2 2 7 4" xfId="25332"/>
    <cellStyle name="注释 3 3 2 2 7 5" xfId="15478"/>
    <cellStyle name="注释 3 3 2 2 8" xfId="3719"/>
    <cellStyle name="注释 3 3 2 2 8 2" xfId="7576"/>
    <cellStyle name="注释 3 3 2 2 8 2 2" xfId="28210"/>
    <cellStyle name="注释 3 3 2 2 8 2 3" xfId="18795"/>
    <cellStyle name="注释 3 3 2 2 8 3" xfId="11249"/>
    <cellStyle name="注释 3 3 2 2 8 3 2" xfId="30968"/>
    <cellStyle name="注释 3 3 2 2 8 3 3" xfId="22355"/>
    <cellStyle name="注释 3 3 2 2 8 4" xfId="25479"/>
    <cellStyle name="注释 3 3 2 2 8 5" xfId="15632"/>
    <cellStyle name="注释 3 3 2 2 9" xfId="3975"/>
    <cellStyle name="注释 3 3 2 2 9 2" xfId="7801"/>
    <cellStyle name="注释 3 3 2 2 9 2 2" xfId="28390"/>
    <cellStyle name="注释 3 3 2 2 9 2 3" xfId="19020"/>
    <cellStyle name="注释 3 3 2 2 9 3" xfId="11474"/>
    <cellStyle name="注释 3 3 2 2 9 3 2" xfId="31148"/>
    <cellStyle name="注释 3 3 2 2 9 3 3" xfId="22580"/>
    <cellStyle name="注释 3 3 2 2 9 4" xfId="25679"/>
    <cellStyle name="注释 3 3 2 2 9 5" xfId="15724"/>
    <cellStyle name="注释 3 3 2 20" xfId="9132"/>
    <cellStyle name="注释 3 3 2 20 2" xfId="29320"/>
    <cellStyle name="注释 3 3 2 20 3" xfId="20351"/>
    <cellStyle name="注释 3 3 2 21" xfId="23883"/>
    <cellStyle name="注释 3 3 2 22" xfId="34862"/>
    <cellStyle name="注释 3 3 2 3" xfId="2617"/>
    <cellStyle name="注释 3 3 2 3 2" xfId="6497"/>
    <cellStyle name="注释 3 3 2 3 2 2" xfId="27424"/>
    <cellStyle name="注释 3 3 2 3 2 3" xfId="17716"/>
    <cellStyle name="注释 3 3 2 3 3" xfId="10170"/>
    <cellStyle name="注释 3 3 2 3 3 2" xfId="30182"/>
    <cellStyle name="注释 3 3 2 3 3 3" xfId="21276"/>
    <cellStyle name="注释 3 3 2 3 4" xfId="24687"/>
    <cellStyle name="注释 3 3 2 3 5" xfId="15073"/>
    <cellStyle name="注释 3 3 2 3 6" xfId="35294"/>
    <cellStyle name="注释 3 3 2 4" xfId="2767"/>
    <cellStyle name="注释 3 3 2 4 2" xfId="6646"/>
    <cellStyle name="注释 3 3 2 4 2 2" xfId="27562"/>
    <cellStyle name="注释 3 3 2 4 2 3" xfId="17865"/>
    <cellStyle name="注释 3 3 2 4 3" xfId="10319"/>
    <cellStyle name="注释 3 3 2 4 3 2" xfId="30320"/>
    <cellStyle name="注释 3 3 2 4 3 3" xfId="21425"/>
    <cellStyle name="注释 3 3 2 4 4" xfId="24826"/>
    <cellStyle name="注释 3 3 2 4 5" xfId="15136"/>
    <cellStyle name="注释 3 3 2 4 6" xfId="36075"/>
    <cellStyle name="注释 3 3 2 5" xfId="2918"/>
    <cellStyle name="注释 3 3 2 5 2" xfId="6797"/>
    <cellStyle name="注释 3 3 2 5 2 2" xfId="27695"/>
    <cellStyle name="注释 3 3 2 5 2 3" xfId="18016"/>
    <cellStyle name="注释 3 3 2 5 3" xfId="10470"/>
    <cellStyle name="注释 3 3 2 5 3 2" xfId="30453"/>
    <cellStyle name="注释 3 3 2 5 3 3" xfId="21576"/>
    <cellStyle name="注释 3 3 2 5 4" xfId="24959"/>
    <cellStyle name="注释 3 3 2 5 5" xfId="15196"/>
    <cellStyle name="注释 3 3 2 6" xfId="3077"/>
    <cellStyle name="注释 3 3 2 6 2" xfId="6943"/>
    <cellStyle name="注释 3 3 2 6 2 2" xfId="27794"/>
    <cellStyle name="注释 3 3 2 6 2 3" xfId="18162"/>
    <cellStyle name="注释 3 3 2 6 3" xfId="10616"/>
    <cellStyle name="注释 3 3 2 6 3 2" xfId="30552"/>
    <cellStyle name="注释 3 3 2 6 3 3" xfId="21722"/>
    <cellStyle name="注释 3 3 2 6 4" xfId="25059"/>
    <cellStyle name="注释 3 3 2 6 5" xfId="15281"/>
    <cellStyle name="注释 3 3 2 7" xfId="3323"/>
    <cellStyle name="注释 3 3 2 7 2" xfId="7188"/>
    <cellStyle name="注释 3 3 2 7 2 2" xfId="27971"/>
    <cellStyle name="注释 3 3 2 7 2 3" xfId="18407"/>
    <cellStyle name="注释 3 3 2 7 3" xfId="10861"/>
    <cellStyle name="注释 3 3 2 7 3 2" xfId="30729"/>
    <cellStyle name="注释 3 3 2 7 3 3" xfId="21967"/>
    <cellStyle name="注释 3 3 2 7 4" xfId="25236"/>
    <cellStyle name="注释 3 3 2 7 5" xfId="15387"/>
    <cellStyle name="注释 3 3 2 8" xfId="3464"/>
    <cellStyle name="注释 3 3 2 8 2" xfId="7322"/>
    <cellStyle name="注释 3 3 2 8 2 2" xfId="28063"/>
    <cellStyle name="注释 3 3 2 8 2 3" xfId="18541"/>
    <cellStyle name="注释 3 3 2 8 3" xfId="10995"/>
    <cellStyle name="注释 3 3 2 8 3 2" xfId="30821"/>
    <cellStyle name="注释 3 3 2 8 3 3" xfId="22101"/>
    <cellStyle name="注释 3 3 2 8 4" xfId="25331"/>
    <cellStyle name="注释 3 3 2 8 5" xfId="15477"/>
    <cellStyle name="注释 3 3 2 9" xfId="3718"/>
    <cellStyle name="注释 3 3 2 9 2" xfId="7575"/>
    <cellStyle name="注释 3 3 2 9 2 2" xfId="28209"/>
    <cellStyle name="注释 3 3 2 9 2 3" xfId="18794"/>
    <cellStyle name="注释 3 3 2 9 3" xfId="11248"/>
    <cellStyle name="注释 3 3 2 9 3 2" xfId="30967"/>
    <cellStyle name="注释 3 3 2 9 3 3" xfId="22354"/>
    <cellStyle name="注释 3 3 2 9 4" xfId="25478"/>
    <cellStyle name="注释 3 3 2 9 5" xfId="15631"/>
    <cellStyle name="注释 3 3 20" xfId="9131"/>
    <cellStyle name="注释 3 3 20 2" xfId="29319"/>
    <cellStyle name="注释 3 3 20 3" xfId="20350"/>
    <cellStyle name="注释 3 3 21" xfId="23882"/>
    <cellStyle name="注释 3 3 22" xfId="34573"/>
    <cellStyle name="注释 3 3 3" xfId="2616"/>
    <cellStyle name="注释 3 3 3 2" xfId="6496"/>
    <cellStyle name="注释 3 3 3 2 2" xfId="27423"/>
    <cellStyle name="注释 3 3 3 2 3" xfId="17715"/>
    <cellStyle name="注释 3 3 3 3" xfId="10169"/>
    <cellStyle name="注释 3 3 3 3 2" xfId="30181"/>
    <cellStyle name="注释 3 3 3 3 3" xfId="21275"/>
    <cellStyle name="注释 3 3 3 4" xfId="24686"/>
    <cellStyle name="注释 3 3 3 5" xfId="15072"/>
    <cellStyle name="注释 3 3 3 6" xfId="35301"/>
    <cellStyle name="注释 3 3 4" xfId="2766"/>
    <cellStyle name="注释 3 3 4 2" xfId="6645"/>
    <cellStyle name="注释 3 3 4 2 2" xfId="27561"/>
    <cellStyle name="注释 3 3 4 2 3" xfId="17864"/>
    <cellStyle name="注释 3 3 4 3" xfId="10318"/>
    <cellStyle name="注释 3 3 4 3 2" xfId="30319"/>
    <cellStyle name="注释 3 3 4 3 3" xfId="21424"/>
    <cellStyle name="注释 3 3 4 4" xfId="24825"/>
    <cellStyle name="注释 3 3 4 5" xfId="15135"/>
    <cellStyle name="注释 3 3 4 6" xfId="35958"/>
    <cellStyle name="注释 3 3 5" xfId="2917"/>
    <cellStyle name="注释 3 3 5 2" xfId="6796"/>
    <cellStyle name="注释 3 3 5 2 2" xfId="27694"/>
    <cellStyle name="注释 3 3 5 2 3" xfId="18015"/>
    <cellStyle name="注释 3 3 5 3" xfId="10469"/>
    <cellStyle name="注释 3 3 5 3 2" xfId="30452"/>
    <cellStyle name="注释 3 3 5 3 3" xfId="21575"/>
    <cellStyle name="注释 3 3 5 4" xfId="24958"/>
    <cellStyle name="注释 3 3 5 5" xfId="15195"/>
    <cellStyle name="注释 3 3 6" xfId="3076"/>
    <cellStyle name="注释 3 3 6 2" xfId="6942"/>
    <cellStyle name="注释 3 3 6 2 2" xfId="27793"/>
    <cellStyle name="注释 3 3 6 2 3" xfId="18161"/>
    <cellStyle name="注释 3 3 6 3" xfId="10615"/>
    <cellStyle name="注释 3 3 6 3 2" xfId="30551"/>
    <cellStyle name="注释 3 3 6 3 3" xfId="21721"/>
    <cellStyle name="注释 3 3 6 4" xfId="25058"/>
    <cellStyle name="注释 3 3 6 5" xfId="15280"/>
    <cellStyle name="注释 3 3 7" xfId="3322"/>
    <cellStyle name="注释 3 3 7 2" xfId="7187"/>
    <cellStyle name="注释 3 3 7 2 2" xfId="27970"/>
    <cellStyle name="注释 3 3 7 2 3" xfId="18406"/>
    <cellStyle name="注释 3 3 7 3" xfId="10860"/>
    <cellStyle name="注释 3 3 7 3 2" xfId="30728"/>
    <cellStyle name="注释 3 3 7 3 3" xfId="21966"/>
    <cellStyle name="注释 3 3 7 4" xfId="25235"/>
    <cellStyle name="注释 3 3 7 5" xfId="15386"/>
    <cellStyle name="注释 3 3 8" xfId="3463"/>
    <cellStyle name="注释 3 3 8 2" xfId="7321"/>
    <cellStyle name="注释 3 3 8 2 2" xfId="28062"/>
    <cellStyle name="注释 3 3 8 2 3" xfId="18540"/>
    <cellStyle name="注释 3 3 8 3" xfId="10994"/>
    <cellStyle name="注释 3 3 8 3 2" xfId="30820"/>
    <cellStyle name="注释 3 3 8 3 3" xfId="22100"/>
    <cellStyle name="注释 3 3 8 4" xfId="25330"/>
    <cellStyle name="注释 3 3 8 5" xfId="15476"/>
    <cellStyle name="注释 3 3 9" xfId="3717"/>
    <cellStyle name="注释 3 3 9 2" xfId="7574"/>
    <cellStyle name="注释 3 3 9 2 2" xfId="28208"/>
    <cellStyle name="注释 3 3 9 2 3" xfId="18793"/>
    <cellStyle name="注释 3 3 9 3" xfId="11247"/>
    <cellStyle name="注释 3 3 9 3 2" xfId="30966"/>
    <cellStyle name="注释 3 3 9 3 3" xfId="22353"/>
    <cellStyle name="注释 3 3 9 4" xfId="25477"/>
    <cellStyle name="注释 3 3 9 5" xfId="15630"/>
    <cellStyle name="注释 3 4" xfId="1507"/>
    <cellStyle name="注释 3 4 10" xfId="4119"/>
    <cellStyle name="注释 3 4 10 2" xfId="7944"/>
    <cellStyle name="注释 3 4 10 2 2" xfId="28486"/>
    <cellStyle name="注释 3 4 10 2 3" xfId="19163"/>
    <cellStyle name="注释 3 4 10 3" xfId="11617"/>
    <cellStyle name="注释 3 4 10 3 2" xfId="31244"/>
    <cellStyle name="注释 3 4 10 3 3" xfId="22723"/>
    <cellStyle name="注释 3 4 10 4" xfId="25775"/>
    <cellStyle name="注释 3 4 10 5" xfId="15810"/>
    <cellStyle name="注释 3 4 11" xfId="4362"/>
    <cellStyle name="注释 3 4 11 2" xfId="8182"/>
    <cellStyle name="注释 3 4 11 2 2" xfId="28656"/>
    <cellStyle name="注释 3 4 11 2 3" xfId="19401"/>
    <cellStyle name="注释 3 4 11 3" xfId="11855"/>
    <cellStyle name="注释 3 4 11 3 2" xfId="31414"/>
    <cellStyle name="注释 3 4 11 3 3" xfId="22961"/>
    <cellStyle name="注释 3 4 11 4" xfId="25950"/>
    <cellStyle name="注释 3 4 11 5" xfId="15916"/>
    <cellStyle name="注释 3 4 12" xfId="4489"/>
    <cellStyle name="注释 3 4 12 2" xfId="8307"/>
    <cellStyle name="注释 3 4 12 2 2" xfId="28739"/>
    <cellStyle name="注释 3 4 12 2 3" xfId="19526"/>
    <cellStyle name="注释 3 4 12 3" xfId="11980"/>
    <cellStyle name="注释 3 4 12 3 2" xfId="31497"/>
    <cellStyle name="注释 3 4 12 3 3" xfId="23086"/>
    <cellStyle name="注释 3 4 12 4" xfId="26034"/>
    <cellStyle name="注释 3 4 12 5" xfId="16000"/>
    <cellStyle name="注释 3 4 13" xfId="4734"/>
    <cellStyle name="注释 3 4 13 2" xfId="8547"/>
    <cellStyle name="注释 3 4 13 2 2" xfId="28872"/>
    <cellStyle name="注释 3 4 13 2 3" xfId="19766"/>
    <cellStyle name="注释 3 4 13 3" xfId="12220"/>
    <cellStyle name="注释 3 4 13 3 2" xfId="31630"/>
    <cellStyle name="注释 3 4 13 3 3" xfId="23326"/>
    <cellStyle name="注释 3 4 13 4" xfId="26172"/>
    <cellStyle name="注释 3 4 13 5" xfId="16147"/>
    <cellStyle name="注释 3 4 14" xfId="4887"/>
    <cellStyle name="注释 3 4 14 2" xfId="8698"/>
    <cellStyle name="注释 3 4 14 2 2" xfId="29017"/>
    <cellStyle name="注释 3 4 14 2 3" xfId="19917"/>
    <cellStyle name="注释 3 4 14 3" xfId="12371"/>
    <cellStyle name="注释 3 4 14 3 2" xfId="31775"/>
    <cellStyle name="注释 3 4 14 3 3" xfId="23477"/>
    <cellStyle name="注释 3 4 14 4" xfId="26317"/>
    <cellStyle name="注释 3 4 14 5" xfId="16189"/>
    <cellStyle name="注释 3 4 15" xfId="5032"/>
    <cellStyle name="注释 3 4 15 2" xfId="8830"/>
    <cellStyle name="注释 3 4 15 2 2" xfId="29104"/>
    <cellStyle name="注释 3 4 15 2 3" xfId="20049"/>
    <cellStyle name="注释 3 4 15 3" xfId="12503"/>
    <cellStyle name="注释 3 4 15 3 2" xfId="31862"/>
    <cellStyle name="注释 3 4 15 3 3" xfId="23609"/>
    <cellStyle name="注释 3 4 15 4" xfId="26417"/>
    <cellStyle name="注释 3 4 15 5" xfId="16272"/>
    <cellStyle name="注释 3 4 16" xfId="5159"/>
    <cellStyle name="注释 3 4 16 2" xfId="8943"/>
    <cellStyle name="注释 3 4 16 2 2" xfId="29213"/>
    <cellStyle name="注释 3 4 16 2 3" xfId="20162"/>
    <cellStyle name="注释 3 4 16 3" xfId="12616"/>
    <cellStyle name="注释 3 4 16 3 2" xfId="31971"/>
    <cellStyle name="注释 3 4 16 3 3" xfId="23722"/>
    <cellStyle name="注释 3 4 16 4" xfId="26535"/>
    <cellStyle name="注释 3 4 16 5" xfId="16312"/>
    <cellStyle name="注释 3 4 17" xfId="5285"/>
    <cellStyle name="注释 3 4 17 2" xfId="9055"/>
    <cellStyle name="注释 3 4 17 2 2" xfId="29286"/>
    <cellStyle name="注释 3 4 17 2 3" xfId="20274"/>
    <cellStyle name="注释 3 4 17 3" xfId="12728"/>
    <cellStyle name="注释 3 4 17 3 2" xfId="32044"/>
    <cellStyle name="注释 3 4 17 3 3" xfId="23834"/>
    <cellStyle name="注释 3 4 17 4" xfId="26622"/>
    <cellStyle name="注释 3 4 17 5" xfId="16387"/>
    <cellStyle name="注释 3 4 18" xfId="4906"/>
    <cellStyle name="注释 3 4 18 2" xfId="26336"/>
    <cellStyle name="注释 3 4 18 3" xfId="16501"/>
    <cellStyle name="注释 3 4 19" xfId="9134"/>
    <cellStyle name="注释 3 4 19 2" xfId="29322"/>
    <cellStyle name="注释 3 4 19 3" xfId="20353"/>
    <cellStyle name="注释 3 4 2" xfId="2619"/>
    <cellStyle name="注释 3 4 2 2" xfId="6499"/>
    <cellStyle name="注释 3 4 2 2 2" xfId="27426"/>
    <cellStyle name="注释 3 4 2 2 3" xfId="17718"/>
    <cellStyle name="注释 3 4 2 3" xfId="10172"/>
    <cellStyle name="注释 3 4 2 3 2" xfId="30184"/>
    <cellStyle name="注释 3 4 2 3 3" xfId="21278"/>
    <cellStyle name="注释 3 4 2 4" xfId="24689"/>
    <cellStyle name="注释 3 4 2 5" xfId="15075"/>
    <cellStyle name="注释 3 4 2 6" xfId="35295"/>
    <cellStyle name="注释 3 4 20" xfId="23885"/>
    <cellStyle name="注释 3 4 21" xfId="34280"/>
    <cellStyle name="注释 3 4 3" xfId="2769"/>
    <cellStyle name="注释 3 4 3 2" xfId="6648"/>
    <cellStyle name="注释 3 4 3 2 2" xfId="27564"/>
    <cellStyle name="注释 3 4 3 2 3" xfId="17867"/>
    <cellStyle name="注释 3 4 3 3" xfId="10321"/>
    <cellStyle name="注释 3 4 3 3 2" xfId="30322"/>
    <cellStyle name="注释 3 4 3 3 3" xfId="21427"/>
    <cellStyle name="注释 3 4 3 4" xfId="24828"/>
    <cellStyle name="注释 3 4 3 5" xfId="15138"/>
    <cellStyle name="注释 3 4 3 6" xfId="35788"/>
    <cellStyle name="注释 3 4 4" xfId="2920"/>
    <cellStyle name="注释 3 4 4 2" xfId="6799"/>
    <cellStyle name="注释 3 4 4 2 2" xfId="27697"/>
    <cellStyle name="注释 3 4 4 2 3" xfId="18018"/>
    <cellStyle name="注释 3 4 4 3" xfId="10472"/>
    <cellStyle name="注释 3 4 4 3 2" xfId="30455"/>
    <cellStyle name="注释 3 4 4 3 3" xfId="21578"/>
    <cellStyle name="注释 3 4 4 4" xfId="24961"/>
    <cellStyle name="注释 3 4 4 5" xfId="15198"/>
    <cellStyle name="注释 3 4 5" xfId="3079"/>
    <cellStyle name="注释 3 4 5 2" xfId="6945"/>
    <cellStyle name="注释 3 4 5 2 2" xfId="27796"/>
    <cellStyle name="注释 3 4 5 2 3" xfId="18164"/>
    <cellStyle name="注释 3 4 5 3" xfId="10618"/>
    <cellStyle name="注释 3 4 5 3 2" xfId="30554"/>
    <cellStyle name="注释 3 4 5 3 3" xfId="21724"/>
    <cellStyle name="注释 3 4 5 4" xfId="25061"/>
    <cellStyle name="注释 3 4 5 5" xfId="15283"/>
    <cellStyle name="注释 3 4 6" xfId="3325"/>
    <cellStyle name="注释 3 4 6 2" xfId="7190"/>
    <cellStyle name="注释 3 4 6 2 2" xfId="27973"/>
    <cellStyle name="注释 3 4 6 2 3" xfId="18409"/>
    <cellStyle name="注释 3 4 6 3" xfId="10863"/>
    <cellStyle name="注释 3 4 6 3 2" xfId="30731"/>
    <cellStyle name="注释 3 4 6 3 3" xfId="21969"/>
    <cellStyle name="注释 3 4 6 4" xfId="25238"/>
    <cellStyle name="注释 3 4 6 5" xfId="15389"/>
    <cellStyle name="注释 3 4 7" xfId="3466"/>
    <cellStyle name="注释 3 4 7 2" xfId="7324"/>
    <cellStyle name="注释 3 4 7 2 2" xfId="28065"/>
    <cellStyle name="注释 3 4 7 2 3" xfId="18543"/>
    <cellStyle name="注释 3 4 7 3" xfId="10997"/>
    <cellStyle name="注释 3 4 7 3 2" xfId="30823"/>
    <cellStyle name="注释 3 4 7 3 3" xfId="22103"/>
    <cellStyle name="注释 3 4 7 4" xfId="25333"/>
    <cellStyle name="注释 3 4 7 5" xfId="15479"/>
    <cellStyle name="注释 3 4 8" xfId="3720"/>
    <cellStyle name="注释 3 4 8 2" xfId="7577"/>
    <cellStyle name="注释 3 4 8 2 2" xfId="28211"/>
    <cellStyle name="注释 3 4 8 2 3" xfId="18796"/>
    <cellStyle name="注释 3 4 8 3" xfId="11250"/>
    <cellStyle name="注释 3 4 8 3 2" xfId="30969"/>
    <cellStyle name="注释 3 4 8 3 3" xfId="22356"/>
    <cellStyle name="注释 3 4 8 4" xfId="25480"/>
    <cellStyle name="注释 3 4 8 5" xfId="15633"/>
    <cellStyle name="注释 3 4 9" xfId="3976"/>
    <cellStyle name="注释 3 4 9 2" xfId="7802"/>
    <cellStyle name="注释 3 4 9 2 2" xfId="28391"/>
    <cellStyle name="注释 3 4 9 2 3" xfId="19021"/>
    <cellStyle name="注释 3 4 9 3" xfId="11475"/>
    <cellStyle name="注释 3 4 9 3 2" xfId="31149"/>
    <cellStyle name="注释 3 4 9 3 3" xfId="22581"/>
    <cellStyle name="注释 3 4 9 4" xfId="25680"/>
    <cellStyle name="注释 3 4 9 5" xfId="15725"/>
    <cellStyle name="注释 3 5" xfId="1508"/>
    <cellStyle name="注释 3 5 10" xfId="4120"/>
    <cellStyle name="注释 3 5 10 2" xfId="7945"/>
    <cellStyle name="注释 3 5 10 2 2" xfId="28487"/>
    <cellStyle name="注释 3 5 10 2 3" xfId="19164"/>
    <cellStyle name="注释 3 5 10 3" xfId="11618"/>
    <cellStyle name="注释 3 5 10 3 2" xfId="31245"/>
    <cellStyle name="注释 3 5 10 3 3" xfId="22724"/>
    <cellStyle name="注释 3 5 10 4" xfId="25776"/>
    <cellStyle name="注释 3 5 10 5" xfId="15811"/>
    <cellStyle name="注释 3 5 11" xfId="4363"/>
    <cellStyle name="注释 3 5 11 2" xfId="8183"/>
    <cellStyle name="注释 3 5 11 2 2" xfId="28657"/>
    <cellStyle name="注释 3 5 11 2 3" xfId="19402"/>
    <cellStyle name="注释 3 5 11 3" xfId="11856"/>
    <cellStyle name="注释 3 5 11 3 2" xfId="31415"/>
    <cellStyle name="注释 3 5 11 3 3" xfId="22962"/>
    <cellStyle name="注释 3 5 11 4" xfId="25951"/>
    <cellStyle name="注释 3 5 11 5" xfId="15917"/>
    <cellStyle name="注释 3 5 12" xfId="4490"/>
    <cellStyle name="注释 3 5 12 2" xfId="8308"/>
    <cellStyle name="注释 3 5 12 2 2" xfId="28740"/>
    <cellStyle name="注释 3 5 12 2 3" xfId="19527"/>
    <cellStyle name="注释 3 5 12 3" xfId="11981"/>
    <cellStyle name="注释 3 5 12 3 2" xfId="31498"/>
    <cellStyle name="注释 3 5 12 3 3" xfId="23087"/>
    <cellStyle name="注释 3 5 12 4" xfId="26035"/>
    <cellStyle name="注释 3 5 12 5" xfId="16001"/>
    <cellStyle name="注释 3 5 13" xfId="4735"/>
    <cellStyle name="注释 3 5 13 2" xfId="8548"/>
    <cellStyle name="注释 3 5 13 2 2" xfId="28873"/>
    <cellStyle name="注释 3 5 13 2 3" xfId="19767"/>
    <cellStyle name="注释 3 5 13 3" xfId="12221"/>
    <cellStyle name="注释 3 5 13 3 2" xfId="31631"/>
    <cellStyle name="注释 3 5 13 3 3" xfId="23327"/>
    <cellStyle name="注释 3 5 13 4" xfId="26173"/>
    <cellStyle name="注释 3 5 13 5" xfId="16148"/>
    <cellStyle name="注释 3 5 14" xfId="4888"/>
    <cellStyle name="注释 3 5 14 2" xfId="8699"/>
    <cellStyle name="注释 3 5 14 2 2" xfId="29018"/>
    <cellStyle name="注释 3 5 14 2 3" xfId="19918"/>
    <cellStyle name="注释 3 5 14 3" xfId="12372"/>
    <cellStyle name="注释 3 5 14 3 2" xfId="31776"/>
    <cellStyle name="注释 3 5 14 3 3" xfId="23478"/>
    <cellStyle name="注释 3 5 14 4" xfId="26318"/>
    <cellStyle name="注释 3 5 14 5" xfId="16190"/>
    <cellStyle name="注释 3 5 15" xfId="5033"/>
    <cellStyle name="注释 3 5 15 2" xfId="8831"/>
    <cellStyle name="注释 3 5 15 2 2" xfId="29105"/>
    <cellStyle name="注释 3 5 15 2 3" xfId="20050"/>
    <cellStyle name="注释 3 5 15 3" xfId="12504"/>
    <cellStyle name="注释 3 5 15 3 2" xfId="31863"/>
    <cellStyle name="注释 3 5 15 3 3" xfId="23610"/>
    <cellStyle name="注释 3 5 15 4" xfId="26418"/>
    <cellStyle name="注释 3 5 15 5" xfId="16273"/>
    <cellStyle name="注释 3 5 16" xfId="5160"/>
    <cellStyle name="注释 3 5 16 2" xfId="8944"/>
    <cellStyle name="注释 3 5 16 2 2" xfId="29214"/>
    <cellStyle name="注释 3 5 16 2 3" xfId="20163"/>
    <cellStyle name="注释 3 5 16 3" xfId="12617"/>
    <cellStyle name="注释 3 5 16 3 2" xfId="31972"/>
    <cellStyle name="注释 3 5 16 3 3" xfId="23723"/>
    <cellStyle name="注释 3 5 16 4" xfId="26536"/>
    <cellStyle name="注释 3 5 16 5" xfId="16313"/>
    <cellStyle name="注释 3 5 17" xfId="5286"/>
    <cellStyle name="注释 3 5 17 2" xfId="9056"/>
    <cellStyle name="注释 3 5 17 2 2" xfId="29287"/>
    <cellStyle name="注释 3 5 17 2 3" xfId="20275"/>
    <cellStyle name="注释 3 5 17 3" xfId="12729"/>
    <cellStyle name="注释 3 5 17 3 2" xfId="32045"/>
    <cellStyle name="注释 3 5 17 3 3" xfId="23835"/>
    <cellStyle name="注释 3 5 17 4" xfId="26623"/>
    <cellStyle name="注释 3 5 17 5" xfId="16388"/>
    <cellStyle name="注释 3 5 18" xfId="5052"/>
    <cellStyle name="注释 3 5 18 2" xfId="26430"/>
    <cellStyle name="注释 3 5 18 3" xfId="16400"/>
    <cellStyle name="注释 3 5 19" xfId="9135"/>
    <cellStyle name="注释 3 5 19 2" xfId="29323"/>
    <cellStyle name="注释 3 5 19 3" xfId="20354"/>
    <cellStyle name="注释 3 5 2" xfId="2620"/>
    <cellStyle name="注释 3 5 2 2" xfId="6500"/>
    <cellStyle name="注释 3 5 2 2 2" xfId="27427"/>
    <cellStyle name="注释 3 5 2 2 3" xfId="17719"/>
    <cellStyle name="注释 3 5 2 3" xfId="10173"/>
    <cellStyle name="注释 3 5 2 3 2" xfId="30185"/>
    <cellStyle name="注释 3 5 2 3 3" xfId="21279"/>
    <cellStyle name="注释 3 5 2 4" xfId="24690"/>
    <cellStyle name="注释 3 5 2 5" xfId="15076"/>
    <cellStyle name="注释 3 5 2 6" xfId="35114"/>
    <cellStyle name="注释 3 5 20" xfId="23886"/>
    <cellStyle name="注释 3 5 21" xfId="35079"/>
    <cellStyle name="注释 3 5 3" xfId="2770"/>
    <cellStyle name="注释 3 5 3 2" xfId="6649"/>
    <cellStyle name="注释 3 5 3 2 2" xfId="27565"/>
    <cellStyle name="注释 3 5 3 2 3" xfId="17868"/>
    <cellStyle name="注释 3 5 3 3" xfId="10322"/>
    <cellStyle name="注释 3 5 3 3 2" xfId="30323"/>
    <cellStyle name="注释 3 5 3 3 3" xfId="21428"/>
    <cellStyle name="注释 3 5 3 4" xfId="24829"/>
    <cellStyle name="注释 3 5 3 5" xfId="15139"/>
    <cellStyle name="注释 3 5 3 6" xfId="35637"/>
    <cellStyle name="注释 3 5 4" xfId="2921"/>
    <cellStyle name="注释 3 5 4 2" xfId="6800"/>
    <cellStyle name="注释 3 5 4 2 2" xfId="27698"/>
    <cellStyle name="注释 3 5 4 2 3" xfId="18019"/>
    <cellStyle name="注释 3 5 4 3" xfId="10473"/>
    <cellStyle name="注释 3 5 4 3 2" xfId="30456"/>
    <cellStyle name="注释 3 5 4 3 3" xfId="21579"/>
    <cellStyle name="注释 3 5 4 4" xfId="24962"/>
    <cellStyle name="注释 3 5 4 5" xfId="15199"/>
    <cellStyle name="注释 3 5 5" xfId="3080"/>
    <cellStyle name="注释 3 5 5 2" xfId="6946"/>
    <cellStyle name="注释 3 5 5 2 2" xfId="27797"/>
    <cellStyle name="注释 3 5 5 2 3" xfId="18165"/>
    <cellStyle name="注释 3 5 5 3" xfId="10619"/>
    <cellStyle name="注释 3 5 5 3 2" xfId="30555"/>
    <cellStyle name="注释 3 5 5 3 3" xfId="21725"/>
    <cellStyle name="注释 3 5 5 4" xfId="25062"/>
    <cellStyle name="注释 3 5 5 5" xfId="15284"/>
    <cellStyle name="注释 3 5 6" xfId="3326"/>
    <cellStyle name="注释 3 5 6 2" xfId="7191"/>
    <cellStyle name="注释 3 5 6 2 2" xfId="27974"/>
    <cellStyle name="注释 3 5 6 2 3" xfId="18410"/>
    <cellStyle name="注释 3 5 6 3" xfId="10864"/>
    <cellStyle name="注释 3 5 6 3 2" xfId="30732"/>
    <cellStyle name="注释 3 5 6 3 3" xfId="21970"/>
    <cellStyle name="注释 3 5 6 4" xfId="25239"/>
    <cellStyle name="注释 3 5 6 5" xfId="15390"/>
    <cellStyle name="注释 3 5 7" xfId="3467"/>
    <cellStyle name="注释 3 5 7 2" xfId="7325"/>
    <cellStyle name="注释 3 5 7 2 2" xfId="28066"/>
    <cellStyle name="注释 3 5 7 2 3" xfId="18544"/>
    <cellStyle name="注释 3 5 7 3" xfId="10998"/>
    <cellStyle name="注释 3 5 7 3 2" xfId="30824"/>
    <cellStyle name="注释 3 5 7 3 3" xfId="22104"/>
    <cellStyle name="注释 3 5 7 4" xfId="25334"/>
    <cellStyle name="注释 3 5 7 5" xfId="15480"/>
    <cellStyle name="注释 3 5 8" xfId="3721"/>
    <cellStyle name="注释 3 5 8 2" xfId="7578"/>
    <cellStyle name="注释 3 5 8 2 2" xfId="28212"/>
    <cellStyle name="注释 3 5 8 2 3" xfId="18797"/>
    <cellStyle name="注释 3 5 8 3" xfId="11251"/>
    <cellStyle name="注释 3 5 8 3 2" xfId="30970"/>
    <cellStyle name="注释 3 5 8 3 3" xfId="22357"/>
    <cellStyle name="注释 3 5 8 4" xfId="25481"/>
    <cellStyle name="注释 3 5 8 5" xfId="15634"/>
    <cellStyle name="注释 3 5 9" xfId="3977"/>
    <cellStyle name="注释 3 5 9 2" xfId="7803"/>
    <cellStyle name="注释 3 5 9 2 2" xfId="28392"/>
    <cellStyle name="注释 3 5 9 2 3" xfId="19022"/>
    <cellStyle name="注释 3 5 9 3" xfId="11476"/>
    <cellStyle name="注释 3 5 9 3 2" xfId="31150"/>
    <cellStyle name="注释 3 5 9 3 3" xfId="22582"/>
    <cellStyle name="注释 3 5 9 4" xfId="25681"/>
    <cellStyle name="注释 3 5 9 5" xfId="15726"/>
    <cellStyle name="注释 3 6" xfId="2610"/>
    <cellStyle name="注释 3 6 2" xfId="6490"/>
    <cellStyle name="注释 3 6 2 2" xfId="27417"/>
    <cellStyle name="注释 3 6 2 3" xfId="17709"/>
    <cellStyle name="注释 3 6 3" xfId="10163"/>
    <cellStyle name="注释 3 6 3 2" xfId="30175"/>
    <cellStyle name="注释 3 6 3 3" xfId="21269"/>
    <cellStyle name="注释 3 6 4" xfId="24680"/>
    <cellStyle name="注释 3 6 5" xfId="15066"/>
    <cellStyle name="注释 3 7" xfId="2760"/>
    <cellStyle name="注释 3 7 2" xfId="6639"/>
    <cellStyle name="注释 3 7 2 2" xfId="27555"/>
    <cellStyle name="注释 3 7 2 3" xfId="17858"/>
    <cellStyle name="注释 3 7 3" xfId="10312"/>
    <cellStyle name="注释 3 7 3 2" xfId="30313"/>
    <cellStyle name="注释 3 7 3 3" xfId="21418"/>
    <cellStyle name="注释 3 7 4" xfId="24819"/>
    <cellStyle name="注释 3 7 5" xfId="15129"/>
    <cellStyle name="注释 3 8" xfId="2911"/>
    <cellStyle name="注释 3 8 2" xfId="6790"/>
    <cellStyle name="注释 3 8 2 2" xfId="27688"/>
    <cellStyle name="注释 3 8 2 3" xfId="18009"/>
    <cellStyle name="注释 3 8 3" xfId="10463"/>
    <cellStyle name="注释 3 8 3 2" xfId="30446"/>
    <cellStyle name="注释 3 8 3 3" xfId="21569"/>
    <cellStyle name="注释 3 8 4" xfId="24952"/>
    <cellStyle name="注释 3 8 5" xfId="15189"/>
    <cellStyle name="注释 3 9" xfId="3070"/>
    <cellStyle name="注释 3 9 2" xfId="6936"/>
    <cellStyle name="注释 3 9 2 2" xfId="27787"/>
    <cellStyle name="注释 3 9 2 3" xfId="18155"/>
    <cellStyle name="注释 3 9 3" xfId="10609"/>
    <cellStyle name="注释 3 9 3 2" xfId="30545"/>
    <cellStyle name="注释 3 9 3 3" xfId="21715"/>
    <cellStyle name="注释 3 9 4" xfId="25052"/>
    <cellStyle name="注释 3 9 5" xfId="15274"/>
    <cellStyle name="注释 4" xfId="1509"/>
    <cellStyle name="注释 4 10" xfId="3468"/>
    <cellStyle name="注释 4 10 2" xfId="7326"/>
    <cellStyle name="注释 4 10 2 2" xfId="28067"/>
    <cellStyle name="注释 4 10 2 3" xfId="18545"/>
    <cellStyle name="注释 4 10 3" xfId="10999"/>
    <cellStyle name="注释 4 10 3 2" xfId="30825"/>
    <cellStyle name="注释 4 10 3 3" xfId="22105"/>
    <cellStyle name="注释 4 10 4" xfId="25335"/>
    <cellStyle name="注释 4 10 5" xfId="15481"/>
    <cellStyle name="注释 4 11" xfId="3722"/>
    <cellStyle name="注释 4 11 2" xfId="7579"/>
    <cellStyle name="注释 4 11 2 2" xfId="28213"/>
    <cellStyle name="注释 4 11 2 3" xfId="18798"/>
    <cellStyle name="注释 4 11 3" xfId="11252"/>
    <cellStyle name="注释 4 11 3 2" xfId="30971"/>
    <cellStyle name="注释 4 11 3 3" xfId="22358"/>
    <cellStyle name="注释 4 11 4" xfId="25482"/>
    <cellStyle name="注释 4 11 5" xfId="15635"/>
    <cellStyle name="注释 4 12" xfId="3978"/>
    <cellStyle name="注释 4 12 2" xfId="7804"/>
    <cellStyle name="注释 4 12 2 2" xfId="28393"/>
    <cellStyle name="注释 4 12 2 3" xfId="19023"/>
    <cellStyle name="注释 4 12 3" xfId="11477"/>
    <cellStyle name="注释 4 12 3 2" xfId="31151"/>
    <cellStyle name="注释 4 12 3 3" xfId="22583"/>
    <cellStyle name="注释 4 12 4" xfId="25682"/>
    <cellStyle name="注释 4 12 5" xfId="15727"/>
    <cellStyle name="注释 4 13" xfId="4121"/>
    <cellStyle name="注释 4 13 2" xfId="7946"/>
    <cellStyle name="注释 4 13 2 2" xfId="28488"/>
    <cellStyle name="注释 4 13 2 3" xfId="19165"/>
    <cellStyle name="注释 4 13 3" xfId="11619"/>
    <cellStyle name="注释 4 13 3 2" xfId="31246"/>
    <cellStyle name="注释 4 13 3 3" xfId="22725"/>
    <cellStyle name="注释 4 13 4" xfId="25777"/>
    <cellStyle name="注释 4 13 5" xfId="15812"/>
    <cellStyle name="注释 4 14" xfId="4364"/>
    <cellStyle name="注释 4 14 2" xfId="8184"/>
    <cellStyle name="注释 4 14 2 2" xfId="28658"/>
    <cellStyle name="注释 4 14 2 3" xfId="19403"/>
    <cellStyle name="注释 4 14 3" xfId="11857"/>
    <cellStyle name="注释 4 14 3 2" xfId="31416"/>
    <cellStyle name="注释 4 14 3 3" xfId="22963"/>
    <cellStyle name="注释 4 14 4" xfId="25952"/>
    <cellStyle name="注释 4 14 5" xfId="15918"/>
    <cellStyle name="注释 4 15" xfId="4491"/>
    <cellStyle name="注释 4 15 2" xfId="8309"/>
    <cellStyle name="注释 4 15 2 2" xfId="28741"/>
    <cellStyle name="注释 4 15 2 3" xfId="19528"/>
    <cellStyle name="注释 4 15 3" xfId="11982"/>
    <cellStyle name="注释 4 15 3 2" xfId="31499"/>
    <cellStyle name="注释 4 15 3 3" xfId="23088"/>
    <cellStyle name="注释 4 15 4" xfId="26036"/>
    <cellStyle name="注释 4 15 5" xfId="16002"/>
    <cellStyle name="注释 4 16" xfId="4736"/>
    <cellStyle name="注释 4 16 2" xfId="8549"/>
    <cellStyle name="注释 4 16 2 2" xfId="28874"/>
    <cellStyle name="注释 4 16 2 3" xfId="19768"/>
    <cellStyle name="注释 4 16 3" xfId="12222"/>
    <cellStyle name="注释 4 16 3 2" xfId="31632"/>
    <cellStyle name="注释 4 16 3 3" xfId="23328"/>
    <cellStyle name="注释 4 16 4" xfId="26174"/>
    <cellStyle name="注释 4 16 5" xfId="16149"/>
    <cellStyle name="注释 4 17" xfId="4889"/>
    <cellStyle name="注释 4 17 2" xfId="8700"/>
    <cellStyle name="注释 4 17 2 2" xfId="29019"/>
    <cellStyle name="注释 4 17 2 3" xfId="19919"/>
    <cellStyle name="注释 4 17 3" xfId="12373"/>
    <cellStyle name="注释 4 17 3 2" xfId="31777"/>
    <cellStyle name="注释 4 17 3 3" xfId="23479"/>
    <cellStyle name="注释 4 17 4" xfId="26319"/>
    <cellStyle name="注释 4 17 5" xfId="16191"/>
    <cellStyle name="注释 4 18" xfId="5034"/>
    <cellStyle name="注释 4 18 2" xfId="8832"/>
    <cellStyle name="注释 4 18 2 2" xfId="29106"/>
    <cellStyle name="注释 4 18 2 3" xfId="20051"/>
    <cellStyle name="注释 4 18 3" xfId="12505"/>
    <cellStyle name="注释 4 18 3 2" xfId="31864"/>
    <cellStyle name="注释 4 18 3 3" xfId="23611"/>
    <cellStyle name="注释 4 18 4" xfId="26419"/>
    <cellStyle name="注释 4 18 5" xfId="16274"/>
    <cellStyle name="注释 4 19" xfId="5161"/>
    <cellStyle name="注释 4 19 2" xfId="8945"/>
    <cellStyle name="注释 4 19 2 2" xfId="29215"/>
    <cellStyle name="注释 4 19 2 3" xfId="20164"/>
    <cellStyle name="注释 4 19 3" xfId="12618"/>
    <cellStyle name="注释 4 19 3 2" xfId="31973"/>
    <cellStyle name="注释 4 19 3 3" xfId="23724"/>
    <cellStyle name="注释 4 19 4" xfId="26537"/>
    <cellStyle name="注释 4 19 5" xfId="16314"/>
    <cellStyle name="注释 4 2" xfId="1510"/>
    <cellStyle name="注释 4 2 10" xfId="3979"/>
    <cellStyle name="注释 4 2 10 2" xfId="7805"/>
    <cellStyle name="注释 4 2 10 2 2" xfId="28394"/>
    <cellStyle name="注释 4 2 10 2 3" xfId="19024"/>
    <cellStyle name="注释 4 2 10 3" xfId="11478"/>
    <cellStyle name="注释 4 2 10 3 2" xfId="31152"/>
    <cellStyle name="注释 4 2 10 3 3" xfId="22584"/>
    <cellStyle name="注释 4 2 10 4" xfId="25683"/>
    <cellStyle name="注释 4 2 10 5" xfId="15728"/>
    <cellStyle name="注释 4 2 11" xfId="4122"/>
    <cellStyle name="注释 4 2 11 2" xfId="7947"/>
    <cellStyle name="注释 4 2 11 2 2" xfId="28489"/>
    <cellStyle name="注释 4 2 11 2 3" xfId="19166"/>
    <cellStyle name="注释 4 2 11 3" xfId="11620"/>
    <cellStyle name="注释 4 2 11 3 2" xfId="31247"/>
    <cellStyle name="注释 4 2 11 3 3" xfId="22726"/>
    <cellStyle name="注释 4 2 11 4" xfId="25778"/>
    <cellStyle name="注释 4 2 11 5" xfId="15813"/>
    <cellStyle name="注释 4 2 12" xfId="4365"/>
    <cellStyle name="注释 4 2 12 2" xfId="8185"/>
    <cellStyle name="注释 4 2 12 2 2" xfId="28659"/>
    <cellStyle name="注释 4 2 12 2 3" xfId="19404"/>
    <cellStyle name="注释 4 2 12 3" xfId="11858"/>
    <cellStyle name="注释 4 2 12 3 2" xfId="31417"/>
    <cellStyle name="注释 4 2 12 3 3" xfId="22964"/>
    <cellStyle name="注释 4 2 12 4" xfId="25953"/>
    <cellStyle name="注释 4 2 12 5" xfId="15919"/>
    <cellStyle name="注释 4 2 13" xfId="4492"/>
    <cellStyle name="注释 4 2 13 2" xfId="8310"/>
    <cellStyle name="注释 4 2 13 2 2" xfId="28742"/>
    <cellStyle name="注释 4 2 13 2 3" xfId="19529"/>
    <cellStyle name="注释 4 2 13 3" xfId="11983"/>
    <cellStyle name="注释 4 2 13 3 2" xfId="31500"/>
    <cellStyle name="注释 4 2 13 3 3" xfId="23089"/>
    <cellStyle name="注释 4 2 13 4" xfId="26037"/>
    <cellStyle name="注释 4 2 13 5" xfId="16003"/>
    <cellStyle name="注释 4 2 14" xfId="4737"/>
    <cellStyle name="注释 4 2 14 2" xfId="8550"/>
    <cellStyle name="注释 4 2 14 2 2" xfId="28875"/>
    <cellStyle name="注释 4 2 14 2 3" xfId="19769"/>
    <cellStyle name="注释 4 2 14 3" xfId="12223"/>
    <cellStyle name="注释 4 2 14 3 2" xfId="31633"/>
    <cellStyle name="注释 4 2 14 3 3" xfId="23329"/>
    <cellStyle name="注释 4 2 14 4" xfId="26175"/>
    <cellStyle name="注释 4 2 14 5" xfId="16150"/>
    <cellStyle name="注释 4 2 15" xfId="4890"/>
    <cellStyle name="注释 4 2 15 2" xfId="8701"/>
    <cellStyle name="注释 4 2 15 2 2" xfId="29020"/>
    <cellStyle name="注释 4 2 15 2 3" xfId="19920"/>
    <cellStyle name="注释 4 2 15 3" xfId="12374"/>
    <cellStyle name="注释 4 2 15 3 2" xfId="31778"/>
    <cellStyle name="注释 4 2 15 3 3" xfId="23480"/>
    <cellStyle name="注释 4 2 15 4" xfId="26320"/>
    <cellStyle name="注释 4 2 15 5" xfId="16192"/>
    <cellStyle name="注释 4 2 16" xfId="5035"/>
    <cellStyle name="注释 4 2 16 2" xfId="8833"/>
    <cellStyle name="注释 4 2 16 2 2" xfId="29107"/>
    <cellStyle name="注释 4 2 16 2 3" xfId="20052"/>
    <cellStyle name="注释 4 2 16 3" xfId="12506"/>
    <cellStyle name="注释 4 2 16 3 2" xfId="31865"/>
    <cellStyle name="注释 4 2 16 3 3" xfId="23612"/>
    <cellStyle name="注释 4 2 16 4" xfId="26420"/>
    <cellStyle name="注释 4 2 16 5" xfId="16275"/>
    <cellStyle name="注释 4 2 17" xfId="5162"/>
    <cellStyle name="注释 4 2 17 2" xfId="8946"/>
    <cellStyle name="注释 4 2 17 2 2" xfId="29216"/>
    <cellStyle name="注释 4 2 17 2 3" xfId="20165"/>
    <cellStyle name="注释 4 2 17 3" xfId="12619"/>
    <cellStyle name="注释 4 2 17 3 2" xfId="31974"/>
    <cellStyle name="注释 4 2 17 3 3" xfId="23725"/>
    <cellStyle name="注释 4 2 17 4" xfId="26538"/>
    <cellStyle name="注释 4 2 17 5" xfId="16315"/>
    <cellStyle name="注释 4 2 18" xfId="5288"/>
    <cellStyle name="注释 4 2 18 2" xfId="9058"/>
    <cellStyle name="注释 4 2 18 2 2" xfId="29289"/>
    <cellStyle name="注释 4 2 18 2 3" xfId="20277"/>
    <cellStyle name="注释 4 2 18 3" xfId="12731"/>
    <cellStyle name="注释 4 2 18 3 2" xfId="32047"/>
    <cellStyle name="注释 4 2 18 3 3" xfId="23837"/>
    <cellStyle name="注释 4 2 18 4" xfId="26625"/>
    <cellStyle name="注释 4 2 18 5" xfId="16390"/>
    <cellStyle name="注释 4 2 19" xfId="4907"/>
    <cellStyle name="注释 4 2 19 2" xfId="26337"/>
    <cellStyle name="注释 4 2 19 3" xfId="16517"/>
    <cellStyle name="注释 4 2 2" xfId="1511"/>
    <cellStyle name="注释 4 2 2 10" xfId="3980"/>
    <cellStyle name="注释 4 2 2 10 2" xfId="7806"/>
    <cellStyle name="注释 4 2 2 10 2 2" xfId="28395"/>
    <cellStyle name="注释 4 2 2 10 2 3" xfId="19025"/>
    <cellStyle name="注释 4 2 2 10 3" xfId="11479"/>
    <cellStyle name="注释 4 2 2 10 3 2" xfId="31153"/>
    <cellStyle name="注释 4 2 2 10 3 3" xfId="22585"/>
    <cellStyle name="注释 4 2 2 10 4" xfId="25684"/>
    <cellStyle name="注释 4 2 2 10 5" xfId="15729"/>
    <cellStyle name="注释 4 2 2 11" xfId="4123"/>
    <cellStyle name="注释 4 2 2 11 2" xfId="7948"/>
    <cellStyle name="注释 4 2 2 11 2 2" xfId="28490"/>
    <cellStyle name="注释 4 2 2 11 2 3" xfId="19167"/>
    <cellStyle name="注释 4 2 2 11 3" xfId="11621"/>
    <cellStyle name="注释 4 2 2 11 3 2" xfId="31248"/>
    <cellStyle name="注释 4 2 2 11 3 3" xfId="22727"/>
    <cellStyle name="注释 4 2 2 11 4" xfId="25779"/>
    <cellStyle name="注释 4 2 2 11 5" xfId="15814"/>
    <cellStyle name="注释 4 2 2 12" xfId="4366"/>
    <cellStyle name="注释 4 2 2 12 2" xfId="8186"/>
    <cellStyle name="注释 4 2 2 12 2 2" xfId="28660"/>
    <cellStyle name="注释 4 2 2 12 2 3" xfId="19405"/>
    <cellStyle name="注释 4 2 2 12 3" xfId="11859"/>
    <cellStyle name="注释 4 2 2 12 3 2" xfId="31418"/>
    <cellStyle name="注释 4 2 2 12 3 3" xfId="22965"/>
    <cellStyle name="注释 4 2 2 12 4" xfId="25954"/>
    <cellStyle name="注释 4 2 2 12 5" xfId="15920"/>
    <cellStyle name="注释 4 2 2 13" xfId="4493"/>
    <cellStyle name="注释 4 2 2 13 2" xfId="8311"/>
    <cellStyle name="注释 4 2 2 13 2 2" xfId="28743"/>
    <cellStyle name="注释 4 2 2 13 2 3" xfId="19530"/>
    <cellStyle name="注释 4 2 2 13 3" xfId="11984"/>
    <cellStyle name="注释 4 2 2 13 3 2" xfId="31501"/>
    <cellStyle name="注释 4 2 2 13 3 3" xfId="23090"/>
    <cellStyle name="注释 4 2 2 13 4" xfId="26038"/>
    <cellStyle name="注释 4 2 2 13 5" xfId="16004"/>
    <cellStyle name="注释 4 2 2 14" xfId="4738"/>
    <cellStyle name="注释 4 2 2 14 2" xfId="8551"/>
    <cellStyle name="注释 4 2 2 14 2 2" xfId="28876"/>
    <cellStyle name="注释 4 2 2 14 2 3" xfId="19770"/>
    <cellStyle name="注释 4 2 2 14 3" xfId="12224"/>
    <cellStyle name="注释 4 2 2 14 3 2" xfId="31634"/>
    <cellStyle name="注释 4 2 2 14 3 3" xfId="23330"/>
    <cellStyle name="注释 4 2 2 14 4" xfId="26176"/>
    <cellStyle name="注释 4 2 2 14 5" xfId="16151"/>
    <cellStyle name="注释 4 2 2 15" xfId="4891"/>
    <cellStyle name="注释 4 2 2 15 2" xfId="8702"/>
    <cellStyle name="注释 4 2 2 15 2 2" xfId="29021"/>
    <cellStyle name="注释 4 2 2 15 2 3" xfId="19921"/>
    <cellStyle name="注释 4 2 2 15 3" xfId="12375"/>
    <cellStyle name="注释 4 2 2 15 3 2" xfId="31779"/>
    <cellStyle name="注释 4 2 2 15 3 3" xfId="23481"/>
    <cellStyle name="注释 4 2 2 15 4" xfId="26321"/>
    <cellStyle name="注释 4 2 2 15 5" xfId="16193"/>
    <cellStyle name="注释 4 2 2 16" xfId="5036"/>
    <cellStyle name="注释 4 2 2 16 2" xfId="8834"/>
    <cellStyle name="注释 4 2 2 16 2 2" xfId="29108"/>
    <cellStyle name="注释 4 2 2 16 2 3" xfId="20053"/>
    <cellStyle name="注释 4 2 2 16 3" xfId="12507"/>
    <cellStyle name="注释 4 2 2 16 3 2" xfId="31866"/>
    <cellStyle name="注释 4 2 2 16 3 3" xfId="23613"/>
    <cellStyle name="注释 4 2 2 16 4" xfId="26421"/>
    <cellStyle name="注释 4 2 2 16 5" xfId="16276"/>
    <cellStyle name="注释 4 2 2 17" xfId="5163"/>
    <cellStyle name="注释 4 2 2 17 2" xfId="8947"/>
    <cellStyle name="注释 4 2 2 17 2 2" xfId="29217"/>
    <cellStyle name="注释 4 2 2 17 2 3" xfId="20166"/>
    <cellStyle name="注释 4 2 2 17 3" xfId="12620"/>
    <cellStyle name="注释 4 2 2 17 3 2" xfId="31975"/>
    <cellStyle name="注释 4 2 2 17 3 3" xfId="23726"/>
    <cellStyle name="注释 4 2 2 17 4" xfId="26539"/>
    <cellStyle name="注释 4 2 2 17 5" xfId="16316"/>
    <cellStyle name="注释 4 2 2 18" xfId="5289"/>
    <cellStyle name="注释 4 2 2 18 2" xfId="9059"/>
    <cellStyle name="注释 4 2 2 18 2 2" xfId="29290"/>
    <cellStyle name="注释 4 2 2 18 2 3" xfId="20278"/>
    <cellStyle name="注释 4 2 2 18 3" xfId="12732"/>
    <cellStyle name="注释 4 2 2 18 3 2" xfId="32048"/>
    <cellStyle name="注释 4 2 2 18 3 3" xfId="23838"/>
    <cellStyle name="注释 4 2 2 18 4" xfId="26626"/>
    <cellStyle name="注释 4 2 2 18 5" xfId="16391"/>
    <cellStyle name="注释 4 2 2 19" xfId="4908"/>
    <cellStyle name="注释 4 2 2 19 2" xfId="26338"/>
    <cellStyle name="注释 4 2 2 19 3" xfId="16527"/>
    <cellStyle name="注释 4 2 2 2" xfId="1512"/>
    <cellStyle name="注释 4 2 2 2 10" xfId="4124"/>
    <cellStyle name="注释 4 2 2 2 10 2" xfId="7949"/>
    <cellStyle name="注释 4 2 2 2 10 2 2" xfId="28491"/>
    <cellStyle name="注释 4 2 2 2 10 2 3" xfId="19168"/>
    <cellStyle name="注释 4 2 2 2 10 3" xfId="11622"/>
    <cellStyle name="注释 4 2 2 2 10 3 2" xfId="31249"/>
    <cellStyle name="注释 4 2 2 2 10 3 3" xfId="22728"/>
    <cellStyle name="注释 4 2 2 2 10 4" xfId="25780"/>
    <cellStyle name="注释 4 2 2 2 10 5" xfId="15815"/>
    <cellStyle name="注释 4 2 2 2 11" xfId="4367"/>
    <cellStyle name="注释 4 2 2 2 11 2" xfId="8187"/>
    <cellStyle name="注释 4 2 2 2 11 2 2" xfId="28661"/>
    <cellStyle name="注释 4 2 2 2 11 2 3" xfId="19406"/>
    <cellStyle name="注释 4 2 2 2 11 3" xfId="11860"/>
    <cellStyle name="注释 4 2 2 2 11 3 2" xfId="31419"/>
    <cellStyle name="注释 4 2 2 2 11 3 3" xfId="22966"/>
    <cellStyle name="注释 4 2 2 2 11 4" xfId="25955"/>
    <cellStyle name="注释 4 2 2 2 11 5" xfId="15921"/>
    <cellStyle name="注释 4 2 2 2 12" xfId="4494"/>
    <cellStyle name="注释 4 2 2 2 12 2" xfId="8312"/>
    <cellStyle name="注释 4 2 2 2 12 2 2" xfId="28744"/>
    <cellStyle name="注释 4 2 2 2 12 2 3" xfId="19531"/>
    <cellStyle name="注释 4 2 2 2 12 3" xfId="11985"/>
    <cellStyle name="注释 4 2 2 2 12 3 2" xfId="31502"/>
    <cellStyle name="注释 4 2 2 2 12 3 3" xfId="23091"/>
    <cellStyle name="注释 4 2 2 2 12 4" xfId="26039"/>
    <cellStyle name="注释 4 2 2 2 12 5" xfId="16005"/>
    <cellStyle name="注释 4 2 2 2 13" xfId="4739"/>
    <cellStyle name="注释 4 2 2 2 13 2" xfId="8552"/>
    <cellStyle name="注释 4 2 2 2 13 2 2" xfId="28877"/>
    <cellStyle name="注释 4 2 2 2 13 2 3" xfId="19771"/>
    <cellStyle name="注释 4 2 2 2 13 3" xfId="12225"/>
    <cellStyle name="注释 4 2 2 2 13 3 2" xfId="31635"/>
    <cellStyle name="注释 4 2 2 2 13 3 3" xfId="23331"/>
    <cellStyle name="注释 4 2 2 2 13 4" xfId="26177"/>
    <cellStyle name="注释 4 2 2 2 13 5" xfId="16152"/>
    <cellStyle name="注释 4 2 2 2 14" xfId="4892"/>
    <cellStyle name="注释 4 2 2 2 14 2" xfId="8703"/>
    <cellStyle name="注释 4 2 2 2 14 2 2" xfId="29022"/>
    <cellStyle name="注释 4 2 2 2 14 2 3" xfId="19922"/>
    <cellStyle name="注释 4 2 2 2 14 3" xfId="12376"/>
    <cellStyle name="注释 4 2 2 2 14 3 2" xfId="31780"/>
    <cellStyle name="注释 4 2 2 2 14 3 3" xfId="23482"/>
    <cellStyle name="注释 4 2 2 2 14 4" xfId="26322"/>
    <cellStyle name="注释 4 2 2 2 14 5" xfId="16194"/>
    <cellStyle name="注释 4 2 2 2 15" xfId="5037"/>
    <cellStyle name="注释 4 2 2 2 15 2" xfId="8835"/>
    <cellStyle name="注释 4 2 2 2 15 2 2" xfId="29109"/>
    <cellStyle name="注释 4 2 2 2 15 2 3" xfId="20054"/>
    <cellStyle name="注释 4 2 2 2 15 3" xfId="12508"/>
    <cellStyle name="注释 4 2 2 2 15 3 2" xfId="31867"/>
    <cellStyle name="注释 4 2 2 2 15 3 3" xfId="23614"/>
    <cellStyle name="注释 4 2 2 2 15 4" xfId="26422"/>
    <cellStyle name="注释 4 2 2 2 15 5" xfId="16277"/>
    <cellStyle name="注释 4 2 2 2 16" xfId="5164"/>
    <cellStyle name="注释 4 2 2 2 16 2" xfId="8948"/>
    <cellStyle name="注释 4 2 2 2 16 2 2" xfId="29218"/>
    <cellStyle name="注释 4 2 2 2 16 2 3" xfId="20167"/>
    <cellStyle name="注释 4 2 2 2 16 3" xfId="12621"/>
    <cellStyle name="注释 4 2 2 2 16 3 2" xfId="31976"/>
    <cellStyle name="注释 4 2 2 2 16 3 3" xfId="23727"/>
    <cellStyle name="注释 4 2 2 2 16 4" xfId="26540"/>
    <cellStyle name="注释 4 2 2 2 16 5" xfId="16317"/>
    <cellStyle name="注释 4 2 2 2 17" xfId="5290"/>
    <cellStyle name="注释 4 2 2 2 17 2" xfId="9060"/>
    <cellStyle name="注释 4 2 2 2 17 2 2" xfId="29291"/>
    <cellStyle name="注释 4 2 2 2 17 2 3" xfId="20279"/>
    <cellStyle name="注释 4 2 2 2 17 3" xfId="12733"/>
    <cellStyle name="注释 4 2 2 2 17 3 2" xfId="32049"/>
    <cellStyle name="注释 4 2 2 2 17 3 3" xfId="23839"/>
    <cellStyle name="注释 4 2 2 2 17 4" xfId="26627"/>
    <cellStyle name="注释 4 2 2 2 17 5" xfId="16392"/>
    <cellStyle name="注释 4 2 2 2 18" xfId="4909"/>
    <cellStyle name="注释 4 2 2 2 18 2" xfId="26339"/>
    <cellStyle name="注释 4 2 2 2 18 3" xfId="16537"/>
    <cellStyle name="注释 4 2 2 2 19" xfId="9139"/>
    <cellStyle name="注释 4 2 2 2 19 2" xfId="29327"/>
    <cellStyle name="注释 4 2 2 2 19 3" xfId="20358"/>
    <cellStyle name="注释 4 2 2 2 2" xfId="2624"/>
    <cellStyle name="注释 4 2 2 2 2 2" xfId="6504"/>
    <cellStyle name="注释 4 2 2 2 2 2 2" xfId="27431"/>
    <cellStyle name="注释 4 2 2 2 2 2 3" xfId="17723"/>
    <cellStyle name="注释 4 2 2 2 2 3" xfId="10177"/>
    <cellStyle name="注释 4 2 2 2 2 3 2" xfId="30189"/>
    <cellStyle name="注释 4 2 2 2 2 3 3" xfId="21283"/>
    <cellStyle name="注释 4 2 2 2 2 4" xfId="24694"/>
    <cellStyle name="注释 4 2 2 2 2 5" xfId="15080"/>
    <cellStyle name="注释 4 2 2 2 2 6" xfId="34910"/>
    <cellStyle name="注释 4 2 2 2 20" xfId="23890"/>
    <cellStyle name="注释 4 2 2 2 21" xfId="35270"/>
    <cellStyle name="注释 4 2 2 2 3" xfId="2774"/>
    <cellStyle name="注释 4 2 2 2 3 2" xfId="6653"/>
    <cellStyle name="注释 4 2 2 2 3 2 2" xfId="27569"/>
    <cellStyle name="注释 4 2 2 2 3 2 3" xfId="17872"/>
    <cellStyle name="注释 4 2 2 2 3 3" xfId="10326"/>
    <cellStyle name="注释 4 2 2 2 3 3 2" xfId="30327"/>
    <cellStyle name="注释 4 2 2 2 3 3 3" xfId="21432"/>
    <cellStyle name="注释 4 2 2 2 3 4" xfId="24833"/>
    <cellStyle name="注释 4 2 2 2 3 5" xfId="15143"/>
    <cellStyle name="注释 4 2 2 2 3 6" xfId="36146"/>
    <cellStyle name="注释 4 2 2 2 4" xfId="2925"/>
    <cellStyle name="注释 4 2 2 2 4 2" xfId="6804"/>
    <cellStyle name="注释 4 2 2 2 4 2 2" xfId="27702"/>
    <cellStyle name="注释 4 2 2 2 4 2 3" xfId="18023"/>
    <cellStyle name="注释 4 2 2 2 4 3" xfId="10477"/>
    <cellStyle name="注释 4 2 2 2 4 3 2" xfId="30460"/>
    <cellStyle name="注释 4 2 2 2 4 3 3" xfId="21583"/>
    <cellStyle name="注释 4 2 2 2 4 4" xfId="24966"/>
    <cellStyle name="注释 4 2 2 2 4 5" xfId="15203"/>
    <cellStyle name="注释 4 2 2 2 5" xfId="3084"/>
    <cellStyle name="注释 4 2 2 2 5 2" xfId="6950"/>
    <cellStyle name="注释 4 2 2 2 5 2 2" xfId="27801"/>
    <cellStyle name="注释 4 2 2 2 5 2 3" xfId="18169"/>
    <cellStyle name="注释 4 2 2 2 5 3" xfId="10623"/>
    <cellStyle name="注释 4 2 2 2 5 3 2" xfId="30559"/>
    <cellStyle name="注释 4 2 2 2 5 3 3" xfId="21729"/>
    <cellStyle name="注释 4 2 2 2 5 4" xfId="25066"/>
    <cellStyle name="注释 4 2 2 2 5 5" xfId="15288"/>
    <cellStyle name="注释 4 2 2 2 6" xfId="3330"/>
    <cellStyle name="注释 4 2 2 2 6 2" xfId="7195"/>
    <cellStyle name="注释 4 2 2 2 6 2 2" xfId="27978"/>
    <cellStyle name="注释 4 2 2 2 6 2 3" xfId="18414"/>
    <cellStyle name="注释 4 2 2 2 6 3" xfId="10868"/>
    <cellStyle name="注释 4 2 2 2 6 3 2" xfId="30736"/>
    <cellStyle name="注释 4 2 2 2 6 3 3" xfId="21974"/>
    <cellStyle name="注释 4 2 2 2 6 4" xfId="25243"/>
    <cellStyle name="注释 4 2 2 2 6 5" xfId="15394"/>
    <cellStyle name="注释 4 2 2 2 7" xfId="3471"/>
    <cellStyle name="注释 4 2 2 2 7 2" xfId="7329"/>
    <cellStyle name="注释 4 2 2 2 7 2 2" xfId="28070"/>
    <cellStyle name="注释 4 2 2 2 7 2 3" xfId="18548"/>
    <cellStyle name="注释 4 2 2 2 7 3" xfId="11002"/>
    <cellStyle name="注释 4 2 2 2 7 3 2" xfId="30828"/>
    <cellStyle name="注释 4 2 2 2 7 3 3" xfId="22108"/>
    <cellStyle name="注释 4 2 2 2 7 4" xfId="25338"/>
    <cellStyle name="注释 4 2 2 2 7 5" xfId="15484"/>
    <cellStyle name="注释 4 2 2 2 8" xfId="3725"/>
    <cellStyle name="注释 4 2 2 2 8 2" xfId="7582"/>
    <cellStyle name="注释 4 2 2 2 8 2 2" xfId="28216"/>
    <cellStyle name="注释 4 2 2 2 8 2 3" xfId="18801"/>
    <cellStyle name="注释 4 2 2 2 8 3" xfId="11255"/>
    <cellStyle name="注释 4 2 2 2 8 3 2" xfId="30974"/>
    <cellStyle name="注释 4 2 2 2 8 3 3" xfId="22361"/>
    <cellStyle name="注释 4 2 2 2 8 4" xfId="25485"/>
    <cellStyle name="注释 4 2 2 2 8 5" xfId="15638"/>
    <cellStyle name="注释 4 2 2 2 9" xfId="3981"/>
    <cellStyle name="注释 4 2 2 2 9 2" xfId="7807"/>
    <cellStyle name="注释 4 2 2 2 9 2 2" xfId="28396"/>
    <cellStyle name="注释 4 2 2 2 9 2 3" xfId="19026"/>
    <cellStyle name="注释 4 2 2 2 9 3" xfId="11480"/>
    <cellStyle name="注释 4 2 2 2 9 3 2" xfId="31154"/>
    <cellStyle name="注释 4 2 2 2 9 3 3" xfId="22586"/>
    <cellStyle name="注释 4 2 2 2 9 4" xfId="25685"/>
    <cellStyle name="注释 4 2 2 2 9 5" xfId="15730"/>
    <cellStyle name="注释 4 2 2 20" xfId="9138"/>
    <cellStyle name="注释 4 2 2 20 2" xfId="29326"/>
    <cellStyle name="注释 4 2 2 20 3" xfId="20357"/>
    <cellStyle name="注释 4 2 2 21" xfId="23889"/>
    <cellStyle name="注释 4 2 2 22" xfId="34868"/>
    <cellStyle name="注释 4 2 2 3" xfId="2623"/>
    <cellStyle name="注释 4 2 2 3 2" xfId="6503"/>
    <cellStyle name="注释 4 2 2 3 2 2" xfId="27430"/>
    <cellStyle name="注释 4 2 2 3 2 3" xfId="17722"/>
    <cellStyle name="注释 4 2 2 3 3" xfId="10176"/>
    <cellStyle name="注释 4 2 2 3 3 2" xfId="30188"/>
    <cellStyle name="注释 4 2 2 3 3 3" xfId="21282"/>
    <cellStyle name="注释 4 2 2 3 4" xfId="24693"/>
    <cellStyle name="注释 4 2 2 3 5" xfId="15079"/>
    <cellStyle name="注释 4 2 2 3 6" xfId="34852"/>
    <cellStyle name="注释 4 2 2 4" xfId="2773"/>
    <cellStyle name="注释 4 2 2 4 2" xfId="6652"/>
    <cellStyle name="注释 4 2 2 4 2 2" xfId="27568"/>
    <cellStyle name="注释 4 2 2 4 2 3" xfId="17871"/>
    <cellStyle name="注释 4 2 2 4 3" xfId="10325"/>
    <cellStyle name="注释 4 2 2 4 3 2" xfId="30326"/>
    <cellStyle name="注释 4 2 2 4 3 3" xfId="21431"/>
    <cellStyle name="注释 4 2 2 4 4" xfId="24832"/>
    <cellStyle name="注释 4 2 2 4 5" xfId="15142"/>
    <cellStyle name="注释 4 2 2 4 6" xfId="36077"/>
    <cellStyle name="注释 4 2 2 5" xfId="2924"/>
    <cellStyle name="注释 4 2 2 5 2" xfId="6803"/>
    <cellStyle name="注释 4 2 2 5 2 2" xfId="27701"/>
    <cellStyle name="注释 4 2 2 5 2 3" xfId="18022"/>
    <cellStyle name="注释 4 2 2 5 3" xfId="10476"/>
    <cellStyle name="注释 4 2 2 5 3 2" xfId="30459"/>
    <cellStyle name="注释 4 2 2 5 3 3" xfId="21582"/>
    <cellStyle name="注释 4 2 2 5 4" xfId="24965"/>
    <cellStyle name="注释 4 2 2 5 5" xfId="15202"/>
    <cellStyle name="注释 4 2 2 6" xfId="3083"/>
    <cellStyle name="注释 4 2 2 6 2" xfId="6949"/>
    <cellStyle name="注释 4 2 2 6 2 2" xfId="27800"/>
    <cellStyle name="注释 4 2 2 6 2 3" xfId="18168"/>
    <cellStyle name="注释 4 2 2 6 3" xfId="10622"/>
    <cellStyle name="注释 4 2 2 6 3 2" xfId="30558"/>
    <cellStyle name="注释 4 2 2 6 3 3" xfId="21728"/>
    <cellStyle name="注释 4 2 2 6 4" xfId="25065"/>
    <cellStyle name="注释 4 2 2 6 5" xfId="15287"/>
    <cellStyle name="注释 4 2 2 7" xfId="3329"/>
    <cellStyle name="注释 4 2 2 7 2" xfId="7194"/>
    <cellStyle name="注释 4 2 2 7 2 2" xfId="27977"/>
    <cellStyle name="注释 4 2 2 7 2 3" xfId="18413"/>
    <cellStyle name="注释 4 2 2 7 3" xfId="10867"/>
    <cellStyle name="注释 4 2 2 7 3 2" xfId="30735"/>
    <cellStyle name="注释 4 2 2 7 3 3" xfId="21973"/>
    <cellStyle name="注释 4 2 2 7 4" xfId="25242"/>
    <cellStyle name="注释 4 2 2 7 5" xfId="15393"/>
    <cellStyle name="注释 4 2 2 8" xfId="3470"/>
    <cellStyle name="注释 4 2 2 8 2" xfId="7328"/>
    <cellStyle name="注释 4 2 2 8 2 2" xfId="28069"/>
    <cellStyle name="注释 4 2 2 8 2 3" xfId="18547"/>
    <cellStyle name="注释 4 2 2 8 3" xfId="11001"/>
    <cellStyle name="注释 4 2 2 8 3 2" xfId="30827"/>
    <cellStyle name="注释 4 2 2 8 3 3" xfId="22107"/>
    <cellStyle name="注释 4 2 2 8 4" xfId="25337"/>
    <cellStyle name="注释 4 2 2 8 5" xfId="15483"/>
    <cellStyle name="注释 4 2 2 9" xfId="3724"/>
    <cellStyle name="注释 4 2 2 9 2" xfId="7581"/>
    <cellStyle name="注释 4 2 2 9 2 2" xfId="28215"/>
    <cellStyle name="注释 4 2 2 9 2 3" xfId="18800"/>
    <cellStyle name="注释 4 2 2 9 3" xfId="11254"/>
    <cellStyle name="注释 4 2 2 9 3 2" xfId="30973"/>
    <cellStyle name="注释 4 2 2 9 3 3" xfId="22360"/>
    <cellStyle name="注释 4 2 2 9 4" xfId="25484"/>
    <cellStyle name="注释 4 2 2 9 5" xfId="15637"/>
    <cellStyle name="注释 4 2 20" xfId="9137"/>
    <cellStyle name="注释 4 2 20 2" xfId="29325"/>
    <cellStyle name="注释 4 2 20 3" xfId="20356"/>
    <cellStyle name="注释 4 2 21" xfId="23888"/>
    <cellStyle name="注释 4 2 22" xfId="34683"/>
    <cellStyle name="注释 4 2 3" xfId="2622"/>
    <cellStyle name="注释 4 2 3 2" xfId="6502"/>
    <cellStyle name="注释 4 2 3 2 2" xfId="27429"/>
    <cellStyle name="注释 4 2 3 2 3" xfId="17721"/>
    <cellStyle name="注释 4 2 3 3" xfId="10175"/>
    <cellStyle name="注释 4 2 3 3 2" xfId="30187"/>
    <cellStyle name="注释 4 2 3 3 3" xfId="21281"/>
    <cellStyle name="注释 4 2 3 4" xfId="24692"/>
    <cellStyle name="注释 4 2 3 5" xfId="15078"/>
    <cellStyle name="注释 4 2 3 6" xfId="35131"/>
    <cellStyle name="注释 4 2 4" xfId="2772"/>
    <cellStyle name="注释 4 2 4 2" xfId="6651"/>
    <cellStyle name="注释 4 2 4 2 2" xfId="27567"/>
    <cellStyle name="注释 4 2 4 2 3" xfId="17870"/>
    <cellStyle name="注释 4 2 4 3" xfId="10324"/>
    <cellStyle name="注释 4 2 4 3 2" xfId="30325"/>
    <cellStyle name="注释 4 2 4 3 3" xfId="21430"/>
    <cellStyle name="注释 4 2 4 4" xfId="24831"/>
    <cellStyle name="注释 4 2 4 5" xfId="15141"/>
    <cellStyle name="注释 4 2 4 6" xfId="35778"/>
    <cellStyle name="注释 4 2 5" xfId="2923"/>
    <cellStyle name="注释 4 2 5 2" xfId="6802"/>
    <cellStyle name="注释 4 2 5 2 2" xfId="27700"/>
    <cellStyle name="注释 4 2 5 2 3" xfId="18021"/>
    <cellStyle name="注释 4 2 5 3" xfId="10475"/>
    <cellStyle name="注释 4 2 5 3 2" xfId="30458"/>
    <cellStyle name="注释 4 2 5 3 3" xfId="21581"/>
    <cellStyle name="注释 4 2 5 4" xfId="24964"/>
    <cellStyle name="注释 4 2 5 5" xfId="15201"/>
    <cellStyle name="注释 4 2 6" xfId="3082"/>
    <cellStyle name="注释 4 2 6 2" xfId="6948"/>
    <cellStyle name="注释 4 2 6 2 2" xfId="27799"/>
    <cellStyle name="注释 4 2 6 2 3" xfId="18167"/>
    <cellStyle name="注释 4 2 6 3" xfId="10621"/>
    <cellStyle name="注释 4 2 6 3 2" xfId="30557"/>
    <cellStyle name="注释 4 2 6 3 3" xfId="21727"/>
    <cellStyle name="注释 4 2 6 4" xfId="25064"/>
    <cellStyle name="注释 4 2 6 5" xfId="15286"/>
    <cellStyle name="注释 4 2 7" xfId="3328"/>
    <cellStyle name="注释 4 2 7 2" xfId="7193"/>
    <cellStyle name="注释 4 2 7 2 2" xfId="27976"/>
    <cellStyle name="注释 4 2 7 2 3" xfId="18412"/>
    <cellStyle name="注释 4 2 7 3" xfId="10866"/>
    <cellStyle name="注释 4 2 7 3 2" xfId="30734"/>
    <cellStyle name="注释 4 2 7 3 3" xfId="21972"/>
    <cellStyle name="注释 4 2 7 4" xfId="25241"/>
    <cellStyle name="注释 4 2 7 5" xfId="15392"/>
    <cellStyle name="注释 4 2 8" xfId="3469"/>
    <cellStyle name="注释 4 2 8 2" xfId="7327"/>
    <cellStyle name="注释 4 2 8 2 2" xfId="28068"/>
    <cellStyle name="注释 4 2 8 2 3" xfId="18546"/>
    <cellStyle name="注释 4 2 8 3" xfId="11000"/>
    <cellStyle name="注释 4 2 8 3 2" xfId="30826"/>
    <cellStyle name="注释 4 2 8 3 3" xfId="22106"/>
    <cellStyle name="注释 4 2 8 4" xfId="25336"/>
    <cellStyle name="注释 4 2 8 5" xfId="15482"/>
    <cellStyle name="注释 4 2 9" xfId="3723"/>
    <cellStyle name="注释 4 2 9 2" xfId="7580"/>
    <cellStyle name="注释 4 2 9 2 2" xfId="28214"/>
    <cellStyle name="注释 4 2 9 2 3" xfId="18799"/>
    <cellStyle name="注释 4 2 9 3" xfId="11253"/>
    <cellStyle name="注释 4 2 9 3 2" xfId="30972"/>
    <cellStyle name="注释 4 2 9 3 3" xfId="22359"/>
    <cellStyle name="注释 4 2 9 4" xfId="25483"/>
    <cellStyle name="注释 4 2 9 5" xfId="15636"/>
    <cellStyle name="注释 4 20" xfId="5287"/>
    <cellStyle name="注释 4 20 2" xfId="9057"/>
    <cellStyle name="注释 4 20 2 2" xfId="29288"/>
    <cellStyle name="注释 4 20 2 3" xfId="20276"/>
    <cellStyle name="注释 4 20 3" xfId="12730"/>
    <cellStyle name="注释 4 20 3 2" xfId="32046"/>
    <cellStyle name="注释 4 20 3 3" xfId="23836"/>
    <cellStyle name="注释 4 20 4" xfId="26624"/>
    <cellStyle name="注释 4 20 5" xfId="16389"/>
    <cellStyle name="注释 4 21" xfId="5299"/>
    <cellStyle name="注释 4 21 2" xfId="26636"/>
    <cellStyle name="注释 4 21 3" xfId="16575"/>
    <cellStyle name="注释 4 22" xfId="9136"/>
    <cellStyle name="注释 4 22 2" xfId="29324"/>
    <cellStyle name="注释 4 22 3" xfId="20355"/>
    <cellStyle name="注释 4 23" xfId="23887"/>
    <cellStyle name="注释 4 24" xfId="34109"/>
    <cellStyle name="注释 4 25" xfId="36220"/>
    <cellStyle name="注释 4 3" xfId="1513"/>
    <cellStyle name="注释 4 3 10" xfId="4125"/>
    <cellStyle name="注释 4 3 10 2" xfId="7950"/>
    <cellStyle name="注释 4 3 10 2 2" xfId="28492"/>
    <cellStyle name="注释 4 3 10 2 3" xfId="19169"/>
    <cellStyle name="注释 4 3 10 3" xfId="11623"/>
    <cellStyle name="注释 4 3 10 3 2" xfId="31250"/>
    <cellStyle name="注释 4 3 10 3 3" xfId="22729"/>
    <cellStyle name="注释 4 3 10 4" xfId="25781"/>
    <cellStyle name="注释 4 3 10 5" xfId="15816"/>
    <cellStyle name="注释 4 3 11" xfId="4368"/>
    <cellStyle name="注释 4 3 11 2" xfId="8188"/>
    <cellStyle name="注释 4 3 11 2 2" xfId="28662"/>
    <cellStyle name="注释 4 3 11 2 3" xfId="19407"/>
    <cellStyle name="注释 4 3 11 3" xfId="11861"/>
    <cellStyle name="注释 4 3 11 3 2" xfId="31420"/>
    <cellStyle name="注释 4 3 11 3 3" xfId="22967"/>
    <cellStyle name="注释 4 3 11 4" xfId="25956"/>
    <cellStyle name="注释 4 3 11 5" xfId="15922"/>
    <cellStyle name="注释 4 3 12" xfId="4495"/>
    <cellStyle name="注释 4 3 12 2" xfId="8313"/>
    <cellStyle name="注释 4 3 12 2 2" xfId="28745"/>
    <cellStyle name="注释 4 3 12 2 3" xfId="19532"/>
    <cellStyle name="注释 4 3 12 3" xfId="11986"/>
    <cellStyle name="注释 4 3 12 3 2" xfId="31503"/>
    <cellStyle name="注释 4 3 12 3 3" xfId="23092"/>
    <cellStyle name="注释 4 3 12 4" xfId="26040"/>
    <cellStyle name="注释 4 3 12 5" xfId="16006"/>
    <cellStyle name="注释 4 3 13" xfId="4740"/>
    <cellStyle name="注释 4 3 13 2" xfId="8553"/>
    <cellStyle name="注释 4 3 13 2 2" xfId="28878"/>
    <cellStyle name="注释 4 3 13 2 3" xfId="19772"/>
    <cellStyle name="注释 4 3 13 3" xfId="12226"/>
    <cellStyle name="注释 4 3 13 3 2" xfId="31636"/>
    <cellStyle name="注释 4 3 13 3 3" xfId="23332"/>
    <cellStyle name="注释 4 3 13 4" xfId="26178"/>
    <cellStyle name="注释 4 3 13 5" xfId="16153"/>
    <cellStyle name="注释 4 3 14" xfId="4893"/>
    <cellStyle name="注释 4 3 14 2" xfId="8704"/>
    <cellStyle name="注释 4 3 14 2 2" xfId="29023"/>
    <cellStyle name="注释 4 3 14 2 3" xfId="19923"/>
    <cellStyle name="注释 4 3 14 3" xfId="12377"/>
    <cellStyle name="注释 4 3 14 3 2" xfId="31781"/>
    <cellStyle name="注释 4 3 14 3 3" xfId="23483"/>
    <cellStyle name="注释 4 3 14 4" xfId="26323"/>
    <cellStyle name="注释 4 3 14 5" xfId="16195"/>
    <cellStyle name="注释 4 3 15" xfId="5038"/>
    <cellStyle name="注释 4 3 15 2" xfId="8836"/>
    <cellStyle name="注释 4 3 15 2 2" xfId="29110"/>
    <cellStyle name="注释 4 3 15 2 3" xfId="20055"/>
    <cellStyle name="注释 4 3 15 3" xfId="12509"/>
    <cellStyle name="注释 4 3 15 3 2" xfId="31868"/>
    <cellStyle name="注释 4 3 15 3 3" xfId="23615"/>
    <cellStyle name="注释 4 3 15 4" xfId="26423"/>
    <cellStyle name="注释 4 3 15 5" xfId="16278"/>
    <cellStyle name="注释 4 3 16" xfId="5165"/>
    <cellStyle name="注释 4 3 16 2" xfId="8949"/>
    <cellStyle name="注释 4 3 16 2 2" xfId="29219"/>
    <cellStyle name="注释 4 3 16 2 3" xfId="20168"/>
    <cellStyle name="注释 4 3 16 3" xfId="12622"/>
    <cellStyle name="注释 4 3 16 3 2" xfId="31977"/>
    <cellStyle name="注释 4 3 16 3 3" xfId="23728"/>
    <cellStyle name="注释 4 3 16 4" xfId="26541"/>
    <cellStyle name="注释 4 3 16 5" xfId="16318"/>
    <cellStyle name="注释 4 3 17" xfId="5291"/>
    <cellStyle name="注释 4 3 17 2" xfId="9061"/>
    <cellStyle name="注释 4 3 17 2 2" xfId="29292"/>
    <cellStyle name="注释 4 3 17 2 3" xfId="20280"/>
    <cellStyle name="注释 4 3 17 3" xfId="12734"/>
    <cellStyle name="注释 4 3 17 3 2" xfId="32050"/>
    <cellStyle name="注释 4 3 17 3 3" xfId="23840"/>
    <cellStyle name="注释 4 3 17 4" xfId="26628"/>
    <cellStyle name="注释 4 3 17 5" xfId="16393"/>
    <cellStyle name="注释 4 3 18" xfId="4910"/>
    <cellStyle name="注释 4 3 18 2" xfId="26340"/>
    <cellStyle name="注释 4 3 18 3" xfId="16408"/>
    <cellStyle name="注释 4 3 19" xfId="9140"/>
    <cellStyle name="注释 4 3 19 2" xfId="29328"/>
    <cellStyle name="注释 4 3 19 3" xfId="20359"/>
    <cellStyle name="注释 4 3 2" xfId="2625"/>
    <cellStyle name="注释 4 3 2 2" xfId="6505"/>
    <cellStyle name="注释 4 3 2 2 2" xfId="27432"/>
    <cellStyle name="注释 4 3 2 2 3" xfId="17724"/>
    <cellStyle name="注释 4 3 2 3" xfId="10178"/>
    <cellStyle name="注释 4 3 2 3 2" xfId="30190"/>
    <cellStyle name="注释 4 3 2 3 3" xfId="21284"/>
    <cellStyle name="注释 4 3 2 4" xfId="24695"/>
    <cellStyle name="注释 4 3 2 5" xfId="15081"/>
    <cellStyle name="注释 4 3 2 6" xfId="34875"/>
    <cellStyle name="注释 4 3 20" xfId="23891"/>
    <cellStyle name="注释 4 3 21" xfId="34393"/>
    <cellStyle name="注释 4 3 3" xfId="2775"/>
    <cellStyle name="注释 4 3 3 2" xfId="6654"/>
    <cellStyle name="注释 4 3 3 2 2" xfId="27570"/>
    <cellStyle name="注释 4 3 3 2 3" xfId="17873"/>
    <cellStyle name="注释 4 3 3 3" xfId="10327"/>
    <cellStyle name="注释 4 3 3 3 2" xfId="30328"/>
    <cellStyle name="注释 4 3 3 3 3" xfId="21433"/>
    <cellStyle name="注释 4 3 3 4" xfId="24834"/>
    <cellStyle name="注释 4 3 3 5" xfId="15144"/>
    <cellStyle name="注释 4 3 3 6" xfId="35654"/>
    <cellStyle name="注释 4 3 4" xfId="2926"/>
    <cellStyle name="注释 4 3 4 2" xfId="6805"/>
    <cellStyle name="注释 4 3 4 2 2" xfId="27703"/>
    <cellStyle name="注释 4 3 4 2 3" xfId="18024"/>
    <cellStyle name="注释 4 3 4 3" xfId="10478"/>
    <cellStyle name="注释 4 3 4 3 2" xfId="30461"/>
    <cellStyle name="注释 4 3 4 3 3" xfId="21584"/>
    <cellStyle name="注释 4 3 4 4" xfId="24967"/>
    <cellStyle name="注释 4 3 4 5" xfId="15204"/>
    <cellStyle name="注释 4 3 5" xfId="3085"/>
    <cellStyle name="注释 4 3 5 2" xfId="6951"/>
    <cellStyle name="注释 4 3 5 2 2" xfId="27802"/>
    <cellStyle name="注释 4 3 5 2 3" xfId="18170"/>
    <cellStyle name="注释 4 3 5 3" xfId="10624"/>
    <cellStyle name="注释 4 3 5 3 2" xfId="30560"/>
    <cellStyle name="注释 4 3 5 3 3" xfId="21730"/>
    <cellStyle name="注释 4 3 5 4" xfId="25067"/>
    <cellStyle name="注释 4 3 5 5" xfId="15289"/>
    <cellStyle name="注释 4 3 6" xfId="3331"/>
    <cellStyle name="注释 4 3 6 2" xfId="7196"/>
    <cellStyle name="注释 4 3 6 2 2" xfId="27979"/>
    <cellStyle name="注释 4 3 6 2 3" xfId="18415"/>
    <cellStyle name="注释 4 3 6 3" xfId="10869"/>
    <cellStyle name="注释 4 3 6 3 2" xfId="30737"/>
    <cellStyle name="注释 4 3 6 3 3" xfId="21975"/>
    <cellStyle name="注释 4 3 6 4" xfId="25244"/>
    <cellStyle name="注释 4 3 6 5" xfId="15395"/>
    <cellStyle name="注释 4 3 7" xfId="3472"/>
    <cellStyle name="注释 4 3 7 2" xfId="7330"/>
    <cellStyle name="注释 4 3 7 2 2" xfId="28071"/>
    <cellStyle name="注释 4 3 7 2 3" xfId="18549"/>
    <cellStyle name="注释 4 3 7 3" xfId="11003"/>
    <cellStyle name="注释 4 3 7 3 2" xfId="30829"/>
    <cellStyle name="注释 4 3 7 3 3" xfId="22109"/>
    <cellStyle name="注释 4 3 7 4" xfId="25339"/>
    <cellStyle name="注释 4 3 7 5" xfId="15485"/>
    <cellStyle name="注释 4 3 8" xfId="3726"/>
    <cellStyle name="注释 4 3 8 2" xfId="7583"/>
    <cellStyle name="注释 4 3 8 2 2" xfId="28217"/>
    <cellStyle name="注释 4 3 8 2 3" xfId="18802"/>
    <cellStyle name="注释 4 3 8 3" xfId="11256"/>
    <cellStyle name="注释 4 3 8 3 2" xfId="30975"/>
    <cellStyle name="注释 4 3 8 3 3" xfId="22362"/>
    <cellStyle name="注释 4 3 8 4" xfId="25486"/>
    <cellStyle name="注释 4 3 8 5" xfId="15639"/>
    <cellStyle name="注释 4 3 9" xfId="3982"/>
    <cellStyle name="注释 4 3 9 2" xfId="7808"/>
    <cellStyle name="注释 4 3 9 2 2" xfId="28397"/>
    <cellStyle name="注释 4 3 9 2 3" xfId="19027"/>
    <cellStyle name="注释 4 3 9 3" xfId="11481"/>
    <cellStyle name="注释 4 3 9 3 2" xfId="31155"/>
    <cellStyle name="注释 4 3 9 3 3" xfId="22587"/>
    <cellStyle name="注释 4 3 9 4" xfId="25686"/>
    <cellStyle name="注释 4 3 9 5" xfId="15731"/>
    <cellStyle name="注释 4 4" xfId="1514"/>
    <cellStyle name="注释 4 4 10" xfId="4126"/>
    <cellStyle name="注释 4 4 10 2" xfId="7951"/>
    <cellStyle name="注释 4 4 10 2 2" xfId="28493"/>
    <cellStyle name="注释 4 4 10 2 3" xfId="19170"/>
    <cellStyle name="注释 4 4 10 3" xfId="11624"/>
    <cellStyle name="注释 4 4 10 3 2" xfId="31251"/>
    <cellStyle name="注释 4 4 10 3 3" xfId="22730"/>
    <cellStyle name="注释 4 4 10 4" xfId="25782"/>
    <cellStyle name="注释 4 4 10 5" xfId="15817"/>
    <cellStyle name="注释 4 4 11" xfId="4369"/>
    <cellStyle name="注释 4 4 11 2" xfId="8189"/>
    <cellStyle name="注释 4 4 11 2 2" xfId="28663"/>
    <cellStyle name="注释 4 4 11 2 3" xfId="19408"/>
    <cellStyle name="注释 4 4 11 3" xfId="11862"/>
    <cellStyle name="注释 4 4 11 3 2" xfId="31421"/>
    <cellStyle name="注释 4 4 11 3 3" xfId="22968"/>
    <cellStyle name="注释 4 4 11 4" xfId="25957"/>
    <cellStyle name="注释 4 4 11 5" xfId="15923"/>
    <cellStyle name="注释 4 4 12" xfId="4496"/>
    <cellStyle name="注释 4 4 12 2" xfId="8314"/>
    <cellStyle name="注释 4 4 12 2 2" xfId="28746"/>
    <cellStyle name="注释 4 4 12 2 3" xfId="19533"/>
    <cellStyle name="注释 4 4 12 3" xfId="11987"/>
    <cellStyle name="注释 4 4 12 3 2" xfId="31504"/>
    <cellStyle name="注释 4 4 12 3 3" xfId="23093"/>
    <cellStyle name="注释 4 4 12 4" xfId="26041"/>
    <cellStyle name="注释 4 4 12 5" xfId="16007"/>
    <cellStyle name="注释 4 4 13" xfId="4741"/>
    <cellStyle name="注释 4 4 13 2" xfId="8554"/>
    <cellStyle name="注释 4 4 13 2 2" xfId="28879"/>
    <cellStyle name="注释 4 4 13 2 3" xfId="19773"/>
    <cellStyle name="注释 4 4 13 3" xfId="12227"/>
    <cellStyle name="注释 4 4 13 3 2" xfId="31637"/>
    <cellStyle name="注释 4 4 13 3 3" xfId="23333"/>
    <cellStyle name="注释 4 4 13 4" xfId="26179"/>
    <cellStyle name="注释 4 4 13 5" xfId="16154"/>
    <cellStyle name="注释 4 4 14" xfId="4894"/>
    <cellStyle name="注释 4 4 14 2" xfId="8705"/>
    <cellStyle name="注释 4 4 14 2 2" xfId="29024"/>
    <cellStyle name="注释 4 4 14 2 3" xfId="19924"/>
    <cellStyle name="注释 4 4 14 3" xfId="12378"/>
    <cellStyle name="注释 4 4 14 3 2" xfId="31782"/>
    <cellStyle name="注释 4 4 14 3 3" xfId="23484"/>
    <cellStyle name="注释 4 4 14 4" xfId="26324"/>
    <cellStyle name="注释 4 4 14 5" xfId="16196"/>
    <cellStyle name="注释 4 4 15" xfId="5039"/>
    <cellStyle name="注释 4 4 15 2" xfId="8837"/>
    <cellStyle name="注释 4 4 15 2 2" xfId="29111"/>
    <cellStyle name="注释 4 4 15 2 3" xfId="20056"/>
    <cellStyle name="注释 4 4 15 3" xfId="12510"/>
    <cellStyle name="注释 4 4 15 3 2" xfId="31869"/>
    <cellStyle name="注释 4 4 15 3 3" xfId="23616"/>
    <cellStyle name="注释 4 4 15 4" xfId="26424"/>
    <cellStyle name="注释 4 4 15 5" xfId="16279"/>
    <cellStyle name="注释 4 4 16" xfId="5166"/>
    <cellStyle name="注释 4 4 16 2" xfId="8950"/>
    <cellStyle name="注释 4 4 16 2 2" xfId="29220"/>
    <cellStyle name="注释 4 4 16 2 3" xfId="20169"/>
    <cellStyle name="注释 4 4 16 3" xfId="12623"/>
    <cellStyle name="注释 4 4 16 3 2" xfId="31978"/>
    <cellStyle name="注释 4 4 16 3 3" xfId="23729"/>
    <cellStyle name="注释 4 4 16 4" xfId="26542"/>
    <cellStyle name="注释 4 4 16 5" xfId="16319"/>
    <cellStyle name="注释 4 4 17" xfId="5292"/>
    <cellStyle name="注释 4 4 17 2" xfId="9062"/>
    <cellStyle name="注释 4 4 17 2 2" xfId="29293"/>
    <cellStyle name="注释 4 4 17 2 3" xfId="20281"/>
    <cellStyle name="注释 4 4 17 3" xfId="12735"/>
    <cellStyle name="注释 4 4 17 3 2" xfId="32051"/>
    <cellStyle name="注释 4 4 17 3 3" xfId="23841"/>
    <cellStyle name="注释 4 4 17 4" xfId="26629"/>
    <cellStyle name="注释 4 4 17 5" xfId="16394"/>
    <cellStyle name="注释 4 4 18" xfId="4911"/>
    <cellStyle name="注释 4 4 18 2" xfId="26341"/>
    <cellStyle name="注释 4 4 18 3" xfId="16548"/>
    <cellStyle name="注释 4 4 19" xfId="9141"/>
    <cellStyle name="注释 4 4 19 2" xfId="29329"/>
    <cellStyle name="注释 4 4 19 3" xfId="20360"/>
    <cellStyle name="注释 4 4 2" xfId="2626"/>
    <cellStyle name="注释 4 4 2 2" xfId="6506"/>
    <cellStyle name="注释 4 4 2 2 2" xfId="27433"/>
    <cellStyle name="注释 4 4 2 2 3" xfId="17725"/>
    <cellStyle name="注释 4 4 2 3" xfId="10179"/>
    <cellStyle name="注释 4 4 2 3 2" xfId="30191"/>
    <cellStyle name="注释 4 4 2 3 3" xfId="21285"/>
    <cellStyle name="注释 4 4 2 4" xfId="24696"/>
    <cellStyle name="注释 4 4 2 5" xfId="15082"/>
    <cellStyle name="注释 4 4 2 6" xfId="35445"/>
    <cellStyle name="注释 4 4 20" xfId="23892"/>
    <cellStyle name="注释 4 4 21" xfId="35100"/>
    <cellStyle name="注释 4 4 3" xfId="2776"/>
    <cellStyle name="注释 4 4 3 2" xfId="6655"/>
    <cellStyle name="注释 4 4 3 2 2" xfId="27571"/>
    <cellStyle name="注释 4 4 3 2 3" xfId="17874"/>
    <cellStyle name="注释 4 4 3 3" xfId="10328"/>
    <cellStyle name="注释 4 4 3 3 2" xfId="30329"/>
    <cellStyle name="注释 4 4 3 3 3" xfId="21434"/>
    <cellStyle name="注释 4 4 3 4" xfId="24835"/>
    <cellStyle name="注释 4 4 3 5" xfId="15145"/>
    <cellStyle name="注释 4 4 3 6" xfId="35746"/>
    <cellStyle name="注释 4 4 4" xfId="2927"/>
    <cellStyle name="注释 4 4 4 2" xfId="6806"/>
    <cellStyle name="注释 4 4 4 2 2" xfId="27704"/>
    <cellStyle name="注释 4 4 4 2 3" xfId="18025"/>
    <cellStyle name="注释 4 4 4 3" xfId="10479"/>
    <cellStyle name="注释 4 4 4 3 2" xfId="30462"/>
    <cellStyle name="注释 4 4 4 3 3" xfId="21585"/>
    <cellStyle name="注释 4 4 4 4" xfId="24968"/>
    <cellStyle name="注释 4 4 4 5" xfId="15205"/>
    <cellStyle name="注释 4 4 5" xfId="3086"/>
    <cellStyle name="注释 4 4 5 2" xfId="6952"/>
    <cellStyle name="注释 4 4 5 2 2" xfId="27803"/>
    <cellStyle name="注释 4 4 5 2 3" xfId="18171"/>
    <cellStyle name="注释 4 4 5 3" xfId="10625"/>
    <cellStyle name="注释 4 4 5 3 2" xfId="30561"/>
    <cellStyle name="注释 4 4 5 3 3" xfId="21731"/>
    <cellStyle name="注释 4 4 5 4" xfId="25068"/>
    <cellStyle name="注释 4 4 5 5" xfId="15290"/>
    <cellStyle name="注释 4 4 6" xfId="3332"/>
    <cellStyle name="注释 4 4 6 2" xfId="7197"/>
    <cellStyle name="注释 4 4 6 2 2" xfId="27980"/>
    <cellStyle name="注释 4 4 6 2 3" xfId="18416"/>
    <cellStyle name="注释 4 4 6 3" xfId="10870"/>
    <cellStyle name="注释 4 4 6 3 2" xfId="30738"/>
    <cellStyle name="注释 4 4 6 3 3" xfId="21976"/>
    <cellStyle name="注释 4 4 6 4" xfId="25245"/>
    <cellStyle name="注释 4 4 6 5" xfId="15396"/>
    <cellStyle name="注释 4 4 7" xfId="3473"/>
    <cellStyle name="注释 4 4 7 2" xfId="7331"/>
    <cellStyle name="注释 4 4 7 2 2" xfId="28072"/>
    <cellStyle name="注释 4 4 7 2 3" xfId="18550"/>
    <cellStyle name="注释 4 4 7 3" xfId="11004"/>
    <cellStyle name="注释 4 4 7 3 2" xfId="30830"/>
    <cellStyle name="注释 4 4 7 3 3" xfId="22110"/>
    <cellStyle name="注释 4 4 7 4" xfId="25340"/>
    <cellStyle name="注释 4 4 7 5" xfId="15486"/>
    <cellStyle name="注释 4 4 8" xfId="3727"/>
    <cellStyle name="注释 4 4 8 2" xfId="7584"/>
    <cellStyle name="注释 4 4 8 2 2" xfId="28218"/>
    <cellStyle name="注释 4 4 8 2 3" xfId="18803"/>
    <cellStyle name="注释 4 4 8 3" xfId="11257"/>
    <cellStyle name="注释 4 4 8 3 2" xfId="30976"/>
    <cellStyle name="注释 4 4 8 3 3" xfId="22363"/>
    <cellStyle name="注释 4 4 8 4" xfId="25487"/>
    <cellStyle name="注释 4 4 8 5" xfId="15640"/>
    <cellStyle name="注释 4 4 9" xfId="3983"/>
    <cellStyle name="注释 4 4 9 2" xfId="7809"/>
    <cellStyle name="注释 4 4 9 2 2" xfId="28398"/>
    <cellStyle name="注释 4 4 9 2 3" xfId="19028"/>
    <cellStyle name="注释 4 4 9 3" xfId="11482"/>
    <cellStyle name="注释 4 4 9 3 2" xfId="31156"/>
    <cellStyle name="注释 4 4 9 3 3" xfId="22588"/>
    <cellStyle name="注释 4 4 9 4" xfId="25687"/>
    <cellStyle name="注释 4 4 9 5" xfId="15732"/>
    <cellStyle name="注释 4 5" xfId="2621"/>
    <cellStyle name="注释 4 5 2" xfId="6501"/>
    <cellStyle name="注释 4 5 2 2" xfId="27428"/>
    <cellStyle name="注释 4 5 2 3" xfId="17720"/>
    <cellStyle name="注释 4 5 3" xfId="10174"/>
    <cellStyle name="注释 4 5 3 2" xfId="30186"/>
    <cellStyle name="注释 4 5 3 3" xfId="21280"/>
    <cellStyle name="注释 4 5 4" xfId="24691"/>
    <cellStyle name="注释 4 5 5" xfId="15077"/>
    <cellStyle name="注释 4 6" xfId="2771"/>
    <cellStyle name="注释 4 6 2" xfId="6650"/>
    <cellStyle name="注释 4 6 2 2" xfId="27566"/>
    <cellStyle name="注释 4 6 2 3" xfId="17869"/>
    <cellStyle name="注释 4 6 3" xfId="10323"/>
    <cellStyle name="注释 4 6 3 2" xfId="30324"/>
    <cellStyle name="注释 4 6 3 3" xfId="21429"/>
    <cellStyle name="注释 4 6 4" xfId="24830"/>
    <cellStyle name="注释 4 6 5" xfId="15140"/>
    <cellStyle name="注释 4 7" xfId="2922"/>
    <cellStyle name="注释 4 7 2" xfId="6801"/>
    <cellStyle name="注释 4 7 2 2" xfId="27699"/>
    <cellStyle name="注释 4 7 2 3" xfId="18020"/>
    <cellStyle name="注释 4 7 3" xfId="10474"/>
    <cellStyle name="注释 4 7 3 2" xfId="30457"/>
    <cellStyle name="注释 4 7 3 3" xfId="21580"/>
    <cellStyle name="注释 4 7 4" xfId="24963"/>
    <cellStyle name="注释 4 7 5" xfId="15200"/>
    <cellStyle name="注释 4 8" xfId="3081"/>
    <cellStyle name="注释 4 8 2" xfId="6947"/>
    <cellStyle name="注释 4 8 2 2" xfId="27798"/>
    <cellStyle name="注释 4 8 2 3" xfId="18166"/>
    <cellStyle name="注释 4 8 3" xfId="10620"/>
    <cellStyle name="注释 4 8 3 2" xfId="30556"/>
    <cellStyle name="注释 4 8 3 3" xfId="21726"/>
    <cellStyle name="注释 4 8 4" xfId="25063"/>
    <cellStyle name="注释 4 8 5" xfId="15285"/>
    <cellStyle name="注释 4 9" xfId="3327"/>
    <cellStyle name="注释 4 9 2" xfId="7192"/>
    <cellStyle name="注释 4 9 2 2" xfId="27975"/>
    <cellStyle name="注释 4 9 2 3" xfId="18411"/>
    <cellStyle name="注释 4 9 3" xfId="10865"/>
    <cellStyle name="注释 4 9 3 2" xfId="30733"/>
    <cellStyle name="注释 4 9 3 3" xfId="21971"/>
    <cellStyle name="注释 4 9 4" xfId="25240"/>
    <cellStyle name="注释 4 9 5" xfId="15391"/>
    <cellStyle name="注释 5" xfId="1515"/>
    <cellStyle name="注释 5 10" xfId="3984"/>
    <cellStyle name="注释 5 10 2" xfId="7810"/>
    <cellStyle name="注释 5 10 2 2" xfId="28399"/>
    <cellStyle name="注释 5 10 2 3" xfId="19029"/>
    <cellStyle name="注释 5 10 3" xfId="11483"/>
    <cellStyle name="注释 5 10 3 2" xfId="31157"/>
    <cellStyle name="注释 5 10 3 3" xfId="22589"/>
    <cellStyle name="注释 5 10 4" xfId="25688"/>
    <cellStyle name="注释 5 10 5" xfId="15733"/>
    <cellStyle name="注释 5 11" xfId="4127"/>
    <cellStyle name="注释 5 11 2" xfId="7952"/>
    <cellStyle name="注释 5 11 2 2" xfId="28494"/>
    <cellStyle name="注释 5 11 2 3" xfId="19171"/>
    <cellStyle name="注释 5 11 3" xfId="11625"/>
    <cellStyle name="注释 5 11 3 2" xfId="31252"/>
    <cellStyle name="注释 5 11 3 3" xfId="22731"/>
    <cellStyle name="注释 5 11 4" xfId="25783"/>
    <cellStyle name="注释 5 11 5" xfId="15818"/>
    <cellStyle name="注释 5 12" xfId="4370"/>
    <cellStyle name="注释 5 12 2" xfId="8190"/>
    <cellStyle name="注释 5 12 2 2" xfId="28664"/>
    <cellStyle name="注释 5 12 2 3" xfId="19409"/>
    <cellStyle name="注释 5 12 3" xfId="11863"/>
    <cellStyle name="注释 5 12 3 2" xfId="31422"/>
    <cellStyle name="注释 5 12 3 3" xfId="22969"/>
    <cellStyle name="注释 5 12 4" xfId="25958"/>
    <cellStyle name="注释 5 12 5" xfId="15924"/>
    <cellStyle name="注释 5 13" xfId="4497"/>
    <cellStyle name="注释 5 13 2" xfId="8315"/>
    <cellStyle name="注释 5 13 2 2" xfId="28747"/>
    <cellStyle name="注释 5 13 2 3" xfId="19534"/>
    <cellStyle name="注释 5 13 3" xfId="11988"/>
    <cellStyle name="注释 5 13 3 2" xfId="31505"/>
    <cellStyle name="注释 5 13 3 3" xfId="23094"/>
    <cellStyle name="注释 5 13 4" xfId="26042"/>
    <cellStyle name="注释 5 13 5" xfId="16008"/>
    <cellStyle name="注释 5 14" xfId="4742"/>
    <cellStyle name="注释 5 14 2" xfId="8555"/>
    <cellStyle name="注释 5 14 2 2" xfId="28880"/>
    <cellStyle name="注释 5 14 2 3" xfId="19774"/>
    <cellStyle name="注释 5 14 3" xfId="12228"/>
    <cellStyle name="注释 5 14 3 2" xfId="31638"/>
    <cellStyle name="注释 5 14 3 3" xfId="23334"/>
    <cellStyle name="注释 5 14 4" xfId="26180"/>
    <cellStyle name="注释 5 14 5" xfId="16155"/>
    <cellStyle name="注释 5 15" xfId="4895"/>
    <cellStyle name="注释 5 15 2" xfId="8706"/>
    <cellStyle name="注释 5 15 2 2" xfId="29025"/>
    <cellStyle name="注释 5 15 2 3" xfId="19925"/>
    <cellStyle name="注释 5 15 3" xfId="12379"/>
    <cellStyle name="注释 5 15 3 2" xfId="31783"/>
    <cellStyle name="注释 5 15 3 3" xfId="23485"/>
    <cellStyle name="注释 5 15 4" xfId="26325"/>
    <cellStyle name="注释 5 15 5" xfId="16197"/>
    <cellStyle name="注释 5 16" xfId="5040"/>
    <cellStyle name="注释 5 16 2" xfId="8838"/>
    <cellStyle name="注释 5 16 2 2" xfId="29112"/>
    <cellStyle name="注释 5 16 2 3" xfId="20057"/>
    <cellStyle name="注释 5 16 3" xfId="12511"/>
    <cellStyle name="注释 5 16 3 2" xfId="31870"/>
    <cellStyle name="注释 5 16 3 3" xfId="23617"/>
    <cellStyle name="注释 5 16 4" xfId="26425"/>
    <cellStyle name="注释 5 16 5" xfId="16280"/>
    <cellStyle name="注释 5 17" xfId="5167"/>
    <cellStyle name="注释 5 17 2" xfId="8951"/>
    <cellStyle name="注释 5 17 2 2" xfId="29221"/>
    <cellStyle name="注释 5 17 2 3" xfId="20170"/>
    <cellStyle name="注释 5 17 3" xfId="12624"/>
    <cellStyle name="注释 5 17 3 2" xfId="31979"/>
    <cellStyle name="注释 5 17 3 3" xfId="23730"/>
    <cellStyle name="注释 5 17 4" xfId="26543"/>
    <cellStyle name="注释 5 17 5" xfId="16320"/>
    <cellStyle name="注释 5 18" xfId="5293"/>
    <cellStyle name="注释 5 18 2" xfId="9063"/>
    <cellStyle name="注释 5 18 2 2" xfId="29294"/>
    <cellStyle name="注释 5 18 2 3" xfId="20282"/>
    <cellStyle name="注释 5 18 3" xfId="12736"/>
    <cellStyle name="注释 5 18 3 2" xfId="32052"/>
    <cellStyle name="注释 5 18 3 3" xfId="23842"/>
    <cellStyle name="注释 5 18 4" xfId="26630"/>
    <cellStyle name="注释 5 18 5" xfId="16395"/>
    <cellStyle name="注释 5 19" xfId="4912"/>
    <cellStyle name="注释 5 19 2" xfId="26342"/>
    <cellStyle name="注释 5 19 3" xfId="16409"/>
    <cellStyle name="注释 5 2" xfId="1516"/>
    <cellStyle name="注释 5 2 10" xfId="3985"/>
    <cellStyle name="注释 5 2 10 2" xfId="7811"/>
    <cellStyle name="注释 5 2 10 2 2" xfId="28400"/>
    <cellStyle name="注释 5 2 10 2 3" xfId="19030"/>
    <cellStyle name="注释 5 2 10 3" xfId="11484"/>
    <cellStyle name="注释 5 2 10 3 2" xfId="31158"/>
    <cellStyle name="注释 5 2 10 3 3" xfId="22590"/>
    <cellStyle name="注释 5 2 10 4" xfId="25689"/>
    <cellStyle name="注释 5 2 10 5" xfId="15734"/>
    <cellStyle name="注释 5 2 11" xfId="4128"/>
    <cellStyle name="注释 5 2 11 2" xfId="7953"/>
    <cellStyle name="注释 5 2 11 2 2" xfId="28495"/>
    <cellStyle name="注释 5 2 11 2 3" xfId="19172"/>
    <cellStyle name="注释 5 2 11 3" xfId="11626"/>
    <cellStyle name="注释 5 2 11 3 2" xfId="31253"/>
    <cellStyle name="注释 5 2 11 3 3" xfId="22732"/>
    <cellStyle name="注释 5 2 11 4" xfId="25784"/>
    <cellStyle name="注释 5 2 11 5" xfId="15819"/>
    <cellStyle name="注释 5 2 12" xfId="4371"/>
    <cellStyle name="注释 5 2 12 2" xfId="8191"/>
    <cellStyle name="注释 5 2 12 2 2" xfId="28665"/>
    <cellStyle name="注释 5 2 12 2 3" xfId="19410"/>
    <cellStyle name="注释 5 2 12 3" xfId="11864"/>
    <cellStyle name="注释 5 2 12 3 2" xfId="31423"/>
    <cellStyle name="注释 5 2 12 3 3" xfId="22970"/>
    <cellStyle name="注释 5 2 12 4" xfId="25959"/>
    <cellStyle name="注释 5 2 12 5" xfId="15925"/>
    <cellStyle name="注释 5 2 13" xfId="4498"/>
    <cellStyle name="注释 5 2 13 2" xfId="8316"/>
    <cellStyle name="注释 5 2 13 2 2" xfId="28748"/>
    <cellStyle name="注释 5 2 13 2 3" xfId="19535"/>
    <cellStyle name="注释 5 2 13 3" xfId="11989"/>
    <cellStyle name="注释 5 2 13 3 2" xfId="31506"/>
    <cellStyle name="注释 5 2 13 3 3" xfId="23095"/>
    <cellStyle name="注释 5 2 13 4" xfId="26043"/>
    <cellStyle name="注释 5 2 13 5" xfId="16009"/>
    <cellStyle name="注释 5 2 14" xfId="4743"/>
    <cellStyle name="注释 5 2 14 2" xfId="8556"/>
    <cellStyle name="注释 5 2 14 2 2" xfId="28881"/>
    <cellStyle name="注释 5 2 14 2 3" xfId="19775"/>
    <cellStyle name="注释 5 2 14 3" xfId="12229"/>
    <cellStyle name="注释 5 2 14 3 2" xfId="31639"/>
    <cellStyle name="注释 5 2 14 3 3" xfId="23335"/>
    <cellStyle name="注释 5 2 14 4" xfId="26181"/>
    <cellStyle name="注释 5 2 14 5" xfId="16156"/>
    <cellStyle name="注释 5 2 15" xfId="4896"/>
    <cellStyle name="注释 5 2 15 2" xfId="8707"/>
    <cellStyle name="注释 5 2 15 2 2" xfId="29026"/>
    <cellStyle name="注释 5 2 15 2 3" xfId="19926"/>
    <cellStyle name="注释 5 2 15 3" xfId="12380"/>
    <cellStyle name="注释 5 2 15 3 2" xfId="31784"/>
    <cellStyle name="注释 5 2 15 3 3" xfId="23486"/>
    <cellStyle name="注释 5 2 15 4" xfId="26326"/>
    <cellStyle name="注释 5 2 15 5" xfId="16198"/>
    <cellStyle name="注释 5 2 16" xfId="5041"/>
    <cellStyle name="注释 5 2 16 2" xfId="8839"/>
    <cellStyle name="注释 5 2 16 2 2" xfId="29113"/>
    <cellStyle name="注释 5 2 16 2 3" xfId="20058"/>
    <cellStyle name="注释 5 2 16 3" xfId="12512"/>
    <cellStyle name="注释 5 2 16 3 2" xfId="31871"/>
    <cellStyle name="注释 5 2 16 3 3" xfId="23618"/>
    <cellStyle name="注释 5 2 16 4" xfId="26426"/>
    <cellStyle name="注释 5 2 16 5" xfId="16281"/>
    <cellStyle name="注释 5 2 17" xfId="5168"/>
    <cellStyle name="注释 5 2 17 2" xfId="8952"/>
    <cellStyle name="注释 5 2 17 2 2" xfId="29222"/>
    <cellStyle name="注释 5 2 17 2 3" xfId="20171"/>
    <cellStyle name="注释 5 2 17 3" xfId="12625"/>
    <cellStyle name="注释 5 2 17 3 2" xfId="31980"/>
    <cellStyle name="注释 5 2 17 3 3" xfId="23731"/>
    <cellStyle name="注释 5 2 17 4" xfId="26544"/>
    <cellStyle name="注释 5 2 17 5" xfId="16321"/>
    <cellStyle name="注释 5 2 18" xfId="5294"/>
    <cellStyle name="注释 5 2 18 2" xfId="9064"/>
    <cellStyle name="注释 5 2 18 2 2" xfId="29295"/>
    <cellStyle name="注释 5 2 18 2 3" xfId="20283"/>
    <cellStyle name="注释 5 2 18 3" xfId="12737"/>
    <cellStyle name="注释 5 2 18 3 2" xfId="32053"/>
    <cellStyle name="注释 5 2 18 3 3" xfId="23843"/>
    <cellStyle name="注释 5 2 18 4" xfId="26631"/>
    <cellStyle name="注释 5 2 18 5" xfId="16396"/>
    <cellStyle name="注释 5 2 19" xfId="4913"/>
    <cellStyle name="注释 5 2 19 2" xfId="26343"/>
    <cellStyle name="注释 5 2 19 3" xfId="16464"/>
    <cellStyle name="注释 5 2 2" xfId="1517"/>
    <cellStyle name="注释 5 2 2 10" xfId="4129"/>
    <cellStyle name="注释 5 2 2 10 2" xfId="7954"/>
    <cellStyle name="注释 5 2 2 10 2 2" xfId="28496"/>
    <cellStyle name="注释 5 2 2 10 2 3" xfId="19173"/>
    <cellStyle name="注释 5 2 2 10 3" xfId="11627"/>
    <cellStyle name="注释 5 2 2 10 3 2" xfId="31254"/>
    <cellStyle name="注释 5 2 2 10 3 3" xfId="22733"/>
    <cellStyle name="注释 5 2 2 10 4" xfId="25785"/>
    <cellStyle name="注释 5 2 2 10 5" xfId="15820"/>
    <cellStyle name="注释 5 2 2 11" xfId="4372"/>
    <cellStyle name="注释 5 2 2 11 2" xfId="8192"/>
    <cellStyle name="注释 5 2 2 11 2 2" xfId="28666"/>
    <cellStyle name="注释 5 2 2 11 2 3" xfId="19411"/>
    <cellStyle name="注释 5 2 2 11 3" xfId="11865"/>
    <cellStyle name="注释 5 2 2 11 3 2" xfId="31424"/>
    <cellStyle name="注释 5 2 2 11 3 3" xfId="22971"/>
    <cellStyle name="注释 5 2 2 11 4" xfId="25960"/>
    <cellStyle name="注释 5 2 2 11 5" xfId="15926"/>
    <cellStyle name="注释 5 2 2 12" xfId="4499"/>
    <cellStyle name="注释 5 2 2 12 2" xfId="8317"/>
    <cellStyle name="注释 5 2 2 12 2 2" xfId="28749"/>
    <cellStyle name="注释 5 2 2 12 2 3" xfId="19536"/>
    <cellStyle name="注释 5 2 2 12 3" xfId="11990"/>
    <cellStyle name="注释 5 2 2 12 3 2" xfId="31507"/>
    <cellStyle name="注释 5 2 2 12 3 3" xfId="23096"/>
    <cellStyle name="注释 5 2 2 12 4" xfId="26044"/>
    <cellStyle name="注释 5 2 2 12 5" xfId="16010"/>
    <cellStyle name="注释 5 2 2 13" xfId="4744"/>
    <cellStyle name="注释 5 2 2 13 2" xfId="8557"/>
    <cellStyle name="注释 5 2 2 13 2 2" xfId="28882"/>
    <cellStyle name="注释 5 2 2 13 2 3" xfId="19776"/>
    <cellStyle name="注释 5 2 2 13 3" xfId="12230"/>
    <cellStyle name="注释 5 2 2 13 3 2" xfId="31640"/>
    <cellStyle name="注释 5 2 2 13 3 3" xfId="23336"/>
    <cellStyle name="注释 5 2 2 13 4" xfId="26182"/>
    <cellStyle name="注释 5 2 2 13 5" xfId="16157"/>
    <cellStyle name="注释 5 2 2 14" xfId="4897"/>
    <cellStyle name="注释 5 2 2 14 2" xfId="8708"/>
    <cellStyle name="注释 5 2 2 14 2 2" xfId="29027"/>
    <cellStyle name="注释 5 2 2 14 2 3" xfId="19927"/>
    <cellStyle name="注释 5 2 2 14 3" xfId="12381"/>
    <cellStyle name="注释 5 2 2 14 3 2" xfId="31785"/>
    <cellStyle name="注释 5 2 2 14 3 3" xfId="23487"/>
    <cellStyle name="注释 5 2 2 14 4" xfId="26327"/>
    <cellStyle name="注释 5 2 2 14 5" xfId="16199"/>
    <cellStyle name="注释 5 2 2 15" xfId="5042"/>
    <cellStyle name="注释 5 2 2 15 2" xfId="8840"/>
    <cellStyle name="注释 5 2 2 15 2 2" xfId="29114"/>
    <cellStyle name="注释 5 2 2 15 2 3" xfId="20059"/>
    <cellStyle name="注释 5 2 2 15 3" xfId="12513"/>
    <cellStyle name="注释 5 2 2 15 3 2" xfId="31872"/>
    <cellStyle name="注释 5 2 2 15 3 3" xfId="23619"/>
    <cellStyle name="注释 5 2 2 15 4" xfId="26427"/>
    <cellStyle name="注释 5 2 2 15 5" xfId="16282"/>
    <cellStyle name="注释 5 2 2 16" xfId="5169"/>
    <cellStyle name="注释 5 2 2 16 2" xfId="8953"/>
    <cellStyle name="注释 5 2 2 16 2 2" xfId="29223"/>
    <cellStyle name="注释 5 2 2 16 2 3" xfId="20172"/>
    <cellStyle name="注释 5 2 2 16 3" xfId="12626"/>
    <cellStyle name="注释 5 2 2 16 3 2" xfId="31981"/>
    <cellStyle name="注释 5 2 2 16 3 3" xfId="23732"/>
    <cellStyle name="注释 5 2 2 16 4" xfId="26545"/>
    <cellStyle name="注释 5 2 2 16 5" xfId="16322"/>
    <cellStyle name="注释 5 2 2 17" xfId="5295"/>
    <cellStyle name="注释 5 2 2 17 2" xfId="9065"/>
    <cellStyle name="注释 5 2 2 17 2 2" xfId="29296"/>
    <cellStyle name="注释 5 2 2 17 2 3" xfId="20284"/>
    <cellStyle name="注释 5 2 2 17 3" xfId="12738"/>
    <cellStyle name="注释 5 2 2 17 3 2" xfId="32054"/>
    <cellStyle name="注释 5 2 2 17 3 3" xfId="23844"/>
    <cellStyle name="注释 5 2 2 17 4" xfId="26632"/>
    <cellStyle name="注释 5 2 2 17 5" xfId="16397"/>
    <cellStyle name="注释 5 2 2 18" xfId="4914"/>
    <cellStyle name="注释 5 2 2 18 2" xfId="26344"/>
    <cellStyle name="注释 5 2 2 18 3" xfId="16473"/>
    <cellStyle name="注释 5 2 2 19" xfId="9144"/>
    <cellStyle name="注释 5 2 2 19 2" xfId="29332"/>
    <cellStyle name="注释 5 2 2 19 3" xfId="20363"/>
    <cellStyle name="注释 5 2 2 2" xfId="2629"/>
    <cellStyle name="注释 5 2 2 2 2" xfId="6509"/>
    <cellStyle name="注释 5 2 2 2 2 2" xfId="27436"/>
    <cellStyle name="注释 5 2 2 2 2 3" xfId="17728"/>
    <cellStyle name="注释 5 2 2 2 3" xfId="10182"/>
    <cellStyle name="注释 5 2 2 2 3 2" xfId="30194"/>
    <cellStyle name="注释 5 2 2 2 3 3" xfId="21288"/>
    <cellStyle name="注释 5 2 2 2 4" xfId="24699"/>
    <cellStyle name="注释 5 2 2 2 5" xfId="15085"/>
    <cellStyle name="注释 5 2 2 2 6" xfId="35522"/>
    <cellStyle name="注释 5 2 2 20" xfId="23895"/>
    <cellStyle name="注释 5 2 2 21" xfId="35269"/>
    <cellStyle name="注释 5 2 2 3" xfId="2779"/>
    <cellStyle name="注释 5 2 2 3 2" xfId="6658"/>
    <cellStyle name="注释 5 2 2 3 2 2" xfId="27574"/>
    <cellStyle name="注释 5 2 2 3 2 3" xfId="17877"/>
    <cellStyle name="注释 5 2 2 3 3" xfId="10331"/>
    <cellStyle name="注释 5 2 2 3 3 2" xfId="30332"/>
    <cellStyle name="注释 5 2 2 3 3 3" xfId="21437"/>
    <cellStyle name="注释 5 2 2 3 4" xfId="24838"/>
    <cellStyle name="注释 5 2 2 3 5" xfId="15148"/>
    <cellStyle name="注释 5 2 2 3 6" xfId="36145"/>
    <cellStyle name="注释 5 2 2 4" xfId="2930"/>
    <cellStyle name="注释 5 2 2 4 2" xfId="6809"/>
    <cellStyle name="注释 5 2 2 4 2 2" xfId="27707"/>
    <cellStyle name="注释 5 2 2 4 2 3" xfId="18028"/>
    <cellStyle name="注释 5 2 2 4 3" xfId="10482"/>
    <cellStyle name="注释 5 2 2 4 3 2" xfId="30465"/>
    <cellStyle name="注释 5 2 2 4 3 3" xfId="21588"/>
    <cellStyle name="注释 5 2 2 4 4" xfId="24971"/>
    <cellStyle name="注释 5 2 2 4 5" xfId="15208"/>
    <cellStyle name="注释 5 2 2 5" xfId="3089"/>
    <cellStyle name="注释 5 2 2 5 2" xfId="6955"/>
    <cellStyle name="注释 5 2 2 5 2 2" xfId="27806"/>
    <cellStyle name="注释 5 2 2 5 2 3" xfId="18174"/>
    <cellStyle name="注释 5 2 2 5 3" xfId="10628"/>
    <cellStyle name="注释 5 2 2 5 3 2" xfId="30564"/>
    <cellStyle name="注释 5 2 2 5 3 3" xfId="21734"/>
    <cellStyle name="注释 5 2 2 5 4" xfId="25071"/>
    <cellStyle name="注释 5 2 2 5 5" xfId="15293"/>
    <cellStyle name="注释 5 2 2 6" xfId="3335"/>
    <cellStyle name="注释 5 2 2 6 2" xfId="7200"/>
    <cellStyle name="注释 5 2 2 6 2 2" xfId="27983"/>
    <cellStyle name="注释 5 2 2 6 2 3" xfId="18419"/>
    <cellStyle name="注释 5 2 2 6 3" xfId="10873"/>
    <cellStyle name="注释 5 2 2 6 3 2" xfId="30741"/>
    <cellStyle name="注释 5 2 2 6 3 3" xfId="21979"/>
    <cellStyle name="注释 5 2 2 6 4" xfId="25248"/>
    <cellStyle name="注释 5 2 2 6 5" xfId="15399"/>
    <cellStyle name="注释 5 2 2 7" xfId="3476"/>
    <cellStyle name="注释 5 2 2 7 2" xfId="7334"/>
    <cellStyle name="注释 5 2 2 7 2 2" xfId="28075"/>
    <cellStyle name="注释 5 2 2 7 2 3" xfId="18553"/>
    <cellStyle name="注释 5 2 2 7 3" xfId="11007"/>
    <cellStyle name="注释 5 2 2 7 3 2" xfId="30833"/>
    <cellStyle name="注释 5 2 2 7 3 3" xfId="22113"/>
    <cellStyle name="注释 5 2 2 7 4" xfId="25343"/>
    <cellStyle name="注释 5 2 2 7 5" xfId="15489"/>
    <cellStyle name="注释 5 2 2 8" xfId="3730"/>
    <cellStyle name="注释 5 2 2 8 2" xfId="7587"/>
    <cellStyle name="注释 5 2 2 8 2 2" xfId="28221"/>
    <cellStyle name="注释 5 2 2 8 2 3" xfId="18806"/>
    <cellStyle name="注释 5 2 2 8 3" xfId="11260"/>
    <cellStyle name="注释 5 2 2 8 3 2" xfId="30979"/>
    <cellStyle name="注释 5 2 2 8 3 3" xfId="22366"/>
    <cellStyle name="注释 5 2 2 8 4" xfId="25490"/>
    <cellStyle name="注释 5 2 2 8 5" xfId="15643"/>
    <cellStyle name="注释 5 2 2 9" xfId="3986"/>
    <cellStyle name="注释 5 2 2 9 2" xfId="7812"/>
    <cellStyle name="注释 5 2 2 9 2 2" xfId="28401"/>
    <cellStyle name="注释 5 2 2 9 2 3" xfId="19031"/>
    <cellStyle name="注释 5 2 2 9 3" xfId="11485"/>
    <cellStyle name="注释 5 2 2 9 3 2" xfId="31159"/>
    <cellStyle name="注释 5 2 2 9 3 3" xfId="22591"/>
    <cellStyle name="注释 5 2 2 9 4" xfId="25690"/>
    <cellStyle name="注释 5 2 2 9 5" xfId="15735"/>
    <cellStyle name="注释 5 2 20" xfId="9143"/>
    <cellStyle name="注释 5 2 20 2" xfId="29331"/>
    <cellStyle name="注释 5 2 20 3" xfId="20362"/>
    <cellStyle name="注释 5 2 21" xfId="23894"/>
    <cellStyle name="注释 5 2 22" xfId="34866"/>
    <cellStyle name="注释 5 2 3" xfId="2628"/>
    <cellStyle name="注释 5 2 3 2" xfId="6508"/>
    <cellStyle name="注释 5 2 3 2 2" xfId="27435"/>
    <cellStyle name="注释 5 2 3 2 3" xfId="17727"/>
    <cellStyle name="注释 5 2 3 3" xfId="10181"/>
    <cellStyle name="注释 5 2 3 3 2" xfId="30193"/>
    <cellStyle name="注释 5 2 3 3 3" xfId="21287"/>
    <cellStyle name="注释 5 2 3 4" xfId="24698"/>
    <cellStyle name="注释 5 2 3 5" xfId="15084"/>
    <cellStyle name="注释 5 2 3 6" xfId="34799"/>
    <cellStyle name="注释 5 2 4" xfId="2778"/>
    <cellStyle name="注释 5 2 4 2" xfId="6657"/>
    <cellStyle name="注释 5 2 4 2 2" xfId="27573"/>
    <cellStyle name="注释 5 2 4 2 3" xfId="17876"/>
    <cellStyle name="注释 5 2 4 3" xfId="10330"/>
    <cellStyle name="注释 5 2 4 3 2" xfId="30331"/>
    <cellStyle name="注释 5 2 4 3 3" xfId="21436"/>
    <cellStyle name="注释 5 2 4 4" xfId="24837"/>
    <cellStyle name="注释 5 2 4 5" xfId="15147"/>
    <cellStyle name="注释 5 2 4 6" xfId="36076"/>
    <cellStyle name="注释 5 2 5" xfId="2929"/>
    <cellStyle name="注释 5 2 5 2" xfId="6808"/>
    <cellStyle name="注释 5 2 5 2 2" xfId="27706"/>
    <cellStyle name="注释 5 2 5 2 3" xfId="18027"/>
    <cellStyle name="注释 5 2 5 3" xfId="10481"/>
    <cellStyle name="注释 5 2 5 3 2" xfId="30464"/>
    <cellStyle name="注释 5 2 5 3 3" xfId="21587"/>
    <cellStyle name="注释 5 2 5 4" xfId="24970"/>
    <cellStyle name="注释 5 2 5 5" xfId="15207"/>
    <cellStyle name="注释 5 2 6" xfId="3088"/>
    <cellStyle name="注释 5 2 6 2" xfId="6954"/>
    <cellStyle name="注释 5 2 6 2 2" xfId="27805"/>
    <cellStyle name="注释 5 2 6 2 3" xfId="18173"/>
    <cellStyle name="注释 5 2 6 3" xfId="10627"/>
    <cellStyle name="注释 5 2 6 3 2" xfId="30563"/>
    <cellStyle name="注释 5 2 6 3 3" xfId="21733"/>
    <cellStyle name="注释 5 2 6 4" xfId="25070"/>
    <cellStyle name="注释 5 2 6 5" xfId="15292"/>
    <cellStyle name="注释 5 2 7" xfId="3334"/>
    <cellStyle name="注释 5 2 7 2" xfId="7199"/>
    <cellStyle name="注释 5 2 7 2 2" xfId="27982"/>
    <cellStyle name="注释 5 2 7 2 3" xfId="18418"/>
    <cellStyle name="注释 5 2 7 3" xfId="10872"/>
    <cellStyle name="注释 5 2 7 3 2" xfId="30740"/>
    <cellStyle name="注释 5 2 7 3 3" xfId="21978"/>
    <cellStyle name="注释 5 2 7 4" xfId="25247"/>
    <cellStyle name="注释 5 2 7 5" xfId="15398"/>
    <cellStyle name="注释 5 2 8" xfId="3475"/>
    <cellStyle name="注释 5 2 8 2" xfId="7333"/>
    <cellStyle name="注释 5 2 8 2 2" xfId="28074"/>
    <cellStyle name="注释 5 2 8 2 3" xfId="18552"/>
    <cellStyle name="注释 5 2 8 3" xfId="11006"/>
    <cellStyle name="注释 5 2 8 3 2" xfId="30832"/>
    <cellStyle name="注释 5 2 8 3 3" xfId="22112"/>
    <cellStyle name="注释 5 2 8 4" xfId="25342"/>
    <cellStyle name="注释 5 2 8 5" xfId="15488"/>
    <cellStyle name="注释 5 2 9" xfId="3729"/>
    <cellStyle name="注释 5 2 9 2" xfId="7586"/>
    <cellStyle name="注释 5 2 9 2 2" xfId="28220"/>
    <cellStyle name="注释 5 2 9 2 3" xfId="18805"/>
    <cellStyle name="注释 5 2 9 3" xfId="11259"/>
    <cellStyle name="注释 5 2 9 3 2" xfId="30978"/>
    <cellStyle name="注释 5 2 9 3 3" xfId="22365"/>
    <cellStyle name="注释 5 2 9 4" xfId="25489"/>
    <cellStyle name="注释 5 2 9 5" xfId="15642"/>
    <cellStyle name="注释 5 20" xfId="9142"/>
    <cellStyle name="注释 5 20 2" xfId="29330"/>
    <cellStyle name="注释 5 20 3" xfId="20361"/>
    <cellStyle name="注释 5 21" xfId="23893"/>
    <cellStyle name="注释 5 22" xfId="34631"/>
    <cellStyle name="注释 5 23" xfId="36219"/>
    <cellStyle name="注释 5 3" xfId="2627"/>
    <cellStyle name="注释 5 3 2" xfId="6507"/>
    <cellStyle name="注释 5 3 2 2" xfId="27434"/>
    <cellStyle name="注释 5 3 2 3" xfId="17726"/>
    <cellStyle name="注释 5 3 3" xfId="10180"/>
    <cellStyle name="注释 5 3 3 2" xfId="30192"/>
    <cellStyle name="注释 5 3 3 3" xfId="21286"/>
    <cellStyle name="注释 5 3 4" xfId="24697"/>
    <cellStyle name="注释 5 3 5" xfId="15083"/>
    <cellStyle name="注释 5 3 6" xfId="35314"/>
    <cellStyle name="注释 5 4" xfId="2777"/>
    <cellStyle name="注释 5 4 2" xfId="6656"/>
    <cellStyle name="注释 5 4 2 2" xfId="27572"/>
    <cellStyle name="注释 5 4 2 3" xfId="17875"/>
    <cellStyle name="注释 5 4 3" xfId="10329"/>
    <cellStyle name="注释 5 4 3 2" xfId="30330"/>
    <cellStyle name="注释 5 4 3 3" xfId="21435"/>
    <cellStyle name="注释 5 4 4" xfId="24836"/>
    <cellStyle name="注释 5 4 5" xfId="15146"/>
    <cellStyle name="注释 5 4 6" xfId="35708"/>
    <cellStyle name="注释 5 5" xfId="2928"/>
    <cellStyle name="注释 5 5 2" xfId="6807"/>
    <cellStyle name="注释 5 5 2 2" xfId="27705"/>
    <cellStyle name="注释 5 5 2 3" xfId="18026"/>
    <cellStyle name="注释 5 5 3" xfId="10480"/>
    <cellStyle name="注释 5 5 3 2" xfId="30463"/>
    <cellStyle name="注释 5 5 3 3" xfId="21586"/>
    <cellStyle name="注释 5 5 4" xfId="24969"/>
    <cellStyle name="注释 5 5 5" xfId="15206"/>
    <cellStyle name="注释 5 6" xfId="3087"/>
    <cellStyle name="注释 5 6 2" xfId="6953"/>
    <cellStyle name="注释 5 6 2 2" xfId="27804"/>
    <cellStyle name="注释 5 6 2 3" xfId="18172"/>
    <cellStyle name="注释 5 6 3" xfId="10626"/>
    <cellStyle name="注释 5 6 3 2" xfId="30562"/>
    <cellStyle name="注释 5 6 3 3" xfId="21732"/>
    <cellStyle name="注释 5 6 4" xfId="25069"/>
    <cellStyle name="注释 5 6 5" xfId="15291"/>
    <cellStyle name="注释 5 7" xfId="3333"/>
    <cellStyle name="注释 5 7 2" xfId="7198"/>
    <cellStyle name="注释 5 7 2 2" xfId="27981"/>
    <cellStyle name="注释 5 7 2 3" xfId="18417"/>
    <cellStyle name="注释 5 7 3" xfId="10871"/>
    <cellStyle name="注释 5 7 3 2" xfId="30739"/>
    <cellStyle name="注释 5 7 3 3" xfId="21977"/>
    <cellStyle name="注释 5 7 4" xfId="25246"/>
    <cellStyle name="注释 5 7 5" xfId="15397"/>
    <cellStyle name="注释 5 8" xfId="3474"/>
    <cellStyle name="注释 5 8 2" xfId="7332"/>
    <cellStyle name="注释 5 8 2 2" xfId="28073"/>
    <cellStyle name="注释 5 8 2 3" xfId="18551"/>
    <cellStyle name="注释 5 8 3" xfId="11005"/>
    <cellStyle name="注释 5 8 3 2" xfId="30831"/>
    <cellStyle name="注释 5 8 3 3" xfId="22111"/>
    <cellStyle name="注释 5 8 4" xfId="25341"/>
    <cellStyle name="注释 5 8 5" xfId="15487"/>
    <cellStyle name="注释 5 9" xfId="3728"/>
    <cellStyle name="注释 5 9 2" xfId="7585"/>
    <cellStyle name="注释 5 9 2 2" xfId="28219"/>
    <cellStyle name="注释 5 9 2 3" xfId="18804"/>
    <cellStyle name="注释 5 9 3" xfId="11258"/>
    <cellStyle name="注释 5 9 3 2" xfId="30977"/>
    <cellStyle name="注释 5 9 3 3" xfId="22364"/>
    <cellStyle name="注释 5 9 4" xfId="25488"/>
    <cellStyle name="注释 5 9 5" xfId="15641"/>
    <cellStyle name="注释 6" xfId="1518"/>
    <cellStyle name="注释 6 10" xfId="4130"/>
    <cellStyle name="注释 6 10 2" xfId="7955"/>
    <cellStyle name="注释 6 10 2 2" xfId="28497"/>
    <cellStyle name="注释 6 10 2 3" xfId="19174"/>
    <cellStyle name="注释 6 10 3" xfId="11628"/>
    <cellStyle name="注释 6 10 3 2" xfId="31255"/>
    <cellStyle name="注释 6 10 3 3" xfId="22734"/>
    <cellStyle name="注释 6 10 4" xfId="25786"/>
    <cellStyle name="注释 6 10 5" xfId="15821"/>
    <cellStyle name="注释 6 11" xfId="4373"/>
    <cellStyle name="注释 6 11 2" xfId="8193"/>
    <cellStyle name="注释 6 11 2 2" xfId="28667"/>
    <cellStyle name="注释 6 11 2 3" xfId="19412"/>
    <cellStyle name="注释 6 11 3" xfId="11866"/>
    <cellStyle name="注释 6 11 3 2" xfId="31425"/>
    <cellStyle name="注释 6 11 3 3" xfId="22972"/>
    <cellStyle name="注释 6 11 4" xfId="25961"/>
    <cellStyle name="注释 6 11 5" xfId="15927"/>
    <cellStyle name="注释 6 12" xfId="4500"/>
    <cellStyle name="注释 6 12 2" xfId="8318"/>
    <cellStyle name="注释 6 12 2 2" xfId="28750"/>
    <cellStyle name="注释 6 12 2 3" xfId="19537"/>
    <cellStyle name="注释 6 12 3" xfId="11991"/>
    <cellStyle name="注释 6 12 3 2" xfId="31508"/>
    <cellStyle name="注释 6 12 3 3" xfId="23097"/>
    <cellStyle name="注释 6 12 4" xfId="26045"/>
    <cellStyle name="注释 6 12 5" xfId="16011"/>
    <cellStyle name="注释 6 13" xfId="4745"/>
    <cellStyle name="注释 6 13 2" xfId="8558"/>
    <cellStyle name="注释 6 13 2 2" xfId="28883"/>
    <cellStyle name="注释 6 13 2 3" xfId="19777"/>
    <cellStyle name="注释 6 13 3" xfId="12231"/>
    <cellStyle name="注释 6 13 3 2" xfId="31641"/>
    <cellStyle name="注释 6 13 3 3" xfId="23337"/>
    <cellStyle name="注释 6 13 4" xfId="26183"/>
    <cellStyle name="注释 6 13 5" xfId="16158"/>
    <cellStyle name="注释 6 14" xfId="4898"/>
    <cellStyle name="注释 6 14 2" xfId="8709"/>
    <cellStyle name="注释 6 14 2 2" xfId="29028"/>
    <cellStyle name="注释 6 14 2 3" xfId="19928"/>
    <cellStyle name="注释 6 14 3" xfId="12382"/>
    <cellStyle name="注释 6 14 3 2" xfId="31786"/>
    <cellStyle name="注释 6 14 3 3" xfId="23488"/>
    <cellStyle name="注释 6 14 4" xfId="26328"/>
    <cellStyle name="注释 6 14 5" xfId="16200"/>
    <cellStyle name="注释 6 15" xfId="5043"/>
    <cellStyle name="注释 6 15 2" xfId="8841"/>
    <cellStyle name="注释 6 15 2 2" xfId="29115"/>
    <cellStyle name="注释 6 15 2 3" xfId="20060"/>
    <cellStyle name="注释 6 15 3" xfId="12514"/>
    <cellStyle name="注释 6 15 3 2" xfId="31873"/>
    <cellStyle name="注释 6 15 3 3" xfId="23620"/>
    <cellStyle name="注释 6 15 4" xfId="26428"/>
    <cellStyle name="注释 6 15 5" xfId="16283"/>
    <cellStyle name="注释 6 16" xfId="5170"/>
    <cellStyle name="注释 6 16 2" xfId="8954"/>
    <cellStyle name="注释 6 16 2 2" xfId="29224"/>
    <cellStyle name="注释 6 16 2 3" xfId="20173"/>
    <cellStyle name="注释 6 16 3" xfId="12627"/>
    <cellStyle name="注释 6 16 3 2" xfId="31982"/>
    <cellStyle name="注释 6 16 3 3" xfId="23733"/>
    <cellStyle name="注释 6 16 4" xfId="26546"/>
    <cellStyle name="注释 6 16 5" xfId="16323"/>
    <cellStyle name="注释 6 17" xfId="5296"/>
    <cellStyle name="注释 6 17 2" xfId="9066"/>
    <cellStyle name="注释 6 17 2 2" xfId="29297"/>
    <cellStyle name="注释 6 17 2 3" xfId="20285"/>
    <cellStyle name="注释 6 17 3" xfId="12739"/>
    <cellStyle name="注释 6 17 3 2" xfId="32055"/>
    <cellStyle name="注释 6 17 3 3" xfId="23845"/>
    <cellStyle name="注释 6 17 4" xfId="26633"/>
    <cellStyle name="注释 6 17 5" xfId="16398"/>
    <cellStyle name="注释 6 18" xfId="4915"/>
    <cellStyle name="注释 6 18 2" xfId="26345"/>
    <cellStyle name="注释 6 18 3" xfId="16489"/>
    <cellStyle name="注释 6 19" xfId="9145"/>
    <cellStyle name="注释 6 19 2" xfId="29333"/>
    <cellStyle name="注释 6 19 3" xfId="20364"/>
    <cellStyle name="注释 6 2" xfId="2630"/>
    <cellStyle name="注释 6 2 2" xfId="6510"/>
    <cellStyle name="注释 6 2 2 2" xfId="27437"/>
    <cellStyle name="注释 6 2 2 3" xfId="17729"/>
    <cellStyle name="注释 6 2 3" xfId="10183"/>
    <cellStyle name="注释 6 2 3 2" xfId="30195"/>
    <cellStyle name="注释 6 2 3 3" xfId="21289"/>
    <cellStyle name="注释 6 2 4" xfId="24700"/>
    <cellStyle name="注释 6 2 5" xfId="15086"/>
    <cellStyle name="注释 6 2 6" xfId="34850"/>
    <cellStyle name="注释 6 20" xfId="23896"/>
    <cellStyle name="注释 6 21" xfId="34340"/>
    <cellStyle name="注释 6 22" xfId="36222"/>
    <cellStyle name="注释 6 3" xfId="2780"/>
    <cellStyle name="注释 6 3 2" xfId="6659"/>
    <cellStyle name="注释 6 3 2 2" xfId="27575"/>
    <cellStyle name="注释 6 3 2 3" xfId="17878"/>
    <cellStyle name="注释 6 3 3" xfId="10332"/>
    <cellStyle name="注释 6 3 3 2" xfId="30333"/>
    <cellStyle name="注释 6 3 3 3" xfId="21438"/>
    <cellStyle name="注释 6 3 4" xfId="24839"/>
    <cellStyle name="注释 6 3 5" xfId="15149"/>
    <cellStyle name="注释 6 3 6" xfId="35676"/>
    <cellStyle name="注释 6 4" xfId="2931"/>
    <cellStyle name="注释 6 4 2" xfId="6810"/>
    <cellStyle name="注释 6 4 2 2" xfId="27708"/>
    <cellStyle name="注释 6 4 2 3" xfId="18029"/>
    <cellStyle name="注释 6 4 3" xfId="10483"/>
    <cellStyle name="注释 6 4 3 2" xfId="30466"/>
    <cellStyle name="注释 6 4 3 3" xfId="21589"/>
    <cellStyle name="注释 6 4 4" xfId="24972"/>
    <cellStyle name="注释 6 4 5" xfId="15209"/>
    <cellStyle name="注释 6 5" xfId="3090"/>
    <cellStyle name="注释 6 5 2" xfId="6956"/>
    <cellStyle name="注释 6 5 2 2" xfId="27807"/>
    <cellStyle name="注释 6 5 2 3" xfId="18175"/>
    <cellStyle name="注释 6 5 3" xfId="10629"/>
    <cellStyle name="注释 6 5 3 2" xfId="30565"/>
    <cellStyle name="注释 6 5 3 3" xfId="21735"/>
    <cellStyle name="注释 6 5 4" xfId="25072"/>
    <cellStyle name="注释 6 5 5" xfId="15294"/>
    <cellStyle name="注释 6 6" xfId="3336"/>
    <cellStyle name="注释 6 6 2" xfId="7201"/>
    <cellStyle name="注释 6 6 2 2" xfId="27984"/>
    <cellStyle name="注释 6 6 2 3" xfId="18420"/>
    <cellStyle name="注释 6 6 3" xfId="10874"/>
    <cellStyle name="注释 6 6 3 2" xfId="30742"/>
    <cellStyle name="注释 6 6 3 3" xfId="21980"/>
    <cellStyle name="注释 6 6 4" xfId="25249"/>
    <cellStyle name="注释 6 6 5" xfId="15400"/>
    <cellStyle name="注释 6 7" xfId="3477"/>
    <cellStyle name="注释 6 7 2" xfId="7335"/>
    <cellStyle name="注释 6 7 2 2" xfId="28076"/>
    <cellStyle name="注释 6 7 2 3" xfId="18554"/>
    <cellStyle name="注释 6 7 3" xfId="11008"/>
    <cellStyle name="注释 6 7 3 2" xfId="30834"/>
    <cellStyle name="注释 6 7 3 3" xfId="22114"/>
    <cellStyle name="注释 6 7 4" xfId="25344"/>
    <cellStyle name="注释 6 7 5" xfId="15490"/>
    <cellStyle name="注释 6 8" xfId="3731"/>
    <cellStyle name="注释 6 8 2" xfId="7588"/>
    <cellStyle name="注释 6 8 2 2" xfId="28222"/>
    <cellStyle name="注释 6 8 2 3" xfId="18807"/>
    <cellStyle name="注释 6 8 3" xfId="11261"/>
    <cellStyle name="注释 6 8 3 2" xfId="30980"/>
    <cellStyle name="注释 6 8 3 3" xfId="22367"/>
    <cellStyle name="注释 6 8 4" xfId="25491"/>
    <cellStyle name="注释 6 8 5" xfId="15644"/>
    <cellStyle name="注释 6 9" xfId="3987"/>
    <cellStyle name="注释 6 9 2" xfId="7813"/>
    <cellStyle name="注释 6 9 2 2" xfId="28402"/>
    <cellStyle name="注释 6 9 2 3" xfId="19032"/>
    <cellStyle name="注释 6 9 3" xfId="11486"/>
    <cellStyle name="注释 6 9 3 2" xfId="31160"/>
    <cellStyle name="注释 6 9 3 3" xfId="22592"/>
    <cellStyle name="注释 6 9 4" xfId="25691"/>
    <cellStyle name="注释 6 9 5" xfId="15736"/>
    <cellStyle name="注释 7" xfId="1519"/>
    <cellStyle name="注释 7 10" xfId="4131"/>
    <cellStyle name="注释 7 10 2" xfId="7956"/>
    <cellStyle name="注释 7 10 2 2" xfId="28498"/>
    <cellStyle name="注释 7 10 2 3" xfId="19175"/>
    <cellStyle name="注释 7 10 3" xfId="11629"/>
    <cellStyle name="注释 7 10 3 2" xfId="31256"/>
    <cellStyle name="注释 7 10 3 3" xfId="22735"/>
    <cellStyle name="注释 7 10 4" xfId="25787"/>
    <cellStyle name="注释 7 10 5" xfId="15822"/>
    <cellStyle name="注释 7 11" xfId="4374"/>
    <cellStyle name="注释 7 11 2" xfId="8194"/>
    <cellStyle name="注释 7 11 2 2" xfId="28668"/>
    <cellStyle name="注释 7 11 2 3" xfId="19413"/>
    <cellStyle name="注释 7 11 3" xfId="11867"/>
    <cellStyle name="注释 7 11 3 2" xfId="31426"/>
    <cellStyle name="注释 7 11 3 3" xfId="22973"/>
    <cellStyle name="注释 7 11 4" xfId="25962"/>
    <cellStyle name="注释 7 11 5" xfId="15928"/>
    <cellStyle name="注释 7 12" xfId="4501"/>
    <cellStyle name="注释 7 12 2" xfId="8319"/>
    <cellStyle name="注释 7 12 2 2" xfId="28751"/>
    <cellStyle name="注释 7 12 2 3" xfId="19538"/>
    <cellStyle name="注释 7 12 3" xfId="11992"/>
    <cellStyle name="注释 7 12 3 2" xfId="31509"/>
    <cellStyle name="注释 7 12 3 3" xfId="23098"/>
    <cellStyle name="注释 7 12 4" xfId="26046"/>
    <cellStyle name="注释 7 12 5" xfId="16012"/>
    <cellStyle name="注释 7 13" xfId="4746"/>
    <cellStyle name="注释 7 13 2" xfId="8559"/>
    <cellStyle name="注释 7 13 2 2" xfId="28884"/>
    <cellStyle name="注释 7 13 2 3" xfId="19778"/>
    <cellStyle name="注释 7 13 3" xfId="12232"/>
    <cellStyle name="注释 7 13 3 2" xfId="31642"/>
    <cellStyle name="注释 7 13 3 3" xfId="23338"/>
    <cellStyle name="注释 7 13 4" xfId="26184"/>
    <cellStyle name="注释 7 13 5" xfId="16159"/>
    <cellStyle name="注释 7 14" xfId="4899"/>
    <cellStyle name="注释 7 14 2" xfId="8710"/>
    <cellStyle name="注释 7 14 2 2" xfId="29029"/>
    <cellStyle name="注释 7 14 2 3" xfId="19929"/>
    <cellStyle name="注释 7 14 3" xfId="12383"/>
    <cellStyle name="注释 7 14 3 2" xfId="31787"/>
    <cellStyle name="注释 7 14 3 3" xfId="23489"/>
    <cellStyle name="注释 7 14 4" xfId="26329"/>
    <cellStyle name="注释 7 14 5" xfId="16201"/>
    <cellStyle name="注释 7 15" xfId="5044"/>
    <cellStyle name="注释 7 15 2" xfId="8842"/>
    <cellStyle name="注释 7 15 2 2" xfId="29116"/>
    <cellStyle name="注释 7 15 2 3" xfId="20061"/>
    <cellStyle name="注释 7 15 3" xfId="12515"/>
    <cellStyle name="注释 7 15 3 2" xfId="31874"/>
    <cellStyle name="注释 7 15 3 3" xfId="23621"/>
    <cellStyle name="注释 7 15 4" xfId="26429"/>
    <cellStyle name="注释 7 15 5" xfId="16284"/>
    <cellStyle name="注释 7 16" xfId="5171"/>
    <cellStyle name="注释 7 16 2" xfId="8955"/>
    <cellStyle name="注释 7 16 2 2" xfId="29225"/>
    <cellStyle name="注释 7 16 2 3" xfId="20174"/>
    <cellStyle name="注释 7 16 3" xfId="12628"/>
    <cellStyle name="注释 7 16 3 2" xfId="31983"/>
    <cellStyle name="注释 7 16 3 3" xfId="23734"/>
    <cellStyle name="注释 7 16 4" xfId="26547"/>
    <cellStyle name="注释 7 16 5" xfId="16324"/>
    <cellStyle name="注释 7 17" xfId="5297"/>
    <cellStyle name="注释 7 17 2" xfId="9067"/>
    <cellStyle name="注释 7 17 2 2" xfId="29298"/>
    <cellStyle name="注释 7 17 2 3" xfId="20286"/>
    <cellStyle name="注释 7 17 3" xfId="12740"/>
    <cellStyle name="注释 7 17 3 2" xfId="32056"/>
    <cellStyle name="注释 7 17 3 3" xfId="23846"/>
    <cellStyle name="注释 7 17 4" xfId="26634"/>
    <cellStyle name="注释 7 17 5" xfId="16399"/>
    <cellStyle name="注释 7 18" xfId="4916"/>
    <cellStyle name="注释 7 18 2" xfId="26346"/>
    <cellStyle name="注释 7 18 3" xfId="16502"/>
    <cellStyle name="注释 7 19" xfId="9146"/>
    <cellStyle name="注释 7 19 2" xfId="29334"/>
    <cellStyle name="注释 7 19 3" xfId="20365"/>
    <cellStyle name="注释 7 2" xfId="2631"/>
    <cellStyle name="注释 7 2 2" xfId="6511"/>
    <cellStyle name="注释 7 2 2 2" xfId="27438"/>
    <cellStyle name="注释 7 2 2 3" xfId="17730"/>
    <cellStyle name="注释 7 2 3" xfId="10184"/>
    <cellStyle name="注释 7 2 3 2" xfId="30196"/>
    <cellStyle name="注释 7 2 3 3" xfId="21290"/>
    <cellStyle name="注释 7 2 4" xfId="24701"/>
    <cellStyle name="注释 7 2 5" xfId="15087"/>
    <cellStyle name="注释 7 2 6" xfId="35304"/>
    <cellStyle name="注释 7 20" xfId="23897"/>
    <cellStyle name="注释 7 21" xfId="35005"/>
    <cellStyle name="注释 7 22" xfId="36224"/>
    <cellStyle name="注释 7 3" xfId="2781"/>
    <cellStyle name="注释 7 3 2" xfId="6660"/>
    <cellStyle name="注释 7 3 2 2" xfId="27576"/>
    <cellStyle name="注释 7 3 2 3" xfId="17879"/>
    <cellStyle name="注释 7 3 3" xfId="10333"/>
    <cellStyle name="注释 7 3 3 2" xfId="30334"/>
    <cellStyle name="注释 7 3 3 3" xfId="21439"/>
    <cellStyle name="注释 7 3 4" xfId="24840"/>
    <cellStyle name="注释 7 3 5" xfId="15150"/>
    <cellStyle name="注释 7 3 6" xfId="35634"/>
    <cellStyle name="注释 7 4" xfId="2932"/>
    <cellStyle name="注释 7 4 2" xfId="6811"/>
    <cellStyle name="注释 7 4 2 2" xfId="27709"/>
    <cellStyle name="注释 7 4 2 3" xfId="18030"/>
    <cellStyle name="注释 7 4 3" xfId="10484"/>
    <cellStyle name="注释 7 4 3 2" xfId="30467"/>
    <cellStyle name="注释 7 4 3 3" xfId="21590"/>
    <cellStyle name="注释 7 4 4" xfId="24973"/>
    <cellStyle name="注释 7 4 5" xfId="15210"/>
    <cellStyle name="注释 7 5" xfId="3091"/>
    <cellStyle name="注释 7 5 2" xfId="6957"/>
    <cellStyle name="注释 7 5 2 2" xfId="27808"/>
    <cellStyle name="注释 7 5 2 3" xfId="18176"/>
    <cellStyle name="注释 7 5 3" xfId="10630"/>
    <cellStyle name="注释 7 5 3 2" xfId="30566"/>
    <cellStyle name="注释 7 5 3 3" xfId="21736"/>
    <cellStyle name="注释 7 5 4" xfId="25073"/>
    <cellStyle name="注释 7 5 5" xfId="15295"/>
    <cellStyle name="注释 7 6" xfId="3337"/>
    <cellStyle name="注释 7 6 2" xfId="7202"/>
    <cellStyle name="注释 7 6 2 2" xfId="27985"/>
    <cellStyle name="注释 7 6 2 3" xfId="18421"/>
    <cellStyle name="注释 7 6 3" xfId="10875"/>
    <cellStyle name="注释 7 6 3 2" xfId="30743"/>
    <cellStyle name="注释 7 6 3 3" xfId="21981"/>
    <cellStyle name="注释 7 6 4" xfId="25250"/>
    <cellStyle name="注释 7 6 5" xfId="15401"/>
    <cellStyle name="注释 7 7" xfId="3478"/>
    <cellStyle name="注释 7 7 2" xfId="7336"/>
    <cellStyle name="注释 7 7 2 2" xfId="28077"/>
    <cellStyle name="注释 7 7 2 3" xfId="18555"/>
    <cellStyle name="注释 7 7 3" xfId="11009"/>
    <cellStyle name="注释 7 7 3 2" xfId="30835"/>
    <cellStyle name="注释 7 7 3 3" xfId="22115"/>
    <cellStyle name="注释 7 7 4" xfId="25345"/>
    <cellStyle name="注释 7 7 5" xfId="15491"/>
    <cellStyle name="注释 7 8" xfId="3732"/>
    <cellStyle name="注释 7 8 2" xfId="7589"/>
    <cellStyle name="注释 7 8 2 2" xfId="28223"/>
    <cellStyle name="注释 7 8 2 3" xfId="18808"/>
    <cellStyle name="注释 7 8 3" xfId="11262"/>
    <cellStyle name="注释 7 8 3 2" xfId="30981"/>
    <cellStyle name="注释 7 8 3 3" xfId="22368"/>
    <cellStyle name="注释 7 8 4" xfId="25492"/>
    <cellStyle name="注释 7 8 5" xfId="15645"/>
    <cellStyle name="注释 7 9" xfId="3988"/>
    <cellStyle name="注释 7 9 2" xfId="7814"/>
    <cellStyle name="注释 7 9 2 2" xfId="28403"/>
    <cellStyle name="注释 7 9 2 3" xfId="19033"/>
    <cellStyle name="注释 7 9 3" xfId="11487"/>
    <cellStyle name="注释 7 9 3 2" xfId="31161"/>
    <cellStyle name="注释 7 9 3 3" xfId="22593"/>
    <cellStyle name="注释 7 9 4" xfId="25692"/>
    <cellStyle name="注释 7 9 5" xfId="15737"/>
    <cellStyle name="注释 8" xfId="36223"/>
    <cellStyle name="注释 9" xfId="36221"/>
    <cellStyle name="百分比 2" xfId="1211"/>
    <cellStyle name="百分比 3" xfId="1212"/>
    <cellStyle name="百分比 3 2" xfId="2268"/>
    <cellStyle name="百分比 3 3" xfId="5498"/>
    <cellStyle name="百分比 3 4" xfId="34194"/>
    <cellStyle name="百分比 3 5" xfId="36169"/>
    <cellStyle name="百分比 4" xfId="1213"/>
    <cellStyle name="百分比 5" xfId="1214"/>
    <cellStyle name="百分比 6" xfId="1215"/>
    <cellStyle name="百分比 6 2" xfId="1216"/>
    <cellStyle name="百分比 6 2 2" xfId="34713"/>
    <cellStyle name="百分比 6 3" xfId="34712"/>
    <cellStyle name="解释性文本" xfId="34006"/>
    <cellStyle name="解释性文本 2" xfId="1362"/>
    <cellStyle name="解释性文本 2 2" xfId="34619"/>
    <cellStyle name="解释性文本 3" xfId="1363"/>
    <cellStyle name="解释性文本 3 2" xfId="34328"/>
    <cellStyle name="解释性文本 4" xfId="1364"/>
    <cellStyle name="解释性文本 4 2" xfId="35008"/>
    <cellStyle name="警告文本" xfId="34007"/>
    <cellStyle name="警告文本 2" xfId="1365"/>
    <cellStyle name="警告文本 2 2" xfId="34620"/>
    <cellStyle name="警告文本 3" xfId="1366"/>
    <cellStyle name="警告文本 3 2" xfId="34329"/>
    <cellStyle name="警告文本 4" xfId="1367"/>
    <cellStyle name="警告文本 4 2" xfId="35009"/>
    <cellStyle name="计算" xfId="34021"/>
    <cellStyle name="计算 2" xfId="1323"/>
    <cellStyle name="计算 2 10" xfId="3146"/>
    <cellStyle name="计算 2 10 2" xfId="7011"/>
    <cellStyle name="计算 2 10 2 2" xfId="27845"/>
    <cellStyle name="计算 2 10 2 3" xfId="18230"/>
    <cellStyle name="计算 2 10 3" xfId="10684"/>
    <cellStyle name="计算 2 10 3 2" xfId="30603"/>
    <cellStyle name="计算 2 10 3 3" xfId="21790"/>
    <cellStyle name="计算 2 10 4" xfId="13579"/>
    <cellStyle name="计算 2 10 4 2" xfId="32895"/>
    <cellStyle name="计算 2 10 5" xfId="25110"/>
    <cellStyle name="计算 2 11" xfId="2968"/>
    <cellStyle name="计算 2 11 2" xfId="6834"/>
    <cellStyle name="计算 2 11 2 2" xfId="27724"/>
    <cellStyle name="计算 2 11 2 3" xfId="18053"/>
    <cellStyle name="计算 2 11 3" xfId="10507"/>
    <cellStyle name="计算 2 11 3 2" xfId="30482"/>
    <cellStyle name="计算 2 11 3 3" xfId="21613"/>
    <cellStyle name="计算 2 11 4" xfId="13495"/>
    <cellStyle name="计算 2 11 4 2" xfId="32811"/>
    <cellStyle name="计算 2 11 5" xfId="24989"/>
    <cellStyle name="计算 2 12" xfId="3545"/>
    <cellStyle name="计算 2 12 2" xfId="7402"/>
    <cellStyle name="计算 2 12 2 2" xfId="28085"/>
    <cellStyle name="计算 2 12 2 3" xfId="18621"/>
    <cellStyle name="计算 2 12 3" xfId="11075"/>
    <cellStyle name="计算 2 12 3 2" xfId="30843"/>
    <cellStyle name="计算 2 12 3 3" xfId="22181"/>
    <cellStyle name="计算 2 12 4" xfId="13730"/>
    <cellStyle name="计算 2 12 4 2" xfId="33046"/>
    <cellStyle name="计算 2 12 5" xfId="25354"/>
    <cellStyle name="计算 2 13" xfId="3801"/>
    <cellStyle name="计算 2 13 2" xfId="7647"/>
    <cellStyle name="计算 2 13 2 2" xfId="28257"/>
    <cellStyle name="计算 2 13 2 3" xfId="18866"/>
    <cellStyle name="计算 2 13 3" xfId="11320"/>
    <cellStyle name="计算 2 13 3 2" xfId="31015"/>
    <cellStyle name="计算 2 13 3 3" xfId="22426"/>
    <cellStyle name="计算 2 13 4" xfId="13849"/>
    <cellStyle name="计算 2 13 4 2" xfId="33165"/>
    <cellStyle name="计算 2 13 5" xfId="25537"/>
    <cellStyle name="计算 2 14" xfId="3608"/>
    <cellStyle name="计算 2 14 2" xfId="7465"/>
    <cellStyle name="计算 2 14 2 2" xfId="28138"/>
    <cellStyle name="计算 2 14 2 3" xfId="18684"/>
    <cellStyle name="计算 2 14 3" xfId="11138"/>
    <cellStyle name="计算 2 14 3 2" xfId="30896"/>
    <cellStyle name="计算 2 14 3 3" xfId="22244"/>
    <cellStyle name="计算 2 14 4" xfId="13777"/>
    <cellStyle name="计算 2 14 4 2" xfId="33093"/>
    <cellStyle name="计算 2 14 5" xfId="25407"/>
    <cellStyle name="计算 2 15" xfId="4183"/>
    <cellStyle name="计算 2 15 2" xfId="8003"/>
    <cellStyle name="计算 2 15 2 2" xfId="28528"/>
    <cellStyle name="计算 2 15 2 3" xfId="19222"/>
    <cellStyle name="计算 2 15 3" xfId="11676"/>
    <cellStyle name="计算 2 15 3 2" xfId="31286"/>
    <cellStyle name="计算 2 15 3 3" xfId="22782"/>
    <cellStyle name="计算 2 15 4" xfId="14044"/>
    <cellStyle name="计算 2 15 4 2" xfId="33360"/>
    <cellStyle name="计算 2 15 5" xfId="25822"/>
    <cellStyle name="计算 2 16" xfId="4010"/>
    <cellStyle name="计算 2 16 2" xfId="7835"/>
    <cellStyle name="计算 2 16 2 2" xfId="28416"/>
    <cellStyle name="计算 2 16 2 3" xfId="19054"/>
    <cellStyle name="计算 2 16 3" xfId="11508"/>
    <cellStyle name="计算 2 16 3 2" xfId="31174"/>
    <cellStyle name="计算 2 16 3 3" xfId="22614"/>
    <cellStyle name="计算 2 16 4" xfId="13969"/>
    <cellStyle name="计算 2 16 4 2" xfId="33285"/>
    <cellStyle name="计算 2 16 5" xfId="25705"/>
    <cellStyle name="计算 2 17" xfId="4564"/>
    <cellStyle name="计算 2 17 2" xfId="8382"/>
    <cellStyle name="计算 2 17 2 2" xfId="28756"/>
    <cellStyle name="计算 2 17 2 3" xfId="19601"/>
    <cellStyle name="计算 2 17 3" xfId="12055"/>
    <cellStyle name="计算 2 17 3 2" xfId="31514"/>
    <cellStyle name="计算 2 17 3 3" xfId="23161"/>
    <cellStyle name="计算 2 17 4" xfId="14190"/>
    <cellStyle name="计算 2 17 4 2" xfId="33506"/>
    <cellStyle name="计算 2 17 5" xfId="26051"/>
    <cellStyle name="计算 2 18" xfId="4763"/>
    <cellStyle name="计算 2 18 2" xfId="8574"/>
    <cellStyle name="计算 2 18 2 2" xfId="28894"/>
    <cellStyle name="计算 2 18 2 3" xfId="19793"/>
    <cellStyle name="计算 2 18 3" xfId="12247"/>
    <cellStyle name="计算 2 18 3 2" xfId="31652"/>
    <cellStyle name="计算 2 18 3 3" xfId="23353"/>
    <cellStyle name="计算 2 18 4" xfId="14291"/>
    <cellStyle name="计算 2 18 4 2" xfId="33607"/>
    <cellStyle name="计算 2 18 5" xfId="26194"/>
    <cellStyle name="计算 2 19" xfId="4626"/>
    <cellStyle name="计算 2 19 2" xfId="8439"/>
    <cellStyle name="计算 2 19 2 2" xfId="28803"/>
    <cellStyle name="计算 2 19 2 3" xfId="19658"/>
    <cellStyle name="计算 2 19 3" xfId="12112"/>
    <cellStyle name="计算 2 19 3 2" xfId="31561"/>
    <cellStyle name="计算 2 19 3 3" xfId="23218"/>
    <cellStyle name="计算 2 19 4" xfId="14236"/>
    <cellStyle name="计算 2 19 4 2" xfId="33552"/>
    <cellStyle name="计算 2 19 5" xfId="26103"/>
    <cellStyle name="计算 2 2" xfId="1324"/>
    <cellStyle name="计算 2 2 10" xfId="2969"/>
    <cellStyle name="计算 2 2 10 2" xfId="6835"/>
    <cellStyle name="计算 2 2 10 2 2" xfId="27725"/>
    <cellStyle name="计算 2 2 10 2 3" xfId="18054"/>
    <cellStyle name="计算 2 2 10 3" xfId="10508"/>
    <cellStyle name="计算 2 2 10 3 2" xfId="30483"/>
    <cellStyle name="计算 2 2 10 3 3" xfId="21614"/>
    <cellStyle name="计算 2 2 10 4" xfId="13496"/>
    <cellStyle name="计算 2 2 10 4 2" xfId="32812"/>
    <cellStyle name="计算 2 2 10 5" xfId="24990"/>
    <cellStyle name="计算 2 2 11" xfId="3546"/>
    <cellStyle name="计算 2 2 11 2" xfId="7403"/>
    <cellStyle name="计算 2 2 11 2 2" xfId="28086"/>
    <cellStyle name="计算 2 2 11 2 3" xfId="18622"/>
    <cellStyle name="计算 2 2 11 3" xfId="11076"/>
    <cellStyle name="计算 2 2 11 3 2" xfId="30844"/>
    <cellStyle name="计算 2 2 11 3 3" xfId="22182"/>
    <cellStyle name="计算 2 2 11 4" xfId="13731"/>
    <cellStyle name="计算 2 2 11 4 2" xfId="33047"/>
    <cellStyle name="计算 2 2 11 5" xfId="25355"/>
    <cellStyle name="计算 2 2 12" xfId="3802"/>
    <cellStyle name="计算 2 2 12 2" xfId="7648"/>
    <cellStyle name="计算 2 2 12 2 2" xfId="28258"/>
    <cellStyle name="计算 2 2 12 2 3" xfId="18867"/>
    <cellStyle name="计算 2 2 12 3" xfId="11321"/>
    <cellStyle name="计算 2 2 12 3 2" xfId="31016"/>
    <cellStyle name="计算 2 2 12 3 3" xfId="22427"/>
    <cellStyle name="计算 2 2 12 4" xfId="13850"/>
    <cellStyle name="计算 2 2 12 4 2" xfId="33166"/>
    <cellStyle name="计算 2 2 12 5" xfId="25538"/>
    <cellStyle name="计算 2 2 13" xfId="3609"/>
    <cellStyle name="计算 2 2 13 2" xfId="7466"/>
    <cellStyle name="计算 2 2 13 2 2" xfId="28139"/>
    <cellStyle name="计算 2 2 13 2 3" xfId="18685"/>
    <cellStyle name="计算 2 2 13 3" xfId="11139"/>
    <cellStyle name="计算 2 2 13 3 2" xfId="30897"/>
    <cellStyle name="计算 2 2 13 3 3" xfId="22245"/>
    <cellStyle name="计算 2 2 13 4" xfId="13778"/>
    <cellStyle name="计算 2 2 13 4 2" xfId="33094"/>
    <cellStyle name="计算 2 2 13 5" xfId="25408"/>
    <cellStyle name="计算 2 2 14" xfId="4184"/>
    <cellStyle name="计算 2 2 14 2" xfId="8004"/>
    <cellStyle name="计算 2 2 14 2 2" xfId="28529"/>
    <cellStyle name="计算 2 2 14 2 3" xfId="19223"/>
    <cellStyle name="计算 2 2 14 3" xfId="11677"/>
    <cellStyle name="计算 2 2 14 3 2" xfId="31287"/>
    <cellStyle name="计算 2 2 14 3 3" xfId="22783"/>
    <cellStyle name="计算 2 2 14 4" xfId="14045"/>
    <cellStyle name="计算 2 2 14 4 2" xfId="33361"/>
    <cellStyle name="计算 2 2 14 5" xfId="25823"/>
    <cellStyle name="计算 2 2 15" xfId="4011"/>
    <cellStyle name="计算 2 2 15 2" xfId="7836"/>
    <cellStyle name="计算 2 2 15 2 2" xfId="28417"/>
    <cellStyle name="计算 2 2 15 2 3" xfId="19055"/>
    <cellStyle name="计算 2 2 15 3" xfId="11509"/>
    <cellStyle name="计算 2 2 15 3 2" xfId="31175"/>
    <cellStyle name="计算 2 2 15 3 3" xfId="22615"/>
    <cellStyle name="计算 2 2 15 4" xfId="13970"/>
    <cellStyle name="计算 2 2 15 4 2" xfId="33286"/>
    <cellStyle name="计算 2 2 15 5" xfId="25706"/>
    <cellStyle name="计算 2 2 16" xfId="4565"/>
    <cellStyle name="计算 2 2 16 2" xfId="8383"/>
    <cellStyle name="计算 2 2 16 2 2" xfId="28757"/>
    <cellStyle name="计算 2 2 16 2 3" xfId="19602"/>
    <cellStyle name="计算 2 2 16 3" xfId="12056"/>
    <cellStyle name="计算 2 2 16 3 2" xfId="31515"/>
    <cellStyle name="计算 2 2 16 3 3" xfId="23162"/>
    <cellStyle name="计算 2 2 16 4" xfId="14191"/>
    <cellStyle name="计算 2 2 16 4 2" xfId="33507"/>
    <cellStyle name="计算 2 2 16 5" xfId="26052"/>
    <cellStyle name="计算 2 2 17" xfId="4764"/>
    <cellStyle name="计算 2 2 17 2" xfId="8575"/>
    <cellStyle name="计算 2 2 17 2 2" xfId="28895"/>
    <cellStyle name="计算 2 2 17 2 3" xfId="19794"/>
    <cellStyle name="计算 2 2 17 3" xfId="12248"/>
    <cellStyle name="计算 2 2 17 3 2" xfId="31653"/>
    <cellStyle name="计算 2 2 17 3 3" xfId="23354"/>
    <cellStyle name="计算 2 2 17 4" xfId="14292"/>
    <cellStyle name="计算 2 2 17 4 2" xfId="33608"/>
    <cellStyle name="计算 2 2 17 5" xfId="26195"/>
    <cellStyle name="计算 2 2 18" xfId="4627"/>
    <cellStyle name="计算 2 2 18 2" xfId="8440"/>
    <cellStyle name="计算 2 2 18 2 2" xfId="28804"/>
    <cellStyle name="计算 2 2 18 2 3" xfId="19659"/>
    <cellStyle name="计算 2 2 18 3" xfId="12113"/>
    <cellStyle name="计算 2 2 18 3 2" xfId="31562"/>
    <cellStyle name="计算 2 2 18 3 3" xfId="23219"/>
    <cellStyle name="计算 2 2 18 4" xfId="14237"/>
    <cellStyle name="计算 2 2 18 4 2" xfId="33553"/>
    <cellStyle name="计算 2 2 18 5" xfId="26104"/>
    <cellStyle name="计算 2 2 19" xfId="5056"/>
    <cellStyle name="计算 2 2 19 2" xfId="8848"/>
    <cellStyle name="计算 2 2 19 2 2" xfId="29119"/>
    <cellStyle name="计算 2 2 19 2 3" xfId="20067"/>
    <cellStyle name="计算 2 2 19 3" xfId="12521"/>
    <cellStyle name="计算 2 2 19 3 2" xfId="31877"/>
    <cellStyle name="计算 2 2 19 3 3" xfId="23627"/>
    <cellStyle name="计算 2 2 19 4" xfId="14442"/>
    <cellStyle name="计算 2 2 19 4 2" xfId="33758"/>
    <cellStyle name="计算 2 2 19 5" xfId="26433"/>
    <cellStyle name="计算 2 2 2" xfId="1325"/>
    <cellStyle name="计算 2 2 2 10" xfId="3803"/>
    <cellStyle name="计算 2 2 2 10 2" xfId="7649"/>
    <cellStyle name="计算 2 2 2 10 2 2" xfId="28259"/>
    <cellStyle name="计算 2 2 2 10 2 3" xfId="18868"/>
    <cellStyle name="计算 2 2 2 10 3" xfId="11322"/>
    <cellStyle name="计算 2 2 2 10 3 2" xfId="31017"/>
    <cellStyle name="计算 2 2 2 10 3 3" xfId="22428"/>
    <cellStyle name="计算 2 2 2 10 4" xfId="13851"/>
    <cellStyle name="计算 2 2 2 10 4 2" xfId="33167"/>
    <cellStyle name="计算 2 2 2 10 5" xfId="25539"/>
    <cellStyle name="计算 2 2 2 11" xfId="3610"/>
    <cellStyle name="计算 2 2 2 11 2" xfId="7467"/>
    <cellStyle name="计算 2 2 2 11 2 2" xfId="28140"/>
    <cellStyle name="计算 2 2 2 11 2 3" xfId="18686"/>
    <cellStyle name="计算 2 2 2 11 3" xfId="11140"/>
    <cellStyle name="计算 2 2 2 11 3 2" xfId="30898"/>
    <cellStyle name="计算 2 2 2 11 3 3" xfId="22246"/>
    <cellStyle name="计算 2 2 2 11 4" xfId="13779"/>
    <cellStyle name="计算 2 2 2 11 4 2" xfId="33095"/>
    <cellStyle name="计算 2 2 2 11 5" xfId="25409"/>
    <cellStyle name="计算 2 2 2 12" xfId="4185"/>
    <cellStyle name="计算 2 2 2 12 2" xfId="8005"/>
    <cellStyle name="计算 2 2 2 12 2 2" xfId="28530"/>
    <cellStyle name="计算 2 2 2 12 2 3" xfId="19224"/>
    <cellStyle name="计算 2 2 2 12 3" xfId="11678"/>
    <cellStyle name="计算 2 2 2 12 3 2" xfId="31288"/>
    <cellStyle name="计算 2 2 2 12 3 3" xfId="22784"/>
    <cellStyle name="计算 2 2 2 12 4" xfId="14046"/>
    <cellStyle name="计算 2 2 2 12 4 2" xfId="33362"/>
    <cellStyle name="计算 2 2 2 12 5" xfId="25824"/>
    <cellStyle name="计算 2 2 2 13" xfId="4012"/>
    <cellStyle name="计算 2 2 2 13 2" xfId="7837"/>
    <cellStyle name="计算 2 2 2 13 2 2" xfId="28418"/>
    <cellStyle name="计算 2 2 2 13 2 3" xfId="19056"/>
    <cellStyle name="计算 2 2 2 13 3" xfId="11510"/>
    <cellStyle name="计算 2 2 2 13 3 2" xfId="31176"/>
    <cellStyle name="计算 2 2 2 13 3 3" xfId="22616"/>
    <cellStyle name="计算 2 2 2 13 4" xfId="13971"/>
    <cellStyle name="计算 2 2 2 13 4 2" xfId="33287"/>
    <cellStyle name="计算 2 2 2 13 5" xfId="25707"/>
    <cellStyle name="计算 2 2 2 14" xfId="4566"/>
    <cellStyle name="计算 2 2 2 14 2" xfId="8384"/>
    <cellStyle name="计算 2 2 2 14 2 2" xfId="28758"/>
    <cellStyle name="计算 2 2 2 14 2 3" xfId="19603"/>
    <cellStyle name="计算 2 2 2 14 3" xfId="12057"/>
    <cellStyle name="计算 2 2 2 14 3 2" xfId="31516"/>
    <cellStyle name="计算 2 2 2 14 3 3" xfId="23163"/>
    <cellStyle name="计算 2 2 2 14 4" xfId="14192"/>
    <cellStyle name="计算 2 2 2 14 4 2" xfId="33508"/>
    <cellStyle name="计算 2 2 2 14 5" xfId="26053"/>
    <cellStyle name="计算 2 2 2 15" xfId="4765"/>
    <cellStyle name="计算 2 2 2 15 2" xfId="8576"/>
    <cellStyle name="计算 2 2 2 15 2 2" xfId="28896"/>
    <cellStyle name="计算 2 2 2 15 2 3" xfId="19795"/>
    <cellStyle name="计算 2 2 2 15 3" xfId="12249"/>
    <cellStyle name="计算 2 2 2 15 3 2" xfId="31654"/>
    <cellStyle name="计算 2 2 2 15 3 3" xfId="23355"/>
    <cellStyle name="计算 2 2 2 15 4" xfId="14293"/>
    <cellStyle name="计算 2 2 2 15 4 2" xfId="33609"/>
    <cellStyle name="计算 2 2 2 15 5" xfId="26196"/>
    <cellStyle name="计算 2 2 2 16" xfId="4628"/>
    <cellStyle name="计算 2 2 2 16 2" xfId="8441"/>
    <cellStyle name="计算 2 2 2 16 2 2" xfId="28805"/>
    <cellStyle name="计算 2 2 2 16 2 3" xfId="19660"/>
    <cellStyle name="计算 2 2 2 16 3" xfId="12114"/>
    <cellStyle name="计算 2 2 2 16 3 2" xfId="31563"/>
    <cellStyle name="计算 2 2 2 16 3 3" xfId="23220"/>
    <cellStyle name="计算 2 2 2 16 4" xfId="14238"/>
    <cellStyle name="计算 2 2 2 16 4 2" xfId="33554"/>
    <cellStyle name="计算 2 2 2 16 5" xfId="26105"/>
    <cellStyle name="计算 2 2 2 17" xfId="5057"/>
    <cellStyle name="计算 2 2 2 17 2" xfId="8849"/>
    <cellStyle name="计算 2 2 2 17 2 2" xfId="29120"/>
    <cellStyle name="计算 2 2 2 17 2 3" xfId="20068"/>
    <cellStyle name="计算 2 2 2 17 3" xfId="12522"/>
    <cellStyle name="计算 2 2 2 17 3 2" xfId="31878"/>
    <cellStyle name="计算 2 2 2 17 3 3" xfId="23628"/>
    <cellStyle name="计算 2 2 2 17 4" xfId="14443"/>
    <cellStyle name="计算 2 2 2 17 4 2" xfId="33759"/>
    <cellStyle name="计算 2 2 2 17 5" xfId="26434"/>
    <cellStyle name="计算 2 2 2 18" xfId="4925"/>
    <cellStyle name="计算 2 2 2 18 2" xfId="8724"/>
    <cellStyle name="计算 2 2 2 18 2 2" xfId="29037"/>
    <cellStyle name="计算 2 2 2 18 2 3" xfId="19943"/>
    <cellStyle name="计算 2 2 2 18 3" xfId="12397"/>
    <cellStyle name="计算 2 2 2 18 3 2" xfId="31795"/>
    <cellStyle name="计算 2 2 2 18 3 3" xfId="23503"/>
    <cellStyle name="计算 2 2 2 18 4" xfId="14396"/>
    <cellStyle name="计算 2 2 2 18 4 2" xfId="33712"/>
    <cellStyle name="计算 2 2 2 18 5" xfId="26349"/>
    <cellStyle name="计算 2 2 2 19" xfId="5508"/>
    <cellStyle name="计算 2 2 2 19 2" xfId="9190"/>
    <cellStyle name="计算 2 2 2 19 2 2" xfId="29378"/>
    <cellStyle name="计算 2 2 2 19 3" xfId="16733"/>
    <cellStyle name="计算 2 2 2 19 4" xfId="14648"/>
    <cellStyle name="计算 2 2 2 2" xfId="1326"/>
    <cellStyle name="计算 2 2 2 2 10" xfId="3804"/>
    <cellStyle name="计算 2 2 2 2 10 2" xfId="7650"/>
    <cellStyle name="计算 2 2 2 2 10 2 2" xfId="28260"/>
    <cellStyle name="计算 2 2 2 2 10 2 3" xfId="18869"/>
    <cellStyle name="计算 2 2 2 2 10 3" xfId="11323"/>
    <cellStyle name="计算 2 2 2 2 10 3 2" xfId="31018"/>
    <cellStyle name="计算 2 2 2 2 10 3 3" xfId="22429"/>
    <cellStyle name="计算 2 2 2 2 10 4" xfId="13852"/>
    <cellStyle name="计算 2 2 2 2 10 4 2" xfId="33168"/>
    <cellStyle name="计算 2 2 2 2 10 5" xfId="25540"/>
    <cellStyle name="计算 2 2 2 2 11" xfId="3611"/>
    <cellStyle name="计算 2 2 2 2 11 2" xfId="7468"/>
    <cellStyle name="计算 2 2 2 2 11 2 2" xfId="28141"/>
    <cellStyle name="计算 2 2 2 2 11 2 3" xfId="18687"/>
    <cellStyle name="计算 2 2 2 2 11 3" xfId="11141"/>
    <cellStyle name="计算 2 2 2 2 11 3 2" xfId="30899"/>
    <cellStyle name="计算 2 2 2 2 11 3 3" xfId="22247"/>
    <cellStyle name="计算 2 2 2 2 11 4" xfId="13780"/>
    <cellStyle name="计算 2 2 2 2 11 4 2" xfId="33096"/>
    <cellStyle name="计算 2 2 2 2 11 5" xfId="25410"/>
    <cellStyle name="计算 2 2 2 2 12" xfId="4186"/>
    <cellStyle name="计算 2 2 2 2 12 2" xfId="8006"/>
    <cellStyle name="计算 2 2 2 2 12 2 2" xfId="28531"/>
    <cellStyle name="计算 2 2 2 2 12 2 3" xfId="19225"/>
    <cellStyle name="计算 2 2 2 2 12 3" xfId="11679"/>
    <cellStyle name="计算 2 2 2 2 12 3 2" xfId="31289"/>
    <cellStyle name="计算 2 2 2 2 12 3 3" xfId="22785"/>
    <cellStyle name="计算 2 2 2 2 12 4" xfId="14047"/>
    <cellStyle name="计算 2 2 2 2 12 4 2" xfId="33363"/>
    <cellStyle name="计算 2 2 2 2 12 5" xfId="25825"/>
    <cellStyle name="计算 2 2 2 2 13" xfId="4013"/>
    <cellStyle name="计算 2 2 2 2 13 2" xfId="7838"/>
    <cellStyle name="计算 2 2 2 2 13 2 2" xfId="28419"/>
    <cellStyle name="计算 2 2 2 2 13 2 3" xfId="19057"/>
    <cellStyle name="计算 2 2 2 2 13 3" xfId="11511"/>
    <cellStyle name="计算 2 2 2 2 13 3 2" xfId="31177"/>
    <cellStyle name="计算 2 2 2 2 13 3 3" xfId="22617"/>
    <cellStyle name="计算 2 2 2 2 13 4" xfId="13972"/>
    <cellStyle name="计算 2 2 2 2 13 4 2" xfId="33288"/>
    <cellStyle name="计算 2 2 2 2 13 5" xfId="25708"/>
    <cellStyle name="计算 2 2 2 2 14" xfId="4567"/>
    <cellStyle name="计算 2 2 2 2 14 2" xfId="8385"/>
    <cellStyle name="计算 2 2 2 2 14 2 2" xfId="28759"/>
    <cellStyle name="计算 2 2 2 2 14 2 3" xfId="19604"/>
    <cellStyle name="计算 2 2 2 2 14 3" xfId="12058"/>
    <cellStyle name="计算 2 2 2 2 14 3 2" xfId="31517"/>
    <cellStyle name="计算 2 2 2 2 14 3 3" xfId="23164"/>
    <cellStyle name="计算 2 2 2 2 14 4" xfId="14193"/>
    <cellStyle name="计算 2 2 2 2 14 4 2" xfId="33509"/>
    <cellStyle name="计算 2 2 2 2 14 5" xfId="26054"/>
    <cellStyle name="计算 2 2 2 2 15" xfId="4766"/>
    <cellStyle name="计算 2 2 2 2 15 2" xfId="8577"/>
    <cellStyle name="计算 2 2 2 2 15 2 2" xfId="28897"/>
    <cellStyle name="计算 2 2 2 2 15 2 3" xfId="19796"/>
    <cellStyle name="计算 2 2 2 2 15 3" xfId="12250"/>
    <cellStyle name="计算 2 2 2 2 15 3 2" xfId="31655"/>
    <cellStyle name="计算 2 2 2 2 15 3 3" xfId="23356"/>
    <cellStyle name="计算 2 2 2 2 15 4" xfId="14294"/>
    <cellStyle name="计算 2 2 2 2 15 4 2" xfId="33610"/>
    <cellStyle name="计算 2 2 2 2 15 5" xfId="26197"/>
    <cellStyle name="计算 2 2 2 2 16" xfId="4629"/>
    <cellStyle name="计算 2 2 2 2 16 2" xfId="8442"/>
    <cellStyle name="计算 2 2 2 2 16 2 2" xfId="28806"/>
    <cellStyle name="计算 2 2 2 2 16 2 3" xfId="19661"/>
    <cellStyle name="计算 2 2 2 2 16 3" xfId="12115"/>
    <cellStyle name="计算 2 2 2 2 16 3 2" xfId="31564"/>
    <cellStyle name="计算 2 2 2 2 16 3 3" xfId="23221"/>
    <cellStyle name="计算 2 2 2 2 16 4" xfId="14239"/>
    <cellStyle name="计算 2 2 2 2 16 4 2" xfId="33555"/>
    <cellStyle name="计算 2 2 2 2 16 5" xfId="26106"/>
    <cellStyle name="计算 2 2 2 2 17" xfId="5058"/>
    <cellStyle name="计算 2 2 2 2 17 2" xfId="8850"/>
    <cellStyle name="计算 2 2 2 2 17 2 2" xfId="29121"/>
    <cellStyle name="计算 2 2 2 2 17 2 3" xfId="20069"/>
    <cellStyle name="计算 2 2 2 2 17 3" xfId="12523"/>
    <cellStyle name="计算 2 2 2 2 17 3 2" xfId="31879"/>
    <cellStyle name="计算 2 2 2 2 17 3 3" xfId="23629"/>
    <cellStyle name="计算 2 2 2 2 17 4" xfId="14444"/>
    <cellStyle name="计算 2 2 2 2 17 4 2" xfId="33760"/>
    <cellStyle name="计算 2 2 2 2 17 5" xfId="26435"/>
    <cellStyle name="计算 2 2 2 2 18" xfId="4926"/>
    <cellStyle name="计算 2 2 2 2 18 2" xfId="8725"/>
    <cellStyle name="计算 2 2 2 2 18 2 2" xfId="29038"/>
    <cellStyle name="计算 2 2 2 2 18 2 3" xfId="19944"/>
    <cellStyle name="计算 2 2 2 2 18 3" xfId="12398"/>
    <cellStyle name="计算 2 2 2 2 18 3 2" xfId="31796"/>
    <cellStyle name="计算 2 2 2 2 18 3 3" xfId="23504"/>
    <cellStyle name="计算 2 2 2 2 18 4" xfId="14397"/>
    <cellStyle name="计算 2 2 2 2 18 4 2" xfId="33713"/>
    <cellStyle name="计算 2 2 2 2 18 5" xfId="26350"/>
    <cellStyle name="计算 2 2 2 2 19" xfId="5509"/>
    <cellStyle name="计算 2 2 2 2 19 2" xfId="9191"/>
    <cellStyle name="计算 2 2 2 2 19 2 2" xfId="29379"/>
    <cellStyle name="计算 2 2 2 2 19 3" xfId="16734"/>
    <cellStyle name="计算 2 2 2 2 19 4" xfId="14649"/>
    <cellStyle name="计算 2 2 2 2 2" xfId="1327"/>
    <cellStyle name="计算 2 2 2 2 2 10" xfId="3612"/>
    <cellStyle name="计算 2 2 2 2 2 10 2" xfId="7469"/>
    <cellStyle name="计算 2 2 2 2 2 10 2 2" xfId="28142"/>
    <cellStyle name="计算 2 2 2 2 2 10 2 3" xfId="18688"/>
    <cellStyle name="计算 2 2 2 2 2 10 3" xfId="11142"/>
    <cellStyle name="计算 2 2 2 2 2 10 3 2" xfId="30900"/>
    <cellStyle name="计算 2 2 2 2 2 10 3 3" xfId="22248"/>
    <cellStyle name="计算 2 2 2 2 2 10 4" xfId="13781"/>
    <cellStyle name="计算 2 2 2 2 2 10 4 2" xfId="33097"/>
    <cellStyle name="计算 2 2 2 2 2 10 5" xfId="25411"/>
    <cellStyle name="计算 2 2 2 2 2 11" xfId="4187"/>
    <cellStyle name="计算 2 2 2 2 2 11 2" xfId="8007"/>
    <cellStyle name="计算 2 2 2 2 2 11 2 2" xfId="28532"/>
    <cellStyle name="计算 2 2 2 2 2 11 2 3" xfId="19226"/>
    <cellStyle name="计算 2 2 2 2 2 11 3" xfId="11680"/>
    <cellStyle name="计算 2 2 2 2 2 11 3 2" xfId="31290"/>
    <cellStyle name="计算 2 2 2 2 2 11 3 3" xfId="22786"/>
    <cellStyle name="计算 2 2 2 2 2 11 4" xfId="14048"/>
    <cellStyle name="计算 2 2 2 2 2 11 4 2" xfId="33364"/>
    <cellStyle name="计算 2 2 2 2 2 11 5" xfId="25826"/>
    <cellStyle name="计算 2 2 2 2 2 12" xfId="4014"/>
    <cellStyle name="计算 2 2 2 2 2 12 2" xfId="7839"/>
    <cellStyle name="计算 2 2 2 2 2 12 2 2" xfId="28420"/>
    <cellStyle name="计算 2 2 2 2 2 12 2 3" xfId="19058"/>
    <cellStyle name="计算 2 2 2 2 2 12 3" xfId="11512"/>
    <cellStyle name="计算 2 2 2 2 2 12 3 2" xfId="31178"/>
    <cellStyle name="计算 2 2 2 2 2 12 3 3" xfId="22618"/>
    <cellStyle name="计算 2 2 2 2 2 12 4" xfId="13973"/>
    <cellStyle name="计算 2 2 2 2 2 12 4 2" xfId="33289"/>
    <cellStyle name="计算 2 2 2 2 2 12 5" xfId="25709"/>
    <cellStyle name="计算 2 2 2 2 2 13" xfId="4568"/>
    <cellStyle name="计算 2 2 2 2 2 13 2" xfId="8386"/>
    <cellStyle name="计算 2 2 2 2 2 13 2 2" xfId="28760"/>
    <cellStyle name="计算 2 2 2 2 2 13 2 3" xfId="19605"/>
    <cellStyle name="计算 2 2 2 2 2 13 3" xfId="12059"/>
    <cellStyle name="计算 2 2 2 2 2 13 3 2" xfId="31518"/>
    <cellStyle name="计算 2 2 2 2 2 13 3 3" xfId="23165"/>
    <cellStyle name="计算 2 2 2 2 2 13 4" xfId="14194"/>
    <cellStyle name="计算 2 2 2 2 2 13 4 2" xfId="33510"/>
    <cellStyle name="计算 2 2 2 2 2 13 5" xfId="26055"/>
    <cellStyle name="计算 2 2 2 2 2 14" xfId="4767"/>
    <cellStyle name="计算 2 2 2 2 2 14 2" xfId="8578"/>
    <cellStyle name="计算 2 2 2 2 2 14 2 2" xfId="28898"/>
    <cellStyle name="计算 2 2 2 2 2 14 2 3" xfId="19797"/>
    <cellStyle name="计算 2 2 2 2 2 14 3" xfId="12251"/>
    <cellStyle name="计算 2 2 2 2 2 14 3 2" xfId="31656"/>
    <cellStyle name="计算 2 2 2 2 2 14 3 3" xfId="23357"/>
    <cellStyle name="计算 2 2 2 2 2 14 4" xfId="14295"/>
    <cellStyle name="计算 2 2 2 2 2 14 4 2" xfId="33611"/>
    <cellStyle name="计算 2 2 2 2 2 14 5" xfId="26198"/>
    <cellStyle name="计算 2 2 2 2 2 15" xfId="4630"/>
    <cellStyle name="计算 2 2 2 2 2 15 2" xfId="8443"/>
    <cellStyle name="计算 2 2 2 2 2 15 2 2" xfId="28807"/>
    <cellStyle name="计算 2 2 2 2 2 15 2 3" xfId="19662"/>
    <cellStyle name="计算 2 2 2 2 2 15 3" xfId="12116"/>
    <cellStyle name="计算 2 2 2 2 2 15 3 2" xfId="31565"/>
    <cellStyle name="计算 2 2 2 2 2 15 3 3" xfId="23222"/>
    <cellStyle name="计算 2 2 2 2 2 15 4" xfId="14240"/>
    <cellStyle name="计算 2 2 2 2 2 15 4 2" xfId="33556"/>
    <cellStyle name="计算 2 2 2 2 2 15 5" xfId="26107"/>
    <cellStyle name="计算 2 2 2 2 2 16" xfId="5059"/>
    <cellStyle name="计算 2 2 2 2 2 16 2" xfId="8851"/>
    <cellStyle name="计算 2 2 2 2 2 16 2 2" xfId="29122"/>
    <cellStyle name="计算 2 2 2 2 2 16 2 3" xfId="20070"/>
    <cellStyle name="计算 2 2 2 2 2 16 3" xfId="12524"/>
    <cellStyle name="计算 2 2 2 2 2 16 3 2" xfId="31880"/>
    <cellStyle name="计算 2 2 2 2 2 16 3 3" xfId="23630"/>
    <cellStyle name="计算 2 2 2 2 2 16 4" xfId="14445"/>
    <cellStyle name="计算 2 2 2 2 2 16 4 2" xfId="33761"/>
    <cellStyle name="计算 2 2 2 2 2 16 5" xfId="26436"/>
    <cellStyle name="计算 2 2 2 2 2 17" xfId="4927"/>
    <cellStyle name="计算 2 2 2 2 2 17 2" xfId="8726"/>
    <cellStyle name="计算 2 2 2 2 2 17 2 2" xfId="29039"/>
    <cellStyle name="计算 2 2 2 2 2 17 2 3" xfId="19945"/>
    <cellStyle name="计算 2 2 2 2 2 17 3" xfId="12399"/>
    <cellStyle name="计算 2 2 2 2 2 17 3 2" xfId="31797"/>
    <cellStyle name="计算 2 2 2 2 2 17 3 3" xfId="23505"/>
    <cellStyle name="计算 2 2 2 2 2 17 4" xfId="14398"/>
    <cellStyle name="计算 2 2 2 2 2 17 4 2" xfId="33714"/>
    <cellStyle name="计算 2 2 2 2 2 17 5" xfId="26351"/>
    <cellStyle name="计算 2 2 2 2 2 18" xfId="5510"/>
    <cellStyle name="计算 2 2 2 2 2 18 2" xfId="9192"/>
    <cellStyle name="计算 2 2 2 2 2 18 2 2" xfId="29380"/>
    <cellStyle name="计算 2 2 2 2 2 18 3" xfId="16735"/>
    <cellStyle name="计算 2 2 2 2 2 18 4" xfId="14650"/>
    <cellStyle name="计算 2 2 2 2 2 19" xfId="2062"/>
    <cellStyle name="计算 2 2 2 2 2 19 2" xfId="24297"/>
    <cellStyle name="计算 2 2 2 2 2 19 3" xfId="16494"/>
    <cellStyle name="计算 2 2 2 2 2 2" xfId="1655"/>
    <cellStyle name="计算 2 2 2 2 2 2 2" xfId="5713"/>
    <cellStyle name="计算 2 2 2 2 2 2 2 2" xfId="26810"/>
    <cellStyle name="计算 2 2 2 2 2 2 2 3" xfId="16934"/>
    <cellStyle name="计算 2 2 2 2 2 2 3" xfId="9391"/>
    <cellStyle name="计算 2 2 2 2 2 2 3 2" xfId="29572"/>
    <cellStyle name="计算 2 2 2 2 2 2 3 3" xfId="20497"/>
    <cellStyle name="计算 2 2 2 2 2 2 4" xfId="12851"/>
    <cellStyle name="计算 2 2 2 2 2 2 4 2" xfId="32167"/>
    <cellStyle name="计算 2 2 2 2 2 2 5" xfId="24023"/>
    <cellStyle name="计算 2 2 2 2 2 2 6" xfId="34878"/>
    <cellStyle name="计算 2 2 2 2 2 20" xfId="35281"/>
    <cellStyle name="计算 2 2 2 2 2 3" xfId="2460"/>
    <cellStyle name="计算 2 2 2 2 2 3 2" xfId="6350"/>
    <cellStyle name="计算 2 2 2 2 2 3 2 2" xfId="27331"/>
    <cellStyle name="计算 2 2 2 2 2 3 2 3" xfId="17571"/>
    <cellStyle name="计算 2 2 2 2 2 3 3" xfId="10025"/>
    <cellStyle name="计算 2 2 2 2 2 3 3 2" xfId="30091"/>
    <cellStyle name="计算 2 2 2 2 2 3 3 3" xfId="21131"/>
    <cellStyle name="计算 2 2 2 2 2 3 4" xfId="13236"/>
    <cellStyle name="计算 2 2 2 2 2 3 4 2" xfId="32552"/>
    <cellStyle name="计算 2 2 2 2 2 3 5" xfId="24592"/>
    <cellStyle name="计算 2 2 2 2 2 3 6" xfId="36156"/>
    <cellStyle name="计算 2 2 2 2 2 4" xfId="1577"/>
    <cellStyle name="计算 2 2 2 2 2 4 2" xfId="5636"/>
    <cellStyle name="计算 2 2 2 2 2 4 2 2" xfId="26739"/>
    <cellStyle name="计算 2 2 2 2 2 4 2 3" xfId="16857"/>
    <cellStyle name="计算 2 2 2 2 2 4 3" xfId="9314"/>
    <cellStyle name="计算 2 2 2 2 2 4 3 2" xfId="29501"/>
    <cellStyle name="计算 2 2 2 2 2 4 3 3" xfId="20420"/>
    <cellStyle name="计算 2 2 2 2 2 4 4" xfId="12793"/>
    <cellStyle name="计算 2 2 2 2 2 4 4 2" xfId="32109"/>
    <cellStyle name="计算 2 2 2 2 2 4 5" xfId="23951"/>
    <cellStyle name="计算 2 2 2 2 2 5" xfId="2671"/>
    <cellStyle name="计算 2 2 2 2 2 5 2" xfId="6550"/>
    <cellStyle name="计算 2 2 2 2 2 5 2 2" xfId="27466"/>
    <cellStyle name="计算 2 2 2 2 2 5 2 3" xfId="17769"/>
    <cellStyle name="计算 2 2 2 2 2 5 3" xfId="10223"/>
    <cellStyle name="计算 2 2 2 2 2 5 3 2" xfId="30224"/>
    <cellStyle name="计算 2 2 2 2 2 5 3 3" xfId="21329"/>
    <cellStyle name="计算 2 2 2 2 2 5 4" xfId="13317"/>
    <cellStyle name="计算 2 2 2 2 2 5 4 2" xfId="32633"/>
    <cellStyle name="计算 2 2 2 2 2 5 5" xfId="24730"/>
    <cellStyle name="计算 2 2 2 2 2 6" xfId="3150"/>
    <cellStyle name="计算 2 2 2 2 2 6 2" xfId="7015"/>
    <cellStyle name="计算 2 2 2 2 2 6 2 2" xfId="27849"/>
    <cellStyle name="计算 2 2 2 2 2 6 2 3" xfId="18234"/>
    <cellStyle name="计算 2 2 2 2 2 6 3" xfId="10688"/>
    <cellStyle name="计算 2 2 2 2 2 6 3 2" xfId="30607"/>
    <cellStyle name="计算 2 2 2 2 2 6 3 3" xfId="21794"/>
    <cellStyle name="计算 2 2 2 2 2 6 4" xfId="13583"/>
    <cellStyle name="计算 2 2 2 2 2 6 4 2" xfId="32899"/>
    <cellStyle name="计算 2 2 2 2 2 6 5" xfId="25114"/>
    <cellStyle name="计算 2 2 2 2 2 7" xfId="2972"/>
    <cellStyle name="计算 2 2 2 2 2 7 2" xfId="6838"/>
    <cellStyle name="计算 2 2 2 2 2 7 2 2" xfId="27728"/>
    <cellStyle name="计算 2 2 2 2 2 7 2 3" xfId="18057"/>
    <cellStyle name="计算 2 2 2 2 2 7 3" xfId="10511"/>
    <cellStyle name="计算 2 2 2 2 2 7 3 2" xfId="30486"/>
    <cellStyle name="计算 2 2 2 2 2 7 3 3" xfId="21617"/>
    <cellStyle name="计算 2 2 2 2 2 7 4" xfId="13499"/>
    <cellStyle name="计算 2 2 2 2 2 7 4 2" xfId="32815"/>
    <cellStyle name="计算 2 2 2 2 2 7 5" xfId="24993"/>
    <cellStyle name="计算 2 2 2 2 2 8" xfId="3549"/>
    <cellStyle name="计算 2 2 2 2 2 8 2" xfId="7406"/>
    <cellStyle name="计算 2 2 2 2 2 8 2 2" xfId="28089"/>
    <cellStyle name="计算 2 2 2 2 2 8 2 3" xfId="18625"/>
    <cellStyle name="计算 2 2 2 2 2 8 3" xfId="11079"/>
    <cellStyle name="计算 2 2 2 2 2 8 3 2" xfId="30847"/>
    <cellStyle name="计算 2 2 2 2 2 8 3 3" xfId="22185"/>
    <cellStyle name="计算 2 2 2 2 2 8 4" xfId="13734"/>
    <cellStyle name="计算 2 2 2 2 2 8 4 2" xfId="33050"/>
    <cellStyle name="计算 2 2 2 2 2 8 5" xfId="25358"/>
    <cellStyle name="计算 2 2 2 2 2 9" xfId="3805"/>
    <cellStyle name="计算 2 2 2 2 2 9 2" xfId="7651"/>
    <cellStyle name="计算 2 2 2 2 2 9 2 2" xfId="28261"/>
    <cellStyle name="计算 2 2 2 2 2 9 2 3" xfId="18870"/>
    <cellStyle name="计算 2 2 2 2 2 9 3" xfId="11324"/>
    <cellStyle name="计算 2 2 2 2 2 9 3 2" xfId="31019"/>
    <cellStyle name="计算 2 2 2 2 2 9 3 3" xfId="22430"/>
    <cellStyle name="计算 2 2 2 2 2 9 4" xfId="13853"/>
    <cellStyle name="计算 2 2 2 2 2 9 4 2" xfId="33169"/>
    <cellStyle name="计算 2 2 2 2 2 9 5" xfId="25541"/>
    <cellStyle name="计算 2 2 2 2 20" xfId="2057"/>
    <cellStyle name="计算 2 2 2 2 20 2" xfId="24296"/>
    <cellStyle name="计算 2 2 2 2 20 3" xfId="14684"/>
    <cellStyle name="计算 2 2 2 2 21" xfId="34929"/>
    <cellStyle name="计算 2 2 2 2 3" xfId="1656"/>
    <cellStyle name="计算 2 2 2 2 3 2" xfId="5714"/>
    <cellStyle name="计算 2 2 2 2 3 2 2" xfId="26811"/>
    <cellStyle name="计算 2 2 2 2 3 2 3" xfId="16935"/>
    <cellStyle name="计算 2 2 2 2 3 3" xfId="9392"/>
    <cellStyle name="计算 2 2 2 2 3 3 2" xfId="29573"/>
    <cellStyle name="计算 2 2 2 2 3 3 3" xfId="20498"/>
    <cellStyle name="计算 2 2 2 2 3 4" xfId="12852"/>
    <cellStyle name="计算 2 2 2 2 3 4 2" xfId="32168"/>
    <cellStyle name="计算 2 2 2 2 3 5" xfId="24024"/>
    <cellStyle name="计算 2 2 2 2 3 6" xfId="35155"/>
    <cellStyle name="计算 2 2 2 2 4" xfId="2459"/>
    <cellStyle name="计算 2 2 2 2 4 2" xfId="6349"/>
    <cellStyle name="计算 2 2 2 2 4 2 2" xfId="27330"/>
    <cellStyle name="计算 2 2 2 2 4 2 3" xfId="17570"/>
    <cellStyle name="计算 2 2 2 2 4 3" xfId="10024"/>
    <cellStyle name="计算 2 2 2 2 4 3 2" xfId="30090"/>
    <cellStyle name="计算 2 2 2 2 4 3 3" xfId="21130"/>
    <cellStyle name="计算 2 2 2 2 4 4" xfId="13235"/>
    <cellStyle name="计算 2 2 2 2 4 4 2" xfId="32551"/>
    <cellStyle name="计算 2 2 2 2 4 5" xfId="24591"/>
    <cellStyle name="计算 2 2 2 2 4 6" xfId="36092"/>
    <cellStyle name="计算 2 2 2 2 5" xfId="1578"/>
    <cellStyle name="计算 2 2 2 2 5 2" xfId="5637"/>
    <cellStyle name="计算 2 2 2 2 5 2 2" xfId="26740"/>
    <cellStyle name="计算 2 2 2 2 5 2 3" xfId="16858"/>
    <cellStyle name="计算 2 2 2 2 5 3" xfId="9315"/>
    <cellStyle name="计算 2 2 2 2 5 3 2" xfId="29502"/>
    <cellStyle name="计算 2 2 2 2 5 3 3" xfId="20421"/>
    <cellStyle name="计算 2 2 2 2 5 4" xfId="12794"/>
    <cellStyle name="计算 2 2 2 2 5 4 2" xfId="32110"/>
    <cellStyle name="计算 2 2 2 2 5 5" xfId="23952"/>
    <cellStyle name="计算 2 2 2 2 6" xfId="2670"/>
    <cellStyle name="计算 2 2 2 2 6 2" xfId="6549"/>
    <cellStyle name="计算 2 2 2 2 6 2 2" xfId="27465"/>
    <cellStyle name="计算 2 2 2 2 6 2 3" xfId="17768"/>
    <cellStyle name="计算 2 2 2 2 6 3" xfId="10222"/>
    <cellStyle name="计算 2 2 2 2 6 3 2" xfId="30223"/>
    <cellStyle name="计算 2 2 2 2 6 3 3" xfId="21328"/>
    <cellStyle name="计算 2 2 2 2 6 4" xfId="13316"/>
    <cellStyle name="计算 2 2 2 2 6 4 2" xfId="32632"/>
    <cellStyle name="计算 2 2 2 2 6 5" xfId="24729"/>
    <cellStyle name="计算 2 2 2 2 7" xfId="3149"/>
    <cellStyle name="计算 2 2 2 2 7 2" xfId="7014"/>
    <cellStyle name="计算 2 2 2 2 7 2 2" xfId="27848"/>
    <cellStyle name="计算 2 2 2 2 7 2 3" xfId="18233"/>
    <cellStyle name="计算 2 2 2 2 7 3" xfId="10687"/>
    <cellStyle name="计算 2 2 2 2 7 3 2" xfId="30606"/>
    <cellStyle name="计算 2 2 2 2 7 3 3" xfId="21793"/>
    <cellStyle name="计算 2 2 2 2 7 4" xfId="13582"/>
    <cellStyle name="计算 2 2 2 2 7 4 2" xfId="32898"/>
    <cellStyle name="计算 2 2 2 2 7 5" xfId="25113"/>
    <cellStyle name="计算 2 2 2 2 8" xfId="2971"/>
    <cellStyle name="计算 2 2 2 2 8 2" xfId="6837"/>
    <cellStyle name="计算 2 2 2 2 8 2 2" xfId="27727"/>
    <cellStyle name="计算 2 2 2 2 8 2 3" xfId="18056"/>
    <cellStyle name="计算 2 2 2 2 8 3" xfId="10510"/>
    <cellStyle name="计算 2 2 2 2 8 3 2" xfId="30485"/>
    <cellStyle name="计算 2 2 2 2 8 3 3" xfId="21616"/>
    <cellStyle name="计算 2 2 2 2 8 4" xfId="13498"/>
    <cellStyle name="计算 2 2 2 2 8 4 2" xfId="32814"/>
    <cellStyle name="计算 2 2 2 2 8 5" xfId="24992"/>
    <cellStyle name="计算 2 2 2 2 9" xfId="3548"/>
    <cellStyle name="计算 2 2 2 2 9 2" xfId="7405"/>
    <cellStyle name="计算 2 2 2 2 9 2 2" xfId="28088"/>
    <cellStyle name="计算 2 2 2 2 9 2 3" xfId="18624"/>
    <cellStyle name="计算 2 2 2 2 9 3" xfId="11078"/>
    <cellStyle name="计算 2 2 2 2 9 3 2" xfId="30846"/>
    <cellStyle name="计算 2 2 2 2 9 3 3" xfId="22184"/>
    <cellStyle name="计算 2 2 2 2 9 4" xfId="13733"/>
    <cellStyle name="计算 2 2 2 2 9 4 2" xfId="33049"/>
    <cellStyle name="计算 2 2 2 2 9 5" xfId="25357"/>
    <cellStyle name="计算 2 2 2 20" xfId="2056"/>
    <cellStyle name="计算 2 2 2 20 2" xfId="24295"/>
    <cellStyle name="计算 2 2 2 20 3" xfId="16492"/>
    <cellStyle name="计算 2 2 2 21" xfId="34687"/>
    <cellStyle name="计算 2 2 2 3" xfId="1657"/>
    <cellStyle name="计算 2 2 2 3 2" xfId="5715"/>
    <cellStyle name="计算 2 2 2 3 2 2" xfId="26812"/>
    <cellStyle name="计算 2 2 2 3 2 3" xfId="16936"/>
    <cellStyle name="计算 2 2 2 3 3" xfId="9393"/>
    <cellStyle name="计算 2 2 2 3 3 2" xfId="29574"/>
    <cellStyle name="计算 2 2 2 3 3 3" xfId="20499"/>
    <cellStyle name="计算 2 2 2 3 4" xfId="12853"/>
    <cellStyle name="计算 2 2 2 3 4 2" xfId="32169"/>
    <cellStyle name="计算 2 2 2 3 5" xfId="24025"/>
    <cellStyle name="计算 2 2 2 3 6" xfId="34883"/>
    <cellStyle name="计算 2 2 2 4" xfId="2533"/>
    <cellStyle name="计算 2 2 2 4 2" xfId="6419"/>
    <cellStyle name="计算 2 2 2 4 2 2" xfId="27367"/>
    <cellStyle name="计算 2 2 2 4 2 3" xfId="17640"/>
    <cellStyle name="计算 2 2 2 4 3" xfId="10094"/>
    <cellStyle name="计算 2 2 2 4 3 2" xfId="30127"/>
    <cellStyle name="计算 2 2 2 4 3 3" xfId="21200"/>
    <cellStyle name="计算 2 2 2 4 4" xfId="13272"/>
    <cellStyle name="计算 2 2 2 4 4 2" xfId="32588"/>
    <cellStyle name="计算 2 2 2 4 5" xfId="24628"/>
    <cellStyle name="计算 2 2 2 4 6" xfId="35619"/>
    <cellStyle name="计算 2 2 2 5" xfId="1660"/>
    <cellStyle name="计算 2 2 2 5 2" xfId="5718"/>
    <cellStyle name="计算 2 2 2 5 2 2" xfId="26815"/>
    <cellStyle name="计算 2 2 2 5 2 3" xfId="16939"/>
    <cellStyle name="计算 2 2 2 5 3" xfId="9396"/>
    <cellStyle name="计算 2 2 2 5 3 2" xfId="29577"/>
    <cellStyle name="计算 2 2 2 5 3 3" xfId="20502"/>
    <cellStyle name="计算 2 2 2 5 4" xfId="12856"/>
    <cellStyle name="计算 2 2 2 5 4 2" xfId="32172"/>
    <cellStyle name="计算 2 2 2 5 5" xfId="24028"/>
    <cellStyle name="计算 2 2 2 6" xfId="2530"/>
    <cellStyle name="计算 2 2 2 6 2" xfId="6416"/>
    <cellStyle name="计算 2 2 2 6 2 2" xfId="27364"/>
    <cellStyle name="计算 2 2 2 6 2 3" xfId="17637"/>
    <cellStyle name="计算 2 2 2 6 3" xfId="10091"/>
    <cellStyle name="计算 2 2 2 6 3 2" xfId="30124"/>
    <cellStyle name="计算 2 2 2 6 3 3" xfId="21197"/>
    <cellStyle name="计算 2 2 2 6 4" xfId="13269"/>
    <cellStyle name="计算 2 2 2 6 4 2" xfId="32585"/>
    <cellStyle name="计算 2 2 2 6 5" xfId="24625"/>
    <cellStyle name="计算 2 2 2 7" xfId="3148"/>
    <cellStyle name="计算 2 2 2 7 2" xfId="7013"/>
    <cellStyle name="计算 2 2 2 7 2 2" xfId="27847"/>
    <cellStyle name="计算 2 2 2 7 2 3" xfId="18232"/>
    <cellStyle name="计算 2 2 2 7 3" xfId="10686"/>
    <cellStyle name="计算 2 2 2 7 3 2" xfId="30605"/>
    <cellStyle name="计算 2 2 2 7 3 3" xfId="21792"/>
    <cellStyle name="计算 2 2 2 7 4" xfId="13581"/>
    <cellStyle name="计算 2 2 2 7 4 2" xfId="32897"/>
    <cellStyle name="计算 2 2 2 7 5" xfId="25112"/>
    <cellStyle name="计算 2 2 2 8" xfId="2970"/>
    <cellStyle name="计算 2 2 2 8 2" xfId="6836"/>
    <cellStyle name="计算 2 2 2 8 2 2" xfId="27726"/>
    <cellStyle name="计算 2 2 2 8 2 3" xfId="18055"/>
    <cellStyle name="计算 2 2 2 8 3" xfId="10509"/>
    <cellStyle name="计算 2 2 2 8 3 2" xfId="30484"/>
    <cellStyle name="计算 2 2 2 8 3 3" xfId="21615"/>
    <cellStyle name="计算 2 2 2 8 4" xfId="13497"/>
    <cellStyle name="计算 2 2 2 8 4 2" xfId="32813"/>
    <cellStyle name="计算 2 2 2 8 5" xfId="24991"/>
    <cellStyle name="计算 2 2 2 9" xfId="3547"/>
    <cellStyle name="计算 2 2 2 9 2" xfId="7404"/>
    <cellStyle name="计算 2 2 2 9 2 2" xfId="28087"/>
    <cellStyle name="计算 2 2 2 9 2 3" xfId="18623"/>
    <cellStyle name="计算 2 2 2 9 3" xfId="11077"/>
    <cellStyle name="计算 2 2 2 9 3 2" xfId="30845"/>
    <cellStyle name="计算 2 2 2 9 3 3" xfId="22183"/>
    <cellStyle name="计算 2 2 2 9 4" xfId="13732"/>
    <cellStyle name="计算 2 2 2 9 4 2" xfId="33048"/>
    <cellStyle name="计算 2 2 2 9 5" xfId="25356"/>
    <cellStyle name="计算 2 2 20" xfId="4924"/>
    <cellStyle name="计算 2 2 20 2" xfId="8723"/>
    <cellStyle name="计算 2 2 20 2 2" xfId="29036"/>
    <cellStyle name="计算 2 2 20 2 3" xfId="19942"/>
    <cellStyle name="计算 2 2 20 3" xfId="12396"/>
    <cellStyle name="计算 2 2 20 3 2" xfId="31794"/>
    <cellStyle name="计算 2 2 20 3 3" xfId="23502"/>
    <cellStyle name="计算 2 2 20 4" xfId="14395"/>
    <cellStyle name="计算 2 2 20 4 2" xfId="33711"/>
    <cellStyle name="计算 2 2 20 5" xfId="26348"/>
    <cellStyle name="计算 2 2 21" xfId="5507"/>
    <cellStyle name="计算 2 2 21 2" xfId="9189"/>
    <cellStyle name="计算 2 2 21 2 2" xfId="29377"/>
    <cellStyle name="计算 2 2 21 3" xfId="16732"/>
    <cellStyle name="计算 2 2 21 4" xfId="14647"/>
    <cellStyle name="计算 2 2 22" xfId="2055"/>
    <cellStyle name="计算 2 2 22 2" xfId="24294"/>
    <cellStyle name="计算 2 2 22 3" xfId="14616"/>
    <cellStyle name="计算 2 2 23" xfId="34094"/>
    <cellStyle name="计算 2 2 3" xfId="1328"/>
    <cellStyle name="计算 2 2 3 10" xfId="3613"/>
    <cellStyle name="计算 2 2 3 10 2" xfId="7470"/>
    <cellStyle name="计算 2 2 3 10 2 2" xfId="28143"/>
    <cellStyle name="计算 2 2 3 10 2 3" xfId="18689"/>
    <cellStyle name="计算 2 2 3 10 3" xfId="11143"/>
    <cellStyle name="计算 2 2 3 10 3 2" xfId="30901"/>
    <cellStyle name="计算 2 2 3 10 3 3" xfId="22249"/>
    <cellStyle name="计算 2 2 3 10 4" xfId="13782"/>
    <cellStyle name="计算 2 2 3 10 4 2" xfId="33098"/>
    <cellStyle name="计算 2 2 3 10 5" xfId="25412"/>
    <cellStyle name="计算 2 2 3 11" xfId="4188"/>
    <cellStyle name="计算 2 2 3 11 2" xfId="8008"/>
    <cellStyle name="计算 2 2 3 11 2 2" xfId="28533"/>
    <cellStyle name="计算 2 2 3 11 2 3" xfId="19227"/>
    <cellStyle name="计算 2 2 3 11 3" xfId="11681"/>
    <cellStyle name="计算 2 2 3 11 3 2" xfId="31291"/>
    <cellStyle name="计算 2 2 3 11 3 3" xfId="22787"/>
    <cellStyle name="计算 2 2 3 11 4" xfId="14049"/>
    <cellStyle name="计算 2 2 3 11 4 2" xfId="33365"/>
    <cellStyle name="计算 2 2 3 11 5" xfId="25827"/>
    <cellStyle name="计算 2 2 3 12" xfId="4015"/>
    <cellStyle name="计算 2 2 3 12 2" xfId="7840"/>
    <cellStyle name="计算 2 2 3 12 2 2" xfId="28421"/>
    <cellStyle name="计算 2 2 3 12 2 3" xfId="19059"/>
    <cellStyle name="计算 2 2 3 12 3" xfId="11513"/>
    <cellStyle name="计算 2 2 3 12 3 2" xfId="31179"/>
    <cellStyle name="计算 2 2 3 12 3 3" xfId="22619"/>
    <cellStyle name="计算 2 2 3 12 4" xfId="13974"/>
    <cellStyle name="计算 2 2 3 12 4 2" xfId="33290"/>
    <cellStyle name="计算 2 2 3 12 5" xfId="25710"/>
    <cellStyle name="计算 2 2 3 13" xfId="4569"/>
    <cellStyle name="计算 2 2 3 13 2" xfId="8387"/>
    <cellStyle name="计算 2 2 3 13 2 2" xfId="28761"/>
    <cellStyle name="计算 2 2 3 13 2 3" xfId="19606"/>
    <cellStyle name="计算 2 2 3 13 3" xfId="12060"/>
    <cellStyle name="计算 2 2 3 13 3 2" xfId="31519"/>
    <cellStyle name="计算 2 2 3 13 3 3" xfId="23166"/>
    <cellStyle name="计算 2 2 3 13 4" xfId="14195"/>
    <cellStyle name="计算 2 2 3 13 4 2" xfId="33511"/>
    <cellStyle name="计算 2 2 3 13 5" xfId="26056"/>
    <cellStyle name="计算 2 2 3 14" xfId="4768"/>
    <cellStyle name="计算 2 2 3 14 2" xfId="8579"/>
    <cellStyle name="计算 2 2 3 14 2 2" xfId="28899"/>
    <cellStyle name="计算 2 2 3 14 2 3" xfId="19798"/>
    <cellStyle name="计算 2 2 3 14 3" xfId="12252"/>
    <cellStyle name="计算 2 2 3 14 3 2" xfId="31657"/>
    <cellStyle name="计算 2 2 3 14 3 3" xfId="23358"/>
    <cellStyle name="计算 2 2 3 14 4" xfId="14296"/>
    <cellStyle name="计算 2 2 3 14 4 2" xfId="33612"/>
    <cellStyle name="计算 2 2 3 14 5" xfId="26199"/>
    <cellStyle name="计算 2 2 3 15" xfId="4631"/>
    <cellStyle name="计算 2 2 3 15 2" xfId="8444"/>
    <cellStyle name="计算 2 2 3 15 2 2" xfId="28808"/>
    <cellStyle name="计算 2 2 3 15 2 3" xfId="19663"/>
    <cellStyle name="计算 2 2 3 15 3" xfId="12117"/>
    <cellStyle name="计算 2 2 3 15 3 2" xfId="31566"/>
    <cellStyle name="计算 2 2 3 15 3 3" xfId="23223"/>
    <cellStyle name="计算 2 2 3 15 4" xfId="14241"/>
    <cellStyle name="计算 2 2 3 15 4 2" xfId="33557"/>
    <cellStyle name="计算 2 2 3 15 5" xfId="26108"/>
    <cellStyle name="计算 2 2 3 16" xfId="5060"/>
    <cellStyle name="计算 2 2 3 16 2" xfId="8852"/>
    <cellStyle name="计算 2 2 3 16 2 2" xfId="29123"/>
    <cellStyle name="计算 2 2 3 16 2 3" xfId="20071"/>
    <cellStyle name="计算 2 2 3 16 3" xfId="12525"/>
    <cellStyle name="计算 2 2 3 16 3 2" xfId="31881"/>
    <cellStyle name="计算 2 2 3 16 3 3" xfId="23631"/>
    <cellStyle name="计算 2 2 3 16 4" xfId="14446"/>
    <cellStyle name="计算 2 2 3 16 4 2" xfId="33762"/>
    <cellStyle name="计算 2 2 3 16 5" xfId="26437"/>
    <cellStyle name="计算 2 2 3 17" xfId="4928"/>
    <cellStyle name="计算 2 2 3 17 2" xfId="8727"/>
    <cellStyle name="计算 2 2 3 17 2 2" xfId="29040"/>
    <cellStyle name="计算 2 2 3 17 2 3" xfId="19946"/>
    <cellStyle name="计算 2 2 3 17 3" xfId="12400"/>
    <cellStyle name="计算 2 2 3 17 3 2" xfId="31798"/>
    <cellStyle name="计算 2 2 3 17 3 3" xfId="23506"/>
    <cellStyle name="计算 2 2 3 17 4" xfId="14399"/>
    <cellStyle name="计算 2 2 3 17 4 2" xfId="33715"/>
    <cellStyle name="计算 2 2 3 17 5" xfId="26352"/>
    <cellStyle name="计算 2 2 3 18" xfId="5511"/>
    <cellStyle name="计算 2 2 3 18 2" xfId="9193"/>
    <cellStyle name="计算 2 2 3 18 2 2" xfId="29381"/>
    <cellStyle name="计算 2 2 3 18 3" xfId="16736"/>
    <cellStyle name="计算 2 2 3 18 4" xfId="14651"/>
    <cellStyle name="计算 2 2 3 19" xfId="2065"/>
    <cellStyle name="计算 2 2 3 19 2" xfId="24298"/>
    <cellStyle name="计算 2 2 3 19 3" xfId="16479"/>
    <cellStyle name="计算 2 2 3 2" xfId="1654"/>
    <cellStyle name="计算 2 2 3 2 2" xfId="5712"/>
    <cellStyle name="计算 2 2 3 2 2 2" xfId="26809"/>
    <cellStyle name="计算 2 2 3 2 2 3" xfId="16933"/>
    <cellStyle name="计算 2 2 3 2 3" xfId="9390"/>
    <cellStyle name="计算 2 2 3 2 3 2" xfId="29571"/>
    <cellStyle name="计算 2 2 3 2 3 3" xfId="20496"/>
    <cellStyle name="计算 2 2 3 2 4" xfId="12850"/>
    <cellStyle name="计算 2 2 3 2 4 2" xfId="32166"/>
    <cellStyle name="计算 2 2 3 2 5" xfId="24022"/>
    <cellStyle name="计算 2 2 3 2 6" xfId="34835"/>
    <cellStyle name="计算 2 2 3 20" xfId="34397"/>
    <cellStyle name="计算 2 2 3 3" xfId="2461"/>
    <cellStyle name="计算 2 2 3 3 2" xfId="6351"/>
    <cellStyle name="计算 2 2 3 3 2 2" xfId="27332"/>
    <cellStyle name="计算 2 2 3 3 2 3" xfId="17572"/>
    <cellStyle name="计算 2 2 3 3 3" xfId="10026"/>
    <cellStyle name="计算 2 2 3 3 3 2" xfId="30092"/>
    <cellStyle name="计算 2 2 3 3 3 3" xfId="21132"/>
    <cellStyle name="计算 2 2 3 3 4" xfId="13237"/>
    <cellStyle name="计算 2 2 3 3 4 2" xfId="32553"/>
    <cellStyle name="计算 2 2 3 3 5" xfId="24593"/>
    <cellStyle name="计算 2 2 3 3 6" xfId="35584"/>
    <cellStyle name="计算 2 2 3 4" xfId="1576"/>
    <cellStyle name="计算 2 2 3 4 2" xfId="5635"/>
    <cellStyle name="计算 2 2 3 4 2 2" xfId="26738"/>
    <cellStyle name="计算 2 2 3 4 2 3" xfId="16856"/>
    <cellStyle name="计算 2 2 3 4 3" xfId="9313"/>
    <cellStyle name="计算 2 2 3 4 3 2" xfId="29500"/>
    <cellStyle name="计算 2 2 3 4 3 3" xfId="20419"/>
    <cellStyle name="计算 2 2 3 4 4" xfId="12792"/>
    <cellStyle name="计算 2 2 3 4 4 2" xfId="32108"/>
    <cellStyle name="计算 2 2 3 4 5" xfId="23950"/>
    <cellStyle name="计算 2 2 3 5" xfId="2672"/>
    <cellStyle name="计算 2 2 3 5 2" xfId="6551"/>
    <cellStyle name="计算 2 2 3 5 2 2" xfId="27467"/>
    <cellStyle name="计算 2 2 3 5 2 3" xfId="17770"/>
    <cellStyle name="计算 2 2 3 5 3" xfId="10224"/>
    <cellStyle name="计算 2 2 3 5 3 2" xfId="30225"/>
    <cellStyle name="计算 2 2 3 5 3 3" xfId="21330"/>
    <cellStyle name="计算 2 2 3 5 4" xfId="13318"/>
    <cellStyle name="计算 2 2 3 5 4 2" xfId="32634"/>
    <cellStyle name="计算 2 2 3 5 5" xfId="24731"/>
    <cellStyle name="计算 2 2 3 6" xfId="3151"/>
    <cellStyle name="计算 2 2 3 6 2" xfId="7016"/>
    <cellStyle name="计算 2 2 3 6 2 2" xfId="27850"/>
    <cellStyle name="计算 2 2 3 6 2 3" xfId="18235"/>
    <cellStyle name="计算 2 2 3 6 3" xfId="10689"/>
    <cellStyle name="计算 2 2 3 6 3 2" xfId="30608"/>
    <cellStyle name="计算 2 2 3 6 3 3" xfId="21795"/>
    <cellStyle name="计算 2 2 3 6 4" xfId="13584"/>
    <cellStyle name="计算 2 2 3 6 4 2" xfId="32900"/>
    <cellStyle name="计算 2 2 3 6 5" xfId="25115"/>
    <cellStyle name="计算 2 2 3 7" xfId="2973"/>
    <cellStyle name="计算 2 2 3 7 2" xfId="6839"/>
    <cellStyle name="计算 2 2 3 7 2 2" xfId="27729"/>
    <cellStyle name="计算 2 2 3 7 2 3" xfId="18058"/>
    <cellStyle name="计算 2 2 3 7 3" xfId="10512"/>
    <cellStyle name="计算 2 2 3 7 3 2" xfId="30487"/>
    <cellStyle name="计算 2 2 3 7 3 3" xfId="21618"/>
    <cellStyle name="计算 2 2 3 7 4" xfId="13500"/>
    <cellStyle name="计算 2 2 3 7 4 2" xfId="32816"/>
    <cellStyle name="计算 2 2 3 7 5" xfId="24994"/>
    <cellStyle name="计算 2 2 3 8" xfId="3550"/>
    <cellStyle name="计算 2 2 3 8 2" xfId="7407"/>
    <cellStyle name="计算 2 2 3 8 2 2" xfId="28090"/>
    <cellStyle name="计算 2 2 3 8 2 3" xfId="18626"/>
    <cellStyle name="计算 2 2 3 8 3" xfId="11080"/>
    <cellStyle name="计算 2 2 3 8 3 2" xfId="30848"/>
    <cellStyle name="计算 2 2 3 8 3 3" xfId="22186"/>
    <cellStyle name="计算 2 2 3 8 4" xfId="13735"/>
    <cellStyle name="计算 2 2 3 8 4 2" xfId="33051"/>
    <cellStyle name="计算 2 2 3 8 5" xfId="25359"/>
    <cellStyle name="计算 2 2 3 9" xfId="3806"/>
    <cellStyle name="计算 2 2 3 9 2" xfId="7652"/>
    <cellStyle name="计算 2 2 3 9 2 2" xfId="28262"/>
    <cellStyle name="计算 2 2 3 9 2 3" xfId="18871"/>
    <cellStyle name="计算 2 2 3 9 3" xfId="11325"/>
    <cellStyle name="计算 2 2 3 9 3 2" xfId="31020"/>
    <cellStyle name="计算 2 2 3 9 3 3" xfId="22431"/>
    <cellStyle name="计算 2 2 3 9 4" xfId="13854"/>
    <cellStyle name="计算 2 2 3 9 4 2" xfId="33170"/>
    <cellStyle name="计算 2 2 3 9 5" xfId="25542"/>
    <cellStyle name="计算 2 2 4" xfId="1329"/>
    <cellStyle name="计算 2 2 4 10" xfId="3614"/>
    <cellStyle name="计算 2 2 4 10 2" xfId="7471"/>
    <cellStyle name="计算 2 2 4 10 2 2" xfId="28144"/>
    <cellStyle name="计算 2 2 4 10 2 3" xfId="18690"/>
    <cellStyle name="计算 2 2 4 10 3" xfId="11144"/>
    <cellStyle name="计算 2 2 4 10 3 2" xfId="30902"/>
    <cellStyle name="计算 2 2 4 10 3 3" xfId="22250"/>
    <cellStyle name="计算 2 2 4 10 4" xfId="13783"/>
    <cellStyle name="计算 2 2 4 10 4 2" xfId="33099"/>
    <cellStyle name="计算 2 2 4 10 5" xfId="25413"/>
    <cellStyle name="计算 2 2 4 11" xfId="4189"/>
    <cellStyle name="计算 2 2 4 11 2" xfId="8009"/>
    <cellStyle name="计算 2 2 4 11 2 2" xfId="28534"/>
    <cellStyle name="计算 2 2 4 11 2 3" xfId="19228"/>
    <cellStyle name="计算 2 2 4 11 3" xfId="11682"/>
    <cellStyle name="计算 2 2 4 11 3 2" xfId="31292"/>
    <cellStyle name="计算 2 2 4 11 3 3" xfId="22788"/>
    <cellStyle name="计算 2 2 4 11 4" xfId="14050"/>
    <cellStyle name="计算 2 2 4 11 4 2" xfId="33366"/>
    <cellStyle name="计算 2 2 4 11 5" xfId="25828"/>
    <cellStyle name="计算 2 2 4 12" xfId="4016"/>
    <cellStyle name="计算 2 2 4 12 2" xfId="7841"/>
    <cellStyle name="计算 2 2 4 12 2 2" xfId="28422"/>
    <cellStyle name="计算 2 2 4 12 2 3" xfId="19060"/>
    <cellStyle name="计算 2 2 4 12 3" xfId="11514"/>
    <cellStyle name="计算 2 2 4 12 3 2" xfId="31180"/>
    <cellStyle name="计算 2 2 4 12 3 3" xfId="22620"/>
    <cellStyle name="计算 2 2 4 12 4" xfId="13975"/>
    <cellStyle name="计算 2 2 4 12 4 2" xfId="33291"/>
    <cellStyle name="计算 2 2 4 12 5" xfId="25711"/>
    <cellStyle name="计算 2 2 4 13" xfId="4570"/>
    <cellStyle name="计算 2 2 4 13 2" xfId="8388"/>
    <cellStyle name="计算 2 2 4 13 2 2" xfId="28762"/>
    <cellStyle name="计算 2 2 4 13 2 3" xfId="19607"/>
    <cellStyle name="计算 2 2 4 13 3" xfId="12061"/>
    <cellStyle name="计算 2 2 4 13 3 2" xfId="31520"/>
    <cellStyle name="计算 2 2 4 13 3 3" xfId="23167"/>
    <cellStyle name="计算 2 2 4 13 4" xfId="14196"/>
    <cellStyle name="计算 2 2 4 13 4 2" xfId="33512"/>
    <cellStyle name="计算 2 2 4 13 5" xfId="26057"/>
    <cellStyle name="计算 2 2 4 14" xfId="4769"/>
    <cellStyle name="计算 2 2 4 14 2" xfId="8580"/>
    <cellStyle name="计算 2 2 4 14 2 2" xfId="28900"/>
    <cellStyle name="计算 2 2 4 14 2 3" xfId="19799"/>
    <cellStyle name="计算 2 2 4 14 3" xfId="12253"/>
    <cellStyle name="计算 2 2 4 14 3 2" xfId="31658"/>
    <cellStyle name="计算 2 2 4 14 3 3" xfId="23359"/>
    <cellStyle name="计算 2 2 4 14 4" xfId="14297"/>
    <cellStyle name="计算 2 2 4 14 4 2" xfId="33613"/>
    <cellStyle name="计算 2 2 4 14 5" xfId="26200"/>
    <cellStyle name="计算 2 2 4 15" xfId="4632"/>
    <cellStyle name="计算 2 2 4 15 2" xfId="8445"/>
    <cellStyle name="计算 2 2 4 15 2 2" xfId="28809"/>
    <cellStyle name="计算 2 2 4 15 2 3" xfId="19664"/>
    <cellStyle name="计算 2 2 4 15 3" xfId="12118"/>
    <cellStyle name="计算 2 2 4 15 3 2" xfId="31567"/>
    <cellStyle name="计算 2 2 4 15 3 3" xfId="23224"/>
    <cellStyle name="计算 2 2 4 15 4" xfId="14242"/>
    <cellStyle name="计算 2 2 4 15 4 2" xfId="33558"/>
    <cellStyle name="计算 2 2 4 15 5" xfId="26109"/>
    <cellStyle name="计算 2 2 4 16" xfId="5061"/>
    <cellStyle name="计算 2 2 4 16 2" xfId="8853"/>
    <cellStyle name="计算 2 2 4 16 2 2" xfId="29124"/>
    <cellStyle name="计算 2 2 4 16 2 3" xfId="20072"/>
    <cellStyle name="计算 2 2 4 16 3" xfId="12526"/>
    <cellStyle name="计算 2 2 4 16 3 2" xfId="31882"/>
    <cellStyle name="计算 2 2 4 16 3 3" xfId="23632"/>
    <cellStyle name="计算 2 2 4 16 4" xfId="14447"/>
    <cellStyle name="计算 2 2 4 16 4 2" xfId="33763"/>
    <cellStyle name="计算 2 2 4 16 5" xfId="26438"/>
    <cellStyle name="计算 2 2 4 17" xfId="4929"/>
    <cellStyle name="计算 2 2 4 17 2" xfId="8728"/>
    <cellStyle name="计算 2 2 4 17 2 2" xfId="29041"/>
    <cellStyle name="计算 2 2 4 17 2 3" xfId="19947"/>
    <cellStyle name="计算 2 2 4 17 3" xfId="12401"/>
    <cellStyle name="计算 2 2 4 17 3 2" xfId="31799"/>
    <cellStyle name="计算 2 2 4 17 3 3" xfId="23507"/>
    <cellStyle name="计算 2 2 4 17 4" xfId="14400"/>
    <cellStyle name="计算 2 2 4 17 4 2" xfId="33716"/>
    <cellStyle name="计算 2 2 4 17 5" xfId="26353"/>
    <cellStyle name="计算 2 2 4 18" xfId="5512"/>
    <cellStyle name="计算 2 2 4 18 2" xfId="9194"/>
    <cellStyle name="计算 2 2 4 18 2 2" xfId="29382"/>
    <cellStyle name="计算 2 2 4 18 3" xfId="16737"/>
    <cellStyle name="计算 2 2 4 18 4" xfId="14652"/>
    <cellStyle name="计算 2 2 4 19" xfId="2066"/>
    <cellStyle name="计算 2 2 4 19 2" xfId="24299"/>
    <cellStyle name="计算 2 2 4 19 3" xfId="14685"/>
    <cellStyle name="计算 2 2 4 2" xfId="1653"/>
    <cellStyle name="计算 2 2 4 2 2" xfId="5711"/>
    <cellStyle name="计算 2 2 4 2 2 2" xfId="26808"/>
    <cellStyle name="计算 2 2 4 2 2 3" xfId="16932"/>
    <cellStyle name="计算 2 2 4 2 3" xfId="9389"/>
    <cellStyle name="计算 2 2 4 2 3 2" xfId="29570"/>
    <cellStyle name="计算 2 2 4 2 3 3" xfId="20495"/>
    <cellStyle name="计算 2 2 4 2 4" xfId="12849"/>
    <cellStyle name="计算 2 2 4 2 4 2" xfId="32165"/>
    <cellStyle name="计算 2 2 4 2 5" xfId="24021"/>
    <cellStyle name="计算 2 2 4 2 6" xfId="34901"/>
    <cellStyle name="计算 2 2 4 20" xfId="35085"/>
    <cellStyle name="计算 2 2 4 3" xfId="2462"/>
    <cellStyle name="计算 2 2 4 3 2" xfId="6352"/>
    <cellStyle name="计算 2 2 4 3 2 2" xfId="27333"/>
    <cellStyle name="计算 2 2 4 3 2 3" xfId="17573"/>
    <cellStyle name="计算 2 2 4 3 3" xfId="10027"/>
    <cellStyle name="计算 2 2 4 3 3 2" xfId="30093"/>
    <cellStyle name="计算 2 2 4 3 3 3" xfId="21133"/>
    <cellStyle name="计算 2 2 4 3 4" xfId="13238"/>
    <cellStyle name="计算 2 2 4 3 4 2" xfId="32554"/>
    <cellStyle name="计算 2 2 4 3 5" xfId="24594"/>
    <cellStyle name="计算 2 2 4 3 6" xfId="35589"/>
    <cellStyle name="计算 2 2 4 4" xfId="1575"/>
    <cellStyle name="计算 2 2 4 4 2" xfId="5634"/>
    <cellStyle name="计算 2 2 4 4 2 2" xfId="26737"/>
    <cellStyle name="计算 2 2 4 4 2 3" xfId="16855"/>
    <cellStyle name="计算 2 2 4 4 3" xfId="9312"/>
    <cellStyle name="计算 2 2 4 4 3 2" xfId="29499"/>
    <cellStyle name="计算 2 2 4 4 3 3" xfId="20418"/>
    <cellStyle name="计算 2 2 4 4 4" xfId="12791"/>
    <cellStyle name="计算 2 2 4 4 4 2" xfId="32107"/>
    <cellStyle name="计算 2 2 4 4 5" xfId="23949"/>
    <cellStyle name="计算 2 2 4 5" xfId="2673"/>
    <cellStyle name="计算 2 2 4 5 2" xfId="6552"/>
    <cellStyle name="计算 2 2 4 5 2 2" xfId="27468"/>
    <cellStyle name="计算 2 2 4 5 2 3" xfId="17771"/>
    <cellStyle name="计算 2 2 4 5 3" xfId="10225"/>
    <cellStyle name="计算 2 2 4 5 3 2" xfId="30226"/>
    <cellStyle name="计算 2 2 4 5 3 3" xfId="21331"/>
    <cellStyle name="计算 2 2 4 5 4" xfId="13319"/>
    <cellStyle name="计算 2 2 4 5 4 2" xfId="32635"/>
    <cellStyle name="计算 2 2 4 5 5" xfId="24732"/>
    <cellStyle name="计算 2 2 4 6" xfId="3152"/>
    <cellStyle name="计算 2 2 4 6 2" xfId="7017"/>
    <cellStyle name="计算 2 2 4 6 2 2" xfId="27851"/>
    <cellStyle name="计算 2 2 4 6 2 3" xfId="18236"/>
    <cellStyle name="计算 2 2 4 6 3" xfId="10690"/>
    <cellStyle name="计算 2 2 4 6 3 2" xfId="30609"/>
    <cellStyle name="计算 2 2 4 6 3 3" xfId="21796"/>
    <cellStyle name="计算 2 2 4 6 4" xfId="13585"/>
    <cellStyle name="计算 2 2 4 6 4 2" xfId="32901"/>
    <cellStyle name="计算 2 2 4 6 5" xfId="25116"/>
    <cellStyle name="计算 2 2 4 7" xfId="2974"/>
    <cellStyle name="计算 2 2 4 7 2" xfId="6840"/>
    <cellStyle name="计算 2 2 4 7 2 2" xfId="27730"/>
    <cellStyle name="计算 2 2 4 7 2 3" xfId="18059"/>
    <cellStyle name="计算 2 2 4 7 3" xfId="10513"/>
    <cellStyle name="计算 2 2 4 7 3 2" xfId="30488"/>
    <cellStyle name="计算 2 2 4 7 3 3" xfId="21619"/>
    <cellStyle name="计算 2 2 4 7 4" xfId="13501"/>
    <cellStyle name="计算 2 2 4 7 4 2" xfId="32817"/>
    <cellStyle name="计算 2 2 4 7 5" xfId="24995"/>
    <cellStyle name="计算 2 2 4 8" xfId="3551"/>
    <cellStyle name="计算 2 2 4 8 2" xfId="7408"/>
    <cellStyle name="计算 2 2 4 8 2 2" xfId="28091"/>
    <cellStyle name="计算 2 2 4 8 2 3" xfId="18627"/>
    <cellStyle name="计算 2 2 4 8 3" xfId="11081"/>
    <cellStyle name="计算 2 2 4 8 3 2" xfId="30849"/>
    <cellStyle name="计算 2 2 4 8 3 3" xfId="22187"/>
    <cellStyle name="计算 2 2 4 8 4" xfId="13736"/>
    <cellStyle name="计算 2 2 4 8 4 2" xfId="33052"/>
    <cellStyle name="计算 2 2 4 8 5" xfId="25360"/>
    <cellStyle name="计算 2 2 4 9" xfId="3807"/>
    <cellStyle name="计算 2 2 4 9 2" xfId="7653"/>
    <cellStyle name="计算 2 2 4 9 2 2" xfId="28263"/>
    <cellStyle name="计算 2 2 4 9 2 3" xfId="18872"/>
    <cellStyle name="计算 2 2 4 9 3" xfId="11326"/>
    <cellStyle name="计算 2 2 4 9 3 2" xfId="31021"/>
    <cellStyle name="计算 2 2 4 9 3 3" xfId="22432"/>
    <cellStyle name="计算 2 2 4 9 4" xfId="13855"/>
    <cellStyle name="计算 2 2 4 9 4 2" xfId="33171"/>
    <cellStyle name="计算 2 2 4 9 5" xfId="25543"/>
    <cellStyle name="计算 2 2 5" xfId="1658"/>
    <cellStyle name="计算 2 2 5 2" xfId="5716"/>
    <cellStyle name="计算 2 2 5 2 2" xfId="26813"/>
    <cellStyle name="计算 2 2 5 2 3" xfId="16937"/>
    <cellStyle name="计算 2 2 5 3" xfId="9394"/>
    <cellStyle name="计算 2 2 5 3 2" xfId="29575"/>
    <cellStyle name="计算 2 2 5 3 3" xfId="20500"/>
    <cellStyle name="计算 2 2 5 4" xfId="12854"/>
    <cellStyle name="计算 2 2 5 4 2" xfId="32170"/>
    <cellStyle name="计算 2 2 5 5" xfId="24026"/>
    <cellStyle name="计算 2 2 6" xfId="2532"/>
    <cellStyle name="计算 2 2 6 2" xfId="6418"/>
    <cellStyle name="计算 2 2 6 2 2" xfId="27366"/>
    <cellStyle name="计算 2 2 6 2 3" xfId="17639"/>
    <cellStyle name="计算 2 2 6 3" xfId="10093"/>
    <cellStyle name="计算 2 2 6 3 2" xfId="30126"/>
    <cellStyle name="计算 2 2 6 3 3" xfId="21199"/>
    <cellStyle name="计算 2 2 6 4" xfId="13271"/>
    <cellStyle name="计算 2 2 6 4 2" xfId="32587"/>
    <cellStyle name="计算 2 2 6 5" xfId="24627"/>
    <cellStyle name="计算 2 2 7" xfId="1661"/>
    <cellStyle name="计算 2 2 7 2" xfId="5719"/>
    <cellStyle name="计算 2 2 7 2 2" xfId="26816"/>
    <cellStyle name="计算 2 2 7 2 3" xfId="16940"/>
    <cellStyle name="计算 2 2 7 3" xfId="9397"/>
    <cellStyle name="计算 2 2 7 3 2" xfId="29578"/>
    <cellStyle name="计算 2 2 7 3 3" xfId="20503"/>
    <cellStyle name="计算 2 2 7 4" xfId="12857"/>
    <cellStyle name="计算 2 2 7 4 2" xfId="32173"/>
    <cellStyle name="计算 2 2 7 5" xfId="24029"/>
    <cellStyle name="计算 2 2 8" xfId="2529"/>
    <cellStyle name="计算 2 2 8 2" xfId="6415"/>
    <cellStyle name="计算 2 2 8 2 2" xfId="27363"/>
    <cellStyle name="计算 2 2 8 2 3" xfId="17636"/>
    <cellStyle name="计算 2 2 8 3" xfId="10090"/>
    <cellStyle name="计算 2 2 8 3 2" xfId="30123"/>
    <cellStyle name="计算 2 2 8 3 3" xfId="21196"/>
    <cellStyle name="计算 2 2 8 4" xfId="13268"/>
    <cellStyle name="计算 2 2 8 4 2" xfId="32584"/>
    <cellStyle name="计算 2 2 8 5" xfId="24624"/>
    <cellStyle name="计算 2 2 9" xfId="3147"/>
    <cellStyle name="计算 2 2 9 2" xfId="7012"/>
    <cellStyle name="计算 2 2 9 2 2" xfId="27846"/>
    <cellStyle name="计算 2 2 9 2 3" xfId="18231"/>
    <cellStyle name="计算 2 2 9 3" xfId="10685"/>
    <cellStyle name="计算 2 2 9 3 2" xfId="30604"/>
    <cellStyle name="计算 2 2 9 3 3" xfId="21791"/>
    <cellStyle name="计算 2 2 9 4" xfId="13580"/>
    <cellStyle name="计算 2 2 9 4 2" xfId="32896"/>
    <cellStyle name="计算 2 2 9 5" xfId="25111"/>
    <cellStyle name="计算 2 20" xfId="5055"/>
    <cellStyle name="计算 2 20 2" xfId="8847"/>
    <cellStyle name="计算 2 20 2 2" xfId="29118"/>
    <cellStyle name="计算 2 20 2 3" xfId="20066"/>
    <cellStyle name="计算 2 20 3" xfId="12520"/>
    <cellStyle name="计算 2 20 3 2" xfId="31876"/>
    <cellStyle name="计算 2 20 3 3" xfId="23626"/>
    <cellStyle name="计算 2 20 4" xfId="14441"/>
    <cellStyle name="计算 2 20 4 2" xfId="33757"/>
    <cellStyle name="计算 2 20 5" xfId="26432"/>
    <cellStyle name="计算 2 21" xfId="4923"/>
    <cellStyle name="计算 2 21 2" xfId="8722"/>
    <cellStyle name="计算 2 21 2 2" xfId="29035"/>
    <cellStyle name="计算 2 21 2 3" xfId="19941"/>
    <cellStyle name="计算 2 21 3" xfId="12395"/>
    <cellStyle name="计算 2 21 3 2" xfId="31793"/>
    <cellStyle name="计算 2 21 3 3" xfId="23501"/>
    <cellStyle name="计算 2 21 4" xfId="14394"/>
    <cellStyle name="计算 2 21 4 2" xfId="33710"/>
    <cellStyle name="计算 2 21 5" xfId="26347"/>
    <cellStyle name="计算 2 22" xfId="5506"/>
    <cellStyle name="计算 2 22 2" xfId="9188"/>
    <cellStyle name="计算 2 22 2 2" xfId="29376"/>
    <cellStyle name="计算 2 22 3" xfId="16731"/>
    <cellStyle name="计算 2 22 4" xfId="14646"/>
    <cellStyle name="计算 2 23" xfId="2054"/>
    <cellStyle name="计算 2 23 2" xfId="24293"/>
    <cellStyle name="计算 2 23 3" xfId="14624"/>
    <cellStyle name="计算 2 24" xfId="34071"/>
    <cellStyle name="计算 2 3" xfId="1330"/>
    <cellStyle name="计算 2 3 10" xfId="2975"/>
    <cellStyle name="计算 2 3 10 2" xfId="6841"/>
    <cellStyle name="计算 2 3 10 2 2" xfId="27731"/>
    <cellStyle name="计算 2 3 10 2 3" xfId="18060"/>
    <cellStyle name="计算 2 3 10 3" xfId="10514"/>
    <cellStyle name="计算 2 3 10 3 2" xfId="30489"/>
    <cellStyle name="计算 2 3 10 3 3" xfId="21620"/>
    <cellStyle name="计算 2 3 10 4" xfId="13502"/>
    <cellStyle name="计算 2 3 10 4 2" xfId="32818"/>
    <cellStyle name="计算 2 3 10 5" xfId="24996"/>
    <cellStyle name="计算 2 3 11" xfId="3552"/>
    <cellStyle name="计算 2 3 11 2" xfId="7409"/>
    <cellStyle name="计算 2 3 11 2 2" xfId="28092"/>
    <cellStyle name="计算 2 3 11 2 3" xfId="18628"/>
    <cellStyle name="计算 2 3 11 3" xfId="11082"/>
    <cellStyle name="计算 2 3 11 3 2" xfId="30850"/>
    <cellStyle name="计算 2 3 11 3 3" xfId="22188"/>
    <cellStyle name="计算 2 3 11 4" xfId="13737"/>
    <cellStyle name="计算 2 3 11 4 2" xfId="33053"/>
    <cellStyle name="计算 2 3 11 5" xfId="25361"/>
    <cellStyle name="计算 2 3 12" xfId="3808"/>
    <cellStyle name="计算 2 3 12 2" xfId="7654"/>
    <cellStyle name="计算 2 3 12 2 2" xfId="28264"/>
    <cellStyle name="计算 2 3 12 2 3" xfId="18873"/>
    <cellStyle name="计算 2 3 12 3" xfId="11327"/>
    <cellStyle name="计算 2 3 12 3 2" xfId="31022"/>
    <cellStyle name="计算 2 3 12 3 3" xfId="22433"/>
    <cellStyle name="计算 2 3 12 4" xfId="13856"/>
    <cellStyle name="计算 2 3 12 4 2" xfId="33172"/>
    <cellStyle name="计算 2 3 12 5" xfId="25544"/>
    <cellStyle name="计算 2 3 13" xfId="3615"/>
    <cellStyle name="计算 2 3 13 2" xfId="7472"/>
    <cellStyle name="计算 2 3 13 2 2" xfId="28145"/>
    <cellStyle name="计算 2 3 13 2 3" xfId="18691"/>
    <cellStyle name="计算 2 3 13 3" xfId="11145"/>
    <cellStyle name="计算 2 3 13 3 2" xfId="30903"/>
    <cellStyle name="计算 2 3 13 3 3" xfId="22251"/>
    <cellStyle name="计算 2 3 13 4" xfId="13784"/>
    <cellStyle name="计算 2 3 13 4 2" xfId="33100"/>
    <cellStyle name="计算 2 3 13 5" xfId="25414"/>
    <cellStyle name="计算 2 3 14" xfId="4190"/>
    <cellStyle name="计算 2 3 14 2" xfId="8010"/>
    <cellStyle name="计算 2 3 14 2 2" xfId="28535"/>
    <cellStyle name="计算 2 3 14 2 3" xfId="19229"/>
    <cellStyle name="计算 2 3 14 3" xfId="11683"/>
    <cellStyle name="计算 2 3 14 3 2" xfId="31293"/>
    <cellStyle name="计算 2 3 14 3 3" xfId="22789"/>
    <cellStyle name="计算 2 3 14 4" xfId="14051"/>
    <cellStyle name="计算 2 3 14 4 2" xfId="33367"/>
    <cellStyle name="计算 2 3 14 5" xfId="25829"/>
    <cellStyle name="计算 2 3 15" xfId="4017"/>
    <cellStyle name="计算 2 3 15 2" xfId="7842"/>
    <cellStyle name="计算 2 3 15 2 2" xfId="28423"/>
    <cellStyle name="计算 2 3 15 2 3" xfId="19061"/>
    <cellStyle name="计算 2 3 15 3" xfId="11515"/>
    <cellStyle name="计算 2 3 15 3 2" xfId="31181"/>
    <cellStyle name="计算 2 3 15 3 3" xfId="22621"/>
    <cellStyle name="计算 2 3 15 4" xfId="13976"/>
    <cellStyle name="计算 2 3 15 4 2" xfId="33292"/>
    <cellStyle name="计算 2 3 15 5" xfId="25712"/>
    <cellStyle name="计算 2 3 16" xfId="4571"/>
    <cellStyle name="计算 2 3 16 2" xfId="8389"/>
    <cellStyle name="计算 2 3 16 2 2" xfId="28763"/>
    <cellStyle name="计算 2 3 16 2 3" xfId="19608"/>
    <cellStyle name="计算 2 3 16 3" xfId="12062"/>
    <cellStyle name="计算 2 3 16 3 2" xfId="31521"/>
    <cellStyle name="计算 2 3 16 3 3" xfId="23168"/>
    <cellStyle name="计算 2 3 16 4" xfId="14197"/>
    <cellStyle name="计算 2 3 16 4 2" xfId="33513"/>
    <cellStyle name="计算 2 3 16 5" xfId="26058"/>
    <cellStyle name="计算 2 3 17" xfId="4770"/>
    <cellStyle name="计算 2 3 17 2" xfId="8581"/>
    <cellStyle name="计算 2 3 17 2 2" xfId="28901"/>
    <cellStyle name="计算 2 3 17 2 3" xfId="19800"/>
    <cellStyle name="计算 2 3 17 3" xfId="12254"/>
    <cellStyle name="计算 2 3 17 3 2" xfId="31659"/>
    <cellStyle name="计算 2 3 17 3 3" xfId="23360"/>
    <cellStyle name="计算 2 3 17 4" xfId="14298"/>
    <cellStyle name="计算 2 3 17 4 2" xfId="33614"/>
    <cellStyle name="计算 2 3 17 5" xfId="26201"/>
    <cellStyle name="计算 2 3 18" xfId="4633"/>
    <cellStyle name="计算 2 3 18 2" xfId="8446"/>
    <cellStyle name="计算 2 3 18 2 2" xfId="28810"/>
    <cellStyle name="计算 2 3 18 2 3" xfId="19665"/>
    <cellStyle name="计算 2 3 18 3" xfId="12119"/>
    <cellStyle name="计算 2 3 18 3 2" xfId="31568"/>
    <cellStyle name="计算 2 3 18 3 3" xfId="23225"/>
    <cellStyle name="计算 2 3 18 4" xfId="14243"/>
    <cellStyle name="计算 2 3 18 4 2" xfId="33559"/>
    <cellStyle name="计算 2 3 18 5" xfId="26110"/>
    <cellStyle name="计算 2 3 19" xfId="5062"/>
    <cellStyle name="计算 2 3 19 2" xfId="8854"/>
    <cellStyle name="计算 2 3 19 2 2" xfId="29125"/>
    <cellStyle name="计算 2 3 19 2 3" xfId="20073"/>
    <cellStyle name="计算 2 3 19 3" xfId="12527"/>
    <cellStyle name="计算 2 3 19 3 2" xfId="31883"/>
    <cellStyle name="计算 2 3 19 3 3" xfId="23633"/>
    <cellStyle name="计算 2 3 19 4" xfId="14448"/>
    <cellStyle name="计算 2 3 19 4 2" xfId="33764"/>
    <cellStyle name="计算 2 3 19 5" xfId="26439"/>
    <cellStyle name="计算 2 3 2" xfId="1331"/>
    <cellStyle name="计算 2 3 2 10" xfId="3616"/>
    <cellStyle name="计算 2 3 2 10 2" xfId="7473"/>
    <cellStyle name="计算 2 3 2 10 2 2" xfId="28146"/>
    <cellStyle name="计算 2 3 2 10 2 3" xfId="18692"/>
    <cellStyle name="计算 2 3 2 10 3" xfId="11146"/>
    <cellStyle name="计算 2 3 2 10 3 2" xfId="30904"/>
    <cellStyle name="计算 2 3 2 10 3 3" xfId="22252"/>
    <cellStyle name="计算 2 3 2 10 4" xfId="13785"/>
    <cellStyle name="计算 2 3 2 10 4 2" xfId="33101"/>
    <cellStyle name="计算 2 3 2 10 5" xfId="25415"/>
    <cellStyle name="计算 2 3 2 11" xfId="4191"/>
    <cellStyle name="计算 2 3 2 11 2" xfId="8011"/>
    <cellStyle name="计算 2 3 2 11 2 2" xfId="28536"/>
    <cellStyle name="计算 2 3 2 11 2 3" xfId="19230"/>
    <cellStyle name="计算 2 3 2 11 3" xfId="11684"/>
    <cellStyle name="计算 2 3 2 11 3 2" xfId="31294"/>
    <cellStyle name="计算 2 3 2 11 3 3" xfId="22790"/>
    <cellStyle name="计算 2 3 2 11 4" xfId="14052"/>
    <cellStyle name="计算 2 3 2 11 4 2" xfId="33368"/>
    <cellStyle name="计算 2 3 2 11 5" xfId="25830"/>
    <cellStyle name="计算 2 3 2 12" xfId="4018"/>
    <cellStyle name="计算 2 3 2 12 2" xfId="7843"/>
    <cellStyle name="计算 2 3 2 12 2 2" xfId="28424"/>
    <cellStyle name="计算 2 3 2 12 2 3" xfId="19062"/>
    <cellStyle name="计算 2 3 2 12 3" xfId="11516"/>
    <cellStyle name="计算 2 3 2 12 3 2" xfId="31182"/>
    <cellStyle name="计算 2 3 2 12 3 3" xfId="22622"/>
    <cellStyle name="计算 2 3 2 12 4" xfId="13977"/>
    <cellStyle name="计算 2 3 2 12 4 2" xfId="33293"/>
    <cellStyle name="计算 2 3 2 12 5" xfId="25713"/>
    <cellStyle name="计算 2 3 2 13" xfId="4572"/>
    <cellStyle name="计算 2 3 2 13 2" xfId="8390"/>
    <cellStyle name="计算 2 3 2 13 2 2" xfId="28764"/>
    <cellStyle name="计算 2 3 2 13 2 3" xfId="19609"/>
    <cellStyle name="计算 2 3 2 13 3" xfId="12063"/>
    <cellStyle name="计算 2 3 2 13 3 2" xfId="31522"/>
    <cellStyle name="计算 2 3 2 13 3 3" xfId="23169"/>
    <cellStyle name="计算 2 3 2 13 4" xfId="14198"/>
    <cellStyle name="计算 2 3 2 13 4 2" xfId="33514"/>
    <cellStyle name="计算 2 3 2 13 5" xfId="26059"/>
    <cellStyle name="计算 2 3 2 14" xfId="4771"/>
    <cellStyle name="计算 2 3 2 14 2" xfId="8582"/>
    <cellStyle name="计算 2 3 2 14 2 2" xfId="28902"/>
    <cellStyle name="计算 2 3 2 14 2 3" xfId="19801"/>
    <cellStyle name="计算 2 3 2 14 3" xfId="12255"/>
    <cellStyle name="计算 2 3 2 14 3 2" xfId="31660"/>
    <cellStyle name="计算 2 3 2 14 3 3" xfId="23361"/>
    <cellStyle name="计算 2 3 2 14 4" xfId="14299"/>
    <cellStyle name="计算 2 3 2 14 4 2" xfId="33615"/>
    <cellStyle name="计算 2 3 2 14 5" xfId="26202"/>
    <cellStyle name="计算 2 3 2 15" xfId="4634"/>
    <cellStyle name="计算 2 3 2 15 2" xfId="8447"/>
    <cellStyle name="计算 2 3 2 15 2 2" xfId="28811"/>
    <cellStyle name="计算 2 3 2 15 2 3" xfId="19666"/>
    <cellStyle name="计算 2 3 2 15 3" xfId="12120"/>
    <cellStyle name="计算 2 3 2 15 3 2" xfId="31569"/>
    <cellStyle name="计算 2 3 2 15 3 3" xfId="23226"/>
    <cellStyle name="计算 2 3 2 15 4" xfId="14244"/>
    <cellStyle name="计算 2 3 2 15 4 2" xfId="33560"/>
    <cellStyle name="计算 2 3 2 15 5" xfId="26111"/>
    <cellStyle name="计算 2 3 2 16" xfId="5063"/>
    <cellStyle name="计算 2 3 2 16 2" xfId="8855"/>
    <cellStyle name="计算 2 3 2 16 2 2" xfId="29126"/>
    <cellStyle name="计算 2 3 2 16 2 3" xfId="20074"/>
    <cellStyle name="计算 2 3 2 16 3" xfId="12528"/>
    <cellStyle name="计算 2 3 2 16 3 2" xfId="31884"/>
    <cellStyle name="计算 2 3 2 16 3 3" xfId="23634"/>
    <cellStyle name="计算 2 3 2 16 4" xfId="14449"/>
    <cellStyle name="计算 2 3 2 16 4 2" xfId="33765"/>
    <cellStyle name="计算 2 3 2 16 5" xfId="26440"/>
    <cellStyle name="计算 2 3 2 17" xfId="4931"/>
    <cellStyle name="计算 2 3 2 17 2" xfId="8730"/>
    <cellStyle name="计算 2 3 2 17 2 2" xfId="29043"/>
    <cellStyle name="计算 2 3 2 17 2 3" xfId="19949"/>
    <cellStyle name="计算 2 3 2 17 3" xfId="12403"/>
    <cellStyle name="计算 2 3 2 17 3 2" xfId="31801"/>
    <cellStyle name="计算 2 3 2 17 3 3" xfId="23509"/>
    <cellStyle name="计算 2 3 2 17 4" xfId="14402"/>
    <cellStyle name="计算 2 3 2 17 4 2" xfId="33718"/>
    <cellStyle name="计算 2 3 2 17 5" xfId="26355"/>
    <cellStyle name="计算 2 3 2 18" xfId="5514"/>
    <cellStyle name="计算 2 3 2 18 2" xfId="9196"/>
    <cellStyle name="计算 2 3 2 18 2 2" xfId="29384"/>
    <cellStyle name="计算 2 3 2 18 3" xfId="16739"/>
    <cellStyle name="计算 2 3 2 18 4" xfId="14654"/>
    <cellStyle name="计算 2 3 2 19" xfId="2069"/>
    <cellStyle name="计算 2 3 2 19 2" xfId="24301"/>
    <cellStyle name="计算 2 3 2 19 3" xfId="16419"/>
    <cellStyle name="计算 2 3 2 2" xfId="1651"/>
    <cellStyle name="计算 2 3 2 2 2" xfId="5709"/>
    <cellStyle name="计算 2 3 2 2 2 2" xfId="26806"/>
    <cellStyle name="计算 2 3 2 2 2 3" xfId="16930"/>
    <cellStyle name="计算 2 3 2 2 3" xfId="9387"/>
    <cellStyle name="计算 2 3 2 2 3 2" xfId="29568"/>
    <cellStyle name="计算 2 3 2 2 3 3" xfId="20493"/>
    <cellStyle name="计算 2 3 2 2 4" xfId="12847"/>
    <cellStyle name="计算 2 3 2 2 4 2" xfId="32163"/>
    <cellStyle name="计算 2 3 2 2 5" xfId="24019"/>
    <cellStyle name="计算 2 3 2 2 6" xfId="34912"/>
    <cellStyle name="计算 2 3 2 20" xfId="34566"/>
    <cellStyle name="计算 2 3 2 3" xfId="2464"/>
    <cellStyle name="计算 2 3 2 3 2" xfId="6354"/>
    <cellStyle name="计算 2 3 2 3 2 2" xfId="27335"/>
    <cellStyle name="计算 2 3 2 3 2 3" xfId="17575"/>
    <cellStyle name="计算 2 3 2 3 3" xfId="10029"/>
    <cellStyle name="计算 2 3 2 3 3 2" xfId="30095"/>
    <cellStyle name="计算 2 3 2 3 3 3" xfId="21135"/>
    <cellStyle name="计算 2 3 2 3 4" xfId="13240"/>
    <cellStyle name="计算 2 3 2 3 4 2" xfId="32556"/>
    <cellStyle name="计算 2 3 2 3 5" xfId="24596"/>
    <cellStyle name="计算 2 3 2 3 6" xfId="36047"/>
    <cellStyle name="计算 2 3 2 4" xfId="1573"/>
    <cellStyle name="计算 2 3 2 4 2" xfId="5632"/>
    <cellStyle name="计算 2 3 2 4 2 2" xfId="26735"/>
    <cellStyle name="计算 2 3 2 4 2 3" xfId="16853"/>
    <cellStyle name="计算 2 3 2 4 3" xfId="9310"/>
    <cellStyle name="计算 2 3 2 4 3 2" xfId="29497"/>
    <cellStyle name="计算 2 3 2 4 3 3" xfId="20416"/>
    <cellStyle name="计算 2 3 2 4 4" xfId="12789"/>
    <cellStyle name="计算 2 3 2 4 4 2" xfId="32105"/>
    <cellStyle name="计算 2 3 2 4 5" xfId="23947"/>
    <cellStyle name="计算 2 3 2 5" xfId="2675"/>
    <cellStyle name="计算 2 3 2 5 2" xfId="6554"/>
    <cellStyle name="计算 2 3 2 5 2 2" xfId="27470"/>
    <cellStyle name="计算 2 3 2 5 2 3" xfId="17773"/>
    <cellStyle name="计算 2 3 2 5 3" xfId="10227"/>
    <cellStyle name="计算 2 3 2 5 3 2" xfId="30228"/>
    <cellStyle name="计算 2 3 2 5 3 3" xfId="21333"/>
    <cellStyle name="计算 2 3 2 5 4" xfId="13321"/>
    <cellStyle name="计算 2 3 2 5 4 2" xfId="32637"/>
    <cellStyle name="计算 2 3 2 5 5" xfId="24734"/>
    <cellStyle name="计算 2 3 2 6" xfId="3154"/>
    <cellStyle name="计算 2 3 2 6 2" xfId="7019"/>
    <cellStyle name="计算 2 3 2 6 2 2" xfId="27853"/>
    <cellStyle name="计算 2 3 2 6 2 3" xfId="18238"/>
    <cellStyle name="计算 2 3 2 6 3" xfId="10692"/>
    <cellStyle name="计算 2 3 2 6 3 2" xfId="30611"/>
    <cellStyle name="计算 2 3 2 6 3 3" xfId="21798"/>
    <cellStyle name="计算 2 3 2 6 4" xfId="13587"/>
    <cellStyle name="计算 2 3 2 6 4 2" xfId="32903"/>
    <cellStyle name="计算 2 3 2 6 5" xfId="25118"/>
    <cellStyle name="计算 2 3 2 7" xfId="2976"/>
    <cellStyle name="计算 2 3 2 7 2" xfId="6842"/>
    <cellStyle name="计算 2 3 2 7 2 2" xfId="27732"/>
    <cellStyle name="计算 2 3 2 7 2 3" xfId="18061"/>
    <cellStyle name="计算 2 3 2 7 3" xfId="10515"/>
    <cellStyle name="计算 2 3 2 7 3 2" xfId="30490"/>
    <cellStyle name="计算 2 3 2 7 3 3" xfId="21621"/>
    <cellStyle name="计算 2 3 2 7 4" xfId="13503"/>
    <cellStyle name="计算 2 3 2 7 4 2" xfId="32819"/>
    <cellStyle name="计算 2 3 2 7 5" xfId="24997"/>
    <cellStyle name="计算 2 3 2 8" xfId="3553"/>
    <cellStyle name="计算 2 3 2 8 2" xfId="7410"/>
    <cellStyle name="计算 2 3 2 8 2 2" xfId="28093"/>
    <cellStyle name="计算 2 3 2 8 2 3" xfId="18629"/>
    <cellStyle name="计算 2 3 2 8 3" xfId="11083"/>
    <cellStyle name="计算 2 3 2 8 3 2" xfId="30851"/>
    <cellStyle name="计算 2 3 2 8 3 3" xfId="22189"/>
    <cellStyle name="计算 2 3 2 8 4" xfId="13738"/>
    <cellStyle name="计算 2 3 2 8 4 2" xfId="33054"/>
    <cellStyle name="计算 2 3 2 8 5" xfId="25362"/>
    <cellStyle name="计算 2 3 2 9" xfId="3809"/>
    <cellStyle name="计算 2 3 2 9 2" xfId="7655"/>
    <cellStyle name="计算 2 3 2 9 2 2" xfId="28265"/>
    <cellStyle name="计算 2 3 2 9 2 3" xfId="18874"/>
    <cellStyle name="计算 2 3 2 9 3" xfId="11328"/>
    <cellStyle name="计算 2 3 2 9 3 2" xfId="31023"/>
    <cellStyle name="计算 2 3 2 9 3 3" xfId="22434"/>
    <cellStyle name="计算 2 3 2 9 4" xfId="13857"/>
    <cellStyle name="计算 2 3 2 9 4 2" xfId="33173"/>
    <cellStyle name="计算 2 3 2 9 5" xfId="25545"/>
    <cellStyle name="计算 2 3 20" xfId="4930"/>
    <cellStyle name="计算 2 3 20 2" xfId="8729"/>
    <cellStyle name="计算 2 3 20 2 2" xfId="29042"/>
    <cellStyle name="计算 2 3 20 2 3" xfId="19948"/>
    <cellStyle name="计算 2 3 20 3" xfId="12402"/>
    <cellStyle name="计算 2 3 20 3 2" xfId="31800"/>
    <cellStyle name="计算 2 3 20 3 3" xfId="23508"/>
    <cellStyle name="计算 2 3 20 4" xfId="14401"/>
    <cellStyle name="计算 2 3 20 4 2" xfId="33717"/>
    <cellStyle name="计算 2 3 20 5" xfId="26354"/>
    <cellStyle name="计算 2 3 21" xfId="5513"/>
    <cellStyle name="计算 2 3 21 2" xfId="9195"/>
    <cellStyle name="计算 2 3 21 2 2" xfId="29383"/>
    <cellStyle name="计算 2 3 21 3" xfId="16738"/>
    <cellStyle name="计算 2 3 21 4" xfId="14653"/>
    <cellStyle name="计算 2 3 22" xfId="2067"/>
    <cellStyle name="计算 2 3 22 2" xfId="24300"/>
    <cellStyle name="计算 2 3 22 3" xfId="14640"/>
    <cellStyle name="计算 2 3 23" xfId="34106"/>
    <cellStyle name="计算 2 3 3" xfId="1332"/>
    <cellStyle name="计算 2 3 3 10" xfId="3810"/>
    <cellStyle name="计算 2 3 3 10 2" xfId="7656"/>
    <cellStyle name="计算 2 3 3 10 2 2" xfId="28266"/>
    <cellStyle name="计算 2 3 3 10 2 3" xfId="18875"/>
    <cellStyle name="计算 2 3 3 10 3" xfId="11329"/>
    <cellStyle name="计算 2 3 3 10 3 2" xfId="31024"/>
    <cellStyle name="计算 2 3 3 10 3 3" xfId="22435"/>
    <cellStyle name="计算 2 3 3 10 4" xfId="13858"/>
    <cellStyle name="计算 2 3 3 10 4 2" xfId="33174"/>
    <cellStyle name="计算 2 3 3 10 5" xfId="25546"/>
    <cellStyle name="计算 2 3 3 11" xfId="3617"/>
    <cellStyle name="计算 2 3 3 11 2" xfId="7474"/>
    <cellStyle name="计算 2 3 3 11 2 2" xfId="28147"/>
    <cellStyle name="计算 2 3 3 11 2 3" xfId="18693"/>
    <cellStyle name="计算 2 3 3 11 3" xfId="11147"/>
    <cellStyle name="计算 2 3 3 11 3 2" xfId="30905"/>
    <cellStyle name="计算 2 3 3 11 3 3" xfId="22253"/>
    <cellStyle name="计算 2 3 3 11 4" xfId="13786"/>
    <cellStyle name="计算 2 3 3 11 4 2" xfId="33102"/>
    <cellStyle name="计算 2 3 3 11 5" xfId="25416"/>
    <cellStyle name="计算 2 3 3 12" xfId="4192"/>
    <cellStyle name="计算 2 3 3 12 2" xfId="8012"/>
    <cellStyle name="计算 2 3 3 12 2 2" xfId="28537"/>
    <cellStyle name="计算 2 3 3 12 2 3" xfId="19231"/>
    <cellStyle name="计算 2 3 3 12 3" xfId="11685"/>
    <cellStyle name="计算 2 3 3 12 3 2" xfId="31295"/>
    <cellStyle name="计算 2 3 3 12 3 3" xfId="22791"/>
    <cellStyle name="计算 2 3 3 12 4" xfId="14053"/>
    <cellStyle name="计算 2 3 3 12 4 2" xfId="33369"/>
    <cellStyle name="计算 2 3 3 12 5" xfId="25831"/>
    <cellStyle name="计算 2 3 3 13" xfId="4019"/>
    <cellStyle name="计算 2 3 3 13 2" xfId="7844"/>
    <cellStyle name="计算 2 3 3 13 2 2" xfId="28425"/>
    <cellStyle name="计算 2 3 3 13 2 3" xfId="19063"/>
    <cellStyle name="计算 2 3 3 13 3" xfId="11517"/>
    <cellStyle name="计算 2 3 3 13 3 2" xfId="31183"/>
    <cellStyle name="计算 2 3 3 13 3 3" xfId="22623"/>
    <cellStyle name="计算 2 3 3 13 4" xfId="13978"/>
    <cellStyle name="计算 2 3 3 13 4 2" xfId="33294"/>
    <cellStyle name="计算 2 3 3 13 5" xfId="25714"/>
    <cellStyle name="计算 2 3 3 14" xfId="4573"/>
    <cellStyle name="计算 2 3 3 14 2" xfId="8391"/>
    <cellStyle name="计算 2 3 3 14 2 2" xfId="28765"/>
    <cellStyle name="计算 2 3 3 14 2 3" xfId="19610"/>
    <cellStyle name="计算 2 3 3 14 3" xfId="12064"/>
    <cellStyle name="计算 2 3 3 14 3 2" xfId="31523"/>
    <cellStyle name="计算 2 3 3 14 3 3" xfId="23170"/>
    <cellStyle name="计算 2 3 3 14 4" xfId="14199"/>
    <cellStyle name="计算 2 3 3 14 4 2" xfId="33515"/>
    <cellStyle name="计算 2 3 3 14 5" xfId="26060"/>
    <cellStyle name="计算 2 3 3 15" xfId="4772"/>
    <cellStyle name="计算 2 3 3 15 2" xfId="8583"/>
    <cellStyle name="计算 2 3 3 15 2 2" xfId="28903"/>
    <cellStyle name="计算 2 3 3 15 2 3" xfId="19802"/>
    <cellStyle name="计算 2 3 3 15 3" xfId="12256"/>
    <cellStyle name="计算 2 3 3 15 3 2" xfId="31661"/>
    <cellStyle name="计算 2 3 3 15 3 3" xfId="23362"/>
    <cellStyle name="计算 2 3 3 15 4" xfId="14300"/>
    <cellStyle name="计算 2 3 3 15 4 2" xfId="33616"/>
    <cellStyle name="计算 2 3 3 15 5" xfId="26203"/>
    <cellStyle name="计算 2 3 3 16" xfId="4635"/>
    <cellStyle name="计算 2 3 3 16 2" xfId="8448"/>
    <cellStyle name="计算 2 3 3 16 2 2" xfId="28812"/>
    <cellStyle name="计算 2 3 3 16 2 3" xfId="19667"/>
    <cellStyle name="计算 2 3 3 16 3" xfId="12121"/>
    <cellStyle name="计算 2 3 3 16 3 2" xfId="31570"/>
    <cellStyle name="计算 2 3 3 16 3 3" xfId="23227"/>
    <cellStyle name="计算 2 3 3 16 4" xfId="14245"/>
    <cellStyle name="计算 2 3 3 16 4 2" xfId="33561"/>
    <cellStyle name="计算 2 3 3 16 5" xfId="26112"/>
    <cellStyle name="计算 2 3 3 17" xfId="5064"/>
    <cellStyle name="计算 2 3 3 17 2" xfId="8856"/>
    <cellStyle name="计算 2 3 3 17 2 2" xfId="29127"/>
    <cellStyle name="计算 2 3 3 17 2 3" xfId="20075"/>
    <cellStyle name="计算 2 3 3 17 3" xfId="12529"/>
    <cellStyle name="计算 2 3 3 17 3 2" xfId="31885"/>
    <cellStyle name="计算 2 3 3 17 3 3" xfId="23635"/>
    <cellStyle name="计算 2 3 3 17 4" xfId="14450"/>
    <cellStyle name="计算 2 3 3 17 4 2" xfId="33766"/>
    <cellStyle name="计算 2 3 3 17 5" xfId="26441"/>
    <cellStyle name="计算 2 3 3 18" xfId="4932"/>
    <cellStyle name="计算 2 3 3 18 2" xfId="8731"/>
    <cellStyle name="计算 2 3 3 18 2 2" xfId="29044"/>
    <cellStyle name="计算 2 3 3 18 2 3" xfId="19950"/>
    <cellStyle name="计算 2 3 3 18 3" xfId="12404"/>
    <cellStyle name="计算 2 3 3 18 3 2" xfId="31802"/>
    <cellStyle name="计算 2 3 3 18 3 3" xfId="23510"/>
    <cellStyle name="计算 2 3 3 18 4" xfId="14403"/>
    <cellStyle name="计算 2 3 3 18 4 2" xfId="33719"/>
    <cellStyle name="计算 2 3 3 18 5" xfId="26356"/>
    <cellStyle name="计算 2 3 3 19" xfId="5515"/>
    <cellStyle name="计算 2 3 3 19 2" xfId="9197"/>
    <cellStyle name="计算 2 3 3 19 2 2" xfId="29385"/>
    <cellStyle name="计算 2 3 3 19 3" xfId="16740"/>
    <cellStyle name="计算 2 3 3 19 4" xfId="14655"/>
    <cellStyle name="计算 2 3 3 2" xfId="1333"/>
    <cellStyle name="计算 2 3 3 2 10" xfId="3231"/>
    <cellStyle name="计算 2 3 3 2 10 2" xfId="7096"/>
    <cellStyle name="计算 2 3 3 2 10 2 2" xfId="27899"/>
    <cellStyle name="计算 2 3 3 2 10 2 3" xfId="18315"/>
    <cellStyle name="计算 2 3 3 2 10 3" xfId="10769"/>
    <cellStyle name="计算 2 3 3 2 10 3 2" xfId="30657"/>
    <cellStyle name="计算 2 3 3 2 10 3 3" xfId="21875"/>
    <cellStyle name="计算 2 3 3 2 10 4" xfId="13632"/>
    <cellStyle name="计算 2 3 3 2 10 4 2" xfId="32948"/>
    <cellStyle name="计算 2 3 3 2 10 5" xfId="25164"/>
    <cellStyle name="计算 2 3 3 2 11" xfId="4193"/>
    <cellStyle name="计算 2 3 3 2 11 2" xfId="8013"/>
    <cellStyle name="计算 2 3 3 2 11 2 2" xfId="28538"/>
    <cellStyle name="计算 2 3 3 2 11 2 3" xfId="19232"/>
    <cellStyle name="计算 2 3 3 2 11 3" xfId="11686"/>
    <cellStyle name="计算 2 3 3 2 11 3 2" xfId="31296"/>
    <cellStyle name="计算 2 3 3 2 11 3 3" xfId="22792"/>
    <cellStyle name="计算 2 3 3 2 11 4" xfId="14054"/>
    <cellStyle name="计算 2 3 3 2 11 4 2" xfId="33370"/>
    <cellStyle name="计算 2 3 3 2 11 5" xfId="25832"/>
    <cellStyle name="计算 2 3 3 2 12" xfId="3117"/>
    <cellStyle name="计算 2 3 3 2 12 2" xfId="6982"/>
    <cellStyle name="计算 2 3 3 2 12 2 2" xfId="27828"/>
    <cellStyle name="计算 2 3 3 2 12 2 3" xfId="18201"/>
    <cellStyle name="计算 2 3 3 2 12 3" xfId="10655"/>
    <cellStyle name="计算 2 3 3 2 12 3 2" xfId="30586"/>
    <cellStyle name="计算 2 3 3 2 12 3 3" xfId="21761"/>
    <cellStyle name="计算 2 3 3 2 12 4" xfId="13562"/>
    <cellStyle name="计算 2 3 3 2 12 4 2" xfId="32878"/>
    <cellStyle name="计算 2 3 3 2 12 5" xfId="25093"/>
    <cellStyle name="计算 2 3 3 2 13" xfId="4574"/>
    <cellStyle name="计算 2 3 3 2 13 2" xfId="8392"/>
    <cellStyle name="计算 2 3 3 2 13 2 2" xfId="28766"/>
    <cellStyle name="计算 2 3 3 2 13 2 3" xfId="19611"/>
    <cellStyle name="计算 2 3 3 2 13 3" xfId="12065"/>
    <cellStyle name="计算 2 3 3 2 13 3 2" xfId="31524"/>
    <cellStyle name="计算 2 3 3 2 13 3 3" xfId="23171"/>
    <cellStyle name="计算 2 3 3 2 13 4" xfId="14200"/>
    <cellStyle name="计算 2 3 3 2 13 4 2" xfId="33516"/>
    <cellStyle name="计算 2 3 3 2 13 5" xfId="26061"/>
    <cellStyle name="计算 2 3 3 2 14" xfId="4773"/>
    <cellStyle name="计算 2 3 3 2 14 2" xfId="8584"/>
    <cellStyle name="计算 2 3 3 2 14 2 2" xfId="28904"/>
    <cellStyle name="计算 2 3 3 2 14 2 3" xfId="19803"/>
    <cellStyle name="计算 2 3 3 2 14 3" xfId="12257"/>
    <cellStyle name="计算 2 3 3 2 14 3 2" xfId="31662"/>
    <cellStyle name="计算 2 3 3 2 14 3 3" xfId="23363"/>
    <cellStyle name="计算 2 3 3 2 14 4" xfId="14301"/>
    <cellStyle name="计算 2 3 3 2 14 4 2" xfId="33617"/>
    <cellStyle name="计算 2 3 3 2 14 5" xfId="26204"/>
    <cellStyle name="计算 2 3 3 2 15" xfId="4268"/>
    <cellStyle name="计算 2 3 3 2 15 2" xfId="8088"/>
    <cellStyle name="计算 2 3 3 2 15 2 2" xfId="28582"/>
    <cellStyle name="计算 2 3 3 2 15 2 3" xfId="19307"/>
    <cellStyle name="计算 2 3 3 2 15 3" xfId="11761"/>
    <cellStyle name="计算 2 3 3 2 15 3 2" xfId="31340"/>
    <cellStyle name="计算 2 3 3 2 15 3 3" xfId="22867"/>
    <cellStyle name="计算 2 3 3 2 15 4" xfId="14097"/>
    <cellStyle name="计算 2 3 3 2 15 4 2" xfId="33413"/>
    <cellStyle name="计算 2 3 3 2 15 5" xfId="25876"/>
    <cellStyle name="计算 2 3 3 2 16" xfId="5065"/>
    <cellStyle name="计算 2 3 3 2 16 2" xfId="8857"/>
    <cellStyle name="计算 2 3 3 2 16 2 2" xfId="29128"/>
    <cellStyle name="计算 2 3 3 2 16 2 3" xfId="20076"/>
    <cellStyle name="计算 2 3 3 2 16 3" xfId="12530"/>
    <cellStyle name="计算 2 3 3 2 16 3 2" xfId="31886"/>
    <cellStyle name="计算 2 3 3 2 16 3 3" xfId="23636"/>
    <cellStyle name="计算 2 3 3 2 16 4" xfId="14451"/>
    <cellStyle name="计算 2 3 3 2 16 4 2" xfId="33767"/>
    <cellStyle name="计算 2 3 3 2 16 5" xfId="26442"/>
    <cellStyle name="计算 2 3 3 2 17" xfId="4154"/>
    <cellStyle name="计算 2 3 3 2 17 2" xfId="7974"/>
    <cellStyle name="计算 2 3 3 2 17 2 2" xfId="28511"/>
    <cellStyle name="计算 2 3 3 2 17 2 3" xfId="19193"/>
    <cellStyle name="计算 2 3 3 2 17 3" xfId="11647"/>
    <cellStyle name="计算 2 3 3 2 17 3 2" xfId="31269"/>
    <cellStyle name="计算 2 3 3 2 17 3 3" xfId="22753"/>
    <cellStyle name="计算 2 3 3 2 17 4" xfId="14027"/>
    <cellStyle name="计算 2 3 3 2 17 4 2" xfId="33343"/>
    <cellStyle name="计算 2 3 3 2 17 5" xfId="25805"/>
    <cellStyle name="计算 2 3 3 2 18" xfId="5516"/>
    <cellStyle name="计算 2 3 3 2 18 2" xfId="9198"/>
    <cellStyle name="计算 2 3 3 2 18 2 2" xfId="29386"/>
    <cellStyle name="计算 2 3 3 2 18 3" xfId="16741"/>
    <cellStyle name="计算 2 3 3 2 18 4" xfId="14656"/>
    <cellStyle name="计算 2 3 3 2 19" xfId="5372"/>
    <cellStyle name="计算 2 3 3 2 19 2" xfId="26682"/>
    <cellStyle name="计算 2 3 3 2 19 3" xfId="16648"/>
    <cellStyle name="计算 2 3 3 2 2" xfId="1649"/>
    <cellStyle name="计算 2 3 3 2 2 2" xfId="5707"/>
    <cellStyle name="计算 2 3 3 2 2 2 2" xfId="26804"/>
    <cellStyle name="计算 2 3 3 2 2 2 3" xfId="16928"/>
    <cellStyle name="计算 2 3 3 2 2 3" xfId="9385"/>
    <cellStyle name="计算 2 3 3 2 2 3 2" xfId="29566"/>
    <cellStyle name="计算 2 3 3 2 2 3 3" xfId="20491"/>
    <cellStyle name="计算 2 3 3 2 2 4" xfId="12845"/>
    <cellStyle name="计算 2 3 3 2 2 4 2" xfId="32161"/>
    <cellStyle name="计算 2 3 3 2 2 5" xfId="24017"/>
    <cellStyle name="计算 2 3 3 2 2 6" xfId="35284"/>
    <cellStyle name="计算 2 3 3 2 20" xfId="35276"/>
    <cellStyle name="计算 2 3 3 2 3" xfId="2466"/>
    <cellStyle name="计算 2 3 3 2 3 2" xfId="6356"/>
    <cellStyle name="计算 2 3 3 2 3 2 2" xfId="27337"/>
    <cellStyle name="计算 2 3 3 2 3 2 3" xfId="17577"/>
    <cellStyle name="计算 2 3 3 2 3 3" xfId="10031"/>
    <cellStyle name="计算 2 3 3 2 3 3 2" xfId="30097"/>
    <cellStyle name="计算 2 3 3 2 3 3 3" xfId="21137"/>
    <cellStyle name="计算 2 3 3 2 3 4" xfId="13242"/>
    <cellStyle name="计算 2 3 3 2 3 4 2" xfId="32558"/>
    <cellStyle name="计算 2 3 3 2 3 5" xfId="24598"/>
    <cellStyle name="计算 2 3 3 2 3 6" xfId="36151"/>
    <cellStyle name="计算 2 3 3 2 4" xfId="1571"/>
    <cellStyle name="计算 2 3 3 2 4 2" xfId="5630"/>
    <cellStyle name="计算 2 3 3 2 4 2 2" xfId="26733"/>
    <cellStyle name="计算 2 3 3 2 4 2 3" xfId="16851"/>
    <cellStyle name="计算 2 3 3 2 4 3" xfId="9308"/>
    <cellStyle name="计算 2 3 3 2 4 3 2" xfId="29495"/>
    <cellStyle name="计算 2 3 3 2 4 3 3" xfId="20414"/>
    <cellStyle name="计算 2 3 3 2 4 4" xfId="12787"/>
    <cellStyle name="计算 2 3 3 2 4 4 2" xfId="32103"/>
    <cellStyle name="计算 2 3 3 2 4 5" xfId="23945"/>
    <cellStyle name="计算 2 3 3 2 5" xfId="2677"/>
    <cellStyle name="计算 2 3 3 2 5 2" xfId="6556"/>
    <cellStyle name="计算 2 3 3 2 5 2 2" xfId="27472"/>
    <cellStyle name="计算 2 3 3 2 5 2 3" xfId="17775"/>
    <cellStyle name="计算 2 3 3 2 5 3" xfId="10229"/>
    <cellStyle name="计算 2 3 3 2 5 3 2" xfId="30230"/>
    <cellStyle name="计算 2 3 3 2 5 3 3" xfId="21335"/>
    <cellStyle name="计算 2 3 3 2 5 4" xfId="13323"/>
    <cellStyle name="计算 2 3 3 2 5 4 2" xfId="32639"/>
    <cellStyle name="计算 2 3 3 2 5 5" xfId="24736"/>
    <cellStyle name="计算 2 3 3 2 6" xfId="3156"/>
    <cellStyle name="计算 2 3 3 2 6 2" xfId="7021"/>
    <cellStyle name="计算 2 3 3 2 6 2 2" xfId="27855"/>
    <cellStyle name="计算 2 3 3 2 6 2 3" xfId="18240"/>
    <cellStyle name="计算 2 3 3 2 6 3" xfId="10694"/>
    <cellStyle name="计算 2 3 3 2 6 3 2" xfId="30613"/>
    <cellStyle name="计算 2 3 3 2 6 3 3" xfId="21800"/>
    <cellStyle name="计算 2 3 3 2 6 4" xfId="13589"/>
    <cellStyle name="计算 2 3 3 2 6 4 2" xfId="32905"/>
    <cellStyle name="计算 2 3 3 2 6 5" xfId="25120"/>
    <cellStyle name="计算 2 3 3 2 7" xfId="2384"/>
    <cellStyle name="计算 2 3 3 2 7 2" xfId="6280"/>
    <cellStyle name="计算 2 3 3 2 7 2 2" xfId="27291"/>
    <cellStyle name="计算 2 3 3 2 7 2 3" xfId="17501"/>
    <cellStyle name="计算 2 3 3 2 7 3" xfId="9955"/>
    <cellStyle name="计算 2 3 3 2 7 3 2" xfId="30051"/>
    <cellStyle name="计算 2 3 3 2 7 3 3" xfId="21061"/>
    <cellStyle name="计算 2 3 3 2 7 4" xfId="13203"/>
    <cellStyle name="计算 2 3 3 2 7 4 2" xfId="32519"/>
    <cellStyle name="计算 2 3 3 2 7 5" xfId="24552"/>
    <cellStyle name="计算 2 3 3 2 8" xfId="3555"/>
    <cellStyle name="计算 2 3 3 2 8 2" xfId="7412"/>
    <cellStyle name="计算 2 3 3 2 8 2 2" xfId="28095"/>
    <cellStyle name="计算 2 3 3 2 8 2 3" xfId="18631"/>
    <cellStyle name="计算 2 3 3 2 8 3" xfId="11085"/>
    <cellStyle name="计算 2 3 3 2 8 3 2" xfId="30853"/>
    <cellStyle name="计算 2 3 3 2 8 3 3" xfId="22191"/>
    <cellStyle name="计算 2 3 3 2 8 4" xfId="13740"/>
    <cellStyle name="计算 2 3 3 2 8 4 2" xfId="33056"/>
    <cellStyle name="计算 2 3 3 2 8 5" xfId="25364"/>
    <cellStyle name="计算 2 3 3 2 9" xfId="3811"/>
    <cellStyle name="计算 2 3 3 2 9 2" xfId="7657"/>
    <cellStyle name="计算 2 3 3 2 9 2 2" xfId="28267"/>
    <cellStyle name="计算 2 3 3 2 9 2 3" xfId="18876"/>
    <cellStyle name="计算 2 3 3 2 9 3" xfId="11330"/>
    <cellStyle name="计算 2 3 3 2 9 3 2" xfId="31025"/>
    <cellStyle name="计算 2 3 3 2 9 3 3" xfId="22436"/>
    <cellStyle name="计算 2 3 3 2 9 4" xfId="13859"/>
    <cellStyle name="计算 2 3 3 2 9 4 2" xfId="33175"/>
    <cellStyle name="计算 2 3 3 2 9 5" xfId="25547"/>
    <cellStyle name="计算 2 3 3 20" xfId="2070"/>
    <cellStyle name="计算 2 3 3 20 2" xfId="24302"/>
    <cellStyle name="计算 2 3 3 20 3" xfId="14632"/>
    <cellStyle name="计算 2 3 3 21" xfId="34896"/>
    <cellStyle name="计算 2 3 3 3" xfId="1650"/>
    <cellStyle name="计算 2 3 3 3 2" xfId="5708"/>
    <cellStyle name="计算 2 3 3 3 2 2" xfId="26805"/>
    <cellStyle name="计算 2 3 3 3 2 3" xfId="16929"/>
    <cellStyle name="计算 2 3 3 3 3" xfId="9386"/>
    <cellStyle name="计算 2 3 3 3 3 2" xfId="29567"/>
    <cellStyle name="计算 2 3 3 3 3 3" xfId="20492"/>
    <cellStyle name="计算 2 3 3 3 4" xfId="12846"/>
    <cellStyle name="计算 2 3 3 3 4 2" xfId="32162"/>
    <cellStyle name="计算 2 3 3 3 5" xfId="24018"/>
    <cellStyle name="计算 2 3 3 3 6" xfId="34798"/>
    <cellStyle name="计算 2 3 3 4" xfId="2465"/>
    <cellStyle name="计算 2 3 3 4 2" xfId="6355"/>
    <cellStyle name="计算 2 3 3 4 2 2" xfId="27336"/>
    <cellStyle name="计算 2 3 3 4 2 3" xfId="17576"/>
    <cellStyle name="计算 2 3 3 4 3" xfId="10030"/>
    <cellStyle name="计算 2 3 3 4 3 2" xfId="30096"/>
    <cellStyle name="计算 2 3 3 4 3 3" xfId="21136"/>
    <cellStyle name="计算 2 3 3 4 4" xfId="13241"/>
    <cellStyle name="计算 2 3 3 4 4 2" xfId="32557"/>
    <cellStyle name="计算 2 3 3 4 5" xfId="24597"/>
    <cellStyle name="计算 2 3 3 4 6" xfId="36085"/>
    <cellStyle name="计算 2 3 3 5" xfId="1572"/>
    <cellStyle name="计算 2 3 3 5 2" xfId="5631"/>
    <cellStyle name="计算 2 3 3 5 2 2" xfId="26734"/>
    <cellStyle name="计算 2 3 3 5 2 3" xfId="16852"/>
    <cellStyle name="计算 2 3 3 5 3" xfId="9309"/>
    <cellStyle name="计算 2 3 3 5 3 2" xfId="29496"/>
    <cellStyle name="计算 2 3 3 5 3 3" xfId="20415"/>
    <cellStyle name="计算 2 3 3 5 4" xfId="12788"/>
    <cellStyle name="计算 2 3 3 5 4 2" xfId="32104"/>
    <cellStyle name="计算 2 3 3 5 5" xfId="23946"/>
    <cellStyle name="计算 2 3 3 6" xfId="2676"/>
    <cellStyle name="计算 2 3 3 6 2" xfId="6555"/>
    <cellStyle name="计算 2 3 3 6 2 2" xfId="27471"/>
    <cellStyle name="计算 2 3 3 6 2 3" xfId="17774"/>
    <cellStyle name="计算 2 3 3 6 3" xfId="10228"/>
    <cellStyle name="计算 2 3 3 6 3 2" xfId="30229"/>
    <cellStyle name="计算 2 3 3 6 3 3" xfId="21334"/>
    <cellStyle name="计算 2 3 3 6 4" xfId="13322"/>
    <cellStyle name="计算 2 3 3 6 4 2" xfId="32638"/>
    <cellStyle name="计算 2 3 3 6 5" xfId="24735"/>
    <cellStyle name="计算 2 3 3 7" xfId="3155"/>
    <cellStyle name="计算 2 3 3 7 2" xfId="7020"/>
    <cellStyle name="计算 2 3 3 7 2 2" xfId="27854"/>
    <cellStyle name="计算 2 3 3 7 2 3" xfId="18239"/>
    <cellStyle name="计算 2 3 3 7 3" xfId="10693"/>
    <cellStyle name="计算 2 3 3 7 3 2" xfId="30612"/>
    <cellStyle name="计算 2 3 3 7 3 3" xfId="21799"/>
    <cellStyle name="计算 2 3 3 7 4" xfId="13588"/>
    <cellStyle name="计算 2 3 3 7 4 2" xfId="32904"/>
    <cellStyle name="计算 2 3 3 7 5" xfId="25119"/>
    <cellStyle name="计算 2 3 3 8" xfId="2977"/>
    <cellStyle name="计算 2 3 3 8 2" xfId="6843"/>
    <cellStyle name="计算 2 3 3 8 2 2" xfId="27733"/>
    <cellStyle name="计算 2 3 3 8 2 3" xfId="18062"/>
    <cellStyle name="计算 2 3 3 8 3" xfId="10516"/>
    <cellStyle name="计算 2 3 3 8 3 2" xfId="30491"/>
    <cellStyle name="计算 2 3 3 8 3 3" xfId="21622"/>
    <cellStyle name="计算 2 3 3 8 4" xfId="13504"/>
    <cellStyle name="计算 2 3 3 8 4 2" xfId="32820"/>
    <cellStyle name="计算 2 3 3 8 5" xfId="24998"/>
    <cellStyle name="计算 2 3 3 9" xfId="3554"/>
    <cellStyle name="计算 2 3 3 9 2" xfId="7411"/>
    <cellStyle name="计算 2 3 3 9 2 2" xfId="28094"/>
    <cellStyle name="计算 2 3 3 9 2 3" xfId="18630"/>
    <cellStyle name="计算 2 3 3 9 3" xfId="11084"/>
    <cellStyle name="计算 2 3 3 9 3 2" xfId="30852"/>
    <cellStyle name="计算 2 3 3 9 3 3" xfId="22190"/>
    <cellStyle name="计算 2 3 3 9 4" xfId="13739"/>
    <cellStyle name="计算 2 3 3 9 4 2" xfId="33055"/>
    <cellStyle name="计算 2 3 3 9 5" xfId="25363"/>
    <cellStyle name="计算 2 3 4" xfId="1334"/>
    <cellStyle name="计算 2 3 4 10" xfId="3232"/>
    <cellStyle name="计算 2 3 4 10 2" xfId="7097"/>
    <cellStyle name="计算 2 3 4 10 2 2" xfId="27900"/>
    <cellStyle name="计算 2 3 4 10 2 3" xfId="18316"/>
    <cellStyle name="计算 2 3 4 10 3" xfId="10770"/>
    <cellStyle name="计算 2 3 4 10 3 2" xfId="30658"/>
    <cellStyle name="计算 2 3 4 10 3 3" xfId="21876"/>
    <cellStyle name="计算 2 3 4 10 4" xfId="13633"/>
    <cellStyle name="计算 2 3 4 10 4 2" xfId="32949"/>
    <cellStyle name="计算 2 3 4 10 5" xfId="25165"/>
    <cellStyle name="计算 2 3 4 11" xfId="4194"/>
    <cellStyle name="计算 2 3 4 11 2" xfId="8014"/>
    <cellStyle name="计算 2 3 4 11 2 2" xfId="28539"/>
    <cellStyle name="计算 2 3 4 11 2 3" xfId="19233"/>
    <cellStyle name="计算 2 3 4 11 3" xfId="11687"/>
    <cellStyle name="计算 2 3 4 11 3 2" xfId="31297"/>
    <cellStyle name="计算 2 3 4 11 3 3" xfId="22793"/>
    <cellStyle name="计算 2 3 4 11 4" xfId="14055"/>
    <cellStyle name="计算 2 3 4 11 4 2" xfId="33371"/>
    <cellStyle name="计算 2 3 4 11 5" xfId="25833"/>
    <cellStyle name="计算 2 3 4 12" xfId="3118"/>
    <cellStyle name="计算 2 3 4 12 2" xfId="6983"/>
    <cellStyle name="计算 2 3 4 12 2 2" xfId="27829"/>
    <cellStyle name="计算 2 3 4 12 2 3" xfId="18202"/>
    <cellStyle name="计算 2 3 4 12 3" xfId="10656"/>
    <cellStyle name="计算 2 3 4 12 3 2" xfId="30587"/>
    <cellStyle name="计算 2 3 4 12 3 3" xfId="21762"/>
    <cellStyle name="计算 2 3 4 12 4" xfId="13563"/>
    <cellStyle name="计算 2 3 4 12 4 2" xfId="32879"/>
    <cellStyle name="计算 2 3 4 12 5" xfId="25094"/>
    <cellStyle name="计算 2 3 4 13" xfId="4575"/>
    <cellStyle name="计算 2 3 4 13 2" xfId="8393"/>
    <cellStyle name="计算 2 3 4 13 2 2" xfId="28767"/>
    <cellStyle name="计算 2 3 4 13 2 3" xfId="19612"/>
    <cellStyle name="计算 2 3 4 13 3" xfId="12066"/>
    <cellStyle name="计算 2 3 4 13 3 2" xfId="31525"/>
    <cellStyle name="计算 2 3 4 13 3 3" xfId="23172"/>
    <cellStyle name="计算 2 3 4 13 4" xfId="14201"/>
    <cellStyle name="计算 2 3 4 13 4 2" xfId="33517"/>
    <cellStyle name="计算 2 3 4 13 5" xfId="26062"/>
    <cellStyle name="计算 2 3 4 14" xfId="4774"/>
    <cellStyle name="计算 2 3 4 14 2" xfId="8585"/>
    <cellStyle name="计算 2 3 4 14 2 2" xfId="28905"/>
    <cellStyle name="计算 2 3 4 14 2 3" xfId="19804"/>
    <cellStyle name="计算 2 3 4 14 3" xfId="12258"/>
    <cellStyle name="计算 2 3 4 14 3 2" xfId="31663"/>
    <cellStyle name="计算 2 3 4 14 3 3" xfId="23364"/>
    <cellStyle name="计算 2 3 4 14 4" xfId="14302"/>
    <cellStyle name="计算 2 3 4 14 4 2" xfId="33618"/>
    <cellStyle name="计算 2 3 4 14 5" xfId="26205"/>
    <cellStyle name="计算 2 3 4 15" xfId="4269"/>
    <cellStyle name="计算 2 3 4 15 2" xfId="8089"/>
    <cellStyle name="计算 2 3 4 15 2 2" xfId="28583"/>
    <cellStyle name="计算 2 3 4 15 2 3" xfId="19308"/>
    <cellStyle name="计算 2 3 4 15 3" xfId="11762"/>
    <cellStyle name="计算 2 3 4 15 3 2" xfId="31341"/>
    <cellStyle name="计算 2 3 4 15 3 3" xfId="22868"/>
    <cellStyle name="计算 2 3 4 15 4" xfId="14098"/>
    <cellStyle name="计算 2 3 4 15 4 2" xfId="33414"/>
    <cellStyle name="计算 2 3 4 15 5" xfId="25877"/>
    <cellStyle name="计算 2 3 4 16" xfId="5066"/>
    <cellStyle name="计算 2 3 4 16 2" xfId="8858"/>
    <cellStyle name="计算 2 3 4 16 2 2" xfId="29129"/>
    <cellStyle name="计算 2 3 4 16 2 3" xfId="20077"/>
    <cellStyle name="计算 2 3 4 16 3" xfId="12531"/>
    <cellStyle name="计算 2 3 4 16 3 2" xfId="31887"/>
    <cellStyle name="计算 2 3 4 16 3 3" xfId="23637"/>
    <cellStyle name="计算 2 3 4 16 4" xfId="14452"/>
    <cellStyle name="计算 2 3 4 16 4 2" xfId="33768"/>
    <cellStyle name="计算 2 3 4 16 5" xfId="26443"/>
    <cellStyle name="计算 2 3 4 17" xfId="4155"/>
    <cellStyle name="计算 2 3 4 17 2" xfId="7975"/>
    <cellStyle name="计算 2 3 4 17 2 2" xfId="28512"/>
    <cellStyle name="计算 2 3 4 17 2 3" xfId="19194"/>
    <cellStyle name="计算 2 3 4 17 3" xfId="11648"/>
    <cellStyle name="计算 2 3 4 17 3 2" xfId="31270"/>
    <cellStyle name="计算 2 3 4 17 3 3" xfId="22754"/>
    <cellStyle name="计算 2 3 4 17 4" xfId="14028"/>
    <cellStyle name="计算 2 3 4 17 4 2" xfId="33344"/>
    <cellStyle name="计算 2 3 4 17 5" xfId="25806"/>
    <cellStyle name="计算 2 3 4 18" xfId="5517"/>
    <cellStyle name="计算 2 3 4 18 2" xfId="9199"/>
    <cellStyle name="计算 2 3 4 18 2 2" xfId="29387"/>
    <cellStyle name="计算 2 3 4 18 3" xfId="16742"/>
    <cellStyle name="计算 2 3 4 18 4" xfId="14657"/>
    <cellStyle name="计算 2 3 4 19" xfId="2071"/>
    <cellStyle name="计算 2 3 4 19 2" xfId="24303"/>
    <cellStyle name="计算 2 3 4 19 3" xfId="16439"/>
    <cellStyle name="计算 2 3 4 2" xfId="1648"/>
    <cellStyle name="计算 2 3 4 2 2" xfId="5706"/>
    <cellStyle name="计算 2 3 4 2 2 2" xfId="26803"/>
    <cellStyle name="计算 2 3 4 2 2 3" xfId="16927"/>
    <cellStyle name="计算 2 3 4 2 3" xfId="9384"/>
    <cellStyle name="计算 2 3 4 2 3 2" xfId="29565"/>
    <cellStyle name="计算 2 3 4 2 3 3" xfId="20490"/>
    <cellStyle name="计算 2 3 4 2 4" xfId="12844"/>
    <cellStyle name="计算 2 3 4 2 4 2" xfId="32160"/>
    <cellStyle name="计算 2 3 4 2 5" xfId="24016"/>
    <cellStyle name="计算 2 3 4 2 6" xfId="35546"/>
    <cellStyle name="计算 2 3 4 20" xfId="35097"/>
    <cellStyle name="计算 2 3 4 3" xfId="2467"/>
    <cellStyle name="计算 2 3 4 3 2" xfId="6357"/>
    <cellStyle name="计算 2 3 4 3 2 2" xfId="27338"/>
    <cellStyle name="计算 2 3 4 3 2 3" xfId="17578"/>
    <cellStyle name="计算 2 3 4 3 3" xfId="10032"/>
    <cellStyle name="计算 2 3 4 3 3 2" xfId="30098"/>
    <cellStyle name="计算 2 3 4 3 3 3" xfId="21138"/>
    <cellStyle name="计算 2 3 4 3 4" xfId="13243"/>
    <cellStyle name="计算 2 3 4 3 4 2" xfId="32559"/>
    <cellStyle name="计算 2 3 4 3 5" xfId="24599"/>
    <cellStyle name="计算 2 3 4 3 6" xfId="35860"/>
    <cellStyle name="计算 2 3 4 4" xfId="1570"/>
    <cellStyle name="计算 2 3 4 4 2" xfId="5629"/>
    <cellStyle name="计算 2 3 4 4 2 2" xfId="26732"/>
    <cellStyle name="计算 2 3 4 4 2 3" xfId="16850"/>
    <cellStyle name="计算 2 3 4 4 3" xfId="9307"/>
    <cellStyle name="计算 2 3 4 4 3 2" xfId="29494"/>
    <cellStyle name="计算 2 3 4 4 3 3" xfId="20413"/>
    <cellStyle name="计算 2 3 4 4 4" xfId="12786"/>
    <cellStyle name="计算 2 3 4 4 4 2" xfId="32102"/>
    <cellStyle name="计算 2 3 4 4 5" xfId="23944"/>
    <cellStyle name="计算 2 3 4 5" xfId="2678"/>
    <cellStyle name="计算 2 3 4 5 2" xfId="6557"/>
    <cellStyle name="计算 2 3 4 5 2 2" xfId="27473"/>
    <cellStyle name="计算 2 3 4 5 2 3" xfId="17776"/>
    <cellStyle name="计算 2 3 4 5 3" xfId="10230"/>
    <cellStyle name="计算 2 3 4 5 3 2" xfId="30231"/>
    <cellStyle name="计算 2 3 4 5 3 3" xfId="21336"/>
    <cellStyle name="计算 2 3 4 5 4" xfId="13324"/>
    <cellStyle name="计算 2 3 4 5 4 2" xfId="32640"/>
    <cellStyle name="计算 2 3 4 5 5" xfId="24737"/>
    <cellStyle name="计算 2 3 4 6" xfId="3157"/>
    <cellStyle name="计算 2 3 4 6 2" xfId="7022"/>
    <cellStyle name="计算 2 3 4 6 2 2" xfId="27856"/>
    <cellStyle name="计算 2 3 4 6 2 3" xfId="18241"/>
    <cellStyle name="计算 2 3 4 6 3" xfId="10695"/>
    <cellStyle name="计算 2 3 4 6 3 2" xfId="30614"/>
    <cellStyle name="计算 2 3 4 6 3 3" xfId="21801"/>
    <cellStyle name="计算 2 3 4 6 4" xfId="13590"/>
    <cellStyle name="计算 2 3 4 6 4 2" xfId="32906"/>
    <cellStyle name="计算 2 3 4 6 5" xfId="25121"/>
    <cellStyle name="计算 2 3 4 7" xfId="2385"/>
    <cellStyle name="计算 2 3 4 7 2" xfId="6281"/>
    <cellStyle name="计算 2 3 4 7 2 2" xfId="27292"/>
    <cellStyle name="计算 2 3 4 7 2 3" xfId="17502"/>
    <cellStyle name="计算 2 3 4 7 3" xfId="9956"/>
    <cellStyle name="计算 2 3 4 7 3 2" xfId="30052"/>
    <cellStyle name="计算 2 3 4 7 3 3" xfId="21062"/>
    <cellStyle name="计算 2 3 4 7 4" xfId="13204"/>
    <cellStyle name="计算 2 3 4 7 4 2" xfId="32520"/>
    <cellStyle name="计算 2 3 4 7 5" xfId="24553"/>
    <cellStyle name="计算 2 3 4 8" xfId="3556"/>
    <cellStyle name="计算 2 3 4 8 2" xfId="7413"/>
    <cellStyle name="计算 2 3 4 8 2 2" xfId="28096"/>
    <cellStyle name="计算 2 3 4 8 2 3" xfId="18632"/>
    <cellStyle name="计算 2 3 4 8 3" xfId="11086"/>
    <cellStyle name="计算 2 3 4 8 3 2" xfId="30854"/>
    <cellStyle name="计算 2 3 4 8 3 3" xfId="22192"/>
    <cellStyle name="计算 2 3 4 8 4" xfId="13741"/>
    <cellStyle name="计算 2 3 4 8 4 2" xfId="33057"/>
    <cellStyle name="计算 2 3 4 8 5" xfId="25365"/>
    <cellStyle name="计算 2 3 4 9" xfId="3812"/>
    <cellStyle name="计算 2 3 4 9 2" xfId="7658"/>
    <cellStyle name="计算 2 3 4 9 2 2" xfId="28268"/>
    <cellStyle name="计算 2 3 4 9 2 3" xfId="18877"/>
    <cellStyle name="计算 2 3 4 9 3" xfId="11331"/>
    <cellStyle name="计算 2 3 4 9 3 2" xfId="31026"/>
    <cellStyle name="计算 2 3 4 9 3 3" xfId="22437"/>
    <cellStyle name="计算 2 3 4 9 4" xfId="13860"/>
    <cellStyle name="计算 2 3 4 9 4 2" xfId="33176"/>
    <cellStyle name="计算 2 3 4 9 5" xfId="25548"/>
    <cellStyle name="计算 2 3 5" xfId="1652"/>
    <cellStyle name="计算 2 3 5 2" xfId="5710"/>
    <cellStyle name="计算 2 3 5 2 2" xfId="26807"/>
    <cellStyle name="计算 2 3 5 2 3" xfId="16931"/>
    <cellStyle name="计算 2 3 5 3" xfId="9388"/>
    <cellStyle name="计算 2 3 5 3 2" xfId="29569"/>
    <cellStyle name="计算 2 3 5 3 3" xfId="20494"/>
    <cellStyle name="计算 2 3 5 4" xfId="12848"/>
    <cellStyle name="计算 2 3 5 4 2" xfId="32164"/>
    <cellStyle name="计算 2 3 5 5" xfId="24020"/>
    <cellStyle name="计算 2 3 5 6" xfId="35300"/>
    <cellStyle name="计算 2 3 6" xfId="2463"/>
    <cellStyle name="计算 2 3 6 2" xfId="6353"/>
    <cellStyle name="计算 2 3 6 2 2" xfId="27334"/>
    <cellStyle name="计算 2 3 6 2 3" xfId="17574"/>
    <cellStyle name="计算 2 3 6 3" xfId="10028"/>
    <cellStyle name="计算 2 3 6 3 2" xfId="30094"/>
    <cellStyle name="计算 2 3 6 3 3" xfId="21134"/>
    <cellStyle name="计算 2 3 6 4" xfId="13239"/>
    <cellStyle name="计算 2 3 6 4 2" xfId="32555"/>
    <cellStyle name="计算 2 3 6 5" xfId="24595"/>
    <cellStyle name="计算 2 3 6 6" xfId="35556"/>
    <cellStyle name="计算 2 3 7" xfId="1574"/>
    <cellStyle name="计算 2 3 7 2" xfId="5633"/>
    <cellStyle name="计算 2 3 7 2 2" xfId="26736"/>
    <cellStyle name="计算 2 3 7 2 3" xfId="16854"/>
    <cellStyle name="计算 2 3 7 3" xfId="9311"/>
    <cellStyle name="计算 2 3 7 3 2" xfId="29498"/>
    <cellStyle name="计算 2 3 7 3 3" xfId="20417"/>
    <cellStyle name="计算 2 3 7 4" xfId="12790"/>
    <cellStyle name="计算 2 3 7 4 2" xfId="32106"/>
    <cellStyle name="计算 2 3 7 5" xfId="23948"/>
    <cellStyle name="计算 2 3 8" xfId="2674"/>
    <cellStyle name="计算 2 3 8 2" xfId="6553"/>
    <cellStyle name="计算 2 3 8 2 2" xfId="27469"/>
    <cellStyle name="计算 2 3 8 2 3" xfId="17772"/>
    <cellStyle name="计算 2 3 8 3" xfId="10226"/>
    <cellStyle name="计算 2 3 8 3 2" xfId="30227"/>
    <cellStyle name="计算 2 3 8 3 3" xfId="21332"/>
    <cellStyle name="计算 2 3 8 4" xfId="13320"/>
    <cellStyle name="计算 2 3 8 4 2" xfId="32636"/>
    <cellStyle name="计算 2 3 8 5" xfId="24733"/>
    <cellStyle name="计算 2 3 9" xfId="3153"/>
    <cellStyle name="计算 2 3 9 2" xfId="7018"/>
    <cellStyle name="计算 2 3 9 2 2" xfId="27852"/>
    <cellStyle name="计算 2 3 9 2 3" xfId="18237"/>
    <cellStyle name="计算 2 3 9 3" xfId="10691"/>
    <cellStyle name="计算 2 3 9 3 2" xfId="30610"/>
    <cellStyle name="计算 2 3 9 3 3" xfId="21797"/>
    <cellStyle name="计算 2 3 9 4" xfId="13586"/>
    <cellStyle name="计算 2 3 9 4 2" xfId="32902"/>
    <cellStyle name="计算 2 3 9 5" xfId="25117"/>
    <cellStyle name="计算 2 4" xfId="1335"/>
    <cellStyle name="计算 2 4 10" xfId="3233"/>
    <cellStyle name="计算 2 4 10 2" xfId="7098"/>
    <cellStyle name="计算 2 4 10 2 2" xfId="27901"/>
    <cellStyle name="计算 2 4 10 2 3" xfId="18317"/>
    <cellStyle name="计算 2 4 10 3" xfId="10771"/>
    <cellStyle name="计算 2 4 10 3 2" xfId="30659"/>
    <cellStyle name="计算 2 4 10 3 3" xfId="21877"/>
    <cellStyle name="计算 2 4 10 4" xfId="13634"/>
    <cellStyle name="计算 2 4 10 4 2" xfId="32950"/>
    <cellStyle name="计算 2 4 10 5" xfId="25166"/>
    <cellStyle name="计算 2 4 11" xfId="4195"/>
    <cellStyle name="计算 2 4 11 2" xfId="8015"/>
    <cellStyle name="计算 2 4 11 2 2" xfId="28540"/>
    <cellStyle name="计算 2 4 11 2 3" xfId="19234"/>
    <cellStyle name="计算 2 4 11 3" xfId="11688"/>
    <cellStyle name="计算 2 4 11 3 2" xfId="31298"/>
    <cellStyle name="计算 2 4 11 3 3" xfId="22794"/>
    <cellStyle name="计算 2 4 11 4" xfId="14056"/>
    <cellStyle name="计算 2 4 11 4 2" xfId="33372"/>
    <cellStyle name="计算 2 4 11 5" xfId="25834"/>
    <cellStyle name="计算 2 4 12" xfId="3119"/>
    <cellStyle name="计算 2 4 12 2" xfId="6984"/>
    <cellStyle name="计算 2 4 12 2 2" xfId="27830"/>
    <cellStyle name="计算 2 4 12 2 3" xfId="18203"/>
    <cellStyle name="计算 2 4 12 3" xfId="10657"/>
    <cellStyle name="计算 2 4 12 3 2" xfId="30588"/>
    <cellStyle name="计算 2 4 12 3 3" xfId="21763"/>
    <cellStyle name="计算 2 4 12 4" xfId="13564"/>
    <cellStyle name="计算 2 4 12 4 2" xfId="32880"/>
    <cellStyle name="计算 2 4 12 5" xfId="25095"/>
    <cellStyle name="计算 2 4 13" xfId="4576"/>
    <cellStyle name="计算 2 4 13 2" xfId="8394"/>
    <cellStyle name="计算 2 4 13 2 2" xfId="28768"/>
    <cellStyle name="计算 2 4 13 2 3" xfId="19613"/>
    <cellStyle name="计算 2 4 13 3" xfId="12067"/>
    <cellStyle name="计算 2 4 13 3 2" xfId="31526"/>
    <cellStyle name="计算 2 4 13 3 3" xfId="23173"/>
    <cellStyle name="计算 2 4 13 4" xfId="14202"/>
    <cellStyle name="计算 2 4 13 4 2" xfId="33518"/>
    <cellStyle name="计算 2 4 13 5" xfId="26063"/>
    <cellStyle name="计算 2 4 14" xfId="4775"/>
    <cellStyle name="计算 2 4 14 2" xfId="8586"/>
    <cellStyle name="计算 2 4 14 2 2" xfId="28906"/>
    <cellStyle name="计算 2 4 14 2 3" xfId="19805"/>
    <cellStyle name="计算 2 4 14 3" xfId="12259"/>
    <cellStyle name="计算 2 4 14 3 2" xfId="31664"/>
    <cellStyle name="计算 2 4 14 3 3" xfId="23365"/>
    <cellStyle name="计算 2 4 14 4" xfId="14303"/>
    <cellStyle name="计算 2 4 14 4 2" xfId="33619"/>
    <cellStyle name="计算 2 4 14 5" xfId="26206"/>
    <cellStyle name="计算 2 4 15" xfId="4270"/>
    <cellStyle name="计算 2 4 15 2" xfId="8090"/>
    <cellStyle name="计算 2 4 15 2 2" xfId="28584"/>
    <cellStyle name="计算 2 4 15 2 3" xfId="19309"/>
    <cellStyle name="计算 2 4 15 3" xfId="11763"/>
    <cellStyle name="计算 2 4 15 3 2" xfId="31342"/>
    <cellStyle name="计算 2 4 15 3 3" xfId="22869"/>
    <cellStyle name="计算 2 4 15 4" xfId="14099"/>
    <cellStyle name="计算 2 4 15 4 2" xfId="33415"/>
    <cellStyle name="计算 2 4 15 5" xfId="25878"/>
    <cellStyle name="计算 2 4 16" xfId="5067"/>
    <cellStyle name="计算 2 4 16 2" xfId="8859"/>
    <cellStyle name="计算 2 4 16 2 2" xfId="29130"/>
    <cellStyle name="计算 2 4 16 2 3" xfId="20078"/>
    <cellStyle name="计算 2 4 16 3" xfId="12532"/>
    <cellStyle name="计算 2 4 16 3 2" xfId="31888"/>
    <cellStyle name="计算 2 4 16 3 3" xfId="23638"/>
    <cellStyle name="计算 2 4 16 4" xfId="14453"/>
    <cellStyle name="计算 2 4 16 4 2" xfId="33769"/>
    <cellStyle name="计算 2 4 16 5" xfId="26444"/>
    <cellStyle name="计算 2 4 17" xfId="4156"/>
    <cellStyle name="计算 2 4 17 2" xfId="7976"/>
    <cellStyle name="计算 2 4 17 2 2" xfId="28513"/>
    <cellStyle name="计算 2 4 17 2 3" xfId="19195"/>
    <cellStyle name="计算 2 4 17 3" xfId="11649"/>
    <cellStyle name="计算 2 4 17 3 2" xfId="31271"/>
    <cellStyle name="计算 2 4 17 3 3" xfId="22755"/>
    <cellStyle name="计算 2 4 17 4" xfId="14029"/>
    <cellStyle name="计算 2 4 17 4 2" xfId="33345"/>
    <cellStyle name="计算 2 4 17 5" xfId="25807"/>
    <cellStyle name="计算 2 4 18" xfId="5518"/>
    <cellStyle name="计算 2 4 18 2" xfId="9200"/>
    <cellStyle name="计算 2 4 18 2 2" xfId="29388"/>
    <cellStyle name="计算 2 4 18 3" xfId="16743"/>
    <cellStyle name="计算 2 4 18 4" xfId="14658"/>
    <cellStyle name="计算 2 4 19" xfId="2072"/>
    <cellStyle name="计算 2 4 19 2" xfId="24304"/>
    <cellStyle name="计算 2 4 19 3" xfId="16425"/>
    <cellStyle name="计算 2 4 2" xfId="1647"/>
    <cellStyle name="计算 2 4 2 2" xfId="5705"/>
    <cellStyle name="计算 2 4 2 2 2" xfId="26802"/>
    <cellStyle name="计算 2 4 2 2 3" xfId="16926"/>
    <cellStyle name="计算 2 4 2 3" xfId="9383"/>
    <cellStyle name="计算 2 4 2 3 2" xfId="29564"/>
    <cellStyle name="计算 2 4 2 3 3" xfId="20489"/>
    <cellStyle name="计算 2 4 2 4" xfId="12843"/>
    <cellStyle name="计算 2 4 2 4 2" xfId="32159"/>
    <cellStyle name="计算 2 4 2 5" xfId="24015"/>
    <cellStyle name="计算 2 4 2 6" xfId="34821"/>
    <cellStyle name="计算 2 4 20" xfId="34273"/>
    <cellStyle name="计算 2 4 3" xfId="2468"/>
    <cellStyle name="计算 2 4 3 2" xfId="6358"/>
    <cellStyle name="计算 2 4 3 2 2" xfId="27339"/>
    <cellStyle name="计算 2 4 3 2 3" xfId="17579"/>
    <cellStyle name="计算 2 4 3 3" xfId="10033"/>
    <cellStyle name="计算 2 4 3 3 2" xfId="30099"/>
    <cellStyle name="计算 2 4 3 3 3" xfId="21139"/>
    <cellStyle name="计算 2 4 3 4" xfId="13244"/>
    <cellStyle name="计算 2 4 3 4 2" xfId="32560"/>
    <cellStyle name="计算 2 4 3 5" xfId="24600"/>
    <cellStyle name="计算 2 4 3 6" xfId="35678"/>
    <cellStyle name="计算 2 4 4" xfId="1569"/>
    <cellStyle name="计算 2 4 4 2" xfId="5628"/>
    <cellStyle name="计算 2 4 4 2 2" xfId="26731"/>
    <cellStyle name="计算 2 4 4 2 3" xfId="16849"/>
    <cellStyle name="计算 2 4 4 3" xfId="9306"/>
    <cellStyle name="计算 2 4 4 3 2" xfId="29493"/>
    <cellStyle name="计算 2 4 4 3 3" xfId="20412"/>
    <cellStyle name="计算 2 4 4 4" xfId="12785"/>
    <cellStyle name="计算 2 4 4 4 2" xfId="32101"/>
    <cellStyle name="计算 2 4 4 5" xfId="23943"/>
    <cellStyle name="计算 2 4 5" xfId="2679"/>
    <cellStyle name="计算 2 4 5 2" xfId="6558"/>
    <cellStyle name="计算 2 4 5 2 2" xfId="27474"/>
    <cellStyle name="计算 2 4 5 2 3" xfId="17777"/>
    <cellStyle name="计算 2 4 5 3" xfId="10231"/>
    <cellStyle name="计算 2 4 5 3 2" xfId="30232"/>
    <cellStyle name="计算 2 4 5 3 3" xfId="21337"/>
    <cellStyle name="计算 2 4 5 4" xfId="13325"/>
    <cellStyle name="计算 2 4 5 4 2" xfId="32641"/>
    <cellStyle name="计算 2 4 5 5" xfId="24738"/>
    <cellStyle name="计算 2 4 6" xfId="3158"/>
    <cellStyle name="计算 2 4 6 2" xfId="7023"/>
    <cellStyle name="计算 2 4 6 2 2" xfId="27857"/>
    <cellStyle name="计算 2 4 6 2 3" xfId="18242"/>
    <cellStyle name="计算 2 4 6 3" xfId="10696"/>
    <cellStyle name="计算 2 4 6 3 2" xfId="30615"/>
    <cellStyle name="计算 2 4 6 3 3" xfId="21802"/>
    <cellStyle name="计算 2 4 6 4" xfId="13591"/>
    <cellStyle name="计算 2 4 6 4 2" xfId="32907"/>
    <cellStyle name="计算 2 4 6 5" xfId="25122"/>
    <cellStyle name="计算 2 4 7" xfId="2386"/>
    <cellStyle name="计算 2 4 7 2" xfId="6282"/>
    <cellStyle name="计算 2 4 7 2 2" xfId="27293"/>
    <cellStyle name="计算 2 4 7 2 3" xfId="17503"/>
    <cellStyle name="计算 2 4 7 3" xfId="9957"/>
    <cellStyle name="计算 2 4 7 3 2" xfId="30053"/>
    <cellStyle name="计算 2 4 7 3 3" xfId="21063"/>
    <cellStyle name="计算 2 4 7 4" xfId="13205"/>
    <cellStyle name="计算 2 4 7 4 2" xfId="32521"/>
    <cellStyle name="计算 2 4 7 5" xfId="24554"/>
    <cellStyle name="计算 2 4 8" xfId="3557"/>
    <cellStyle name="计算 2 4 8 2" xfId="7414"/>
    <cellStyle name="计算 2 4 8 2 2" xfId="28097"/>
    <cellStyle name="计算 2 4 8 2 3" xfId="18633"/>
    <cellStyle name="计算 2 4 8 3" xfId="11087"/>
    <cellStyle name="计算 2 4 8 3 2" xfId="30855"/>
    <cellStyle name="计算 2 4 8 3 3" xfId="22193"/>
    <cellStyle name="计算 2 4 8 4" xfId="13742"/>
    <cellStyle name="计算 2 4 8 4 2" xfId="33058"/>
    <cellStyle name="计算 2 4 8 5" xfId="25366"/>
    <cellStyle name="计算 2 4 9" xfId="3813"/>
    <cellStyle name="计算 2 4 9 2" xfId="7659"/>
    <cellStyle name="计算 2 4 9 2 2" xfId="28269"/>
    <cellStyle name="计算 2 4 9 2 3" xfId="18878"/>
    <cellStyle name="计算 2 4 9 3" xfId="11332"/>
    <cellStyle name="计算 2 4 9 3 2" xfId="31027"/>
    <cellStyle name="计算 2 4 9 3 3" xfId="22438"/>
    <cellStyle name="计算 2 4 9 4" xfId="13861"/>
    <cellStyle name="计算 2 4 9 4 2" xfId="33177"/>
    <cellStyle name="计算 2 4 9 5" xfId="25549"/>
    <cellStyle name="计算 2 5" xfId="1336"/>
    <cellStyle name="计算 2 5 10" xfId="3234"/>
    <cellStyle name="计算 2 5 10 2" xfId="7099"/>
    <cellStyle name="计算 2 5 10 2 2" xfId="27902"/>
    <cellStyle name="计算 2 5 10 2 3" xfId="18318"/>
    <cellStyle name="计算 2 5 10 3" xfId="10772"/>
    <cellStyle name="计算 2 5 10 3 2" xfId="30660"/>
    <cellStyle name="计算 2 5 10 3 3" xfId="21878"/>
    <cellStyle name="计算 2 5 10 4" xfId="13635"/>
    <cellStyle name="计算 2 5 10 4 2" xfId="32951"/>
    <cellStyle name="计算 2 5 10 5" xfId="25167"/>
    <cellStyle name="计算 2 5 11" xfId="4196"/>
    <cellStyle name="计算 2 5 11 2" xfId="8016"/>
    <cellStyle name="计算 2 5 11 2 2" xfId="28541"/>
    <cellStyle name="计算 2 5 11 2 3" xfId="19235"/>
    <cellStyle name="计算 2 5 11 3" xfId="11689"/>
    <cellStyle name="计算 2 5 11 3 2" xfId="31299"/>
    <cellStyle name="计算 2 5 11 3 3" xfId="22795"/>
    <cellStyle name="计算 2 5 11 4" xfId="14057"/>
    <cellStyle name="计算 2 5 11 4 2" xfId="33373"/>
    <cellStyle name="计算 2 5 11 5" xfId="25835"/>
    <cellStyle name="计算 2 5 12" xfId="3120"/>
    <cellStyle name="计算 2 5 12 2" xfId="6985"/>
    <cellStyle name="计算 2 5 12 2 2" xfId="27831"/>
    <cellStyle name="计算 2 5 12 2 3" xfId="18204"/>
    <cellStyle name="计算 2 5 12 3" xfId="10658"/>
    <cellStyle name="计算 2 5 12 3 2" xfId="30589"/>
    <cellStyle name="计算 2 5 12 3 3" xfId="21764"/>
    <cellStyle name="计算 2 5 12 4" xfId="13565"/>
    <cellStyle name="计算 2 5 12 4 2" xfId="32881"/>
    <cellStyle name="计算 2 5 12 5" xfId="25096"/>
    <cellStyle name="计算 2 5 13" xfId="4577"/>
    <cellStyle name="计算 2 5 13 2" xfId="8395"/>
    <cellStyle name="计算 2 5 13 2 2" xfId="28769"/>
    <cellStyle name="计算 2 5 13 2 3" xfId="19614"/>
    <cellStyle name="计算 2 5 13 3" xfId="12068"/>
    <cellStyle name="计算 2 5 13 3 2" xfId="31527"/>
    <cellStyle name="计算 2 5 13 3 3" xfId="23174"/>
    <cellStyle name="计算 2 5 13 4" xfId="14203"/>
    <cellStyle name="计算 2 5 13 4 2" xfId="33519"/>
    <cellStyle name="计算 2 5 13 5" xfId="26064"/>
    <cellStyle name="计算 2 5 14" xfId="4776"/>
    <cellStyle name="计算 2 5 14 2" xfId="8587"/>
    <cellStyle name="计算 2 5 14 2 2" xfId="28907"/>
    <cellStyle name="计算 2 5 14 2 3" xfId="19806"/>
    <cellStyle name="计算 2 5 14 3" xfId="12260"/>
    <cellStyle name="计算 2 5 14 3 2" xfId="31665"/>
    <cellStyle name="计算 2 5 14 3 3" xfId="23366"/>
    <cellStyle name="计算 2 5 14 4" xfId="14304"/>
    <cellStyle name="计算 2 5 14 4 2" xfId="33620"/>
    <cellStyle name="计算 2 5 14 5" xfId="26207"/>
    <cellStyle name="计算 2 5 15" xfId="4271"/>
    <cellStyle name="计算 2 5 15 2" xfId="8091"/>
    <cellStyle name="计算 2 5 15 2 2" xfId="28585"/>
    <cellStyle name="计算 2 5 15 2 3" xfId="19310"/>
    <cellStyle name="计算 2 5 15 3" xfId="11764"/>
    <cellStyle name="计算 2 5 15 3 2" xfId="31343"/>
    <cellStyle name="计算 2 5 15 3 3" xfId="22870"/>
    <cellStyle name="计算 2 5 15 4" xfId="14100"/>
    <cellStyle name="计算 2 5 15 4 2" xfId="33416"/>
    <cellStyle name="计算 2 5 15 5" xfId="25879"/>
    <cellStyle name="计算 2 5 16" xfId="5068"/>
    <cellStyle name="计算 2 5 16 2" xfId="8860"/>
    <cellStyle name="计算 2 5 16 2 2" xfId="29131"/>
    <cellStyle name="计算 2 5 16 2 3" xfId="20079"/>
    <cellStyle name="计算 2 5 16 3" xfId="12533"/>
    <cellStyle name="计算 2 5 16 3 2" xfId="31889"/>
    <cellStyle name="计算 2 5 16 3 3" xfId="23639"/>
    <cellStyle name="计算 2 5 16 4" xfId="14454"/>
    <cellStyle name="计算 2 5 16 4 2" xfId="33770"/>
    <cellStyle name="计算 2 5 16 5" xfId="26445"/>
    <cellStyle name="计算 2 5 17" xfId="4157"/>
    <cellStyle name="计算 2 5 17 2" xfId="7977"/>
    <cellStyle name="计算 2 5 17 2 2" xfId="28514"/>
    <cellStyle name="计算 2 5 17 2 3" xfId="19196"/>
    <cellStyle name="计算 2 5 17 3" xfId="11650"/>
    <cellStyle name="计算 2 5 17 3 2" xfId="31272"/>
    <cellStyle name="计算 2 5 17 3 3" xfId="22756"/>
    <cellStyle name="计算 2 5 17 4" xfId="14030"/>
    <cellStyle name="计算 2 5 17 4 2" xfId="33346"/>
    <cellStyle name="计算 2 5 17 5" xfId="25808"/>
    <cellStyle name="计算 2 5 18" xfId="5519"/>
    <cellStyle name="计算 2 5 18 2" xfId="9201"/>
    <cellStyle name="计算 2 5 18 2 2" xfId="29389"/>
    <cellStyle name="计算 2 5 18 3" xfId="16744"/>
    <cellStyle name="计算 2 5 18 4" xfId="14659"/>
    <cellStyle name="计算 2 5 19" xfId="2073"/>
    <cellStyle name="计算 2 5 19 2" xfId="24305"/>
    <cellStyle name="计算 2 5 19 3" xfId="14623"/>
    <cellStyle name="计算 2 5 2" xfId="1646"/>
    <cellStyle name="计算 2 5 2 2" xfId="5704"/>
    <cellStyle name="计算 2 5 2 2 2" xfId="26801"/>
    <cellStyle name="计算 2 5 2 2 3" xfId="16925"/>
    <cellStyle name="计算 2 5 2 3" xfId="9382"/>
    <cellStyle name="计算 2 5 2 3 2" xfId="29563"/>
    <cellStyle name="计算 2 5 2 3 3" xfId="20488"/>
    <cellStyle name="计算 2 5 2 4" xfId="12842"/>
    <cellStyle name="计算 2 5 2 4 2" xfId="32158"/>
    <cellStyle name="计算 2 5 2 5" xfId="24014"/>
    <cellStyle name="计算 2 5 2 6" xfId="35259"/>
    <cellStyle name="计算 2 5 20" xfId="35062"/>
    <cellStyle name="计算 2 5 3" xfId="2469"/>
    <cellStyle name="计算 2 5 3 2" xfId="6359"/>
    <cellStyle name="计算 2 5 3 2 2" xfId="27340"/>
    <cellStyle name="计算 2 5 3 2 3" xfId="17580"/>
    <cellStyle name="计算 2 5 3 3" xfId="10034"/>
    <cellStyle name="计算 2 5 3 3 2" xfId="30100"/>
    <cellStyle name="计算 2 5 3 3 3" xfId="21140"/>
    <cellStyle name="计算 2 5 3 4" xfId="13245"/>
    <cellStyle name="计算 2 5 3 4 2" xfId="32561"/>
    <cellStyle name="计算 2 5 3 5" xfId="24601"/>
    <cellStyle name="计算 2 5 3 6" xfId="35559"/>
    <cellStyle name="计算 2 5 4" xfId="1568"/>
    <cellStyle name="计算 2 5 4 2" xfId="5627"/>
    <cellStyle name="计算 2 5 4 2 2" xfId="26730"/>
    <cellStyle name="计算 2 5 4 2 3" xfId="16848"/>
    <cellStyle name="计算 2 5 4 3" xfId="9305"/>
    <cellStyle name="计算 2 5 4 3 2" xfId="29492"/>
    <cellStyle name="计算 2 5 4 3 3" xfId="20411"/>
    <cellStyle name="计算 2 5 4 4" xfId="12784"/>
    <cellStyle name="计算 2 5 4 4 2" xfId="32100"/>
    <cellStyle name="计算 2 5 4 5" xfId="23942"/>
    <cellStyle name="计算 2 5 5" xfId="2680"/>
    <cellStyle name="计算 2 5 5 2" xfId="6559"/>
    <cellStyle name="计算 2 5 5 2 2" xfId="27475"/>
    <cellStyle name="计算 2 5 5 2 3" xfId="17778"/>
    <cellStyle name="计算 2 5 5 3" xfId="10232"/>
    <cellStyle name="计算 2 5 5 3 2" xfId="30233"/>
    <cellStyle name="计算 2 5 5 3 3" xfId="21338"/>
    <cellStyle name="计算 2 5 5 4" xfId="13326"/>
    <cellStyle name="计算 2 5 5 4 2" xfId="32642"/>
    <cellStyle name="计算 2 5 5 5" xfId="24739"/>
    <cellStyle name="计算 2 5 6" xfId="3159"/>
    <cellStyle name="计算 2 5 6 2" xfId="7024"/>
    <cellStyle name="计算 2 5 6 2 2" xfId="27858"/>
    <cellStyle name="计算 2 5 6 2 3" xfId="18243"/>
    <cellStyle name="计算 2 5 6 3" xfId="10697"/>
    <cellStyle name="计算 2 5 6 3 2" xfId="30616"/>
    <cellStyle name="计算 2 5 6 3 3" xfId="21803"/>
    <cellStyle name="计算 2 5 6 4" xfId="13592"/>
    <cellStyle name="计算 2 5 6 4 2" xfId="32908"/>
    <cellStyle name="计算 2 5 6 5" xfId="25123"/>
    <cellStyle name="计算 2 5 7" xfId="2387"/>
    <cellStyle name="计算 2 5 7 2" xfId="6283"/>
    <cellStyle name="计算 2 5 7 2 2" xfId="27294"/>
    <cellStyle name="计算 2 5 7 2 3" xfId="17504"/>
    <cellStyle name="计算 2 5 7 3" xfId="9958"/>
    <cellStyle name="计算 2 5 7 3 2" xfId="30054"/>
    <cellStyle name="计算 2 5 7 3 3" xfId="21064"/>
    <cellStyle name="计算 2 5 7 4" xfId="13206"/>
    <cellStyle name="计算 2 5 7 4 2" xfId="32522"/>
    <cellStyle name="计算 2 5 7 5" xfId="24555"/>
    <cellStyle name="计算 2 5 8" xfId="3558"/>
    <cellStyle name="计算 2 5 8 2" xfId="7415"/>
    <cellStyle name="计算 2 5 8 2 2" xfId="28098"/>
    <cellStyle name="计算 2 5 8 2 3" xfId="18634"/>
    <cellStyle name="计算 2 5 8 3" xfId="11088"/>
    <cellStyle name="计算 2 5 8 3 2" xfId="30856"/>
    <cellStyle name="计算 2 5 8 3 3" xfId="22194"/>
    <cellStyle name="计算 2 5 8 4" xfId="13743"/>
    <cellStyle name="计算 2 5 8 4 2" xfId="33059"/>
    <cellStyle name="计算 2 5 8 5" xfId="25367"/>
    <cellStyle name="计算 2 5 9" xfId="3814"/>
    <cellStyle name="计算 2 5 9 2" xfId="7660"/>
    <cellStyle name="计算 2 5 9 2 2" xfId="28270"/>
    <cellStyle name="计算 2 5 9 2 3" xfId="18879"/>
    <cellStyle name="计算 2 5 9 3" xfId="11333"/>
    <cellStyle name="计算 2 5 9 3 2" xfId="31028"/>
    <cellStyle name="计算 2 5 9 3 3" xfId="22439"/>
    <cellStyle name="计算 2 5 9 4" xfId="13862"/>
    <cellStyle name="计算 2 5 9 4 2" xfId="33178"/>
    <cellStyle name="计算 2 5 9 5" xfId="25550"/>
    <cellStyle name="计算 2 6" xfId="1659"/>
    <cellStyle name="计算 2 6 2" xfId="5717"/>
    <cellStyle name="计算 2 6 2 2" xfId="26814"/>
    <cellStyle name="计算 2 6 2 3" xfId="16938"/>
    <cellStyle name="计算 2 6 3" xfId="9395"/>
    <cellStyle name="计算 2 6 3 2" xfId="29576"/>
    <cellStyle name="计算 2 6 3 3" xfId="20501"/>
    <cellStyle name="计算 2 6 4" xfId="12855"/>
    <cellStyle name="计算 2 6 4 2" xfId="32171"/>
    <cellStyle name="计算 2 6 5" xfId="24027"/>
    <cellStyle name="计算 2 7" xfId="2531"/>
    <cellStyle name="计算 2 7 2" xfId="6417"/>
    <cellStyle name="计算 2 7 2 2" xfId="27365"/>
    <cellStyle name="计算 2 7 2 3" xfId="17638"/>
    <cellStyle name="计算 2 7 3" xfId="10092"/>
    <cellStyle name="计算 2 7 3 2" xfId="30125"/>
    <cellStyle name="计算 2 7 3 3" xfId="21198"/>
    <cellStyle name="计算 2 7 4" xfId="13270"/>
    <cellStyle name="计算 2 7 4 2" xfId="32586"/>
    <cellStyle name="计算 2 7 5" xfId="24626"/>
    <cellStyle name="计算 2 8" xfId="1617"/>
    <cellStyle name="计算 2 8 2" xfId="5675"/>
    <cellStyle name="计算 2 8 2 2" xfId="26775"/>
    <cellStyle name="计算 2 8 2 3" xfId="16896"/>
    <cellStyle name="计算 2 8 3" xfId="9353"/>
    <cellStyle name="计算 2 8 3 2" xfId="29537"/>
    <cellStyle name="计算 2 8 3 3" xfId="20459"/>
    <cellStyle name="计算 2 8 4" xfId="12819"/>
    <cellStyle name="计算 2 8 4 2" xfId="32135"/>
    <cellStyle name="计算 2 8 5" xfId="23988"/>
    <cellStyle name="计算 2 9" xfId="2458"/>
    <cellStyle name="计算 2 9 2" xfId="6348"/>
    <cellStyle name="计算 2 9 2 2" xfId="27329"/>
    <cellStyle name="计算 2 9 2 3" xfId="17569"/>
    <cellStyle name="计算 2 9 3" xfId="10023"/>
    <cellStyle name="计算 2 9 3 2" xfId="30089"/>
    <cellStyle name="计算 2 9 3 3" xfId="21129"/>
    <cellStyle name="计算 2 9 4" xfId="13234"/>
    <cellStyle name="计算 2 9 4 2" xfId="32550"/>
    <cellStyle name="计算 2 9 5" xfId="24590"/>
    <cellStyle name="计算 3" xfId="1337"/>
    <cellStyle name="计算 3 10" xfId="3160"/>
    <cellStyle name="计算 3 10 2" xfId="7025"/>
    <cellStyle name="计算 3 10 2 2" xfId="27859"/>
    <cellStyle name="计算 3 10 2 3" xfId="18244"/>
    <cellStyle name="计算 3 10 3" xfId="10698"/>
    <cellStyle name="计算 3 10 3 2" xfId="30617"/>
    <cellStyle name="计算 3 10 3 3" xfId="21804"/>
    <cellStyle name="计算 3 10 4" xfId="13593"/>
    <cellStyle name="计算 3 10 4 2" xfId="32909"/>
    <cellStyle name="计算 3 10 5" xfId="25124"/>
    <cellStyle name="计算 3 11" xfId="2388"/>
    <cellStyle name="计算 3 11 2" xfId="6284"/>
    <cellStyle name="计算 3 11 2 2" xfId="27295"/>
    <cellStyle name="计算 3 11 2 3" xfId="17505"/>
    <cellStyle name="计算 3 11 3" xfId="9959"/>
    <cellStyle name="计算 3 11 3 2" xfId="30055"/>
    <cellStyle name="计算 3 11 3 3" xfId="21065"/>
    <cellStyle name="计算 3 11 4" xfId="13207"/>
    <cellStyle name="计算 3 11 4 2" xfId="32523"/>
    <cellStyle name="计算 3 11 5" xfId="24556"/>
    <cellStyle name="计算 3 12" xfId="3559"/>
    <cellStyle name="计算 3 12 2" xfId="7416"/>
    <cellStyle name="计算 3 12 2 2" xfId="28099"/>
    <cellStyle name="计算 3 12 2 3" xfId="18635"/>
    <cellStyle name="计算 3 12 3" xfId="11089"/>
    <cellStyle name="计算 3 12 3 2" xfId="30857"/>
    <cellStyle name="计算 3 12 3 3" xfId="22195"/>
    <cellStyle name="计算 3 12 4" xfId="13744"/>
    <cellStyle name="计算 3 12 4 2" xfId="33060"/>
    <cellStyle name="计算 3 12 5" xfId="25368"/>
    <cellStyle name="计算 3 13" xfId="3815"/>
    <cellStyle name="计算 3 13 2" xfId="7661"/>
    <cellStyle name="计算 3 13 2 2" xfId="28271"/>
    <cellStyle name="计算 3 13 2 3" xfId="18880"/>
    <cellStyle name="计算 3 13 3" xfId="11334"/>
    <cellStyle name="计算 3 13 3 2" xfId="31029"/>
    <cellStyle name="计算 3 13 3 3" xfId="22440"/>
    <cellStyle name="计算 3 13 4" xfId="13863"/>
    <cellStyle name="计算 3 13 4 2" xfId="33179"/>
    <cellStyle name="计算 3 13 5" xfId="25551"/>
    <cellStyle name="计算 3 14" xfId="3235"/>
    <cellStyle name="计算 3 14 2" xfId="7100"/>
    <cellStyle name="计算 3 14 2 2" xfId="27903"/>
    <cellStyle name="计算 3 14 2 3" xfId="18319"/>
    <cellStyle name="计算 3 14 3" xfId="10773"/>
    <cellStyle name="计算 3 14 3 2" xfId="30661"/>
    <cellStyle name="计算 3 14 3 3" xfId="21879"/>
    <cellStyle name="计算 3 14 4" xfId="13636"/>
    <cellStyle name="计算 3 14 4 2" xfId="32952"/>
    <cellStyle name="计算 3 14 5" xfId="25168"/>
    <cellStyle name="计算 3 15" xfId="4197"/>
    <cellStyle name="计算 3 15 2" xfId="8017"/>
    <cellStyle name="计算 3 15 2 2" xfId="28542"/>
    <cellStyle name="计算 3 15 2 3" xfId="19236"/>
    <cellStyle name="计算 3 15 3" xfId="11690"/>
    <cellStyle name="计算 3 15 3 2" xfId="31300"/>
    <cellStyle name="计算 3 15 3 3" xfId="22796"/>
    <cellStyle name="计算 3 15 4" xfId="14058"/>
    <cellStyle name="计算 3 15 4 2" xfId="33374"/>
    <cellStyle name="计算 3 15 5" xfId="25836"/>
    <cellStyle name="计算 3 16" xfId="3121"/>
    <cellStyle name="计算 3 16 2" xfId="6986"/>
    <cellStyle name="计算 3 16 2 2" xfId="27832"/>
    <cellStyle name="计算 3 16 2 3" xfId="18205"/>
    <cellStyle name="计算 3 16 3" xfId="10659"/>
    <cellStyle name="计算 3 16 3 2" xfId="30590"/>
    <cellStyle name="计算 3 16 3 3" xfId="21765"/>
    <cellStyle name="计算 3 16 4" xfId="13566"/>
    <cellStyle name="计算 3 16 4 2" xfId="32882"/>
    <cellStyle name="计算 3 16 5" xfId="25097"/>
    <cellStyle name="计算 3 17" xfId="4578"/>
    <cellStyle name="计算 3 17 2" xfId="8396"/>
    <cellStyle name="计算 3 17 2 2" xfId="28770"/>
    <cellStyle name="计算 3 17 2 3" xfId="19615"/>
    <cellStyle name="计算 3 17 3" xfId="12069"/>
    <cellStyle name="计算 3 17 3 2" xfId="31528"/>
    <cellStyle name="计算 3 17 3 3" xfId="23175"/>
    <cellStyle name="计算 3 17 4" xfId="14204"/>
    <cellStyle name="计算 3 17 4 2" xfId="33520"/>
    <cellStyle name="计算 3 17 5" xfId="26065"/>
    <cellStyle name="计算 3 18" xfId="4777"/>
    <cellStyle name="计算 3 18 2" xfId="8588"/>
    <cellStyle name="计算 3 18 2 2" xfId="28908"/>
    <cellStyle name="计算 3 18 2 3" xfId="19807"/>
    <cellStyle name="计算 3 18 3" xfId="12261"/>
    <cellStyle name="计算 3 18 3 2" xfId="31666"/>
    <cellStyle name="计算 3 18 3 3" xfId="23367"/>
    <cellStyle name="计算 3 18 4" xfId="14305"/>
    <cellStyle name="计算 3 18 4 2" xfId="33621"/>
    <cellStyle name="计算 3 18 5" xfId="26208"/>
    <cellStyle name="计算 3 19" xfId="4272"/>
    <cellStyle name="计算 3 19 2" xfId="8092"/>
    <cellStyle name="计算 3 19 2 2" xfId="28586"/>
    <cellStyle name="计算 3 19 2 3" xfId="19311"/>
    <cellStyle name="计算 3 19 3" xfId="11765"/>
    <cellStyle name="计算 3 19 3 2" xfId="31344"/>
    <cellStyle name="计算 3 19 3 3" xfId="22871"/>
    <cellStyle name="计算 3 19 4" xfId="14101"/>
    <cellStyle name="计算 3 19 4 2" xfId="33417"/>
    <cellStyle name="计算 3 19 5" xfId="25880"/>
    <cellStyle name="计算 3 2" xfId="1338"/>
    <cellStyle name="计算 3 2 10" xfId="3560"/>
    <cellStyle name="计算 3 2 10 2" xfId="7417"/>
    <cellStyle name="计算 3 2 10 2 2" xfId="28100"/>
    <cellStyle name="计算 3 2 10 2 3" xfId="18636"/>
    <cellStyle name="计算 3 2 10 3" xfId="11090"/>
    <cellStyle name="计算 3 2 10 3 2" xfId="30858"/>
    <cellStyle name="计算 3 2 10 3 3" xfId="22196"/>
    <cellStyle name="计算 3 2 10 4" xfId="13745"/>
    <cellStyle name="计算 3 2 10 4 2" xfId="33061"/>
    <cellStyle name="计算 3 2 10 5" xfId="25369"/>
    <cellStyle name="计算 3 2 11" xfId="3816"/>
    <cellStyle name="计算 3 2 11 2" xfId="7662"/>
    <cellStyle name="计算 3 2 11 2 2" xfId="28272"/>
    <cellStyle name="计算 3 2 11 2 3" xfId="18881"/>
    <cellStyle name="计算 3 2 11 3" xfId="11335"/>
    <cellStyle name="计算 3 2 11 3 2" xfId="31030"/>
    <cellStyle name="计算 3 2 11 3 3" xfId="22441"/>
    <cellStyle name="计算 3 2 11 4" xfId="13864"/>
    <cellStyle name="计算 3 2 11 4 2" xfId="33180"/>
    <cellStyle name="计算 3 2 11 5" xfId="25552"/>
    <cellStyle name="计算 3 2 12" xfId="3236"/>
    <cellStyle name="计算 3 2 12 2" xfId="7101"/>
    <cellStyle name="计算 3 2 12 2 2" xfId="27904"/>
    <cellStyle name="计算 3 2 12 2 3" xfId="18320"/>
    <cellStyle name="计算 3 2 12 3" xfId="10774"/>
    <cellStyle name="计算 3 2 12 3 2" xfId="30662"/>
    <cellStyle name="计算 3 2 12 3 3" xfId="21880"/>
    <cellStyle name="计算 3 2 12 4" xfId="13637"/>
    <cellStyle name="计算 3 2 12 4 2" xfId="32953"/>
    <cellStyle name="计算 3 2 12 5" xfId="25169"/>
    <cellStyle name="计算 3 2 13" xfId="4198"/>
    <cellStyle name="计算 3 2 13 2" xfId="8018"/>
    <cellStyle name="计算 3 2 13 2 2" xfId="28543"/>
    <cellStyle name="计算 3 2 13 2 3" xfId="19237"/>
    <cellStyle name="计算 3 2 13 3" xfId="11691"/>
    <cellStyle name="计算 3 2 13 3 2" xfId="31301"/>
    <cellStyle name="计算 3 2 13 3 3" xfId="22797"/>
    <cellStyle name="计算 3 2 13 4" xfId="14059"/>
    <cellStyle name="计算 3 2 13 4 2" xfId="33375"/>
    <cellStyle name="计算 3 2 13 5" xfId="25837"/>
    <cellStyle name="计算 3 2 14" xfId="3122"/>
    <cellStyle name="计算 3 2 14 2" xfId="6987"/>
    <cellStyle name="计算 3 2 14 2 2" xfId="27833"/>
    <cellStyle name="计算 3 2 14 2 3" xfId="18206"/>
    <cellStyle name="计算 3 2 14 3" xfId="10660"/>
    <cellStyle name="计算 3 2 14 3 2" xfId="30591"/>
    <cellStyle name="计算 3 2 14 3 3" xfId="21766"/>
    <cellStyle name="计算 3 2 14 4" xfId="13567"/>
    <cellStyle name="计算 3 2 14 4 2" xfId="32883"/>
    <cellStyle name="计算 3 2 14 5" xfId="25098"/>
    <cellStyle name="计算 3 2 15" xfId="4579"/>
    <cellStyle name="计算 3 2 15 2" xfId="8397"/>
    <cellStyle name="计算 3 2 15 2 2" xfId="28771"/>
    <cellStyle name="计算 3 2 15 2 3" xfId="19616"/>
    <cellStyle name="计算 3 2 15 3" xfId="12070"/>
    <cellStyle name="计算 3 2 15 3 2" xfId="31529"/>
    <cellStyle name="计算 3 2 15 3 3" xfId="23176"/>
    <cellStyle name="计算 3 2 15 4" xfId="14205"/>
    <cellStyle name="计算 3 2 15 4 2" xfId="33521"/>
    <cellStyle name="计算 3 2 15 5" xfId="26066"/>
    <cellStyle name="计算 3 2 16" xfId="4778"/>
    <cellStyle name="计算 3 2 16 2" xfId="8589"/>
    <cellStyle name="计算 3 2 16 2 2" xfId="28909"/>
    <cellStyle name="计算 3 2 16 2 3" xfId="19808"/>
    <cellStyle name="计算 3 2 16 3" xfId="12262"/>
    <cellStyle name="计算 3 2 16 3 2" xfId="31667"/>
    <cellStyle name="计算 3 2 16 3 3" xfId="23368"/>
    <cellStyle name="计算 3 2 16 4" xfId="14306"/>
    <cellStyle name="计算 3 2 16 4 2" xfId="33622"/>
    <cellStyle name="计算 3 2 16 5" xfId="26209"/>
    <cellStyle name="计算 3 2 17" xfId="4273"/>
    <cellStyle name="计算 3 2 17 2" xfId="8093"/>
    <cellStyle name="计算 3 2 17 2 2" xfId="28587"/>
    <cellStyle name="计算 3 2 17 2 3" xfId="19312"/>
    <cellStyle name="计算 3 2 17 3" xfId="11766"/>
    <cellStyle name="计算 3 2 17 3 2" xfId="31345"/>
    <cellStyle name="计算 3 2 17 3 3" xfId="22872"/>
    <cellStyle name="计算 3 2 17 4" xfId="14102"/>
    <cellStyle name="计算 3 2 17 4 2" xfId="33418"/>
    <cellStyle name="计算 3 2 17 5" xfId="25881"/>
    <cellStyle name="计算 3 2 18" xfId="5070"/>
    <cellStyle name="计算 3 2 18 2" xfId="8862"/>
    <cellStyle name="计算 3 2 18 2 2" xfId="29133"/>
    <cellStyle name="计算 3 2 18 2 3" xfId="20081"/>
    <cellStyle name="计算 3 2 18 3" xfId="12535"/>
    <cellStyle name="计算 3 2 18 3 2" xfId="31891"/>
    <cellStyle name="计算 3 2 18 3 3" xfId="23641"/>
    <cellStyle name="计算 3 2 18 4" xfId="14456"/>
    <cellStyle name="计算 3 2 18 4 2" xfId="33772"/>
    <cellStyle name="计算 3 2 18 5" xfId="26447"/>
    <cellStyle name="计算 3 2 19" xfId="4159"/>
    <cellStyle name="计算 3 2 19 2" xfId="7979"/>
    <cellStyle name="计算 3 2 19 2 2" xfId="28516"/>
    <cellStyle name="计算 3 2 19 2 3" xfId="19198"/>
    <cellStyle name="计算 3 2 19 3" xfId="11652"/>
    <cellStyle name="计算 3 2 19 3 2" xfId="31274"/>
    <cellStyle name="计算 3 2 19 3 3" xfId="22758"/>
    <cellStyle name="计算 3 2 19 4" xfId="14032"/>
    <cellStyle name="计算 3 2 19 4 2" xfId="33348"/>
    <cellStyle name="计算 3 2 19 5" xfId="25810"/>
    <cellStyle name="计算 3 2 2" xfId="1339"/>
    <cellStyle name="计算 3 2 2 10" xfId="3817"/>
    <cellStyle name="计算 3 2 2 10 2" xfId="7663"/>
    <cellStyle name="计算 3 2 2 10 2 2" xfId="28273"/>
    <cellStyle name="计算 3 2 2 10 2 3" xfId="18882"/>
    <cellStyle name="计算 3 2 2 10 3" xfId="11336"/>
    <cellStyle name="计算 3 2 2 10 3 2" xfId="31031"/>
    <cellStyle name="计算 3 2 2 10 3 3" xfId="22442"/>
    <cellStyle name="计算 3 2 2 10 4" xfId="13865"/>
    <cellStyle name="计算 3 2 2 10 4 2" xfId="33181"/>
    <cellStyle name="计算 3 2 2 10 5" xfId="25553"/>
    <cellStyle name="计算 3 2 2 11" xfId="3237"/>
    <cellStyle name="计算 3 2 2 11 2" xfId="7102"/>
    <cellStyle name="计算 3 2 2 11 2 2" xfId="27905"/>
    <cellStyle name="计算 3 2 2 11 2 3" xfId="18321"/>
    <cellStyle name="计算 3 2 2 11 3" xfId="10775"/>
    <cellStyle name="计算 3 2 2 11 3 2" xfId="30663"/>
    <cellStyle name="计算 3 2 2 11 3 3" xfId="21881"/>
    <cellStyle name="计算 3 2 2 11 4" xfId="13638"/>
    <cellStyle name="计算 3 2 2 11 4 2" xfId="32954"/>
    <cellStyle name="计算 3 2 2 11 5" xfId="25170"/>
    <cellStyle name="计算 3 2 2 12" xfId="4199"/>
    <cellStyle name="计算 3 2 2 12 2" xfId="8019"/>
    <cellStyle name="计算 3 2 2 12 2 2" xfId="28544"/>
    <cellStyle name="计算 3 2 2 12 2 3" xfId="19238"/>
    <cellStyle name="计算 3 2 2 12 3" xfId="11692"/>
    <cellStyle name="计算 3 2 2 12 3 2" xfId="31302"/>
    <cellStyle name="计算 3 2 2 12 3 3" xfId="22798"/>
    <cellStyle name="计算 3 2 2 12 4" xfId="14060"/>
    <cellStyle name="计算 3 2 2 12 4 2" xfId="33376"/>
    <cellStyle name="计算 3 2 2 12 5" xfId="25838"/>
    <cellStyle name="计算 3 2 2 13" xfId="3123"/>
    <cellStyle name="计算 3 2 2 13 2" xfId="6988"/>
    <cellStyle name="计算 3 2 2 13 2 2" xfId="27834"/>
    <cellStyle name="计算 3 2 2 13 2 3" xfId="18207"/>
    <cellStyle name="计算 3 2 2 13 3" xfId="10661"/>
    <cellStyle name="计算 3 2 2 13 3 2" xfId="30592"/>
    <cellStyle name="计算 3 2 2 13 3 3" xfId="21767"/>
    <cellStyle name="计算 3 2 2 13 4" xfId="13568"/>
    <cellStyle name="计算 3 2 2 13 4 2" xfId="32884"/>
    <cellStyle name="计算 3 2 2 13 5" xfId="25099"/>
    <cellStyle name="计算 3 2 2 14" xfId="4580"/>
    <cellStyle name="计算 3 2 2 14 2" xfId="8398"/>
    <cellStyle name="计算 3 2 2 14 2 2" xfId="28772"/>
    <cellStyle name="计算 3 2 2 14 2 3" xfId="19617"/>
    <cellStyle name="计算 3 2 2 14 3" xfId="12071"/>
    <cellStyle name="计算 3 2 2 14 3 2" xfId="31530"/>
    <cellStyle name="计算 3 2 2 14 3 3" xfId="23177"/>
    <cellStyle name="计算 3 2 2 14 4" xfId="14206"/>
    <cellStyle name="计算 3 2 2 14 4 2" xfId="33522"/>
    <cellStyle name="计算 3 2 2 14 5" xfId="26067"/>
    <cellStyle name="计算 3 2 2 15" xfId="4779"/>
    <cellStyle name="计算 3 2 2 15 2" xfId="8590"/>
    <cellStyle name="计算 3 2 2 15 2 2" xfId="28910"/>
    <cellStyle name="计算 3 2 2 15 2 3" xfId="19809"/>
    <cellStyle name="计算 3 2 2 15 3" xfId="12263"/>
    <cellStyle name="计算 3 2 2 15 3 2" xfId="31668"/>
    <cellStyle name="计算 3 2 2 15 3 3" xfId="23369"/>
    <cellStyle name="计算 3 2 2 15 4" xfId="14307"/>
    <cellStyle name="计算 3 2 2 15 4 2" xfId="33623"/>
    <cellStyle name="计算 3 2 2 15 5" xfId="26210"/>
    <cellStyle name="计算 3 2 2 16" xfId="4274"/>
    <cellStyle name="计算 3 2 2 16 2" xfId="8094"/>
    <cellStyle name="计算 3 2 2 16 2 2" xfId="28588"/>
    <cellStyle name="计算 3 2 2 16 2 3" xfId="19313"/>
    <cellStyle name="计算 3 2 2 16 3" xfId="11767"/>
    <cellStyle name="计算 3 2 2 16 3 2" xfId="31346"/>
    <cellStyle name="计算 3 2 2 16 3 3" xfId="22873"/>
    <cellStyle name="计算 3 2 2 16 4" xfId="14103"/>
    <cellStyle name="计算 3 2 2 16 4 2" xfId="33419"/>
    <cellStyle name="计算 3 2 2 16 5" xfId="25882"/>
    <cellStyle name="计算 3 2 2 17" xfId="5071"/>
    <cellStyle name="计算 3 2 2 17 2" xfId="8863"/>
    <cellStyle name="计算 3 2 2 17 2 2" xfId="29134"/>
    <cellStyle name="计算 3 2 2 17 2 3" xfId="20082"/>
    <cellStyle name="计算 3 2 2 17 3" xfId="12536"/>
    <cellStyle name="计算 3 2 2 17 3 2" xfId="31892"/>
    <cellStyle name="计算 3 2 2 17 3 3" xfId="23642"/>
    <cellStyle name="计算 3 2 2 17 4" xfId="14457"/>
    <cellStyle name="计算 3 2 2 17 4 2" xfId="33773"/>
    <cellStyle name="计算 3 2 2 17 5" xfId="26448"/>
    <cellStyle name="计算 3 2 2 18" xfId="4160"/>
    <cellStyle name="计算 3 2 2 18 2" xfId="7980"/>
    <cellStyle name="计算 3 2 2 18 2 2" xfId="28517"/>
    <cellStyle name="计算 3 2 2 18 2 3" xfId="19199"/>
    <cellStyle name="计算 3 2 2 18 3" xfId="11653"/>
    <cellStyle name="计算 3 2 2 18 3 2" xfId="31275"/>
    <cellStyle name="计算 3 2 2 18 3 3" xfId="22759"/>
    <cellStyle name="计算 3 2 2 18 4" xfId="14033"/>
    <cellStyle name="计算 3 2 2 18 4 2" xfId="33349"/>
    <cellStyle name="计算 3 2 2 18 5" xfId="25811"/>
    <cellStyle name="计算 3 2 2 19" xfId="5522"/>
    <cellStyle name="计算 3 2 2 19 2" xfId="9204"/>
    <cellStyle name="计算 3 2 2 19 2 2" xfId="29392"/>
    <cellStyle name="计算 3 2 2 19 3" xfId="16747"/>
    <cellStyle name="计算 3 2 2 19 4" xfId="14662"/>
    <cellStyle name="计算 3 2 2 2" xfId="1340"/>
    <cellStyle name="计算 3 2 2 2 10" xfId="3818"/>
    <cellStyle name="计算 3 2 2 2 10 2" xfId="7664"/>
    <cellStyle name="计算 3 2 2 2 10 2 2" xfId="28274"/>
    <cellStyle name="计算 3 2 2 2 10 2 3" xfId="18883"/>
    <cellStyle name="计算 3 2 2 2 10 3" xfId="11337"/>
    <cellStyle name="计算 3 2 2 2 10 3 2" xfId="31032"/>
    <cellStyle name="计算 3 2 2 2 10 3 3" xfId="22443"/>
    <cellStyle name="计算 3 2 2 2 10 4" xfId="13866"/>
    <cellStyle name="计算 3 2 2 2 10 4 2" xfId="33182"/>
    <cellStyle name="计算 3 2 2 2 10 5" xfId="25554"/>
    <cellStyle name="计算 3 2 2 2 11" xfId="3238"/>
    <cellStyle name="计算 3 2 2 2 11 2" xfId="7103"/>
    <cellStyle name="计算 3 2 2 2 11 2 2" xfId="27906"/>
    <cellStyle name="计算 3 2 2 2 11 2 3" xfId="18322"/>
    <cellStyle name="计算 3 2 2 2 11 3" xfId="10776"/>
    <cellStyle name="计算 3 2 2 2 11 3 2" xfId="30664"/>
    <cellStyle name="计算 3 2 2 2 11 3 3" xfId="21882"/>
    <cellStyle name="计算 3 2 2 2 11 4" xfId="13639"/>
    <cellStyle name="计算 3 2 2 2 11 4 2" xfId="32955"/>
    <cellStyle name="计算 3 2 2 2 11 5" xfId="25171"/>
    <cellStyle name="计算 3 2 2 2 12" xfId="4200"/>
    <cellStyle name="计算 3 2 2 2 12 2" xfId="8020"/>
    <cellStyle name="计算 3 2 2 2 12 2 2" xfId="28545"/>
    <cellStyle name="计算 3 2 2 2 12 2 3" xfId="19239"/>
    <cellStyle name="计算 3 2 2 2 12 3" xfId="11693"/>
    <cellStyle name="计算 3 2 2 2 12 3 2" xfId="31303"/>
    <cellStyle name="计算 3 2 2 2 12 3 3" xfId="22799"/>
    <cellStyle name="计算 3 2 2 2 12 4" xfId="14061"/>
    <cellStyle name="计算 3 2 2 2 12 4 2" xfId="33377"/>
    <cellStyle name="计算 3 2 2 2 12 5" xfId="25839"/>
    <cellStyle name="计算 3 2 2 2 13" xfId="3124"/>
    <cellStyle name="计算 3 2 2 2 13 2" xfId="6989"/>
    <cellStyle name="计算 3 2 2 2 13 2 2" xfId="27835"/>
    <cellStyle name="计算 3 2 2 2 13 2 3" xfId="18208"/>
    <cellStyle name="计算 3 2 2 2 13 3" xfId="10662"/>
    <cellStyle name="计算 3 2 2 2 13 3 2" xfId="30593"/>
    <cellStyle name="计算 3 2 2 2 13 3 3" xfId="21768"/>
    <cellStyle name="计算 3 2 2 2 13 4" xfId="13569"/>
    <cellStyle name="计算 3 2 2 2 13 4 2" xfId="32885"/>
    <cellStyle name="计算 3 2 2 2 13 5" xfId="25100"/>
    <cellStyle name="计算 3 2 2 2 14" xfId="4581"/>
    <cellStyle name="计算 3 2 2 2 14 2" xfId="8399"/>
    <cellStyle name="计算 3 2 2 2 14 2 2" xfId="28773"/>
    <cellStyle name="计算 3 2 2 2 14 2 3" xfId="19618"/>
    <cellStyle name="计算 3 2 2 2 14 3" xfId="12072"/>
    <cellStyle name="计算 3 2 2 2 14 3 2" xfId="31531"/>
    <cellStyle name="计算 3 2 2 2 14 3 3" xfId="23178"/>
    <cellStyle name="计算 3 2 2 2 14 4" xfId="14207"/>
    <cellStyle name="计算 3 2 2 2 14 4 2" xfId="33523"/>
    <cellStyle name="计算 3 2 2 2 14 5" xfId="26068"/>
    <cellStyle name="计算 3 2 2 2 15" xfId="4780"/>
    <cellStyle name="计算 3 2 2 2 15 2" xfId="8591"/>
    <cellStyle name="计算 3 2 2 2 15 2 2" xfId="28911"/>
    <cellStyle name="计算 3 2 2 2 15 2 3" xfId="19810"/>
    <cellStyle name="计算 3 2 2 2 15 3" xfId="12264"/>
    <cellStyle name="计算 3 2 2 2 15 3 2" xfId="31669"/>
    <cellStyle name="计算 3 2 2 2 15 3 3" xfId="23370"/>
    <cellStyle name="计算 3 2 2 2 15 4" xfId="14308"/>
    <cellStyle name="计算 3 2 2 2 15 4 2" xfId="33624"/>
    <cellStyle name="计算 3 2 2 2 15 5" xfId="26211"/>
    <cellStyle name="计算 3 2 2 2 16" xfId="4275"/>
    <cellStyle name="计算 3 2 2 2 16 2" xfId="8095"/>
    <cellStyle name="计算 3 2 2 2 16 2 2" xfId="28589"/>
    <cellStyle name="计算 3 2 2 2 16 2 3" xfId="19314"/>
    <cellStyle name="计算 3 2 2 2 16 3" xfId="11768"/>
    <cellStyle name="计算 3 2 2 2 16 3 2" xfId="31347"/>
    <cellStyle name="计算 3 2 2 2 16 3 3" xfId="22874"/>
    <cellStyle name="计算 3 2 2 2 16 4" xfId="14104"/>
    <cellStyle name="计算 3 2 2 2 16 4 2" xfId="33420"/>
    <cellStyle name="计算 3 2 2 2 16 5" xfId="25883"/>
    <cellStyle name="计算 3 2 2 2 17" xfId="5072"/>
    <cellStyle name="计算 3 2 2 2 17 2" xfId="8864"/>
    <cellStyle name="计算 3 2 2 2 17 2 2" xfId="29135"/>
    <cellStyle name="计算 3 2 2 2 17 2 3" xfId="20083"/>
    <cellStyle name="计算 3 2 2 2 17 3" xfId="12537"/>
    <cellStyle name="计算 3 2 2 2 17 3 2" xfId="31893"/>
    <cellStyle name="计算 3 2 2 2 17 3 3" xfId="23643"/>
    <cellStyle name="计算 3 2 2 2 17 4" xfId="14458"/>
    <cellStyle name="计算 3 2 2 2 17 4 2" xfId="33774"/>
    <cellStyle name="计算 3 2 2 2 17 5" xfId="26449"/>
    <cellStyle name="计算 3 2 2 2 18" xfId="4161"/>
    <cellStyle name="计算 3 2 2 2 18 2" xfId="7981"/>
    <cellStyle name="计算 3 2 2 2 18 2 2" xfId="28518"/>
    <cellStyle name="计算 3 2 2 2 18 2 3" xfId="19200"/>
    <cellStyle name="计算 3 2 2 2 18 3" xfId="11654"/>
    <cellStyle name="计算 3 2 2 2 18 3 2" xfId="31276"/>
    <cellStyle name="计算 3 2 2 2 18 3 3" xfId="22760"/>
    <cellStyle name="计算 3 2 2 2 18 4" xfId="14034"/>
    <cellStyle name="计算 3 2 2 2 18 4 2" xfId="33350"/>
    <cellStyle name="计算 3 2 2 2 18 5" xfId="25812"/>
    <cellStyle name="计算 3 2 2 2 19" xfId="5523"/>
    <cellStyle name="计算 3 2 2 2 19 2" xfId="9205"/>
    <cellStyle name="计算 3 2 2 2 19 2 2" xfId="29393"/>
    <cellStyle name="计算 3 2 2 2 19 3" xfId="16748"/>
    <cellStyle name="计算 3 2 2 2 19 4" xfId="14663"/>
    <cellStyle name="计算 3 2 2 2 2" xfId="1341"/>
    <cellStyle name="计算 3 2 2 2 2 10" xfId="3239"/>
    <cellStyle name="计算 3 2 2 2 2 10 2" xfId="7104"/>
    <cellStyle name="计算 3 2 2 2 2 10 2 2" xfId="27907"/>
    <cellStyle name="计算 3 2 2 2 2 10 2 3" xfId="18323"/>
    <cellStyle name="计算 3 2 2 2 2 10 3" xfId="10777"/>
    <cellStyle name="计算 3 2 2 2 2 10 3 2" xfId="30665"/>
    <cellStyle name="计算 3 2 2 2 2 10 3 3" xfId="21883"/>
    <cellStyle name="计算 3 2 2 2 2 10 4" xfId="13640"/>
    <cellStyle name="计算 3 2 2 2 2 10 4 2" xfId="32956"/>
    <cellStyle name="计算 3 2 2 2 2 10 5" xfId="25172"/>
    <cellStyle name="计算 3 2 2 2 2 11" xfId="4201"/>
    <cellStyle name="计算 3 2 2 2 2 11 2" xfId="8021"/>
    <cellStyle name="计算 3 2 2 2 2 11 2 2" xfId="28546"/>
    <cellStyle name="计算 3 2 2 2 2 11 2 3" xfId="19240"/>
    <cellStyle name="计算 3 2 2 2 2 11 3" xfId="11694"/>
    <cellStyle name="计算 3 2 2 2 2 11 3 2" xfId="31304"/>
    <cellStyle name="计算 3 2 2 2 2 11 3 3" xfId="22800"/>
    <cellStyle name="计算 3 2 2 2 2 11 4" xfId="14062"/>
    <cellStyle name="计算 3 2 2 2 2 11 4 2" xfId="33378"/>
    <cellStyle name="计算 3 2 2 2 2 11 5" xfId="25840"/>
    <cellStyle name="计算 3 2 2 2 2 12" xfId="3125"/>
    <cellStyle name="计算 3 2 2 2 2 12 2" xfId="6990"/>
    <cellStyle name="计算 3 2 2 2 2 12 2 2" xfId="27836"/>
    <cellStyle name="计算 3 2 2 2 2 12 2 3" xfId="18209"/>
    <cellStyle name="计算 3 2 2 2 2 12 3" xfId="10663"/>
    <cellStyle name="计算 3 2 2 2 2 12 3 2" xfId="30594"/>
    <cellStyle name="计算 3 2 2 2 2 12 3 3" xfId="21769"/>
    <cellStyle name="计算 3 2 2 2 2 12 4" xfId="13570"/>
    <cellStyle name="计算 3 2 2 2 2 12 4 2" xfId="32886"/>
    <cellStyle name="计算 3 2 2 2 2 12 5" xfId="25101"/>
    <cellStyle name="计算 3 2 2 2 2 13" xfId="4582"/>
    <cellStyle name="计算 3 2 2 2 2 13 2" xfId="8400"/>
    <cellStyle name="计算 3 2 2 2 2 13 2 2" xfId="28774"/>
    <cellStyle name="计算 3 2 2 2 2 13 2 3" xfId="19619"/>
    <cellStyle name="计算 3 2 2 2 2 13 3" xfId="12073"/>
    <cellStyle name="计算 3 2 2 2 2 13 3 2" xfId="31532"/>
    <cellStyle name="计算 3 2 2 2 2 13 3 3" xfId="23179"/>
    <cellStyle name="计算 3 2 2 2 2 13 4" xfId="14208"/>
    <cellStyle name="计算 3 2 2 2 2 13 4 2" xfId="33524"/>
    <cellStyle name="计算 3 2 2 2 2 13 5" xfId="26069"/>
    <cellStyle name="计算 3 2 2 2 2 14" xfId="4781"/>
    <cellStyle name="计算 3 2 2 2 2 14 2" xfId="8592"/>
    <cellStyle name="计算 3 2 2 2 2 14 2 2" xfId="28912"/>
    <cellStyle name="计算 3 2 2 2 2 14 2 3" xfId="19811"/>
    <cellStyle name="计算 3 2 2 2 2 14 3" xfId="12265"/>
    <cellStyle name="计算 3 2 2 2 2 14 3 2" xfId="31670"/>
    <cellStyle name="计算 3 2 2 2 2 14 3 3" xfId="23371"/>
    <cellStyle name="计算 3 2 2 2 2 14 4" xfId="14309"/>
    <cellStyle name="计算 3 2 2 2 2 14 4 2" xfId="33625"/>
    <cellStyle name="计算 3 2 2 2 2 14 5" xfId="26212"/>
    <cellStyle name="计算 3 2 2 2 2 15" xfId="4276"/>
    <cellStyle name="计算 3 2 2 2 2 15 2" xfId="8096"/>
    <cellStyle name="计算 3 2 2 2 2 15 2 2" xfId="28590"/>
    <cellStyle name="计算 3 2 2 2 2 15 2 3" xfId="19315"/>
    <cellStyle name="计算 3 2 2 2 2 15 3" xfId="11769"/>
    <cellStyle name="计算 3 2 2 2 2 15 3 2" xfId="31348"/>
    <cellStyle name="计算 3 2 2 2 2 15 3 3" xfId="22875"/>
    <cellStyle name="计算 3 2 2 2 2 15 4" xfId="14105"/>
    <cellStyle name="计算 3 2 2 2 2 15 4 2" xfId="33421"/>
    <cellStyle name="计算 3 2 2 2 2 15 5" xfId="25884"/>
    <cellStyle name="计算 3 2 2 2 2 16" xfId="5073"/>
    <cellStyle name="计算 3 2 2 2 2 16 2" xfId="8865"/>
    <cellStyle name="计算 3 2 2 2 2 16 2 2" xfId="29136"/>
    <cellStyle name="计算 3 2 2 2 2 16 2 3" xfId="20084"/>
    <cellStyle name="计算 3 2 2 2 2 16 3" xfId="12538"/>
    <cellStyle name="计算 3 2 2 2 2 16 3 2" xfId="31894"/>
    <cellStyle name="计算 3 2 2 2 2 16 3 3" xfId="23644"/>
    <cellStyle name="计算 3 2 2 2 2 16 4" xfId="14459"/>
    <cellStyle name="计算 3 2 2 2 2 16 4 2" xfId="33775"/>
    <cellStyle name="计算 3 2 2 2 2 16 5" xfId="26450"/>
    <cellStyle name="计算 3 2 2 2 2 17" xfId="4162"/>
    <cellStyle name="计算 3 2 2 2 2 17 2" xfId="7982"/>
    <cellStyle name="计算 3 2 2 2 2 17 2 2" xfId="28519"/>
    <cellStyle name="计算 3 2 2 2 2 17 2 3" xfId="19201"/>
    <cellStyle name="计算 3 2 2 2 2 17 3" xfId="11655"/>
    <cellStyle name="计算 3 2 2 2 2 17 3 2" xfId="31277"/>
    <cellStyle name="计算 3 2 2 2 2 17 3 3" xfId="22761"/>
    <cellStyle name="计算 3 2 2 2 2 17 4" xfId="14035"/>
    <cellStyle name="计算 3 2 2 2 2 17 4 2" xfId="33351"/>
    <cellStyle name="计算 3 2 2 2 2 17 5" xfId="25813"/>
    <cellStyle name="计算 3 2 2 2 2 18" xfId="5524"/>
    <cellStyle name="计算 3 2 2 2 2 18 2" xfId="9206"/>
    <cellStyle name="计算 3 2 2 2 2 18 2 2" xfId="29394"/>
    <cellStyle name="计算 3 2 2 2 2 18 3" xfId="16749"/>
    <cellStyle name="计算 3 2 2 2 2 18 4" xfId="14664"/>
    <cellStyle name="计算 3 2 2 2 2 19" xfId="2078"/>
    <cellStyle name="计算 3 2 2 2 2 19 2" xfId="24310"/>
    <cellStyle name="计算 3 2 2 2 2 19 3" xfId="14631"/>
    <cellStyle name="计算 3 2 2 2 2 2" xfId="1641"/>
    <cellStyle name="计算 3 2 2 2 2 2 2" xfId="5699"/>
    <cellStyle name="计算 3 2 2 2 2 2 2 2" xfId="26796"/>
    <cellStyle name="计算 3 2 2 2 2 2 2 3" xfId="16920"/>
    <cellStyle name="计算 3 2 2 2 2 2 3" xfId="9377"/>
    <cellStyle name="计算 3 2 2 2 2 2 3 2" xfId="29558"/>
    <cellStyle name="计算 3 2 2 2 2 2 3 3" xfId="20483"/>
    <cellStyle name="计算 3 2 2 2 2 2 4" xfId="12837"/>
    <cellStyle name="计算 3 2 2 2 2 2 4 2" xfId="32153"/>
    <cellStyle name="计算 3 2 2 2 2 2 5" xfId="24009"/>
    <cellStyle name="计算 3 2 2 2 2 2 6" xfId="34879"/>
    <cellStyle name="计算 3 2 2 2 2 20" xfId="35263"/>
    <cellStyle name="计算 3 2 2 2 2 3" xfId="2474"/>
    <cellStyle name="计算 3 2 2 2 2 3 2" xfId="6364"/>
    <cellStyle name="计算 3 2 2 2 2 3 2 2" xfId="27345"/>
    <cellStyle name="计算 3 2 2 2 2 3 2 3" xfId="17585"/>
    <cellStyle name="计算 3 2 2 2 2 3 3" xfId="10039"/>
    <cellStyle name="计算 3 2 2 2 2 3 3 2" xfId="30105"/>
    <cellStyle name="计算 3 2 2 2 2 3 3 3" xfId="21145"/>
    <cellStyle name="计算 3 2 2 2 2 3 4" xfId="13250"/>
    <cellStyle name="计算 3 2 2 2 2 3 4 2" xfId="32566"/>
    <cellStyle name="计算 3 2 2 2 2 3 5" xfId="24606"/>
    <cellStyle name="计算 3 2 2 2 2 3 6" xfId="36140"/>
    <cellStyle name="计算 3 2 2 2 2 4" xfId="1563"/>
    <cellStyle name="计算 3 2 2 2 2 4 2" xfId="5622"/>
    <cellStyle name="计算 3 2 2 2 2 4 2 2" xfId="26725"/>
    <cellStyle name="计算 3 2 2 2 2 4 2 3" xfId="16843"/>
    <cellStyle name="计算 3 2 2 2 2 4 3" xfId="9300"/>
    <cellStyle name="计算 3 2 2 2 2 4 3 2" xfId="29487"/>
    <cellStyle name="计算 3 2 2 2 2 4 3 3" xfId="20406"/>
    <cellStyle name="计算 3 2 2 2 2 4 4" xfId="12779"/>
    <cellStyle name="计算 3 2 2 2 2 4 4 2" xfId="32095"/>
    <cellStyle name="计算 3 2 2 2 2 4 5" xfId="23937"/>
    <cellStyle name="计算 3 2 2 2 2 5" xfId="2685"/>
    <cellStyle name="计算 3 2 2 2 2 5 2" xfId="6564"/>
    <cellStyle name="计算 3 2 2 2 2 5 2 2" xfId="27480"/>
    <cellStyle name="计算 3 2 2 2 2 5 2 3" xfId="17783"/>
    <cellStyle name="计算 3 2 2 2 2 5 3" xfId="10237"/>
    <cellStyle name="计算 3 2 2 2 2 5 3 2" xfId="30238"/>
    <cellStyle name="计算 3 2 2 2 2 5 3 3" xfId="21343"/>
    <cellStyle name="计算 3 2 2 2 2 5 4" xfId="13331"/>
    <cellStyle name="计算 3 2 2 2 2 5 4 2" xfId="32647"/>
    <cellStyle name="计算 3 2 2 2 2 5 5" xfId="24744"/>
    <cellStyle name="计算 3 2 2 2 2 6" xfId="3164"/>
    <cellStyle name="计算 3 2 2 2 2 6 2" xfId="7029"/>
    <cellStyle name="计算 3 2 2 2 2 6 2 2" xfId="27863"/>
    <cellStyle name="计算 3 2 2 2 2 6 2 3" xfId="18248"/>
    <cellStyle name="计算 3 2 2 2 2 6 3" xfId="10702"/>
    <cellStyle name="计算 3 2 2 2 2 6 3 2" xfId="30621"/>
    <cellStyle name="计算 3 2 2 2 2 6 3 3" xfId="21808"/>
    <cellStyle name="计算 3 2 2 2 2 6 4" xfId="13597"/>
    <cellStyle name="计算 3 2 2 2 2 6 4 2" xfId="32913"/>
    <cellStyle name="计算 3 2 2 2 2 6 5" xfId="25128"/>
    <cellStyle name="计算 3 2 2 2 2 7" xfId="2391"/>
    <cellStyle name="计算 3 2 2 2 2 7 2" xfId="6287"/>
    <cellStyle name="计算 3 2 2 2 2 7 2 2" xfId="27298"/>
    <cellStyle name="计算 3 2 2 2 2 7 2 3" xfId="17508"/>
    <cellStyle name="计算 3 2 2 2 2 7 3" xfId="9962"/>
    <cellStyle name="计算 3 2 2 2 2 7 3 2" xfId="30058"/>
    <cellStyle name="计算 3 2 2 2 2 7 3 3" xfId="21068"/>
    <cellStyle name="计算 3 2 2 2 2 7 4" xfId="13210"/>
    <cellStyle name="计算 3 2 2 2 2 7 4 2" xfId="32526"/>
    <cellStyle name="计算 3 2 2 2 2 7 5" xfId="24559"/>
    <cellStyle name="计算 3 2 2 2 2 8" xfId="3563"/>
    <cellStyle name="计算 3 2 2 2 2 8 2" xfId="7420"/>
    <cellStyle name="计算 3 2 2 2 2 8 2 2" xfId="28103"/>
    <cellStyle name="计算 3 2 2 2 2 8 2 3" xfId="18639"/>
    <cellStyle name="计算 3 2 2 2 2 8 3" xfId="11093"/>
    <cellStyle name="计算 3 2 2 2 2 8 3 2" xfId="30861"/>
    <cellStyle name="计算 3 2 2 2 2 8 3 3" xfId="22199"/>
    <cellStyle name="计算 3 2 2 2 2 8 4" xfId="13748"/>
    <cellStyle name="计算 3 2 2 2 2 8 4 2" xfId="33064"/>
    <cellStyle name="计算 3 2 2 2 2 8 5" xfId="25372"/>
    <cellStyle name="计算 3 2 2 2 2 9" xfId="3819"/>
    <cellStyle name="计算 3 2 2 2 2 9 2" xfId="7665"/>
    <cellStyle name="计算 3 2 2 2 2 9 2 2" xfId="28275"/>
    <cellStyle name="计算 3 2 2 2 2 9 2 3" xfId="18884"/>
    <cellStyle name="计算 3 2 2 2 2 9 3" xfId="11338"/>
    <cellStyle name="计算 3 2 2 2 2 9 3 2" xfId="31033"/>
    <cellStyle name="计算 3 2 2 2 2 9 3 3" xfId="22444"/>
    <cellStyle name="计算 3 2 2 2 2 9 4" xfId="13867"/>
    <cellStyle name="计算 3 2 2 2 2 9 4 2" xfId="33183"/>
    <cellStyle name="计算 3 2 2 2 2 9 5" xfId="25555"/>
    <cellStyle name="计算 3 2 2 2 20" xfId="2077"/>
    <cellStyle name="计算 3 2 2 2 20 2" xfId="24309"/>
    <cellStyle name="计算 3 2 2 2 20 3" xfId="16495"/>
    <cellStyle name="计算 3 2 2 2 21" xfId="34813"/>
    <cellStyle name="计算 3 2 2 2 3" xfId="1642"/>
    <cellStyle name="计算 3 2 2 2 3 2" xfId="5700"/>
    <cellStyle name="计算 3 2 2 2 3 2 2" xfId="26797"/>
    <cellStyle name="计算 3 2 2 2 3 2 3" xfId="16921"/>
    <cellStyle name="计算 3 2 2 2 3 3" xfId="9378"/>
    <cellStyle name="计算 3 2 2 2 3 3 2" xfId="29559"/>
    <cellStyle name="计算 3 2 2 2 3 3 3" xfId="20484"/>
    <cellStyle name="计算 3 2 2 2 3 4" xfId="12838"/>
    <cellStyle name="计算 3 2 2 2 3 4 2" xfId="32154"/>
    <cellStyle name="计算 3 2 2 2 3 5" xfId="24010"/>
    <cellStyle name="计算 3 2 2 2 3 6" xfId="35548"/>
    <cellStyle name="计算 3 2 2 2 4" xfId="2473"/>
    <cellStyle name="计算 3 2 2 2 4 2" xfId="6363"/>
    <cellStyle name="计算 3 2 2 2 4 2 2" xfId="27344"/>
    <cellStyle name="计算 3 2 2 2 4 2 3" xfId="17584"/>
    <cellStyle name="计算 3 2 2 2 4 3" xfId="10038"/>
    <cellStyle name="计算 3 2 2 2 4 3 2" xfId="30104"/>
    <cellStyle name="计算 3 2 2 2 4 3 3" xfId="21144"/>
    <cellStyle name="计算 3 2 2 2 4 4" xfId="13249"/>
    <cellStyle name="计算 3 2 2 2 4 4 2" xfId="32565"/>
    <cellStyle name="计算 3 2 2 2 4 5" xfId="24605"/>
    <cellStyle name="计算 3 2 2 2 4 6" xfId="36063"/>
    <cellStyle name="计算 3 2 2 2 5" xfId="1564"/>
    <cellStyle name="计算 3 2 2 2 5 2" xfId="5623"/>
    <cellStyle name="计算 3 2 2 2 5 2 2" xfId="26726"/>
    <cellStyle name="计算 3 2 2 2 5 2 3" xfId="16844"/>
    <cellStyle name="计算 3 2 2 2 5 3" xfId="9301"/>
    <cellStyle name="计算 3 2 2 2 5 3 2" xfId="29488"/>
    <cellStyle name="计算 3 2 2 2 5 3 3" xfId="20407"/>
    <cellStyle name="计算 3 2 2 2 5 4" xfId="12780"/>
    <cellStyle name="计算 3 2 2 2 5 4 2" xfId="32096"/>
    <cellStyle name="计算 3 2 2 2 5 5" xfId="23938"/>
    <cellStyle name="计算 3 2 2 2 6" xfId="2684"/>
    <cellStyle name="计算 3 2 2 2 6 2" xfId="6563"/>
    <cellStyle name="计算 3 2 2 2 6 2 2" xfId="27479"/>
    <cellStyle name="计算 3 2 2 2 6 2 3" xfId="17782"/>
    <cellStyle name="计算 3 2 2 2 6 3" xfId="10236"/>
    <cellStyle name="计算 3 2 2 2 6 3 2" xfId="30237"/>
    <cellStyle name="计算 3 2 2 2 6 3 3" xfId="21342"/>
    <cellStyle name="计算 3 2 2 2 6 4" xfId="13330"/>
    <cellStyle name="计算 3 2 2 2 6 4 2" xfId="32646"/>
    <cellStyle name="计算 3 2 2 2 6 5" xfId="24743"/>
    <cellStyle name="计算 3 2 2 2 7" xfId="3163"/>
    <cellStyle name="计算 3 2 2 2 7 2" xfId="7028"/>
    <cellStyle name="计算 3 2 2 2 7 2 2" xfId="27862"/>
    <cellStyle name="计算 3 2 2 2 7 2 3" xfId="18247"/>
    <cellStyle name="计算 3 2 2 2 7 3" xfId="10701"/>
    <cellStyle name="计算 3 2 2 2 7 3 2" xfId="30620"/>
    <cellStyle name="计算 3 2 2 2 7 3 3" xfId="21807"/>
    <cellStyle name="计算 3 2 2 2 7 4" xfId="13596"/>
    <cellStyle name="计算 3 2 2 2 7 4 2" xfId="32912"/>
    <cellStyle name="计算 3 2 2 2 7 5" xfId="25127"/>
    <cellStyle name="计算 3 2 2 2 8" xfId="2390"/>
    <cellStyle name="计算 3 2 2 2 8 2" xfId="6286"/>
    <cellStyle name="计算 3 2 2 2 8 2 2" xfId="27297"/>
    <cellStyle name="计算 3 2 2 2 8 2 3" xfId="17507"/>
    <cellStyle name="计算 3 2 2 2 8 3" xfId="9961"/>
    <cellStyle name="计算 3 2 2 2 8 3 2" xfId="30057"/>
    <cellStyle name="计算 3 2 2 2 8 3 3" xfId="21067"/>
    <cellStyle name="计算 3 2 2 2 8 4" xfId="13209"/>
    <cellStyle name="计算 3 2 2 2 8 4 2" xfId="32525"/>
    <cellStyle name="计算 3 2 2 2 8 5" xfId="24558"/>
    <cellStyle name="计算 3 2 2 2 9" xfId="3562"/>
    <cellStyle name="计算 3 2 2 2 9 2" xfId="7419"/>
    <cellStyle name="计算 3 2 2 2 9 2 2" xfId="28102"/>
    <cellStyle name="计算 3 2 2 2 9 2 3" xfId="18638"/>
    <cellStyle name="计算 3 2 2 2 9 3" xfId="11092"/>
    <cellStyle name="计算 3 2 2 2 9 3 2" xfId="30860"/>
    <cellStyle name="计算 3 2 2 2 9 3 3" xfId="22198"/>
    <cellStyle name="计算 3 2 2 2 9 4" xfId="13747"/>
    <cellStyle name="计算 3 2 2 2 9 4 2" xfId="33063"/>
    <cellStyle name="计算 3 2 2 2 9 5" xfId="25371"/>
    <cellStyle name="计算 3 2 2 20" xfId="2076"/>
    <cellStyle name="计算 3 2 2 20 2" xfId="24308"/>
    <cellStyle name="计算 3 2 2 20 3" xfId="16488"/>
    <cellStyle name="计算 3 2 2 21" xfId="34692"/>
    <cellStyle name="计算 3 2 2 3" xfId="1643"/>
    <cellStyle name="计算 3 2 2 3 2" xfId="5701"/>
    <cellStyle name="计算 3 2 2 3 2 2" xfId="26798"/>
    <cellStyle name="计算 3 2 2 3 2 3" xfId="16922"/>
    <cellStyle name="计算 3 2 2 3 3" xfId="9379"/>
    <cellStyle name="计算 3 2 2 3 3 2" xfId="29560"/>
    <cellStyle name="计算 3 2 2 3 3 3" xfId="20485"/>
    <cellStyle name="计算 3 2 2 3 4" xfId="12839"/>
    <cellStyle name="计算 3 2 2 3 4 2" xfId="32155"/>
    <cellStyle name="计算 3 2 2 3 5" xfId="24011"/>
    <cellStyle name="计算 3 2 2 3 6" xfId="34861"/>
    <cellStyle name="计算 3 2 2 4" xfId="2472"/>
    <cellStyle name="计算 3 2 2 4 2" xfId="6362"/>
    <cellStyle name="计算 3 2 2 4 2 2" xfId="27343"/>
    <cellStyle name="计算 3 2 2 4 2 3" xfId="17583"/>
    <cellStyle name="计算 3 2 2 4 3" xfId="10037"/>
    <cellStyle name="计算 3 2 2 4 3 2" xfId="30103"/>
    <cellStyle name="计算 3 2 2 4 3 3" xfId="21143"/>
    <cellStyle name="计算 3 2 2 4 4" xfId="13248"/>
    <cellStyle name="计算 3 2 2 4 4 2" xfId="32564"/>
    <cellStyle name="计算 3 2 2 4 5" xfId="24604"/>
    <cellStyle name="计算 3 2 2 4 6" xfId="35635"/>
    <cellStyle name="计算 3 2 2 5" xfId="1565"/>
    <cellStyle name="计算 3 2 2 5 2" xfId="5624"/>
    <cellStyle name="计算 3 2 2 5 2 2" xfId="26727"/>
    <cellStyle name="计算 3 2 2 5 2 3" xfId="16845"/>
    <cellStyle name="计算 3 2 2 5 3" xfId="9302"/>
    <cellStyle name="计算 3 2 2 5 3 2" xfId="29489"/>
    <cellStyle name="计算 3 2 2 5 3 3" xfId="20408"/>
    <cellStyle name="计算 3 2 2 5 4" xfId="12781"/>
    <cellStyle name="计算 3 2 2 5 4 2" xfId="32097"/>
    <cellStyle name="计算 3 2 2 5 5" xfId="23939"/>
    <cellStyle name="计算 3 2 2 6" xfId="2683"/>
    <cellStyle name="计算 3 2 2 6 2" xfId="6562"/>
    <cellStyle name="计算 3 2 2 6 2 2" xfId="27478"/>
    <cellStyle name="计算 3 2 2 6 2 3" xfId="17781"/>
    <cellStyle name="计算 3 2 2 6 3" xfId="10235"/>
    <cellStyle name="计算 3 2 2 6 3 2" xfId="30236"/>
    <cellStyle name="计算 3 2 2 6 3 3" xfId="21341"/>
    <cellStyle name="计算 3 2 2 6 4" xfId="13329"/>
    <cellStyle name="计算 3 2 2 6 4 2" xfId="32645"/>
    <cellStyle name="计算 3 2 2 6 5" xfId="24742"/>
    <cellStyle name="计算 3 2 2 7" xfId="3162"/>
    <cellStyle name="计算 3 2 2 7 2" xfId="7027"/>
    <cellStyle name="计算 3 2 2 7 2 2" xfId="27861"/>
    <cellStyle name="计算 3 2 2 7 2 3" xfId="18246"/>
    <cellStyle name="计算 3 2 2 7 3" xfId="10700"/>
    <cellStyle name="计算 3 2 2 7 3 2" xfId="30619"/>
    <cellStyle name="计算 3 2 2 7 3 3" xfId="21806"/>
    <cellStyle name="计算 3 2 2 7 4" xfId="13595"/>
    <cellStyle name="计算 3 2 2 7 4 2" xfId="32911"/>
    <cellStyle name="计算 3 2 2 7 5" xfId="25126"/>
    <cellStyle name="计算 3 2 2 8" xfId="2787"/>
    <cellStyle name="计算 3 2 2 8 2" xfId="6666"/>
    <cellStyle name="计算 3 2 2 8 2 2" xfId="27581"/>
    <cellStyle name="计算 3 2 2 8 2 3" xfId="17885"/>
    <cellStyle name="计算 3 2 2 8 3" xfId="10339"/>
    <cellStyle name="计算 3 2 2 8 3 2" xfId="30339"/>
    <cellStyle name="计算 3 2 2 8 3 3" xfId="21445"/>
    <cellStyle name="计算 3 2 2 8 4" xfId="13393"/>
    <cellStyle name="计算 3 2 2 8 4 2" xfId="32709"/>
    <cellStyle name="计算 3 2 2 8 5" xfId="24845"/>
    <cellStyle name="计算 3 2 2 9" xfId="3561"/>
    <cellStyle name="计算 3 2 2 9 2" xfId="7418"/>
    <cellStyle name="计算 3 2 2 9 2 2" xfId="28101"/>
    <cellStyle name="计算 3 2 2 9 2 3" xfId="18637"/>
    <cellStyle name="计算 3 2 2 9 3" xfId="11091"/>
    <cellStyle name="计算 3 2 2 9 3 2" xfId="30859"/>
    <cellStyle name="计算 3 2 2 9 3 3" xfId="22197"/>
    <cellStyle name="计算 3 2 2 9 4" xfId="13746"/>
    <cellStyle name="计算 3 2 2 9 4 2" xfId="33062"/>
    <cellStyle name="计算 3 2 2 9 5" xfId="25370"/>
    <cellStyle name="计算 3 2 20" xfId="5521"/>
    <cellStyle name="计算 3 2 20 2" xfId="9203"/>
    <cellStyle name="计算 3 2 20 2 2" xfId="29391"/>
    <cellStyle name="计算 3 2 20 3" xfId="16746"/>
    <cellStyle name="计算 3 2 20 4" xfId="14661"/>
    <cellStyle name="计算 3 2 21" xfId="2075"/>
    <cellStyle name="计算 3 2 21 2" xfId="24307"/>
    <cellStyle name="计算 3 2 21 3" xfId="14639"/>
    <cellStyle name="计算 3 2 22" xfId="34402"/>
    <cellStyle name="计算 3 2 3" xfId="1342"/>
    <cellStyle name="计算 3 2 3 10" xfId="3240"/>
    <cellStyle name="计算 3 2 3 10 2" xfId="7105"/>
    <cellStyle name="计算 3 2 3 10 2 2" xfId="27908"/>
    <cellStyle name="计算 3 2 3 10 2 3" xfId="18324"/>
    <cellStyle name="计算 3 2 3 10 3" xfId="10778"/>
    <cellStyle name="计算 3 2 3 10 3 2" xfId="30666"/>
    <cellStyle name="计算 3 2 3 10 3 3" xfId="21884"/>
    <cellStyle name="计算 3 2 3 10 4" xfId="13641"/>
    <cellStyle name="计算 3 2 3 10 4 2" xfId="32957"/>
    <cellStyle name="计算 3 2 3 10 5" xfId="25173"/>
    <cellStyle name="计算 3 2 3 11" xfId="4202"/>
    <cellStyle name="计算 3 2 3 11 2" xfId="8022"/>
    <cellStyle name="计算 3 2 3 11 2 2" xfId="28547"/>
    <cellStyle name="计算 3 2 3 11 2 3" xfId="19241"/>
    <cellStyle name="计算 3 2 3 11 3" xfId="11695"/>
    <cellStyle name="计算 3 2 3 11 3 2" xfId="31305"/>
    <cellStyle name="计算 3 2 3 11 3 3" xfId="22801"/>
    <cellStyle name="计算 3 2 3 11 4" xfId="14063"/>
    <cellStyle name="计算 3 2 3 11 4 2" xfId="33379"/>
    <cellStyle name="计算 3 2 3 11 5" xfId="25841"/>
    <cellStyle name="计算 3 2 3 12" xfId="3126"/>
    <cellStyle name="计算 3 2 3 12 2" xfId="6991"/>
    <cellStyle name="计算 3 2 3 12 2 2" xfId="27837"/>
    <cellStyle name="计算 3 2 3 12 2 3" xfId="18210"/>
    <cellStyle name="计算 3 2 3 12 3" xfId="10664"/>
    <cellStyle name="计算 3 2 3 12 3 2" xfId="30595"/>
    <cellStyle name="计算 3 2 3 12 3 3" xfId="21770"/>
    <cellStyle name="计算 3 2 3 12 4" xfId="13571"/>
    <cellStyle name="计算 3 2 3 12 4 2" xfId="32887"/>
    <cellStyle name="计算 3 2 3 12 5" xfId="25102"/>
    <cellStyle name="计算 3 2 3 13" xfId="4583"/>
    <cellStyle name="计算 3 2 3 13 2" xfId="8401"/>
    <cellStyle name="计算 3 2 3 13 2 2" xfId="28775"/>
    <cellStyle name="计算 3 2 3 13 2 3" xfId="19620"/>
    <cellStyle name="计算 3 2 3 13 3" xfId="12074"/>
    <cellStyle name="计算 3 2 3 13 3 2" xfId="31533"/>
    <cellStyle name="计算 3 2 3 13 3 3" xfId="23180"/>
    <cellStyle name="计算 3 2 3 13 4" xfId="14209"/>
    <cellStyle name="计算 3 2 3 13 4 2" xfId="33525"/>
    <cellStyle name="计算 3 2 3 13 5" xfId="26070"/>
    <cellStyle name="计算 3 2 3 14" xfId="4782"/>
    <cellStyle name="计算 3 2 3 14 2" xfId="8593"/>
    <cellStyle name="计算 3 2 3 14 2 2" xfId="28913"/>
    <cellStyle name="计算 3 2 3 14 2 3" xfId="19812"/>
    <cellStyle name="计算 3 2 3 14 3" xfId="12266"/>
    <cellStyle name="计算 3 2 3 14 3 2" xfId="31671"/>
    <cellStyle name="计算 3 2 3 14 3 3" xfId="23372"/>
    <cellStyle name="计算 3 2 3 14 4" xfId="14310"/>
    <cellStyle name="计算 3 2 3 14 4 2" xfId="33626"/>
    <cellStyle name="计算 3 2 3 14 5" xfId="26213"/>
    <cellStyle name="计算 3 2 3 15" xfId="4277"/>
    <cellStyle name="计算 3 2 3 15 2" xfId="8097"/>
    <cellStyle name="计算 3 2 3 15 2 2" xfId="28591"/>
    <cellStyle name="计算 3 2 3 15 2 3" xfId="19316"/>
    <cellStyle name="计算 3 2 3 15 3" xfId="11770"/>
    <cellStyle name="计算 3 2 3 15 3 2" xfId="31349"/>
    <cellStyle name="计算 3 2 3 15 3 3" xfId="22876"/>
    <cellStyle name="计算 3 2 3 15 4" xfId="14106"/>
    <cellStyle name="计算 3 2 3 15 4 2" xfId="33422"/>
    <cellStyle name="计算 3 2 3 15 5" xfId="25885"/>
    <cellStyle name="计算 3 2 3 16" xfId="5074"/>
    <cellStyle name="计算 3 2 3 16 2" xfId="8866"/>
    <cellStyle name="计算 3 2 3 16 2 2" xfId="29137"/>
    <cellStyle name="计算 3 2 3 16 2 3" xfId="20085"/>
    <cellStyle name="计算 3 2 3 16 3" xfId="12539"/>
    <cellStyle name="计算 3 2 3 16 3 2" xfId="31895"/>
    <cellStyle name="计算 3 2 3 16 3 3" xfId="23645"/>
    <cellStyle name="计算 3 2 3 16 4" xfId="14460"/>
    <cellStyle name="计算 3 2 3 16 4 2" xfId="33776"/>
    <cellStyle name="计算 3 2 3 16 5" xfId="26451"/>
    <cellStyle name="计算 3 2 3 17" xfId="4163"/>
    <cellStyle name="计算 3 2 3 17 2" xfId="7983"/>
    <cellStyle name="计算 3 2 3 17 2 2" xfId="28520"/>
    <cellStyle name="计算 3 2 3 17 2 3" xfId="19202"/>
    <cellStyle name="计算 3 2 3 17 3" xfId="11656"/>
    <cellStyle name="计算 3 2 3 17 3 2" xfId="31278"/>
    <cellStyle name="计算 3 2 3 17 3 3" xfId="22762"/>
    <cellStyle name="计算 3 2 3 17 4" xfId="14036"/>
    <cellStyle name="计算 3 2 3 17 4 2" xfId="33352"/>
    <cellStyle name="计算 3 2 3 17 5" xfId="25814"/>
    <cellStyle name="计算 3 2 3 18" xfId="5525"/>
    <cellStyle name="计算 3 2 3 18 2" xfId="9207"/>
    <cellStyle name="计算 3 2 3 18 2 2" xfId="29395"/>
    <cellStyle name="计算 3 2 3 18 3" xfId="16750"/>
    <cellStyle name="计算 3 2 3 18 4" xfId="14665"/>
    <cellStyle name="计算 3 2 3 19" xfId="2079"/>
    <cellStyle name="计算 3 2 3 19 2" xfId="24311"/>
    <cellStyle name="计算 3 2 3 19 3" xfId="16428"/>
    <cellStyle name="计算 3 2 3 2" xfId="1640"/>
    <cellStyle name="计算 3 2 3 2 2" xfId="5698"/>
    <cellStyle name="计算 3 2 3 2 2 2" xfId="26795"/>
    <cellStyle name="计算 3 2 3 2 2 3" xfId="16919"/>
    <cellStyle name="计算 3 2 3 2 3" xfId="9376"/>
    <cellStyle name="计算 3 2 3 2 3 2" xfId="29557"/>
    <cellStyle name="计算 3 2 3 2 3 3" xfId="20482"/>
    <cellStyle name="计算 3 2 3 2 4" xfId="12836"/>
    <cellStyle name="计算 3 2 3 2 4 2" xfId="32152"/>
    <cellStyle name="计算 3 2 3 2 5" xfId="24008"/>
    <cellStyle name="计算 3 2 3 2 6" xfId="35311"/>
    <cellStyle name="计算 3 2 3 20" xfId="35179"/>
    <cellStyle name="计算 3 2 3 3" xfId="2475"/>
    <cellStyle name="计算 3 2 3 3 2" xfId="6365"/>
    <cellStyle name="计算 3 2 3 3 2 2" xfId="27346"/>
    <cellStyle name="计算 3 2 3 3 2 3" xfId="17586"/>
    <cellStyle name="计算 3 2 3 3 3" xfId="10040"/>
    <cellStyle name="计算 3 2 3 3 3 2" xfId="30106"/>
    <cellStyle name="计算 3 2 3 3 3 3" xfId="21146"/>
    <cellStyle name="计算 3 2 3 3 4" xfId="13251"/>
    <cellStyle name="计算 3 2 3 3 4 2" xfId="32567"/>
    <cellStyle name="计算 3 2 3 3 5" xfId="24607"/>
    <cellStyle name="计算 3 2 3 3 6" xfId="35738"/>
    <cellStyle name="计算 3 2 3 4" xfId="1562"/>
    <cellStyle name="计算 3 2 3 4 2" xfId="5621"/>
    <cellStyle name="计算 3 2 3 4 2 2" xfId="26724"/>
    <cellStyle name="计算 3 2 3 4 2 3" xfId="16842"/>
    <cellStyle name="计算 3 2 3 4 3" xfId="9299"/>
    <cellStyle name="计算 3 2 3 4 3 2" xfId="29486"/>
    <cellStyle name="计算 3 2 3 4 3 3" xfId="20405"/>
    <cellStyle name="计算 3 2 3 4 4" xfId="12778"/>
    <cellStyle name="计算 3 2 3 4 4 2" xfId="32094"/>
    <cellStyle name="计算 3 2 3 4 5" xfId="23936"/>
    <cellStyle name="计算 3 2 3 5" xfId="2686"/>
    <cellStyle name="计算 3 2 3 5 2" xfId="6565"/>
    <cellStyle name="计算 3 2 3 5 2 2" xfId="27481"/>
    <cellStyle name="计算 3 2 3 5 2 3" xfId="17784"/>
    <cellStyle name="计算 3 2 3 5 3" xfId="10238"/>
    <cellStyle name="计算 3 2 3 5 3 2" xfId="30239"/>
    <cellStyle name="计算 3 2 3 5 3 3" xfId="21344"/>
    <cellStyle name="计算 3 2 3 5 4" xfId="13332"/>
    <cellStyle name="计算 3 2 3 5 4 2" xfId="32648"/>
    <cellStyle name="计算 3 2 3 5 5" xfId="24745"/>
    <cellStyle name="计算 3 2 3 6" xfId="3165"/>
    <cellStyle name="计算 3 2 3 6 2" xfId="7030"/>
    <cellStyle name="计算 3 2 3 6 2 2" xfId="27864"/>
    <cellStyle name="计算 3 2 3 6 2 3" xfId="18249"/>
    <cellStyle name="计算 3 2 3 6 3" xfId="10703"/>
    <cellStyle name="计算 3 2 3 6 3 2" xfId="30622"/>
    <cellStyle name="计算 3 2 3 6 3 3" xfId="21809"/>
    <cellStyle name="计算 3 2 3 6 4" xfId="13598"/>
    <cellStyle name="计算 3 2 3 6 4 2" xfId="32914"/>
    <cellStyle name="计算 3 2 3 6 5" xfId="25129"/>
    <cellStyle name="计算 3 2 3 7" xfId="2392"/>
    <cellStyle name="计算 3 2 3 7 2" xfId="6288"/>
    <cellStyle name="计算 3 2 3 7 2 2" xfId="27299"/>
    <cellStyle name="计算 3 2 3 7 2 3" xfId="17509"/>
    <cellStyle name="计算 3 2 3 7 3" xfId="9963"/>
    <cellStyle name="计算 3 2 3 7 3 2" xfId="30059"/>
    <cellStyle name="计算 3 2 3 7 3 3" xfId="21069"/>
    <cellStyle name="计算 3 2 3 7 4" xfId="13211"/>
    <cellStyle name="计算 3 2 3 7 4 2" xfId="32527"/>
    <cellStyle name="计算 3 2 3 7 5" xfId="24560"/>
    <cellStyle name="计算 3 2 3 8" xfId="3564"/>
    <cellStyle name="计算 3 2 3 8 2" xfId="7421"/>
    <cellStyle name="计算 3 2 3 8 2 2" xfId="28104"/>
    <cellStyle name="计算 3 2 3 8 2 3" xfId="18640"/>
    <cellStyle name="计算 3 2 3 8 3" xfId="11094"/>
    <cellStyle name="计算 3 2 3 8 3 2" xfId="30862"/>
    <cellStyle name="计算 3 2 3 8 3 3" xfId="22200"/>
    <cellStyle name="计算 3 2 3 8 4" xfId="13749"/>
    <cellStyle name="计算 3 2 3 8 4 2" xfId="33065"/>
    <cellStyle name="计算 3 2 3 8 5" xfId="25373"/>
    <cellStyle name="计算 3 2 3 9" xfId="3820"/>
    <cellStyle name="计算 3 2 3 9 2" xfId="7666"/>
    <cellStyle name="计算 3 2 3 9 2 2" xfId="28276"/>
    <cellStyle name="计算 3 2 3 9 2 3" xfId="18885"/>
    <cellStyle name="计算 3 2 3 9 3" xfId="11339"/>
    <cellStyle name="计算 3 2 3 9 3 2" xfId="31034"/>
    <cellStyle name="计算 3 2 3 9 3 3" xfId="22445"/>
    <cellStyle name="计算 3 2 3 9 4" xfId="13868"/>
    <cellStyle name="计算 3 2 3 9 4 2" xfId="33184"/>
    <cellStyle name="计算 3 2 3 9 5" xfId="25556"/>
    <cellStyle name="计算 3 2 4" xfId="1644"/>
    <cellStyle name="计算 3 2 4 2" xfId="5702"/>
    <cellStyle name="计算 3 2 4 2 2" xfId="26799"/>
    <cellStyle name="计算 3 2 4 2 3" xfId="16923"/>
    <cellStyle name="计算 3 2 4 3" xfId="9380"/>
    <cellStyle name="计算 3 2 4 3 2" xfId="29561"/>
    <cellStyle name="计算 3 2 4 3 3" xfId="20486"/>
    <cellStyle name="计算 3 2 4 4" xfId="12840"/>
    <cellStyle name="计算 3 2 4 4 2" xfId="32156"/>
    <cellStyle name="计算 3 2 4 5" xfId="24012"/>
    <cellStyle name="计算 3 2 5" xfId="2471"/>
    <cellStyle name="计算 3 2 5 2" xfId="6361"/>
    <cellStyle name="计算 3 2 5 2 2" xfId="27342"/>
    <cellStyle name="计算 3 2 5 2 3" xfId="17582"/>
    <cellStyle name="计算 3 2 5 3" xfId="10036"/>
    <cellStyle name="计算 3 2 5 3 2" xfId="30102"/>
    <cellStyle name="计算 3 2 5 3 3" xfId="21142"/>
    <cellStyle name="计算 3 2 5 4" xfId="13247"/>
    <cellStyle name="计算 3 2 5 4 2" xfId="32563"/>
    <cellStyle name="计算 3 2 5 5" xfId="24603"/>
    <cellStyle name="计算 3 2 6" xfId="1566"/>
    <cellStyle name="计算 3 2 6 2" xfId="5625"/>
    <cellStyle name="计算 3 2 6 2 2" xfId="26728"/>
    <cellStyle name="计算 3 2 6 2 3" xfId="16846"/>
    <cellStyle name="计算 3 2 6 3" xfId="9303"/>
    <cellStyle name="计算 3 2 6 3 2" xfId="29490"/>
    <cellStyle name="计算 3 2 6 3 3" xfId="20409"/>
    <cellStyle name="计算 3 2 6 4" xfId="12782"/>
    <cellStyle name="计算 3 2 6 4 2" xfId="32098"/>
    <cellStyle name="计算 3 2 6 5" xfId="23940"/>
    <cellStyle name="计算 3 2 7" xfId="2682"/>
    <cellStyle name="计算 3 2 7 2" xfId="6561"/>
    <cellStyle name="计算 3 2 7 2 2" xfId="27477"/>
    <cellStyle name="计算 3 2 7 2 3" xfId="17780"/>
    <cellStyle name="计算 3 2 7 3" xfId="10234"/>
    <cellStyle name="计算 3 2 7 3 2" xfId="30235"/>
    <cellStyle name="计算 3 2 7 3 3" xfId="21340"/>
    <cellStyle name="计算 3 2 7 4" xfId="13328"/>
    <cellStyle name="计算 3 2 7 4 2" xfId="32644"/>
    <cellStyle name="计算 3 2 7 5" xfId="24741"/>
    <cellStyle name="计算 3 2 8" xfId="3161"/>
    <cellStyle name="计算 3 2 8 2" xfId="7026"/>
    <cellStyle name="计算 3 2 8 2 2" xfId="27860"/>
    <cellStyle name="计算 3 2 8 2 3" xfId="18245"/>
    <cellStyle name="计算 3 2 8 3" xfId="10699"/>
    <cellStyle name="计算 3 2 8 3 2" xfId="30618"/>
    <cellStyle name="计算 3 2 8 3 3" xfId="21805"/>
    <cellStyle name="计算 3 2 8 4" xfId="13594"/>
    <cellStyle name="计算 3 2 8 4 2" xfId="32910"/>
    <cellStyle name="计算 3 2 8 5" xfId="25125"/>
    <cellStyle name="计算 3 2 9" xfId="2389"/>
    <cellStyle name="计算 3 2 9 2" xfId="6285"/>
    <cellStyle name="计算 3 2 9 2 2" xfId="27296"/>
    <cellStyle name="计算 3 2 9 2 3" xfId="17506"/>
    <cellStyle name="计算 3 2 9 3" xfId="9960"/>
    <cellStyle name="计算 3 2 9 3 2" xfId="30056"/>
    <cellStyle name="计算 3 2 9 3 3" xfId="21066"/>
    <cellStyle name="计算 3 2 9 4" xfId="13208"/>
    <cellStyle name="计算 3 2 9 4 2" xfId="32524"/>
    <cellStyle name="计算 3 2 9 5" xfId="24557"/>
    <cellStyle name="计算 3 20" xfId="5069"/>
    <cellStyle name="计算 3 20 2" xfId="8861"/>
    <cellStyle name="计算 3 20 2 2" xfId="29132"/>
    <cellStyle name="计算 3 20 2 3" xfId="20080"/>
    <cellStyle name="计算 3 20 3" xfId="12534"/>
    <cellStyle name="计算 3 20 3 2" xfId="31890"/>
    <cellStyle name="计算 3 20 3 3" xfId="23640"/>
    <cellStyle name="计算 3 20 4" xfId="14455"/>
    <cellStyle name="计算 3 20 4 2" xfId="33771"/>
    <cellStyle name="计算 3 20 5" xfId="26446"/>
    <cellStyle name="计算 3 21" xfId="4158"/>
    <cellStyle name="计算 3 21 2" xfId="7978"/>
    <cellStyle name="计算 3 21 2 2" xfId="28515"/>
    <cellStyle name="计算 3 21 2 3" xfId="19197"/>
    <cellStyle name="计算 3 21 3" xfId="11651"/>
    <cellStyle name="计算 3 21 3 2" xfId="31273"/>
    <cellStyle name="计算 3 21 3 3" xfId="22757"/>
    <cellStyle name="计算 3 21 4" xfId="14031"/>
    <cellStyle name="计算 3 21 4 2" xfId="33347"/>
    <cellStyle name="计算 3 21 5" xfId="25809"/>
    <cellStyle name="计算 3 22" xfId="5520"/>
    <cellStyle name="计算 3 22 2" xfId="9202"/>
    <cellStyle name="计算 3 22 2 2" xfId="29390"/>
    <cellStyle name="计算 3 22 3" xfId="16745"/>
    <cellStyle name="计算 3 22 4" xfId="14660"/>
    <cellStyle name="计算 3 23" xfId="2074"/>
    <cellStyle name="计算 3 23 2" xfId="24306"/>
    <cellStyle name="计算 3 23 3" xfId="14553"/>
    <cellStyle name="计算 3 24" xfId="34085"/>
    <cellStyle name="计算 3 3" xfId="1343"/>
    <cellStyle name="计算 3 3 10" xfId="3821"/>
    <cellStyle name="计算 3 3 10 2" xfId="7667"/>
    <cellStyle name="计算 3 3 10 2 2" xfId="28277"/>
    <cellStyle name="计算 3 3 10 2 3" xfId="18886"/>
    <cellStyle name="计算 3 3 10 3" xfId="11340"/>
    <cellStyle name="计算 3 3 10 3 2" xfId="31035"/>
    <cellStyle name="计算 3 3 10 3 3" xfId="22446"/>
    <cellStyle name="计算 3 3 10 4" xfId="13869"/>
    <cellStyle name="计算 3 3 10 4 2" xfId="33185"/>
    <cellStyle name="计算 3 3 10 5" xfId="25557"/>
    <cellStyle name="计算 3 3 11" xfId="3241"/>
    <cellStyle name="计算 3 3 11 2" xfId="7106"/>
    <cellStyle name="计算 3 3 11 2 2" xfId="27909"/>
    <cellStyle name="计算 3 3 11 2 3" xfId="18325"/>
    <cellStyle name="计算 3 3 11 3" xfId="10779"/>
    <cellStyle name="计算 3 3 11 3 2" xfId="30667"/>
    <cellStyle name="计算 3 3 11 3 3" xfId="21885"/>
    <cellStyle name="计算 3 3 11 4" xfId="13642"/>
    <cellStyle name="计算 3 3 11 4 2" xfId="32958"/>
    <cellStyle name="计算 3 3 11 5" xfId="25174"/>
    <cellStyle name="计算 3 3 12" xfId="4203"/>
    <cellStyle name="计算 3 3 12 2" xfId="8023"/>
    <cellStyle name="计算 3 3 12 2 2" xfId="28548"/>
    <cellStyle name="计算 3 3 12 2 3" xfId="19242"/>
    <cellStyle name="计算 3 3 12 3" xfId="11696"/>
    <cellStyle name="计算 3 3 12 3 2" xfId="31306"/>
    <cellStyle name="计算 3 3 12 3 3" xfId="22802"/>
    <cellStyle name="计算 3 3 12 4" xfId="14064"/>
    <cellStyle name="计算 3 3 12 4 2" xfId="33380"/>
    <cellStyle name="计算 3 3 12 5" xfId="25842"/>
    <cellStyle name="计算 3 3 13" xfId="3127"/>
    <cellStyle name="计算 3 3 13 2" xfId="6992"/>
    <cellStyle name="计算 3 3 13 2 2" xfId="27838"/>
    <cellStyle name="计算 3 3 13 2 3" xfId="18211"/>
    <cellStyle name="计算 3 3 13 3" xfId="10665"/>
    <cellStyle name="计算 3 3 13 3 2" xfId="30596"/>
    <cellStyle name="计算 3 3 13 3 3" xfId="21771"/>
    <cellStyle name="计算 3 3 13 4" xfId="13572"/>
    <cellStyle name="计算 3 3 13 4 2" xfId="32888"/>
    <cellStyle name="计算 3 3 13 5" xfId="25103"/>
    <cellStyle name="计算 3 3 14" xfId="4584"/>
    <cellStyle name="计算 3 3 14 2" xfId="8402"/>
    <cellStyle name="计算 3 3 14 2 2" xfId="28776"/>
    <cellStyle name="计算 3 3 14 2 3" xfId="19621"/>
    <cellStyle name="计算 3 3 14 3" xfId="12075"/>
    <cellStyle name="计算 3 3 14 3 2" xfId="31534"/>
    <cellStyle name="计算 3 3 14 3 3" xfId="23181"/>
    <cellStyle name="计算 3 3 14 4" xfId="14210"/>
    <cellStyle name="计算 3 3 14 4 2" xfId="33526"/>
    <cellStyle name="计算 3 3 14 5" xfId="26071"/>
    <cellStyle name="计算 3 3 15" xfId="4783"/>
    <cellStyle name="计算 3 3 15 2" xfId="8594"/>
    <cellStyle name="计算 3 3 15 2 2" xfId="28914"/>
    <cellStyle name="计算 3 3 15 2 3" xfId="19813"/>
    <cellStyle name="计算 3 3 15 3" xfId="12267"/>
    <cellStyle name="计算 3 3 15 3 2" xfId="31672"/>
    <cellStyle name="计算 3 3 15 3 3" xfId="23373"/>
    <cellStyle name="计算 3 3 15 4" xfId="14311"/>
    <cellStyle name="计算 3 3 15 4 2" xfId="33627"/>
    <cellStyle name="计算 3 3 15 5" xfId="26214"/>
    <cellStyle name="计算 3 3 16" xfId="4278"/>
    <cellStyle name="计算 3 3 16 2" xfId="8098"/>
    <cellStyle name="计算 3 3 16 2 2" xfId="28592"/>
    <cellStyle name="计算 3 3 16 2 3" xfId="19317"/>
    <cellStyle name="计算 3 3 16 3" xfId="11771"/>
    <cellStyle name="计算 3 3 16 3 2" xfId="31350"/>
    <cellStyle name="计算 3 3 16 3 3" xfId="22877"/>
    <cellStyle name="计算 3 3 16 4" xfId="14107"/>
    <cellStyle name="计算 3 3 16 4 2" xfId="33423"/>
    <cellStyle name="计算 3 3 16 5" xfId="25886"/>
    <cellStyle name="计算 3 3 17" xfId="5075"/>
    <cellStyle name="计算 3 3 17 2" xfId="8867"/>
    <cellStyle name="计算 3 3 17 2 2" xfId="29138"/>
    <cellStyle name="计算 3 3 17 2 3" xfId="20086"/>
    <cellStyle name="计算 3 3 17 3" xfId="12540"/>
    <cellStyle name="计算 3 3 17 3 2" xfId="31896"/>
    <cellStyle name="计算 3 3 17 3 3" xfId="23646"/>
    <cellStyle name="计算 3 3 17 4" xfId="14461"/>
    <cellStyle name="计算 3 3 17 4 2" xfId="33777"/>
    <cellStyle name="计算 3 3 17 5" xfId="26452"/>
    <cellStyle name="计算 3 3 18" xfId="4164"/>
    <cellStyle name="计算 3 3 18 2" xfId="7984"/>
    <cellStyle name="计算 3 3 18 2 2" xfId="28521"/>
    <cellStyle name="计算 3 3 18 2 3" xfId="19203"/>
    <cellStyle name="计算 3 3 18 3" xfId="11657"/>
    <cellStyle name="计算 3 3 18 3 2" xfId="31279"/>
    <cellStyle name="计算 3 3 18 3 3" xfId="22763"/>
    <cellStyle name="计算 3 3 18 4" xfId="14037"/>
    <cellStyle name="计算 3 3 18 4 2" xfId="33353"/>
    <cellStyle name="计算 3 3 18 5" xfId="25815"/>
    <cellStyle name="计算 3 3 19" xfId="5526"/>
    <cellStyle name="计算 3 3 19 2" xfId="9208"/>
    <cellStyle name="计算 3 3 19 2 2" xfId="29396"/>
    <cellStyle name="计算 3 3 19 3" xfId="16751"/>
    <cellStyle name="计算 3 3 19 4" xfId="14666"/>
    <cellStyle name="计算 3 3 2" xfId="1344"/>
    <cellStyle name="计算 3 3 2 10" xfId="3822"/>
    <cellStyle name="计算 3 3 2 10 2" xfId="7668"/>
    <cellStyle name="计算 3 3 2 10 2 2" xfId="28278"/>
    <cellStyle name="计算 3 3 2 10 2 3" xfId="18887"/>
    <cellStyle name="计算 3 3 2 10 3" xfId="11341"/>
    <cellStyle name="计算 3 3 2 10 3 2" xfId="31036"/>
    <cellStyle name="计算 3 3 2 10 3 3" xfId="22447"/>
    <cellStyle name="计算 3 3 2 10 4" xfId="13870"/>
    <cellStyle name="计算 3 3 2 10 4 2" xfId="33186"/>
    <cellStyle name="计算 3 3 2 10 5" xfId="25558"/>
    <cellStyle name="计算 3 3 2 11" xfId="3242"/>
    <cellStyle name="计算 3 3 2 11 2" xfId="7107"/>
    <cellStyle name="计算 3 3 2 11 2 2" xfId="27910"/>
    <cellStyle name="计算 3 3 2 11 2 3" xfId="18326"/>
    <cellStyle name="计算 3 3 2 11 3" xfId="10780"/>
    <cellStyle name="计算 3 3 2 11 3 2" xfId="30668"/>
    <cellStyle name="计算 3 3 2 11 3 3" xfId="21886"/>
    <cellStyle name="计算 3 3 2 11 4" xfId="13643"/>
    <cellStyle name="计算 3 3 2 11 4 2" xfId="32959"/>
    <cellStyle name="计算 3 3 2 11 5" xfId="25175"/>
    <cellStyle name="计算 3 3 2 12" xfId="4204"/>
    <cellStyle name="计算 3 3 2 12 2" xfId="8024"/>
    <cellStyle name="计算 3 3 2 12 2 2" xfId="28549"/>
    <cellStyle name="计算 3 3 2 12 2 3" xfId="19243"/>
    <cellStyle name="计算 3 3 2 12 3" xfId="11697"/>
    <cellStyle name="计算 3 3 2 12 3 2" xfId="31307"/>
    <cellStyle name="计算 3 3 2 12 3 3" xfId="22803"/>
    <cellStyle name="计算 3 3 2 12 4" xfId="14065"/>
    <cellStyle name="计算 3 3 2 12 4 2" xfId="33381"/>
    <cellStyle name="计算 3 3 2 12 5" xfId="25843"/>
    <cellStyle name="计算 3 3 2 13" xfId="3128"/>
    <cellStyle name="计算 3 3 2 13 2" xfId="6993"/>
    <cellStyle name="计算 3 3 2 13 2 2" xfId="27839"/>
    <cellStyle name="计算 3 3 2 13 2 3" xfId="18212"/>
    <cellStyle name="计算 3 3 2 13 3" xfId="10666"/>
    <cellStyle name="计算 3 3 2 13 3 2" xfId="30597"/>
    <cellStyle name="计算 3 3 2 13 3 3" xfId="21772"/>
    <cellStyle name="计算 3 3 2 13 4" xfId="13573"/>
    <cellStyle name="计算 3 3 2 13 4 2" xfId="32889"/>
    <cellStyle name="计算 3 3 2 13 5" xfId="25104"/>
    <cellStyle name="计算 3 3 2 14" xfId="4585"/>
    <cellStyle name="计算 3 3 2 14 2" xfId="8403"/>
    <cellStyle name="计算 3 3 2 14 2 2" xfId="28777"/>
    <cellStyle name="计算 3 3 2 14 2 3" xfId="19622"/>
    <cellStyle name="计算 3 3 2 14 3" xfId="12076"/>
    <cellStyle name="计算 3 3 2 14 3 2" xfId="31535"/>
    <cellStyle name="计算 3 3 2 14 3 3" xfId="23182"/>
    <cellStyle name="计算 3 3 2 14 4" xfId="14211"/>
    <cellStyle name="计算 3 3 2 14 4 2" xfId="33527"/>
    <cellStyle name="计算 3 3 2 14 5" xfId="26072"/>
    <cellStyle name="计算 3 3 2 15" xfId="4784"/>
    <cellStyle name="计算 3 3 2 15 2" xfId="8595"/>
    <cellStyle name="计算 3 3 2 15 2 2" xfId="28915"/>
    <cellStyle name="计算 3 3 2 15 2 3" xfId="19814"/>
    <cellStyle name="计算 3 3 2 15 3" xfId="12268"/>
    <cellStyle name="计算 3 3 2 15 3 2" xfId="31673"/>
    <cellStyle name="计算 3 3 2 15 3 3" xfId="23374"/>
    <cellStyle name="计算 3 3 2 15 4" xfId="14312"/>
    <cellStyle name="计算 3 3 2 15 4 2" xfId="33628"/>
    <cellStyle name="计算 3 3 2 15 5" xfId="26215"/>
    <cellStyle name="计算 3 3 2 16" xfId="4279"/>
    <cellStyle name="计算 3 3 2 16 2" xfId="8099"/>
    <cellStyle name="计算 3 3 2 16 2 2" xfId="28593"/>
    <cellStyle name="计算 3 3 2 16 2 3" xfId="19318"/>
    <cellStyle name="计算 3 3 2 16 3" xfId="11772"/>
    <cellStyle name="计算 3 3 2 16 3 2" xfId="31351"/>
    <cellStyle name="计算 3 3 2 16 3 3" xfId="22878"/>
    <cellStyle name="计算 3 3 2 16 4" xfId="14108"/>
    <cellStyle name="计算 3 3 2 16 4 2" xfId="33424"/>
    <cellStyle name="计算 3 3 2 16 5" xfId="25887"/>
    <cellStyle name="计算 3 3 2 17" xfId="5076"/>
    <cellStyle name="计算 3 3 2 17 2" xfId="8868"/>
    <cellStyle name="计算 3 3 2 17 2 2" xfId="29139"/>
    <cellStyle name="计算 3 3 2 17 2 3" xfId="20087"/>
    <cellStyle name="计算 3 3 2 17 3" xfId="12541"/>
    <cellStyle name="计算 3 3 2 17 3 2" xfId="31897"/>
    <cellStyle name="计算 3 3 2 17 3 3" xfId="23647"/>
    <cellStyle name="计算 3 3 2 17 4" xfId="14462"/>
    <cellStyle name="计算 3 3 2 17 4 2" xfId="33778"/>
    <cellStyle name="计算 3 3 2 17 5" xfId="26453"/>
    <cellStyle name="计算 3 3 2 18" xfId="4165"/>
    <cellStyle name="计算 3 3 2 18 2" xfId="7985"/>
    <cellStyle name="计算 3 3 2 18 2 2" xfId="28522"/>
    <cellStyle name="计算 3 3 2 18 2 3" xfId="19204"/>
    <cellStyle name="计算 3 3 2 18 3" xfId="11658"/>
    <cellStyle name="计算 3 3 2 18 3 2" xfId="31280"/>
    <cellStyle name="计算 3 3 2 18 3 3" xfId="22764"/>
    <cellStyle name="计算 3 3 2 18 4" xfId="14038"/>
    <cellStyle name="计算 3 3 2 18 4 2" xfId="33354"/>
    <cellStyle name="计算 3 3 2 18 5" xfId="25816"/>
    <cellStyle name="计算 3 3 2 19" xfId="5527"/>
    <cellStyle name="计算 3 3 2 19 2" xfId="9209"/>
    <cellStyle name="计算 3 3 2 19 2 2" xfId="29397"/>
    <cellStyle name="计算 3 3 2 19 3" xfId="16752"/>
    <cellStyle name="计算 3 3 2 19 4" xfId="14667"/>
    <cellStyle name="计算 3 3 2 2" xfId="1345"/>
    <cellStyle name="计算 3 3 2 2 10" xfId="3243"/>
    <cellStyle name="计算 3 3 2 2 10 2" xfId="7108"/>
    <cellStyle name="计算 3 3 2 2 10 2 2" xfId="27911"/>
    <cellStyle name="计算 3 3 2 2 10 2 3" xfId="18327"/>
    <cellStyle name="计算 3 3 2 2 10 3" xfId="10781"/>
    <cellStyle name="计算 3 3 2 2 10 3 2" xfId="30669"/>
    <cellStyle name="计算 3 3 2 2 10 3 3" xfId="21887"/>
    <cellStyle name="计算 3 3 2 2 10 4" xfId="13644"/>
    <cellStyle name="计算 3 3 2 2 10 4 2" xfId="32960"/>
    <cellStyle name="计算 3 3 2 2 10 5" xfId="25176"/>
    <cellStyle name="计算 3 3 2 2 11" xfId="4205"/>
    <cellStyle name="计算 3 3 2 2 11 2" xfId="8025"/>
    <cellStyle name="计算 3 3 2 2 11 2 2" xfId="28550"/>
    <cellStyle name="计算 3 3 2 2 11 2 3" xfId="19244"/>
    <cellStyle name="计算 3 3 2 2 11 3" xfId="11698"/>
    <cellStyle name="计算 3 3 2 2 11 3 2" xfId="31308"/>
    <cellStyle name="计算 3 3 2 2 11 3 3" xfId="22804"/>
    <cellStyle name="计算 3 3 2 2 11 4" xfId="14066"/>
    <cellStyle name="计算 3 3 2 2 11 4 2" xfId="33382"/>
    <cellStyle name="计算 3 3 2 2 11 5" xfId="25844"/>
    <cellStyle name="计算 3 3 2 2 12" xfId="3129"/>
    <cellStyle name="计算 3 3 2 2 12 2" xfId="6994"/>
    <cellStyle name="计算 3 3 2 2 12 2 2" xfId="27840"/>
    <cellStyle name="计算 3 3 2 2 12 2 3" xfId="18213"/>
    <cellStyle name="计算 3 3 2 2 12 3" xfId="10667"/>
    <cellStyle name="计算 3 3 2 2 12 3 2" xfId="30598"/>
    <cellStyle name="计算 3 3 2 2 12 3 3" xfId="21773"/>
    <cellStyle name="计算 3 3 2 2 12 4" xfId="13574"/>
    <cellStyle name="计算 3 3 2 2 12 4 2" xfId="32890"/>
    <cellStyle name="计算 3 3 2 2 12 5" xfId="25105"/>
    <cellStyle name="计算 3 3 2 2 13" xfId="4586"/>
    <cellStyle name="计算 3 3 2 2 13 2" xfId="8404"/>
    <cellStyle name="计算 3 3 2 2 13 2 2" xfId="28778"/>
    <cellStyle name="计算 3 3 2 2 13 2 3" xfId="19623"/>
    <cellStyle name="计算 3 3 2 2 13 3" xfId="12077"/>
    <cellStyle name="计算 3 3 2 2 13 3 2" xfId="31536"/>
    <cellStyle name="计算 3 3 2 2 13 3 3" xfId="23183"/>
    <cellStyle name="计算 3 3 2 2 13 4" xfId="14212"/>
    <cellStyle name="计算 3 3 2 2 13 4 2" xfId="33528"/>
    <cellStyle name="计算 3 3 2 2 13 5" xfId="26073"/>
    <cellStyle name="计算 3 3 2 2 14" xfId="4785"/>
    <cellStyle name="计算 3 3 2 2 14 2" xfId="8596"/>
    <cellStyle name="计算 3 3 2 2 14 2 2" xfId="28916"/>
    <cellStyle name="计算 3 3 2 2 14 2 3" xfId="19815"/>
    <cellStyle name="计算 3 3 2 2 14 3" xfId="12269"/>
    <cellStyle name="计算 3 3 2 2 14 3 2" xfId="31674"/>
    <cellStyle name="计算 3 3 2 2 14 3 3" xfId="23375"/>
    <cellStyle name="计算 3 3 2 2 14 4" xfId="14313"/>
    <cellStyle name="计算 3 3 2 2 14 4 2" xfId="33629"/>
    <cellStyle name="计算 3 3 2 2 14 5" xfId="26216"/>
    <cellStyle name="计算 3 3 2 2 15" xfId="4280"/>
    <cellStyle name="计算 3 3 2 2 15 2" xfId="8100"/>
    <cellStyle name="计算 3 3 2 2 15 2 2" xfId="28594"/>
    <cellStyle name="计算 3 3 2 2 15 2 3" xfId="19319"/>
    <cellStyle name="计算 3 3 2 2 15 3" xfId="11773"/>
    <cellStyle name="计算 3 3 2 2 15 3 2" xfId="31352"/>
    <cellStyle name="计算 3 3 2 2 15 3 3" xfId="22879"/>
    <cellStyle name="计算 3 3 2 2 15 4" xfId="14109"/>
    <cellStyle name="计算 3 3 2 2 15 4 2" xfId="33425"/>
    <cellStyle name="计算 3 3 2 2 15 5" xfId="25888"/>
    <cellStyle name="计算 3 3 2 2 16" xfId="5077"/>
    <cellStyle name="计算 3 3 2 2 16 2" xfId="8869"/>
    <cellStyle name="计算 3 3 2 2 16 2 2" xfId="29140"/>
    <cellStyle name="计算 3 3 2 2 16 2 3" xfId="20088"/>
    <cellStyle name="计算 3 3 2 2 16 3" xfId="12542"/>
    <cellStyle name="计算 3 3 2 2 16 3 2" xfId="31898"/>
    <cellStyle name="计算 3 3 2 2 16 3 3" xfId="23648"/>
    <cellStyle name="计算 3 3 2 2 16 4" xfId="14463"/>
    <cellStyle name="计算 3 3 2 2 16 4 2" xfId="33779"/>
    <cellStyle name="计算 3 3 2 2 16 5" xfId="26454"/>
    <cellStyle name="计算 3 3 2 2 17" xfId="4166"/>
    <cellStyle name="计算 3 3 2 2 17 2" xfId="7986"/>
    <cellStyle name="计算 3 3 2 2 17 2 2" xfId="28523"/>
    <cellStyle name="计算 3 3 2 2 17 2 3" xfId="19205"/>
    <cellStyle name="计算 3 3 2 2 17 3" xfId="11659"/>
    <cellStyle name="计算 3 3 2 2 17 3 2" xfId="31281"/>
    <cellStyle name="计算 3 3 2 2 17 3 3" xfId="22765"/>
    <cellStyle name="计算 3 3 2 2 17 4" xfId="14039"/>
    <cellStyle name="计算 3 3 2 2 17 4 2" xfId="33355"/>
    <cellStyle name="计算 3 3 2 2 17 5" xfId="25817"/>
    <cellStyle name="计算 3 3 2 2 18" xfId="5528"/>
    <cellStyle name="计算 3 3 2 2 18 2" xfId="9210"/>
    <cellStyle name="计算 3 3 2 2 18 2 2" xfId="29398"/>
    <cellStyle name="计算 3 3 2 2 18 3" xfId="16753"/>
    <cellStyle name="计算 3 3 2 2 18 4" xfId="14668"/>
    <cellStyle name="计算 3 3 2 2 19" xfId="2082"/>
    <cellStyle name="计算 3 3 2 2 19 2" xfId="24314"/>
    <cellStyle name="计算 3 3 2 2 19 3" xfId="14615"/>
    <cellStyle name="计算 3 3 2 2 2" xfId="1637"/>
    <cellStyle name="计算 3 3 2 2 2 2" xfId="5695"/>
    <cellStyle name="计算 3 3 2 2 2 2 2" xfId="26792"/>
    <cellStyle name="计算 3 3 2 2 2 2 3" xfId="16916"/>
    <cellStyle name="计算 3 3 2 2 2 3" xfId="9373"/>
    <cellStyle name="计算 3 3 2 2 2 3 2" xfId="29554"/>
    <cellStyle name="计算 3 3 2 2 2 3 3" xfId="20479"/>
    <cellStyle name="计算 3 3 2 2 2 4" xfId="12833"/>
    <cellStyle name="计算 3 3 2 2 2 4 2" xfId="32149"/>
    <cellStyle name="计算 3 3 2 2 2 5" xfId="24005"/>
    <cellStyle name="计算 3 3 2 2 2 6" xfId="35218"/>
    <cellStyle name="计算 3 3 2 2 20" xfId="35257"/>
    <cellStyle name="计算 3 3 2 2 3" xfId="2478"/>
    <cellStyle name="计算 3 3 2 2 3 2" xfId="6368"/>
    <cellStyle name="计算 3 3 2 2 3 2 2" xfId="27349"/>
    <cellStyle name="计算 3 3 2 2 3 2 3" xfId="17589"/>
    <cellStyle name="计算 3 3 2 2 3 3" xfId="10043"/>
    <cellStyle name="计算 3 3 2 2 3 3 2" xfId="30109"/>
    <cellStyle name="计算 3 3 2 2 3 3 3" xfId="21149"/>
    <cellStyle name="计算 3 3 2 2 3 4" xfId="13254"/>
    <cellStyle name="计算 3 3 2 2 3 4 2" xfId="32570"/>
    <cellStyle name="计算 3 3 2 2 3 5" xfId="24610"/>
    <cellStyle name="计算 3 3 2 2 3 6" xfId="36135"/>
    <cellStyle name="计算 3 3 2 2 4" xfId="1559"/>
    <cellStyle name="计算 3 3 2 2 4 2" xfId="5618"/>
    <cellStyle name="计算 3 3 2 2 4 2 2" xfId="26721"/>
    <cellStyle name="计算 3 3 2 2 4 2 3" xfId="16839"/>
    <cellStyle name="计算 3 3 2 2 4 3" xfId="9296"/>
    <cellStyle name="计算 3 3 2 2 4 3 2" xfId="29483"/>
    <cellStyle name="计算 3 3 2 2 4 3 3" xfId="20402"/>
    <cellStyle name="计算 3 3 2 2 4 4" xfId="12775"/>
    <cellStyle name="计算 3 3 2 2 4 4 2" xfId="32091"/>
    <cellStyle name="计算 3 3 2 2 4 5" xfId="23933"/>
    <cellStyle name="计算 3 3 2 2 5" xfId="2689"/>
    <cellStyle name="计算 3 3 2 2 5 2" xfId="6568"/>
    <cellStyle name="计算 3 3 2 2 5 2 2" xfId="27484"/>
    <cellStyle name="计算 3 3 2 2 5 2 3" xfId="17787"/>
    <cellStyle name="计算 3 3 2 2 5 3" xfId="10241"/>
    <cellStyle name="计算 3 3 2 2 5 3 2" xfId="30242"/>
    <cellStyle name="计算 3 3 2 2 5 3 3" xfId="21347"/>
    <cellStyle name="计算 3 3 2 2 5 4" xfId="13335"/>
    <cellStyle name="计算 3 3 2 2 5 4 2" xfId="32651"/>
    <cellStyle name="计算 3 3 2 2 5 5" xfId="24748"/>
    <cellStyle name="计算 3 3 2 2 6" xfId="3168"/>
    <cellStyle name="计算 3 3 2 2 6 2" xfId="7033"/>
    <cellStyle name="计算 3 3 2 2 6 2 2" xfId="27867"/>
    <cellStyle name="计算 3 3 2 2 6 2 3" xfId="18252"/>
    <cellStyle name="计算 3 3 2 2 6 3" xfId="10706"/>
    <cellStyle name="计算 3 3 2 2 6 3 2" xfId="30625"/>
    <cellStyle name="计算 3 3 2 2 6 3 3" xfId="21812"/>
    <cellStyle name="计算 3 3 2 2 6 4" xfId="13601"/>
    <cellStyle name="计算 3 3 2 2 6 4 2" xfId="32917"/>
    <cellStyle name="计算 3 3 2 2 6 5" xfId="25132"/>
    <cellStyle name="计算 3 3 2 2 7" xfId="2395"/>
    <cellStyle name="计算 3 3 2 2 7 2" xfId="6291"/>
    <cellStyle name="计算 3 3 2 2 7 2 2" xfId="27302"/>
    <cellStyle name="计算 3 3 2 2 7 2 3" xfId="17512"/>
    <cellStyle name="计算 3 3 2 2 7 3" xfId="9966"/>
    <cellStyle name="计算 3 3 2 2 7 3 2" xfId="30062"/>
    <cellStyle name="计算 3 3 2 2 7 3 3" xfId="21072"/>
    <cellStyle name="计算 3 3 2 2 7 4" xfId="13214"/>
    <cellStyle name="计算 3 3 2 2 7 4 2" xfId="32530"/>
    <cellStyle name="计算 3 3 2 2 7 5" xfId="24563"/>
    <cellStyle name="计算 3 3 2 2 8" xfId="3567"/>
    <cellStyle name="计算 3 3 2 2 8 2" xfId="7424"/>
    <cellStyle name="计算 3 3 2 2 8 2 2" xfId="28107"/>
    <cellStyle name="计算 3 3 2 2 8 2 3" xfId="18643"/>
    <cellStyle name="计算 3 3 2 2 8 3" xfId="11097"/>
    <cellStyle name="计算 3 3 2 2 8 3 2" xfId="30865"/>
    <cellStyle name="计算 3 3 2 2 8 3 3" xfId="22203"/>
    <cellStyle name="计算 3 3 2 2 8 4" xfId="13752"/>
    <cellStyle name="计算 3 3 2 2 8 4 2" xfId="33068"/>
    <cellStyle name="计算 3 3 2 2 8 5" xfId="25376"/>
    <cellStyle name="计算 3 3 2 2 9" xfId="3823"/>
    <cellStyle name="计算 3 3 2 2 9 2" xfId="7669"/>
    <cellStyle name="计算 3 3 2 2 9 2 2" xfId="28279"/>
    <cellStyle name="计算 3 3 2 2 9 2 3" xfId="18888"/>
    <cellStyle name="计算 3 3 2 2 9 3" xfId="11342"/>
    <cellStyle name="计算 3 3 2 2 9 3 2" xfId="31037"/>
    <cellStyle name="计算 3 3 2 2 9 3 3" xfId="22448"/>
    <cellStyle name="计算 3 3 2 2 9 4" xfId="13871"/>
    <cellStyle name="计算 3 3 2 2 9 4 2" xfId="33187"/>
    <cellStyle name="计算 3 3 2 2 9 5" xfId="25559"/>
    <cellStyle name="计算 3 3 2 20" xfId="2081"/>
    <cellStyle name="计算 3 3 2 20 2" xfId="24313"/>
    <cellStyle name="计算 3 3 2 20 3" xfId="14622"/>
    <cellStyle name="计算 3 3 2 21" xfId="34800"/>
    <cellStyle name="计算 3 3 2 3" xfId="1638"/>
    <cellStyle name="计算 3 3 2 3 2" xfId="5696"/>
    <cellStyle name="计算 3 3 2 3 2 2" xfId="26793"/>
    <cellStyle name="计算 3 3 2 3 2 3" xfId="16917"/>
    <cellStyle name="计算 3 3 2 3 3" xfId="9374"/>
    <cellStyle name="计算 3 3 2 3 3 2" xfId="29555"/>
    <cellStyle name="计算 3 3 2 3 3 3" xfId="20480"/>
    <cellStyle name="计算 3 3 2 3 4" xfId="12834"/>
    <cellStyle name="计算 3 3 2 3 4 2" xfId="32150"/>
    <cellStyle name="计算 3 3 2 3 5" xfId="24006"/>
    <cellStyle name="计算 3 3 2 3 6" xfId="34925"/>
    <cellStyle name="计算 3 3 2 4" xfId="2477"/>
    <cellStyle name="计算 3 3 2 4 2" xfId="6367"/>
    <cellStyle name="计算 3 3 2 4 2 2" xfId="27348"/>
    <cellStyle name="计算 3 3 2 4 2 3" xfId="17588"/>
    <cellStyle name="计算 3 3 2 4 3" xfId="10042"/>
    <cellStyle name="计算 3 3 2 4 3 2" xfId="30108"/>
    <cellStyle name="计算 3 3 2 4 3 3" xfId="21148"/>
    <cellStyle name="计算 3 3 2 4 4" xfId="13253"/>
    <cellStyle name="计算 3 3 2 4 4 2" xfId="32569"/>
    <cellStyle name="计算 3 3 2 4 5" xfId="24609"/>
    <cellStyle name="计算 3 3 2 4 6" xfId="36057"/>
    <cellStyle name="计算 3 3 2 5" xfId="1560"/>
    <cellStyle name="计算 3 3 2 5 2" xfId="5619"/>
    <cellStyle name="计算 3 3 2 5 2 2" xfId="26722"/>
    <cellStyle name="计算 3 3 2 5 2 3" xfId="16840"/>
    <cellStyle name="计算 3 3 2 5 3" xfId="9297"/>
    <cellStyle name="计算 3 3 2 5 3 2" xfId="29484"/>
    <cellStyle name="计算 3 3 2 5 3 3" xfId="20403"/>
    <cellStyle name="计算 3 3 2 5 4" xfId="12776"/>
    <cellStyle name="计算 3 3 2 5 4 2" xfId="32092"/>
    <cellStyle name="计算 3 3 2 5 5" xfId="23934"/>
    <cellStyle name="计算 3 3 2 6" xfId="2688"/>
    <cellStyle name="计算 3 3 2 6 2" xfId="6567"/>
    <cellStyle name="计算 3 3 2 6 2 2" xfId="27483"/>
    <cellStyle name="计算 3 3 2 6 2 3" xfId="17786"/>
    <cellStyle name="计算 3 3 2 6 3" xfId="10240"/>
    <cellStyle name="计算 3 3 2 6 3 2" xfId="30241"/>
    <cellStyle name="计算 3 3 2 6 3 3" xfId="21346"/>
    <cellStyle name="计算 3 3 2 6 4" xfId="13334"/>
    <cellStyle name="计算 3 3 2 6 4 2" xfId="32650"/>
    <cellStyle name="计算 3 3 2 6 5" xfId="24747"/>
    <cellStyle name="计算 3 3 2 7" xfId="3167"/>
    <cellStyle name="计算 3 3 2 7 2" xfId="7032"/>
    <cellStyle name="计算 3 3 2 7 2 2" xfId="27866"/>
    <cellStyle name="计算 3 3 2 7 2 3" xfId="18251"/>
    <cellStyle name="计算 3 3 2 7 3" xfId="10705"/>
    <cellStyle name="计算 3 3 2 7 3 2" xfId="30624"/>
    <cellStyle name="计算 3 3 2 7 3 3" xfId="21811"/>
    <cellStyle name="计算 3 3 2 7 4" xfId="13600"/>
    <cellStyle name="计算 3 3 2 7 4 2" xfId="32916"/>
    <cellStyle name="计算 3 3 2 7 5" xfId="25131"/>
    <cellStyle name="计算 3 3 2 8" xfId="2394"/>
    <cellStyle name="计算 3 3 2 8 2" xfId="6290"/>
    <cellStyle name="计算 3 3 2 8 2 2" xfId="27301"/>
    <cellStyle name="计算 3 3 2 8 2 3" xfId="17511"/>
    <cellStyle name="计算 3 3 2 8 3" xfId="9965"/>
    <cellStyle name="计算 3 3 2 8 3 2" xfId="30061"/>
    <cellStyle name="计算 3 3 2 8 3 3" xfId="21071"/>
    <cellStyle name="计算 3 3 2 8 4" xfId="13213"/>
    <cellStyle name="计算 3 3 2 8 4 2" xfId="32529"/>
    <cellStyle name="计算 3 3 2 8 5" xfId="24562"/>
    <cellStyle name="计算 3 3 2 9" xfId="3566"/>
    <cellStyle name="计算 3 3 2 9 2" xfId="7423"/>
    <cellStyle name="计算 3 3 2 9 2 2" xfId="28106"/>
    <cellStyle name="计算 3 3 2 9 2 3" xfId="18642"/>
    <cellStyle name="计算 3 3 2 9 3" xfId="11096"/>
    <cellStyle name="计算 3 3 2 9 3 2" xfId="30864"/>
    <cellStyle name="计算 3 3 2 9 3 3" xfId="22202"/>
    <cellStyle name="计算 3 3 2 9 4" xfId="13751"/>
    <cellStyle name="计算 3 3 2 9 4 2" xfId="33067"/>
    <cellStyle name="计算 3 3 2 9 5" xfId="25375"/>
    <cellStyle name="计算 3 3 20" xfId="2080"/>
    <cellStyle name="计算 3 3 20 2" xfId="24312"/>
    <cellStyle name="计算 3 3 20 3" xfId="16434"/>
    <cellStyle name="计算 3 3 21" xfId="34567"/>
    <cellStyle name="计算 3 3 3" xfId="1639"/>
    <cellStyle name="计算 3 3 3 2" xfId="5697"/>
    <cellStyle name="计算 3 3 3 2 2" xfId="26794"/>
    <cellStyle name="计算 3 3 3 2 3" xfId="16918"/>
    <cellStyle name="计算 3 3 3 3" xfId="9375"/>
    <cellStyle name="计算 3 3 3 3 2" xfId="29556"/>
    <cellStyle name="计算 3 3 3 3 3" xfId="20481"/>
    <cellStyle name="计算 3 3 3 4" xfId="12835"/>
    <cellStyle name="计算 3 3 3 4 2" xfId="32151"/>
    <cellStyle name="计算 3 3 3 5" xfId="24007"/>
    <cellStyle name="计算 3 3 3 6" xfId="34833"/>
    <cellStyle name="计算 3 3 4" xfId="2476"/>
    <cellStyle name="计算 3 3 4 2" xfId="6366"/>
    <cellStyle name="计算 3 3 4 2 2" xfId="27347"/>
    <cellStyle name="计算 3 3 4 2 3" xfId="17587"/>
    <cellStyle name="计算 3 3 4 3" xfId="10041"/>
    <cellStyle name="计算 3 3 4 3 2" xfId="30107"/>
    <cellStyle name="计算 3 3 4 3 3" xfId="21147"/>
    <cellStyle name="计算 3 3 4 4" xfId="13252"/>
    <cellStyle name="计算 3 3 4 4 2" xfId="32568"/>
    <cellStyle name="计算 3 3 4 5" xfId="24608"/>
    <cellStyle name="计算 3 3 4 6" xfId="35713"/>
    <cellStyle name="计算 3 3 5" xfId="1561"/>
    <cellStyle name="计算 3 3 5 2" xfId="5620"/>
    <cellStyle name="计算 3 3 5 2 2" xfId="26723"/>
    <cellStyle name="计算 3 3 5 2 3" xfId="16841"/>
    <cellStyle name="计算 3 3 5 3" xfId="9298"/>
    <cellStyle name="计算 3 3 5 3 2" xfId="29485"/>
    <cellStyle name="计算 3 3 5 3 3" xfId="20404"/>
    <cellStyle name="计算 3 3 5 4" xfId="12777"/>
    <cellStyle name="计算 3 3 5 4 2" xfId="32093"/>
    <cellStyle name="计算 3 3 5 5" xfId="23935"/>
    <cellStyle name="计算 3 3 6" xfId="2687"/>
    <cellStyle name="计算 3 3 6 2" xfId="6566"/>
    <cellStyle name="计算 3 3 6 2 2" xfId="27482"/>
    <cellStyle name="计算 3 3 6 2 3" xfId="17785"/>
    <cellStyle name="计算 3 3 6 3" xfId="10239"/>
    <cellStyle name="计算 3 3 6 3 2" xfId="30240"/>
    <cellStyle name="计算 3 3 6 3 3" xfId="21345"/>
    <cellStyle name="计算 3 3 6 4" xfId="13333"/>
    <cellStyle name="计算 3 3 6 4 2" xfId="32649"/>
    <cellStyle name="计算 3 3 6 5" xfId="24746"/>
    <cellStyle name="计算 3 3 7" xfId="3166"/>
    <cellStyle name="计算 3 3 7 2" xfId="7031"/>
    <cellStyle name="计算 3 3 7 2 2" xfId="27865"/>
    <cellStyle name="计算 3 3 7 2 3" xfId="18250"/>
    <cellStyle name="计算 3 3 7 3" xfId="10704"/>
    <cellStyle name="计算 3 3 7 3 2" xfId="30623"/>
    <cellStyle name="计算 3 3 7 3 3" xfId="21810"/>
    <cellStyle name="计算 3 3 7 4" xfId="13599"/>
    <cellStyle name="计算 3 3 7 4 2" xfId="32915"/>
    <cellStyle name="计算 3 3 7 5" xfId="25130"/>
    <cellStyle name="计算 3 3 8" xfId="2393"/>
    <cellStyle name="计算 3 3 8 2" xfId="6289"/>
    <cellStyle name="计算 3 3 8 2 2" xfId="27300"/>
    <cellStyle name="计算 3 3 8 2 3" xfId="17510"/>
    <cellStyle name="计算 3 3 8 3" xfId="9964"/>
    <cellStyle name="计算 3 3 8 3 2" xfId="30060"/>
    <cellStyle name="计算 3 3 8 3 3" xfId="21070"/>
    <cellStyle name="计算 3 3 8 4" xfId="13212"/>
    <cellStyle name="计算 3 3 8 4 2" xfId="32528"/>
    <cellStyle name="计算 3 3 8 5" xfId="24561"/>
    <cellStyle name="计算 3 3 9" xfId="3565"/>
    <cellStyle name="计算 3 3 9 2" xfId="7422"/>
    <cellStyle name="计算 3 3 9 2 2" xfId="28105"/>
    <cellStyle name="计算 3 3 9 2 3" xfId="18641"/>
    <cellStyle name="计算 3 3 9 3" xfId="11095"/>
    <cellStyle name="计算 3 3 9 3 2" xfId="30863"/>
    <cellStyle name="计算 3 3 9 3 3" xfId="22201"/>
    <cellStyle name="计算 3 3 9 4" xfId="13750"/>
    <cellStyle name="计算 3 3 9 4 2" xfId="33066"/>
    <cellStyle name="计算 3 3 9 5" xfId="25374"/>
    <cellStyle name="计算 3 4" xfId="1346"/>
    <cellStyle name="计算 3 4 10" xfId="3244"/>
    <cellStyle name="计算 3 4 10 2" xfId="7109"/>
    <cellStyle name="计算 3 4 10 2 2" xfId="27912"/>
    <cellStyle name="计算 3 4 10 2 3" xfId="18328"/>
    <cellStyle name="计算 3 4 10 3" xfId="10782"/>
    <cellStyle name="计算 3 4 10 3 2" xfId="30670"/>
    <cellStyle name="计算 3 4 10 3 3" xfId="21888"/>
    <cellStyle name="计算 3 4 10 4" xfId="13645"/>
    <cellStyle name="计算 3 4 10 4 2" xfId="32961"/>
    <cellStyle name="计算 3 4 10 5" xfId="25177"/>
    <cellStyle name="计算 3 4 11" xfId="4206"/>
    <cellStyle name="计算 3 4 11 2" xfId="8026"/>
    <cellStyle name="计算 3 4 11 2 2" xfId="28551"/>
    <cellStyle name="计算 3 4 11 2 3" xfId="19245"/>
    <cellStyle name="计算 3 4 11 3" xfId="11699"/>
    <cellStyle name="计算 3 4 11 3 2" xfId="31309"/>
    <cellStyle name="计算 3 4 11 3 3" xfId="22805"/>
    <cellStyle name="计算 3 4 11 4" xfId="14067"/>
    <cellStyle name="计算 3 4 11 4 2" xfId="33383"/>
    <cellStyle name="计算 3 4 11 5" xfId="25845"/>
    <cellStyle name="计算 3 4 12" xfId="3130"/>
    <cellStyle name="计算 3 4 12 2" xfId="6995"/>
    <cellStyle name="计算 3 4 12 2 2" xfId="27841"/>
    <cellStyle name="计算 3 4 12 2 3" xfId="18214"/>
    <cellStyle name="计算 3 4 12 3" xfId="10668"/>
    <cellStyle name="计算 3 4 12 3 2" xfId="30599"/>
    <cellStyle name="计算 3 4 12 3 3" xfId="21774"/>
    <cellStyle name="计算 3 4 12 4" xfId="13575"/>
    <cellStyle name="计算 3 4 12 4 2" xfId="32891"/>
    <cellStyle name="计算 3 4 12 5" xfId="25106"/>
    <cellStyle name="计算 3 4 13" xfId="4587"/>
    <cellStyle name="计算 3 4 13 2" xfId="8405"/>
    <cellStyle name="计算 3 4 13 2 2" xfId="28779"/>
    <cellStyle name="计算 3 4 13 2 3" xfId="19624"/>
    <cellStyle name="计算 3 4 13 3" xfId="12078"/>
    <cellStyle name="计算 3 4 13 3 2" xfId="31537"/>
    <cellStyle name="计算 3 4 13 3 3" xfId="23184"/>
    <cellStyle name="计算 3 4 13 4" xfId="14213"/>
    <cellStyle name="计算 3 4 13 4 2" xfId="33529"/>
    <cellStyle name="计算 3 4 13 5" xfId="26074"/>
    <cellStyle name="计算 3 4 14" xfId="4786"/>
    <cellStyle name="计算 3 4 14 2" xfId="8597"/>
    <cellStyle name="计算 3 4 14 2 2" xfId="28917"/>
    <cellStyle name="计算 3 4 14 2 3" xfId="19816"/>
    <cellStyle name="计算 3 4 14 3" xfId="12270"/>
    <cellStyle name="计算 3 4 14 3 2" xfId="31675"/>
    <cellStyle name="计算 3 4 14 3 3" xfId="23376"/>
    <cellStyle name="计算 3 4 14 4" xfId="14314"/>
    <cellStyle name="计算 3 4 14 4 2" xfId="33630"/>
    <cellStyle name="计算 3 4 14 5" xfId="26217"/>
    <cellStyle name="计算 3 4 15" xfId="4281"/>
    <cellStyle name="计算 3 4 15 2" xfId="8101"/>
    <cellStyle name="计算 3 4 15 2 2" xfId="28595"/>
    <cellStyle name="计算 3 4 15 2 3" xfId="19320"/>
    <cellStyle name="计算 3 4 15 3" xfId="11774"/>
    <cellStyle name="计算 3 4 15 3 2" xfId="31353"/>
    <cellStyle name="计算 3 4 15 3 3" xfId="22880"/>
    <cellStyle name="计算 3 4 15 4" xfId="14110"/>
    <cellStyle name="计算 3 4 15 4 2" xfId="33426"/>
    <cellStyle name="计算 3 4 15 5" xfId="25889"/>
    <cellStyle name="计算 3 4 16" xfId="5078"/>
    <cellStyle name="计算 3 4 16 2" xfId="8870"/>
    <cellStyle name="计算 3 4 16 2 2" xfId="29141"/>
    <cellStyle name="计算 3 4 16 2 3" xfId="20089"/>
    <cellStyle name="计算 3 4 16 3" xfId="12543"/>
    <cellStyle name="计算 3 4 16 3 2" xfId="31899"/>
    <cellStyle name="计算 3 4 16 3 3" xfId="23649"/>
    <cellStyle name="计算 3 4 16 4" xfId="14464"/>
    <cellStyle name="计算 3 4 16 4 2" xfId="33780"/>
    <cellStyle name="计算 3 4 16 5" xfId="26455"/>
    <cellStyle name="计算 3 4 17" xfId="4167"/>
    <cellStyle name="计算 3 4 17 2" xfId="7987"/>
    <cellStyle name="计算 3 4 17 2 2" xfId="28524"/>
    <cellStyle name="计算 3 4 17 2 3" xfId="19206"/>
    <cellStyle name="计算 3 4 17 3" xfId="11660"/>
    <cellStyle name="计算 3 4 17 3 2" xfId="31282"/>
    <cellStyle name="计算 3 4 17 3 3" xfId="22766"/>
    <cellStyle name="计算 3 4 17 4" xfId="14040"/>
    <cellStyle name="计算 3 4 17 4 2" xfId="33356"/>
    <cellStyle name="计算 3 4 17 5" xfId="25818"/>
    <cellStyle name="计算 3 4 18" xfId="5529"/>
    <cellStyle name="计算 3 4 18 2" xfId="9211"/>
    <cellStyle name="计算 3 4 18 2 2" xfId="29399"/>
    <cellStyle name="计算 3 4 18 3" xfId="16754"/>
    <cellStyle name="计算 3 4 18 4" xfId="14669"/>
    <cellStyle name="计算 3 4 19" xfId="2083"/>
    <cellStyle name="计算 3 4 19 2" xfId="24315"/>
    <cellStyle name="计算 3 4 19 3" xfId="14606"/>
    <cellStyle name="计算 3 4 2" xfId="1636"/>
    <cellStyle name="计算 3 4 2 2" xfId="5694"/>
    <cellStyle name="计算 3 4 2 2 2" xfId="26791"/>
    <cellStyle name="计算 3 4 2 2 3" xfId="16915"/>
    <cellStyle name="计算 3 4 2 3" xfId="9372"/>
    <cellStyle name="计算 3 4 2 3 2" xfId="29553"/>
    <cellStyle name="计算 3 4 2 3 3" xfId="20478"/>
    <cellStyle name="计算 3 4 2 4" xfId="12832"/>
    <cellStyle name="计算 3 4 2 4 2" xfId="32148"/>
    <cellStyle name="计算 3 4 2 5" xfId="24004"/>
    <cellStyle name="计算 3 4 2 6" xfId="34536"/>
    <cellStyle name="计算 3 4 20" xfId="34274"/>
    <cellStyle name="计算 3 4 3" xfId="2479"/>
    <cellStyle name="计算 3 4 3 2" xfId="6369"/>
    <cellStyle name="计算 3 4 3 2 2" xfId="27350"/>
    <cellStyle name="计算 3 4 3 2 3" xfId="17590"/>
    <cellStyle name="计算 3 4 3 3" xfId="10044"/>
    <cellStyle name="计算 3 4 3 3 2" xfId="30110"/>
    <cellStyle name="计算 3 4 3 3 3" xfId="21150"/>
    <cellStyle name="计算 3 4 3 4" xfId="13255"/>
    <cellStyle name="计算 3 4 3 4 2" xfId="32571"/>
    <cellStyle name="计算 3 4 3 5" xfId="24611"/>
    <cellStyle name="计算 3 4 3 6" xfId="35609"/>
    <cellStyle name="计算 3 4 4" xfId="1558"/>
    <cellStyle name="计算 3 4 4 2" xfId="5617"/>
    <cellStyle name="计算 3 4 4 2 2" xfId="26720"/>
    <cellStyle name="计算 3 4 4 2 3" xfId="16838"/>
    <cellStyle name="计算 3 4 4 3" xfId="9295"/>
    <cellStyle name="计算 3 4 4 3 2" xfId="29482"/>
    <cellStyle name="计算 3 4 4 3 3" xfId="20401"/>
    <cellStyle name="计算 3 4 4 4" xfId="12774"/>
    <cellStyle name="计算 3 4 4 4 2" xfId="32090"/>
    <cellStyle name="计算 3 4 4 5" xfId="23932"/>
    <cellStyle name="计算 3 4 5" xfId="2690"/>
    <cellStyle name="计算 3 4 5 2" xfId="6569"/>
    <cellStyle name="计算 3 4 5 2 2" xfId="27485"/>
    <cellStyle name="计算 3 4 5 2 3" xfId="17788"/>
    <cellStyle name="计算 3 4 5 3" xfId="10242"/>
    <cellStyle name="计算 3 4 5 3 2" xfId="30243"/>
    <cellStyle name="计算 3 4 5 3 3" xfId="21348"/>
    <cellStyle name="计算 3 4 5 4" xfId="13336"/>
    <cellStyle name="计算 3 4 5 4 2" xfId="32652"/>
    <cellStyle name="计算 3 4 5 5" xfId="24749"/>
    <cellStyle name="计算 3 4 6" xfId="3169"/>
    <cellStyle name="计算 3 4 6 2" xfId="7034"/>
    <cellStyle name="计算 3 4 6 2 2" xfId="27868"/>
    <cellStyle name="计算 3 4 6 2 3" xfId="18253"/>
    <cellStyle name="计算 3 4 6 3" xfId="10707"/>
    <cellStyle name="计算 3 4 6 3 2" xfId="30626"/>
    <cellStyle name="计算 3 4 6 3 3" xfId="21813"/>
    <cellStyle name="计算 3 4 6 4" xfId="13602"/>
    <cellStyle name="计算 3 4 6 4 2" xfId="32918"/>
    <cellStyle name="计算 3 4 6 5" xfId="25133"/>
    <cellStyle name="计算 3 4 7" xfId="2396"/>
    <cellStyle name="计算 3 4 7 2" xfId="6292"/>
    <cellStyle name="计算 3 4 7 2 2" xfId="27303"/>
    <cellStyle name="计算 3 4 7 2 3" xfId="17513"/>
    <cellStyle name="计算 3 4 7 3" xfId="9967"/>
    <cellStyle name="计算 3 4 7 3 2" xfId="30063"/>
    <cellStyle name="计算 3 4 7 3 3" xfId="21073"/>
    <cellStyle name="计算 3 4 7 4" xfId="13215"/>
    <cellStyle name="计算 3 4 7 4 2" xfId="32531"/>
    <cellStyle name="计算 3 4 7 5" xfId="24564"/>
    <cellStyle name="计算 3 4 8" xfId="3568"/>
    <cellStyle name="计算 3 4 8 2" xfId="7425"/>
    <cellStyle name="计算 3 4 8 2 2" xfId="28108"/>
    <cellStyle name="计算 3 4 8 2 3" xfId="18644"/>
    <cellStyle name="计算 3 4 8 3" xfId="11098"/>
    <cellStyle name="计算 3 4 8 3 2" xfId="30866"/>
    <cellStyle name="计算 3 4 8 3 3" xfId="22204"/>
    <cellStyle name="计算 3 4 8 4" xfId="13753"/>
    <cellStyle name="计算 3 4 8 4 2" xfId="33069"/>
    <cellStyle name="计算 3 4 8 5" xfId="25377"/>
    <cellStyle name="计算 3 4 9" xfId="3824"/>
    <cellStyle name="计算 3 4 9 2" xfId="7670"/>
    <cellStyle name="计算 3 4 9 2 2" xfId="28280"/>
    <cellStyle name="计算 3 4 9 2 3" xfId="18889"/>
    <cellStyle name="计算 3 4 9 3" xfId="11343"/>
    <cellStyle name="计算 3 4 9 3 2" xfId="31038"/>
    <cellStyle name="计算 3 4 9 3 3" xfId="22449"/>
    <cellStyle name="计算 3 4 9 4" xfId="13872"/>
    <cellStyle name="计算 3 4 9 4 2" xfId="33188"/>
    <cellStyle name="计算 3 4 9 5" xfId="25560"/>
    <cellStyle name="计算 3 5" xfId="1347"/>
    <cellStyle name="计算 3 5 10" xfId="3245"/>
    <cellStyle name="计算 3 5 10 2" xfId="7110"/>
    <cellStyle name="计算 3 5 10 2 2" xfId="27913"/>
    <cellStyle name="计算 3 5 10 2 3" xfId="18329"/>
    <cellStyle name="计算 3 5 10 3" xfId="10783"/>
    <cellStyle name="计算 3 5 10 3 2" xfId="30671"/>
    <cellStyle name="计算 3 5 10 3 3" xfId="21889"/>
    <cellStyle name="计算 3 5 10 4" xfId="13646"/>
    <cellStyle name="计算 3 5 10 4 2" xfId="32962"/>
    <cellStyle name="计算 3 5 10 5" xfId="25178"/>
    <cellStyle name="计算 3 5 11" xfId="4207"/>
    <cellStyle name="计算 3 5 11 2" xfId="8027"/>
    <cellStyle name="计算 3 5 11 2 2" xfId="28552"/>
    <cellStyle name="计算 3 5 11 2 3" xfId="19246"/>
    <cellStyle name="计算 3 5 11 3" xfId="11700"/>
    <cellStyle name="计算 3 5 11 3 2" xfId="31310"/>
    <cellStyle name="计算 3 5 11 3 3" xfId="22806"/>
    <cellStyle name="计算 3 5 11 4" xfId="14068"/>
    <cellStyle name="计算 3 5 11 4 2" xfId="33384"/>
    <cellStyle name="计算 3 5 11 5" xfId="25846"/>
    <cellStyle name="计算 3 5 12" xfId="3131"/>
    <cellStyle name="计算 3 5 12 2" xfId="6996"/>
    <cellStyle name="计算 3 5 12 2 2" xfId="27842"/>
    <cellStyle name="计算 3 5 12 2 3" xfId="18215"/>
    <cellStyle name="计算 3 5 12 3" xfId="10669"/>
    <cellStyle name="计算 3 5 12 3 2" xfId="30600"/>
    <cellStyle name="计算 3 5 12 3 3" xfId="21775"/>
    <cellStyle name="计算 3 5 12 4" xfId="13576"/>
    <cellStyle name="计算 3 5 12 4 2" xfId="32892"/>
    <cellStyle name="计算 3 5 12 5" xfId="25107"/>
    <cellStyle name="计算 3 5 13" xfId="4588"/>
    <cellStyle name="计算 3 5 13 2" xfId="8406"/>
    <cellStyle name="计算 3 5 13 2 2" xfId="28780"/>
    <cellStyle name="计算 3 5 13 2 3" xfId="19625"/>
    <cellStyle name="计算 3 5 13 3" xfId="12079"/>
    <cellStyle name="计算 3 5 13 3 2" xfId="31538"/>
    <cellStyle name="计算 3 5 13 3 3" xfId="23185"/>
    <cellStyle name="计算 3 5 13 4" xfId="14214"/>
    <cellStyle name="计算 3 5 13 4 2" xfId="33530"/>
    <cellStyle name="计算 3 5 13 5" xfId="26075"/>
    <cellStyle name="计算 3 5 14" xfId="4787"/>
    <cellStyle name="计算 3 5 14 2" xfId="8598"/>
    <cellStyle name="计算 3 5 14 2 2" xfId="28918"/>
    <cellStyle name="计算 3 5 14 2 3" xfId="19817"/>
    <cellStyle name="计算 3 5 14 3" xfId="12271"/>
    <cellStyle name="计算 3 5 14 3 2" xfId="31676"/>
    <cellStyle name="计算 3 5 14 3 3" xfId="23377"/>
    <cellStyle name="计算 3 5 14 4" xfId="14315"/>
    <cellStyle name="计算 3 5 14 4 2" xfId="33631"/>
    <cellStyle name="计算 3 5 14 5" xfId="26218"/>
    <cellStyle name="计算 3 5 15" xfId="4282"/>
    <cellStyle name="计算 3 5 15 2" xfId="8102"/>
    <cellStyle name="计算 3 5 15 2 2" xfId="28596"/>
    <cellStyle name="计算 3 5 15 2 3" xfId="19321"/>
    <cellStyle name="计算 3 5 15 3" xfId="11775"/>
    <cellStyle name="计算 3 5 15 3 2" xfId="31354"/>
    <cellStyle name="计算 3 5 15 3 3" xfId="22881"/>
    <cellStyle name="计算 3 5 15 4" xfId="14111"/>
    <cellStyle name="计算 3 5 15 4 2" xfId="33427"/>
    <cellStyle name="计算 3 5 15 5" xfId="25890"/>
    <cellStyle name="计算 3 5 16" xfId="5079"/>
    <cellStyle name="计算 3 5 16 2" xfId="8871"/>
    <cellStyle name="计算 3 5 16 2 2" xfId="29142"/>
    <cellStyle name="计算 3 5 16 2 3" xfId="20090"/>
    <cellStyle name="计算 3 5 16 3" xfId="12544"/>
    <cellStyle name="计算 3 5 16 3 2" xfId="31900"/>
    <cellStyle name="计算 3 5 16 3 3" xfId="23650"/>
    <cellStyle name="计算 3 5 16 4" xfId="14465"/>
    <cellStyle name="计算 3 5 16 4 2" xfId="33781"/>
    <cellStyle name="计算 3 5 16 5" xfId="26456"/>
    <cellStyle name="计算 3 5 17" xfId="4168"/>
    <cellStyle name="计算 3 5 17 2" xfId="7988"/>
    <cellStyle name="计算 3 5 17 2 2" xfId="28525"/>
    <cellStyle name="计算 3 5 17 2 3" xfId="19207"/>
    <cellStyle name="计算 3 5 17 3" xfId="11661"/>
    <cellStyle name="计算 3 5 17 3 2" xfId="31283"/>
    <cellStyle name="计算 3 5 17 3 3" xfId="22767"/>
    <cellStyle name="计算 3 5 17 4" xfId="14041"/>
    <cellStyle name="计算 3 5 17 4 2" xfId="33357"/>
    <cellStyle name="计算 3 5 17 5" xfId="25819"/>
    <cellStyle name="计算 3 5 18" xfId="5530"/>
    <cellStyle name="计算 3 5 18 2" xfId="9212"/>
    <cellStyle name="计算 3 5 18 2 2" xfId="29400"/>
    <cellStyle name="计算 3 5 18 3" xfId="16755"/>
    <cellStyle name="计算 3 5 18 4" xfId="14670"/>
    <cellStyle name="计算 3 5 19" xfId="2084"/>
    <cellStyle name="计算 3 5 19 2" xfId="24316"/>
    <cellStyle name="计算 3 5 19 3" xfId="14601"/>
    <cellStyle name="计算 3 5 2" xfId="1635"/>
    <cellStyle name="计算 3 5 2 2" xfId="5693"/>
    <cellStyle name="计算 3 5 2 2 2" xfId="26790"/>
    <cellStyle name="计算 3 5 2 2 3" xfId="16914"/>
    <cellStyle name="计算 3 5 2 3" xfId="9371"/>
    <cellStyle name="计算 3 5 2 3 2" xfId="29552"/>
    <cellStyle name="计算 3 5 2 3 3" xfId="20477"/>
    <cellStyle name="计算 3 5 2 4" xfId="12831"/>
    <cellStyle name="计算 3 5 2 4 2" xfId="32147"/>
    <cellStyle name="计算 3 5 2 5" xfId="24003"/>
    <cellStyle name="计算 3 5 2 6" xfId="34822"/>
    <cellStyle name="计算 3 5 20" xfId="35076"/>
    <cellStyle name="计算 3 5 3" xfId="2480"/>
    <cellStyle name="计算 3 5 3 2" xfId="6370"/>
    <cellStyle name="计算 3 5 3 2 2" xfId="27351"/>
    <cellStyle name="计算 3 5 3 2 3" xfId="17591"/>
    <cellStyle name="计算 3 5 3 3" xfId="10045"/>
    <cellStyle name="计算 3 5 3 3 2" xfId="30111"/>
    <cellStyle name="计算 3 5 3 3 3" xfId="21151"/>
    <cellStyle name="计算 3 5 3 4" xfId="13256"/>
    <cellStyle name="计算 3 5 3 4 2" xfId="32572"/>
    <cellStyle name="计算 3 5 3 5" xfId="24612"/>
    <cellStyle name="计算 3 5 3 6" xfId="35687"/>
    <cellStyle name="计算 3 5 4" xfId="1557"/>
    <cellStyle name="计算 3 5 4 2" xfId="5616"/>
    <cellStyle name="计算 3 5 4 2 2" xfId="26719"/>
    <cellStyle name="计算 3 5 4 2 3" xfId="16837"/>
    <cellStyle name="计算 3 5 4 3" xfId="9294"/>
    <cellStyle name="计算 3 5 4 3 2" xfId="29481"/>
    <cellStyle name="计算 3 5 4 3 3" xfId="20400"/>
    <cellStyle name="计算 3 5 4 4" xfId="12773"/>
    <cellStyle name="计算 3 5 4 4 2" xfId="32089"/>
    <cellStyle name="计算 3 5 4 5" xfId="23931"/>
    <cellStyle name="计算 3 5 5" xfId="2691"/>
    <cellStyle name="计算 3 5 5 2" xfId="6570"/>
    <cellStyle name="计算 3 5 5 2 2" xfId="27486"/>
    <cellStyle name="计算 3 5 5 2 3" xfId="17789"/>
    <cellStyle name="计算 3 5 5 3" xfId="10243"/>
    <cellStyle name="计算 3 5 5 3 2" xfId="30244"/>
    <cellStyle name="计算 3 5 5 3 3" xfId="21349"/>
    <cellStyle name="计算 3 5 5 4" xfId="13337"/>
    <cellStyle name="计算 3 5 5 4 2" xfId="32653"/>
    <cellStyle name="计算 3 5 5 5" xfId="24750"/>
    <cellStyle name="计算 3 5 6" xfId="3170"/>
    <cellStyle name="计算 3 5 6 2" xfId="7035"/>
    <cellStyle name="计算 3 5 6 2 2" xfId="27869"/>
    <cellStyle name="计算 3 5 6 2 3" xfId="18254"/>
    <cellStyle name="计算 3 5 6 3" xfId="10708"/>
    <cellStyle name="计算 3 5 6 3 2" xfId="30627"/>
    <cellStyle name="计算 3 5 6 3 3" xfId="21814"/>
    <cellStyle name="计算 3 5 6 4" xfId="13603"/>
    <cellStyle name="计算 3 5 6 4 2" xfId="32919"/>
    <cellStyle name="计算 3 5 6 5" xfId="25134"/>
    <cellStyle name="计算 3 5 7" xfId="2397"/>
    <cellStyle name="计算 3 5 7 2" xfId="6293"/>
    <cellStyle name="计算 3 5 7 2 2" xfId="27304"/>
    <cellStyle name="计算 3 5 7 2 3" xfId="17514"/>
    <cellStyle name="计算 3 5 7 3" xfId="9968"/>
    <cellStyle name="计算 3 5 7 3 2" xfId="30064"/>
    <cellStyle name="计算 3 5 7 3 3" xfId="21074"/>
    <cellStyle name="计算 3 5 7 4" xfId="13216"/>
    <cellStyle name="计算 3 5 7 4 2" xfId="32532"/>
    <cellStyle name="计算 3 5 7 5" xfId="24565"/>
    <cellStyle name="计算 3 5 8" xfId="3569"/>
    <cellStyle name="计算 3 5 8 2" xfId="7426"/>
    <cellStyle name="计算 3 5 8 2 2" xfId="28109"/>
    <cellStyle name="计算 3 5 8 2 3" xfId="18645"/>
    <cellStyle name="计算 3 5 8 3" xfId="11099"/>
    <cellStyle name="计算 3 5 8 3 2" xfId="30867"/>
    <cellStyle name="计算 3 5 8 3 3" xfId="22205"/>
    <cellStyle name="计算 3 5 8 4" xfId="13754"/>
    <cellStyle name="计算 3 5 8 4 2" xfId="33070"/>
    <cellStyle name="计算 3 5 8 5" xfId="25378"/>
    <cellStyle name="计算 3 5 9" xfId="3825"/>
    <cellStyle name="计算 3 5 9 2" xfId="7671"/>
    <cellStyle name="计算 3 5 9 2 2" xfId="28281"/>
    <cellStyle name="计算 3 5 9 2 3" xfId="18890"/>
    <cellStyle name="计算 3 5 9 3" xfId="11344"/>
    <cellStyle name="计算 3 5 9 3 2" xfId="31039"/>
    <cellStyle name="计算 3 5 9 3 3" xfId="22450"/>
    <cellStyle name="计算 3 5 9 4" xfId="13873"/>
    <cellStyle name="计算 3 5 9 4 2" xfId="33189"/>
    <cellStyle name="计算 3 5 9 5" xfId="25561"/>
    <cellStyle name="计算 3 6" xfId="1645"/>
    <cellStyle name="计算 3 6 2" xfId="5703"/>
    <cellStyle name="计算 3 6 2 2" xfId="26800"/>
    <cellStyle name="计算 3 6 2 3" xfId="16924"/>
    <cellStyle name="计算 3 6 3" xfId="9381"/>
    <cellStyle name="计算 3 6 3 2" xfId="29562"/>
    <cellStyle name="计算 3 6 3 3" xfId="20487"/>
    <cellStyle name="计算 3 6 4" xfId="12841"/>
    <cellStyle name="计算 3 6 4 2" xfId="32157"/>
    <cellStyle name="计算 3 6 5" xfId="24013"/>
    <cellStyle name="计算 3 7" xfId="2470"/>
    <cellStyle name="计算 3 7 2" xfId="6360"/>
    <cellStyle name="计算 3 7 2 2" xfId="27341"/>
    <cellStyle name="计算 3 7 2 3" xfId="17581"/>
    <cellStyle name="计算 3 7 3" xfId="10035"/>
    <cellStyle name="计算 3 7 3 2" xfId="30101"/>
    <cellStyle name="计算 3 7 3 3" xfId="21141"/>
    <cellStyle name="计算 3 7 4" xfId="13246"/>
    <cellStyle name="计算 3 7 4 2" xfId="32562"/>
    <cellStyle name="计算 3 7 5" xfId="24602"/>
    <cellStyle name="计算 3 8" xfId="1567"/>
    <cellStyle name="计算 3 8 2" xfId="5626"/>
    <cellStyle name="计算 3 8 2 2" xfId="26729"/>
    <cellStyle name="计算 3 8 2 3" xfId="16847"/>
    <cellStyle name="计算 3 8 3" xfId="9304"/>
    <cellStyle name="计算 3 8 3 2" xfId="29491"/>
    <cellStyle name="计算 3 8 3 3" xfId="20410"/>
    <cellStyle name="计算 3 8 4" xfId="12783"/>
    <cellStyle name="计算 3 8 4 2" xfId="32099"/>
    <cellStyle name="计算 3 8 5" xfId="23941"/>
    <cellStyle name="计算 3 9" xfId="2681"/>
    <cellStyle name="计算 3 9 2" xfId="6560"/>
    <cellStyle name="计算 3 9 2 2" xfId="27476"/>
    <cellStyle name="计算 3 9 2 3" xfId="17779"/>
    <cellStyle name="计算 3 9 3" xfId="10233"/>
    <cellStyle name="计算 3 9 3 2" xfId="30234"/>
    <cellStyle name="计算 3 9 3 3" xfId="21339"/>
    <cellStyle name="计算 3 9 4" xfId="13327"/>
    <cellStyle name="计算 3 9 4 2" xfId="32643"/>
    <cellStyle name="计算 3 9 5" xfId="24740"/>
    <cellStyle name="计算 4" xfId="1348"/>
    <cellStyle name="计算 4 10" xfId="2703"/>
    <cellStyle name="计算 4 10 2" xfId="6582"/>
    <cellStyle name="计算 4 10 2 2" xfId="27498"/>
    <cellStyle name="计算 4 10 2 3" xfId="17801"/>
    <cellStyle name="计算 4 10 3" xfId="10255"/>
    <cellStyle name="计算 4 10 3 2" xfId="30256"/>
    <cellStyle name="计算 4 10 3 3" xfId="21361"/>
    <cellStyle name="计算 4 10 4" xfId="13349"/>
    <cellStyle name="计算 4 10 4 2" xfId="32665"/>
    <cellStyle name="计算 4 10 5" xfId="24762"/>
    <cellStyle name="计算 4 11" xfId="3570"/>
    <cellStyle name="计算 4 11 2" xfId="7427"/>
    <cellStyle name="计算 4 11 2 2" xfId="28110"/>
    <cellStyle name="计算 4 11 2 3" xfId="18646"/>
    <cellStyle name="计算 4 11 3" xfId="11100"/>
    <cellStyle name="计算 4 11 3 2" xfId="30868"/>
    <cellStyle name="计算 4 11 3 3" xfId="22206"/>
    <cellStyle name="计算 4 11 4" xfId="13755"/>
    <cellStyle name="计算 4 11 4 2" xfId="33071"/>
    <cellStyle name="计算 4 11 5" xfId="25379"/>
    <cellStyle name="计算 4 12" xfId="3826"/>
    <cellStyle name="计算 4 12 2" xfId="7672"/>
    <cellStyle name="计算 4 12 2 2" xfId="28282"/>
    <cellStyle name="计算 4 12 2 3" xfId="18891"/>
    <cellStyle name="计算 4 12 3" xfId="11345"/>
    <cellStyle name="计算 4 12 3 2" xfId="31040"/>
    <cellStyle name="计算 4 12 3 3" xfId="22451"/>
    <cellStyle name="计算 4 12 4" xfId="13874"/>
    <cellStyle name="计算 4 12 4 2" xfId="33190"/>
    <cellStyle name="计算 4 12 5" xfId="25562"/>
    <cellStyle name="计算 4 13" xfId="3581"/>
    <cellStyle name="计算 4 13 2" xfId="7438"/>
    <cellStyle name="计算 4 13 2 2" xfId="28121"/>
    <cellStyle name="计算 4 13 2 3" xfId="18657"/>
    <cellStyle name="计算 4 13 3" xfId="11111"/>
    <cellStyle name="计算 4 13 3 2" xfId="30879"/>
    <cellStyle name="计算 4 13 3 3" xfId="22217"/>
    <cellStyle name="计算 4 13 4" xfId="13766"/>
    <cellStyle name="计算 4 13 4 2" xfId="33082"/>
    <cellStyle name="计算 4 13 5" xfId="25390"/>
    <cellStyle name="计算 4 14" xfId="4208"/>
    <cellStyle name="计算 4 14 2" xfId="8028"/>
    <cellStyle name="计算 4 14 2 2" xfId="28553"/>
    <cellStyle name="计算 4 14 2 3" xfId="19247"/>
    <cellStyle name="计算 4 14 3" xfId="11701"/>
    <cellStyle name="计算 4 14 3 2" xfId="31311"/>
    <cellStyle name="计算 4 14 3 3" xfId="22807"/>
    <cellStyle name="计算 4 14 4" xfId="14069"/>
    <cellStyle name="计算 4 14 4 2" xfId="33385"/>
    <cellStyle name="计算 4 14 5" xfId="25847"/>
    <cellStyle name="计算 4 15" xfId="3586"/>
    <cellStyle name="计算 4 15 2" xfId="7443"/>
    <cellStyle name="计算 4 15 2 2" xfId="28126"/>
    <cellStyle name="计算 4 15 2 3" xfId="18662"/>
    <cellStyle name="计算 4 15 3" xfId="11116"/>
    <cellStyle name="计算 4 15 3 2" xfId="30884"/>
    <cellStyle name="计算 4 15 3 3" xfId="22222"/>
    <cellStyle name="计算 4 15 4" xfId="13771"/>
    <cellStyle name="计算 4 15 4 2" xfId="33087"/>
    <cellStyle name="计算 4 15 5" xfId="25395"/>
    <cellStyle name="计算 4 16" xfId="4589"/>
    <cellStyle name="计算 4 16 2" xfId="8407"/>
    <cellStyle name="计算 4 16 2 2" xfId="28781"/>
    <cellStyle name="计算 4 16 2 3" xfId="19626"/>
    <cellStyle name="计算 4 16 3" xfId="12080"/>
    <cellStyle name="计算 4 16 3 2" xfId="31539"/>
    <cellStyle name="计算 4 16 3 3" xfId="23186"/>
    <cellStyle name="计算 4 16 4" xfId="14215"/>
    <cellStyle name="计算 4 16 4 2" xfId="33531"/>
    <cellStyle name="计算 4 16 5" xfId="26076"/>
    <cellStyle name="计算 4 17" xfId="4788"/>
    <cellStyle name="计算 4 17 2" xfId="8599"/>
    <cellStyle name="计算 4 17 2 2" xfId="28919"/>
    <cellStyle name="计算 4 17 2 3" xfId="19818"/>
    <cellStyle name="计算 4 17 3" xfId="12272"/>
    <cellStyle name="计算 4 17 3 2" xfId="31677"/>
    <cellStyle name="计算 4 17 3 3" xfId="23378"/>
    <cellStyle name="计算 4 17 4" xfId="14316"/>
    <cellStyle name="计算 4 17 4 2" xfId="33632"/>
    <cellStyle name="计算 4 17 5" xfId="26219"/>
    <cellStyle name="计算 4 18" xfId="4600"/>
    <cellStyle name="计算 4 18 2" xfId="8418"/>
    <cellStyle name="计算 4 18 2 2" xfId="28792"/>
    <cellStyle name="计算 4 18 2 3" xfId="19637"/>
    <cellStyle name="计算 4 18 3" xfId="12091"/>
    <cellStyle name="计算 4 18 3 2" xfId="31550"/>
    <cellStyle name="计算 4 18 3 3" xfId="23197"/>
    <cellStyle name="计算 4 18 4" xfId="14226"/>
    <cellStyle name="计算 4 18 4 2" xfId="33542"/>
    <cellStyle name="计算 4 18 5" xfId="26087"/>
    <cellStyle name="计算 4 19" xfId="5080"/>
    <cellStyle name="计算 4 19 2" xfId="8872"/>
    <cellStyle name="计算 4 19 2 2" xfId="29143"/>
    <cellStyle name="计算 4 19 2 3" xfId="20091"/>
    <cellStyle name="计算 4 19 3" xfId="12545"/>
    <cellStyle name="计算 4 19 3 2" xfId="31901"/>
    <cellStyle name="计算 4 19 3 3" xfId="23651"/>
    <cellStyle name="计算 4 19 4" xfId="14466"/>
    <cellStyle name="计算 4 19 4 2" xfId="33782"/>
    <cellStyle name="计算 4 19 5" xfId="26457"/>
    <cellStyle name="计算 4 2" xfId="1349"/>
    <cellStyle name="计算 4 2 10" xfId="3827"/>
    <cellStyle name="计算 4 2 10 2" xfId="7673"/>
    <cellStyle name="计算 4 2 10 2 2" xfId="28283"/>
    <cellStyle name="计算 4 2 10 2 3" xfId="18892"/>
    <cellStyle name="计算 4 2 10 3" xfId="11346"/>
    <cellStyle name="计算 4 2 10 3 2" xfId="31041"/>
    <cellStyle name="计算 4 2 10 3 3" xfId="22452"/>
    <cellStyle name="计算 4 2 10 4" xfId="13875"/>
    <cellStyle name="计算 4 2 10 4 2" xfId="33191"/>
    <cellStyle name="计算 4 2 10 5" xfId="25563"/>
    <cellStyle name="计算 4 2 11" xfId="3582"/>
    <cellStyle name="计算 4 2 11 2" xfId="7439"/>
    <cellStyle name="计算 4 2 11 2 2" xfId="28122"/>
    <cellStyle name="计算 4 2 11 2 3" xfId="18658"/>
    <cellStyle name="计算 4 2 11 3" xfId="11112"/>
    <cellStyle name="计算 4 2 11 3 2" xfId="30880"/>
    <cellStyle name="计算 4 2 11 3 3" xfId="22218"/>
    <cellStyle name="计算 4 2 11 4" xfId="13767"/>
    <cellStyle name="计算 4 2 11 4 2" xfId="33083"/>
    <cellStyle name="计算 4 2 11 5" xfId="25391"/>
    <cellStyle name="计算 4 2 12" xfId="4209"/>
    <cellStyle name="计算 4 2 12 2" xfId="8029"/>
    <cellStyle name="计算 4 2 12 2 2" xfId="28554"/>
    <cellStyle name="计算 4 2 12 2 3" xfId="19248"/>
    <cellStyle name="计算 4 2 12 3" xfId="11702"/>
    <cellStyle name="计算 4 2 12 3 2" xfId="31312"/>
    <cellStyle name="计算 4 2 12 3 3" xfId="22808"/>
    <cellStyle name="计算 4 2 12 4" xfId="14070"/>
    <cellStyle name="计算 4 2 12 4 2" xfId="33386"/>
    <cellStyle name="计算 4 2 12 5" xfId="25848"/>
    <cellStyle name="计算 4 2 13" xfId="3587"/>
    <cellStyle name="计算 4 2 13 2" xfId="7444"/>
    <cellStyle name="计算 4 2 13 2 2" xfId="28127"/>
    <cellStyle name="计算 4 2 13 2 3" xfId="18663"/>
    <cellStyle name="计算 4 2 13 3" xfId="11117"/>
    <cellStyle name="计算 4 2 13 3 2" xfId="30885"/>
    <cellStyle name="计算 4 2 13 3 3" xfId="22223"/>
    <cellStyle name="计算 4 2 13 4" xfId="13772"/>
    <cellStyle name="计算 4 2 13 4 2" xfId="33088"/>
    <cellStyle name="计算 4 2 13 5" xfId="25396"/>
    <cellStyle name="计算 4 2 14" xfId="4590"/>
    <cellStyle name="计算 4 2 14 2" xfId="8408"/>
    <cellStyle name="计算 4 2 14 2 2" xfId="28782"/>
    <cellStyle name="计算 4 2 14 2 3" xfId="19627"/>
    <cellStyle name="计算 4 2 14 3" xfId="12081"/>
    <cellStyle name="计算 4 2 14 3 2" xfId="31540"/>
    <cellStyle name="计算 4 2 14 3 3" xfId="23187"/>
    <cellStyle name="计算 4 2 14 4" xfId="14216"/>
    <cellStyle name="计算 4 2 14 4 2" xfId="33532"/>
    <cellStyle name="计算 4 2 14 5" xfId="26077"/>
    <cellStyle name="计算 4 2 15" xfId="4789"/>
    <cellStyle name="计算 4 2 15 2" xfId="8600"/>
    <cellStyle name="计算 4 2 15 2 2" xfId="28920"/>
    <cellStyle name="计算 4 2 15 2 3" xfId="19819"/>
    <cellStyle name="计算 4 2 15 3" xfId="12273"/>
    <cellStyle name="计算 4 2 15 3 2" xfId="31678"/>
    <cellStyle name="计算 4 2 15 3 3" xfId="23379"/>
    <cellStyle name="计算 4 2 15 4" xfId="14317"/>
    <cellStyle name="计算 4 2 15 4 2" xfId="33633"/>
    <cellStyle name="计算 4 2 15 5" xfId="26220"/>
    <cellStyle name="计算 4 2 16" xfId="4601"/>
    <cellStyle name="计算 4 2 16 2" xfId="8419"/>
    <cellStyle name="计算 4 2 16 2 2" xfId="28793"/>
    <cellStyle name="计算 4 2 16 2 3" xfId="19638"/>
    <cellStyle name="计算 4 2 16 3" xfId="12092"/>
    <cellStyle name="计算 4 2 16 3 2" xfId="31551"/>
    <cellStyle name="计算 4 2 16 3 3" xfId="23198"/>
    <cellStyle name="计算 4 2 16 4" xfId="14227"/>
    <cellStyle name="计算 4 2 16 4 2" xfId="33543"/>
    <cellStyle name="计算 4 2 16 5" xfId="26088"/>
    <cellStyle name="计算 4 2 17" xfId="5081"/>
    <cellStyle name="计算 4 2 17 2" xfId="8873"/>
    <cellStyle name="计算 4 2 17 2 2" xfId="29144"/>
    <cellStyle name="计算 4 2 17 2 3" xfId="20092"/>
    <cellStyle name="计算 4 2 17 3" xfId="12546"/>
    <cellStyle name="计算 4 2 17 3 2" xfId="31902"/>
    <cellStyle name="计算 4 2 17 3 3" xfId="23652"/>
    <cellStyle name="计算 4 2 17 4" xfId="14467"/>
    <cellStyle name="计算 4 2 17 4 2" xfId="33783"/>
    <cellStyle name="计算 4 2 17 5" xfId="26458"/>
    <cellStyle name="计算 4 2 18" xfId="4606"/>
    <cellStyle name="计算 4 2 18 2" xfId="8424"/>
    <cellStyle name="计算 4 2 18 2 2" xfId="28798"/>
    <cellStyle name="计算 4 2 18 2 3" xfId="19643"/>
    <cellStyle name="计算 4 2 18 3" xfId="12097"/>
    <cellStyle name="计算 4 2 18 3 2" xfId="31556"/>
    <cellStyle name="计算 4 2 18 3 3" xfId="23203"/>
    <cellStyle name="计算 4 2 18 4" xfId="14232"/>
    <cellStyle name="计算 4 2 18 4 2" xfId="33548"/>
    <cellStyle name="计算 4 2 18 5" xfId="26093"/>
    <cellStyle name="计算 4 2 19" xfId="5532"/>
    <cellStyle name="计算 4 2 19 2" xfId="9214"/>
    <cellStyle name="计算 4 2 19 2 2" xfId="29402"/>
    <cellStyle name="计算 4 2 19 3" xfId="16757"/>
    <cellStyle name="计算 4 2 19 4" xfId="14672"/>
    <cellStyle name="计算 4 2 2" xfId="1350"/>
    <cellStyle name="计算 4 2 2 10" xfId="3828"/>
    <cellStyle name="计算 4 2 2 10 2" xfId="7674"/>
    <cellStyle name="计算 4 2 2 10 2 2" xfId="28284"/>
    <cellStyle name="计算 4 2 2 10 2 3" xfId="18893"/>
    <cellStyle name="计算 4 2 2 10 3" xfId="11347"/>
    <cellStyle name="计算 4 2 2 10 3 2" xfId="31042"/>
    <cellStyle name="计算 4 2 2 10 3 3" xfId="22453"/>
    <cellStyle name="计算 4 2 2 10 4" xfId="13876"/>
    <cellStyle name="计算 4 2 2 10 4 2" xfId="33192"/>
    <cellStyle name="计算 4 2 2 10 5" xfId="25564"/>
    <cellStyle name="计算 4 2 2 11" xfId="3583"/>
    <cellStyle name="计算 4 2 2 11 2" xfId="7440"/>
    <cellStyle name="计算 4 2 2 11 2 2" xfId="28123"/>
    <cellStyle name="计算 4 2 2 11 2 3" xfId="18659"/>
    <cellStyle name="计算 4 2 2 11 3" xfId="11113"/>
    <cellStyle name="计算 4 2 2 11 3 2" xfId="30881"/>
    <cellStyle name="计算 4 2 2 11 3 3" xfId="22219"/>
    <cellStyle name="计算 4 2 2 11 4" xfId="13768"/>
    <cellStyle name="计算 4 2 2 11 4 2" xfId="33084"/>
    <cellStyle name="计算 4 2 2 11 5" xfId="25392"/>
    <cellStyle name="计算 4 2 2 12" xfId="4210"/>
    <cellStyle name="计算 4 2 2 12 2" xfId="8030"/>
    <cellStyle name="计算 4 2 2 12 2 2" xfId="28555"/>
    <cellStyle name="计算 4 2 2 12 2 3" xfId="19249"/>
    <cellStyle name="计算 4 2 2 12 3" xfId="11703"/>
    <cellStyle name="计算 4 2 2 12 3 2" xfId="31313"/>
    <cellStyle name="计算 4 2 2 12 3 3" xfId="22809"/>
    <cellStyle name="计算 4 2 2 12 4" xfId="14071"/>
    <cellStyle name="计算 4 2 2 12 4 2" xfId="33387"/>
    <cellStyle name="计算 4 2 2 12 5" xfId="25849"/>
    <cellStyle name="计算 4 2 2 13" xfId="3588"/>
    <cellStyle name="计算 4 2 2 13 2" xfId="7445"/>
    <cellStyle name="计算 4 2 2 13 2 2" xfId="28128"/>
    <cellStyle name="计算 4 2 2 13 2 3" xfId="18664"/>
    <cellStyle name="计算 4 2 2 13 3" xfId="11118"/>
    <cellStyle name="计算 4 2 2 13 3 2" xfId="30886"/>
    <cellStyle name="计算 4 2 2 13 3 3" xfId="22224"/>
    <cellStyle name="计算 4 2 2 13 4" xfId="13773"/>
    <cellStyle name="计算 4 2 2 13 4 2" xfId="33089"/>
    <cellStyle name="计算 4 2 2 13 5" xfId="25397"/>
    <cellStyle name="计算 4 2 2 14" xfId="4591"/>
    <cellStyle name="计算 4 2 2 14 2" xfId="8409"/>
    <cellStyle name="计算 4 2 2 14 2 2" xfId="28783"/>
    <cellStyle name="计算 4 2 2 14 2 3" xfId="19628"/>
    <cellStyle name="计算 4 2 2 14 3" xfId="12082"/>
    <cellStyle name="计算 4 2 2 14 3 2" xfId="31541"/>
    <cellStyle name="计算 4 2 2 14 3 3" xfId="23188"/>
    <cellStyle name="计算 4 2 2 14 4" xfId="14217"/>
    <cellStyle name="计算 4 2 2 14 4 2" xfId="33533"/>
    <cellStyle name="计算 4 2 2 14 5" xfId="26078"/>
    <cellStyle name="计算 4 2 2 15" xfId="4790"/>
    <cellStyle name="计算 4 2 2 15 2" xfId="8601"/>
    <cellStyle name="计算 4 2 2 15 2 2" xfId="28921"/>
    <cellStyle name="计算 4 2 2 15 2 3" xfId="19820"/>
    <cellStyle name="计算 4 2 2 15 3" xfId="12274"/>
    <cellStyle name="计算 4 2 2 15 3 2" xfId="31679"/>
    <cellStyle name="计算 4 2 2 15 3 3" xfId="23380"/>
    <cellStyle name="计算 4 2 2 15 4" xfId="14318"/>
    <cellStyle name="计算 4 2 2 15 4 2" xfId="33634"/>
    <cellStyle name="计算 4 2 2 15 5" xfId="26221"/>
    <cellStyle name="计算 4 2 2 16" xfId="4602"/>
    <cellStyle name="计算 4 2 2 16 2" xfId="8420"/>
    <cellStyle name="计算 4 2 2 16 2 2" xfId="28794"/>
    <cellStyle name="计算 4 2 2 16 2 3" xfId="19639"/>
    <cellStyle name="计算 4 2 2 16 3" xfId="12093"/>
    <cellStyle name="计算 4 2 2 16 3 2" xfId="31552"/>
    <cellStyle name="计算 4 2 2 16 3 3" xfId="23199"/>
    <cellStyle name="计算 4 2 2 16 4" xfId="14228"/>
    <cellStyle name="计算 4 2 2 16 4 2" xfId="33544"/>
    <cellStyle name="计算 4 2 2 16 5" xfId="26089"/>
    <cellStyle name="计算 4 2 2 17" xfId="5082"/>
    <cellStyle name="计算 4 2 2 17 2" xfId="8874"/>
    <cellStyle name="计算 4 2 2 17 2 2" xfId="29145"/>
    <cellStyle name="计算 4 2 2 17 2 3" xfId="20093"/>
    <cellStyle name="计算 4 2 2 17 3" xfId="12547"/>
    <cellStyle name="计算 4 2 2 17 3 2" xfId="31903"/>
    <cellStyle name="计算 4 2 2 17 3 3" xfId="23653"/>
    <cellStyle name="计算 4 2 2 17 4" xfId="14468"/>
    <cellStyle name="计算 4 2 2 17 4 2" xfId="33784"/>
    <cellStyle name="计算 4 2 2 17 5" xfId="26459"/>
    <cellStyle name="计算 4 2 2 18" xfId="4607"/>
    <cellStyle name="计算 4 2 2 18 2" xfId="8425"/>
    <cellStyle name="计算 4 2 2 18 2 2" xfId="28799"/>
    <cellStyle name="计算 4 2 2 18 2 3" xfId="19644"/>
    <cellStyle name="计算 4 2 2 18 3" xfId="12098"/>
    <cellStyle name="计算 4 2 2 18 3 2" xfId="31557"/>
    <cellStyle name="计算 4 2 2 18 3 3" xfId="23204"/>
    <cellStyle name="计算 4 2 2 18 4" xfId="14233"/>
    <cellStyle name="计算 4 2 2 18 4 2" xfId="33549"/>
    <cellStyle name="计算 4 2 2 18 5" xfId="26094"/>
    <cellStyle name="计算 4 2 2 19" xfId="5533"/>
    <cellStyle name="计算 4 2 2 19 2" xfId="9215"/>
    <cellStyle name="计算 4 2 2 19 2 2" xfId="29403"/>
    <cellStyle name="计算 4 2 2 19 3" xfId="16758"/>
    <cellStyle name="计算 4 2 2 19 4" xfId="14673"/>
    <cellStyle name="计算 4 2 2 2" xfId="1351"/>
    <cellStyle name="计算 4 2 2 2 10" xfId="3186"/>
    <cellStyle name="计算 4 2 2 2 10 2" xfId="7051"/>
    <cellStyle name="计算 4 2 2 2 10 2 2" xfId="27885"/>
    <cellStyle name="计算 4 2 2 2 10 2 3" xfId="18270"/>
    <cellStyle name="计算 4 2 2 2 10 3" xfId="10724"/>
    <cellStyle name="计算 4 2 2 2 10 3 2" xfId="30643"/>
    <cellStyle name="计算 4 2 2 2 10 3 3" xfId="21830"/>
    <cellStyle name="计算 4 2 2 2 10 4" xfId="13619"/>
    <cellStyle name="计算 4 2 2 2 10 4 2" xfId="32935"/>
    <cellStyle name="计算 4 2 2 2 10 5" xfId="25150"/>
    <cellStyle name="计算 4 2 2 2 11" xfId="4211"/>
    <cellStyle name="计算 4 2 2 2 11 2" xfId="8031"/>
    <cellStyle name="计算 4 2 2 2 11 2 2" xfId="28556"/>
    <cellStyle name="计算 4 2 2 2 11 2 3" xfId="19250"/>
    <cellStyle name="计算 4 2 2 2 11 3" xfId="11704"/>
    <cellStyle name="计算 4 2 2 2 11 3 2" xfId="31314"/>
    <cellStyle name="计算 4 2 2 2 11 3 3" xfId="22810"/>
    <cellStyle name="计算 4 2 2 2 11 4" xfId="14072"/>
    <cellStyle name="计算 4 2 2 2 11 4 2" xfId="33388"/>
    <cellStyle name="计算 4 2 2 2 11 5" xfId="25850"/>
    <cellStyle name="计算 4 2 2 2 12" xfId="3182"/>
    <cellStyle name="计算 4 2 2 2 12 2" xfId="7047"/>
    <cellStyle name="计算 4 2 2 2 12 2 2" xfId="27881"/>
    <cellStyle name="计算 4 2 2 2 12 2 3" xfId="18266"/>
    <cellStyle name="计算 4 2 2 2 12 3" xfId="10720"/>
    <cellStyle name="计算 4 2 2 2 12 3 2" xfId="30639"/>
    <cellStyle name="计算 4 2 2 2 12 3 3" xfId="21826"/>
    <cellStyle name="计算 4 2 2 2 12 4" xfId="13615"/>
    <cellStyle name="计算 4 2 2 2 12 4 2" xfId="32931"/>
    <cellStyle name="计算 4 2 2 2 12 5" xfId="25146"/>
    <cellStyle name="计算 4 2 2 2 13" xfId="4592"/>
    <cellStyle name="计算 4 2 2 2 13 2" xfId="8410"/>
    <cellStyle name="计算 4 2 2 2 13 2 2" xfId="28784"/>
    <cellStyle name="计算 4 2 2 2 13 2 3" xfId="19629"/>
    <cellStyle name="计算 4 2 2 2 13 3" xfId="12083"/>
    <cellStyle name="计算 4 2 2 2 13 3 2" xfId="31542"/>
    <cellStyle name="计算 4 2 2 2 13 3 3" xfId="23189"/>
    <cellStyle name="计算 4 2 2 2 13 4" xfId="14218"/>
    <cellStyle name="计算 4 2 2 2 13 4 2" xfId="33534"/>
    <cellStyle name="计算 4 2 2 2 13 5" xfId="26079"/>
    <cellStyle name="计算 4 2 2 2 14" xfId="4791"/>
    <cellStyle name="计算 4 2 2 2 14 2" xfId="8602"/>
    <cellStyle name="计算 4 2 2 2 14 2 2" xfId="28922"/>
    <cellStyle name="计算 4 2 2 2 14 2 3" xfId="19821"/>
    <cellStyle name="计算 4 2 2 2 14 3" xfId="12275"/>
    <cellStyle name="计算 4 2 2 2 14 3 2" xfId="31680"/>
    <cellStyle name="计算 4 2 2 2 14 3 3" xfId="23381"/>
    <cellStyle name="计算 4 2 2 2 14 4" xfId="14319"/>
    <cellStyle name="计算 4 2 2 2 14 4 2" xfId="33635"/>
    <cellStyle name="计算 4 2 2 2 14 5" xfId="26222"/>
    <cellStyle name="计算 4 2 2 2 15" xfId="4223"/>
    <cellStyle name="计算 4 2 2 2 15 2" xfId="8043"/>
    <cellStyle name="计算 4 2 2 2 15 2 2" xfId="28568"/>
    <cellStyle name="计算 4 2 2 2 15 2 3" xfId="19262"/>
    <cellStyle name="计算 4 2 2 2 15 3" xfId="11716"/>
    <cellStyle name="计算 4 2 2 2 15 3 2" xfId="31326"/>
    <cellStyle name="计算 4 2 2 2 15 3 3" xfId="22822"/>
    <cellStyle name="计算 4 2 2 2 15 4" xfId="14084"/>
    <cellStyle name="计算 4 2 2 2 15 4 2" xfId="33400"/>
    <cellStyle name="计算 4 2 2 2 15 5" xfId="25862"/>
    <cellStyle name="计算 4 2 2 2 16" xfId="5083"/>
    <cellStyle name="计算 4 2 2 2 16 2" xfId="8875"/>
    <cellStyle name="计算 4 2 2 2 16 2 2" xfId="29146"/>
    <cellStyle name="计算 4 2 2 2 16 2 3" xfId="20094"/>
    <cellStyle name="计算 4 2 2 2 16 3" xfId="12548"/>
    <cellStyle name="计算 4 2 2 2 16 3 2" xfId="31904"/>
    <cellStyle name="计算 4 2 2 2 16 3 3" xfId="23654"/>
    <cellStyle name="计算 4 2 2 2 16 4" xfId="14469"/>
    <cellStyle name="计算 4 2 2 2 16 4 2" xfId="33785"/>
    <cellStyle name="计算 4 2 2 2 16 5" xfId="26460"/>
    <cellStyle name="计算 4 2 2 2 17" xfId="4219"/>
    <cellStyle name="计算 4 2 2 2 17 2" xfId="8039"/>
    <cellStyle name="计算 4 2 2 2 17 2 2" xfId="28564"/>
    <cellStyle name="计算 4 2 2 2 17 2 3" xfId="19258"/>
    <cellStyle name="计算 4 2 2 2 17 3" xfId="11712"/>
    <cellStyle name="计算 4 2 2 2 17 3 2" xfId="31322"/>
    <cellStyle name="计算 4 2 2 2 17 3 3" xfId="22818"/>
    <cellStyle name="计算 4 2 2 2 17 4" xfId="14080"/>
    <cellStyle name="计算 4 2 2 2 17 4 2" xfId="33396"/>
    <cellStyle name="计算 4 2 2 2 17 5" xfId="25858"/>
    <cellStyle name="计算 4 2 2 2 18" xfId="5534"/>
    <cellStyle name="计算 4 2 2 2 18 2" xfId="9216"/>
    <cellStyle name="计算 4 2 2 2 18 2 2" xfId="29404"/>
    <cellStyle name="计算 4 2 2 2 18 3" xfId="16759"/>
    <cellStyle name="计算 4 2 2 2 18 4" xfId="14674"/>
    <cellStyle name="计算 4 2 2 2 19" xfId="2637"/>
    <cellStyle name="计算 4 2 2 2 19 2" xfId="24707"/>
    <cellStyle name="计算 4 2 2 2 19 3" xfId="16508"/>
    <cellStyle name="计算 4 2 2 2 2" xfId="1631"/>
    <cellStyle name="计算 4 2 2 2 2 2" xfId="5689"/>
    <cellStyle name="计算 4 2 2 2 2 2 2" xfId="26786"/>
    <cellStyle name="计算 4 2 2 2 2 2 3" xfId="16910"/>
    <cellStyle name="计算 4 2 2 2 2 3" xfId="9367"/>
    <cellStyle name="计算 4 2 2 2 2 3 2" xfId="29548"/>
    <cellStyle name="计算 4 2 2 2 2 3 3" xfId="20473"/>
    <cellStyle name="计算 4 2 2 2 2 4" xfId="12827"/>
    <cellStyle name="计算 4 2 2 2 2 4 2" xfId="32143"/>
    <cellStyle name="计算 4 2 2 2 2 5" xfId="23999"/>
    <cellStyle name="计算 4 2 2 2 2 6" xfId="34856"/>
    <cellStyle name="计算 4 2 2 2 20" xfId="35261"/>
    <cellStyle name="计算 4 2 2 2 3" xfId="2484"/>
    <cellStyle name="计算 4 2 2 2 3 2" xfId="6374"/>
    <cellStyle name="计算 4 2 2 2 3 2 2" xfId="27355"/>
    <cellStyle name="计算 4 2 2 2 3 2 3" xfId="17595"/>
    <cellStyle name="计算 4 2 2 2 3 3" xfId="10049"/>
    <cellStyle name="计算 4 2 2 2 3 3 2" xfId="30115"/>
    <cellStyle name="计算 4 2 2 2 3 3 3" xfId="21155"/>
    <cellStyle name="计算 4 2 2 2 3 4" xfId="13260"/>
    <cellStyle name="计算 4 2 2 2 3 4 2" xfId="32576"/>
    <cellStyle name="计算 4 2 2 2 3 5" xfId="24616"/>
    <cellStyle name="计算 4 2 2 2 3 6" xfId="36138"/>
    <cellStyle name="计算 4 2 2 2 4" xfId="1553"/>
    <cellStyle name="计算 4 2 2 2 4 2" xfId="5612"/>
    <cellStyle name="计算 4 2 2 2 4 2 2" xfId="26715"/>
    <cellStyle name="计算 4 2 2 2 4 2 3" xfId="16833"/>
    <cellStyle name="计算 4 2 2 2 4 3" xfId="9290"/>
    <cellStyle name="计算 4 2 2 2 4 3 2" xfId="29477"/>
    <cellStyle name="计算 4 2 2 2 4 3 3" xfId="20396"/>
    <cellStyle name="计算 4 2 2 2 4 4" xfId="12769"/>
    <cellStyle name="计算 4 2 2 2 4 4 2" xfId="32085"/>
    <cellStyle name="计算 4 2 2 2 4 5" xfId="23927"/>
    <cellStyle name="计算 4 2 2 2 5" xfId="2695"/>
    <cellStyle name="计算 4 2 2 2 5 2" xfId="6574"/>
    <cellStyle name="计算 4 2 2 2 5 2 2" xfId="27490"/>
    <cellStyle name="计算 4 2 2 2 5 2 3" xfId="17793"/>
    <cellStyle name="计算 4 2 2 2 5 3" xfId="10247"/>
    <cellStyle name="计算 4 2 2 2 5 3 2" xfId="30248"/>
    <cellStyle name="计算 4 2 2 2 5 3 3" xfId="21353"/>
    <cellStyle name="计算 4 2 2 2 5 4" xfId="13341"/>
    <cellStyle name="计算 4 2 2 2 5 4 2" xfId="32657"/>
    <cellStyle name="计算 4 2 2 2 5 5" xfId="24754"/>
    <cellStyle name="计算 4 2 2 2 6" xfId="3174"/>
    <cellStyle name="计算 4 2 2 2 6 2" xfId="7039"/>
    <cellStyle name="计算 4 2 2 2 6 2 2" xfId="27873"/>
    <cellStyle name="计算 4 2 2 2 6 2 3" xfId="18258"/>
    <cellStyle name="计算 4 2 2 2 6 3" xfId="10712"/>
    <cellStyle name="计算 4 2 2 2 6 3 2" xfId="30631"/>
    <cellStyle name="计算 4 2 2 2 6 3 3" xfId="21818"/>
    <cellStyle name="计算 4 2 2 2 6 4" xfId="13607"/>
    <cellStyle name="计算 4 2 2 2 6 4 2" xfId="32923"/>
    <cellStyle name="计算 4 2 2 2 6 5" xfId="25138"/>
    <cellStyle name="计算 4 2 2 2 7" xfId="2378"/>
    <cellStyle name="计算 4 2 2 2 7 2" xfId="6274"/>
    <cellStyle name="计算 4 2 2 2 7 2 2" xfId="27285"/>
    <cellStyle name="计算 4 2 2 2 7 2 3" xfId="17495"/>
    <cellStyle name="计算 4 2 2 2 7 3" xfId="9949"/>
    <cellStyle name="计算 4 2 2 2 7 3 2" xfId="30045"/>
    <cellStyle name="计算 4 2 2 2 7 3 3" xfId="21055"/>
    <cellStyle name="计算 4 2 2 2 7 4" xfId="13197"/>
    <cellStyle name="计算 4 2 2 2 7 4 2" xfId="32513"/>
    <cellStyle name="计算 4 2 2 2 7 5" xfId="24546"/>
    <cellStyle name="计算 4 2 2 2 8" xfId="3573"/>
    <cellStyle name="计算 4 2 2 2 8 2" xfId="7430"/>
    <cellStyle name="计算 4 2 2 2 8 2 2" xfId="28113"/>
    <cellStyle name="计算 4 2 2 2 8 2 3" xfId="18649"/>
    <cellStyle name="计算 4 2 2 2 8 3" xfId="11103"/>
    <cellStyle name="计算 4 2 2 2 8 3 2" xfId="30871"/>
    <cellStyle name="计算 4 2 2 2 8 3 3" xfId="22209"/>
    <cellStyle name="计算 4 2 2 2 8 4" xfId="13758"/>
    <cellStyle name="计算 4 2 2 2 8 4 2" xfId="33074"/>
    <cellStyle name="计算 4 2 2 2 8 5" xfId="25382"/>
    <cellStyle name="计算 4 2 2 2 9" xfId="3829"/>
    <cellStyle name="计算 4 2 2 2 9 2" xfId="7675"/>
    <cellStyle name="计算 4 2 2 2 9 2 2" xfId="28285"/>
    <cellStyle name="计算 4 2 2 2 9 2 3" xfId="18894"/>
    <cellStyle name="计算 4 2 2 2 9 3" xfId="11348"/>
    <cellStyle name="计算 4 2 2 2 9 3 2" xfId="31043"/>
    <cellStyle name="计算 4 2 2 2 9 3 3" xfId="22454"/>
    <cellStyle name="计算 4 2 2 2 9 4" xfId="13877"/>
    <cellStyle name="计算 4 2 2 2 9 4 2" xfId="33193"/>
    <cellStyle name="计算 4 2 2 2 9 5" xfId="25565"/>
    <cellStyle name="计算 4 2 2 20" xfId="2086"/>
    <cellStyle name="计算 4 2 2 20 2" xfId="24318"/>
    <cellStyle name="计算 4 2 2 20 3" xfId="14683"/>
    <cellStyle name="计算 4 2 2 21" xfId="34811"/>
    <cellStyle name="计算 4 2 2 3" xfId="1632"/>
    <cellStyle name="计算 4 2 2 3 2" xfId="5690"/>
    <cellStyle name="计算 4 2 2 3 2 2" xfId="26787"/>
    <cellStyle name="计算 4 2 2 3 2 3" xfId="16911"/>
    <cellStyle name="计算 4 2 2 3 3" xfId="9368"/>
    <cellStyle name="计算 4 2 2 3 3 2" xfId="29549"/>
    <cellStyle name="计算 4 2 2 3 3 3" xfId="20474"/>
    <cellStyle name="计算 4 2 2 3 4" xfId="12828"/>
    <cellStyle name="计算 4 2 2 3 4 2" xfId="32144"/>
    <cellStyle name="计算 4 2 2 3 5" xfId="24000"/>
    <cellStyle name="计算 4 2 2 3 6" xfId="34884"/>
    <cellStyle name="计算 4 2 2 4" xfId="2483"/>
    <cellStyle name="计算 4 2 2 4 2" xfId="6373"/>
    <cellStyle name="计算 4 2 2 4 2 2" xfId="27354"/>
    <cellStyle name="计算 4 2 2 4 2 3" xfId="17594"/>
    <cellStyle name="计算 4 2 2 4 3" xfId="10048"/>
    <cellStyle name="计算 4 2 2 4 3 2" xfId="30114"/>
    <cellStyle name="计算 4 2 2 4 3 3" xfId="21154"/>
    <cellStyle name="计算 4 2 2 4 4" xfId="13259"/>
    <cellStyle name="计算 4 2 2 4 4 2" xfId="32575"/>
    <cellStyle name="计算 4 2 2 4 5" xfId="24615"/>
    <cellStyle name="计算 4 2 2 4 6" xfId="36061"/>
    <cellStyle name="计算 4 2 2 5" xfId="1554"/>
    <cellStyle name="计算 4 2 2 5 2" xfId="5613"/>
    <cellStyle name="计算 4 2 2 5 2 2" xfId="26716"/>
    <cellStyle name="计算 4 2 2 5 2 3" xfId="16834"/>
    <cellStyle name="计算 4 2 2 5 3" xfId="9291"/>
    <cellStyle name="计算 4 2 2 5 3 2" xfId="29478"/>
    <cellStyle name="计算 4 2 2 5 3 3" xfId="20397"/>
    <cellStyle name="计算 4 2 2 5 4" xfId="12770"/>
    <cellStyle name="计算 4 2 2 5 4 2" xfId="32086"/>
    <cellStyle name="计算 4 2 2 5 5" xfId="23928"/>
    <cellStyle name="计算 4 2 2 6" xfId="2694"/>
    <cellStyle name="计算 4 2 2 6 2" xfId="6573"/>
    <cellStyle name="计算 4 2 2 6 2 2" xfId="27489"/>
    <cellStyle name="计算 4 2 2 6 2 3" xfId="17792"/>
    <cellStyle name="计算 4 2 2 6 3" xfId="10246"/>
    <cellStyle name="计算 4 2 2 6 3 2" xfId="30247"/>
    <cellStyle name="计算 4 2 2 6 3 3" xfId="21352"/>
    <cellStyle name="计算 4 2 2 6 4" xfId="13340"/>
    <cellStyle name="计算 4 2 2 6 4 2" xfId="32656"/>
    <cellStyle name="计算 4 2 2 6 5" xfId="24753"/>
    <cellStyle name="计算 4 2 2 7" xfId="3173"/>
    <cellStyle name="计算 4 2 2 7 2" xfId="7038"/>
    <cellStyle name="计算 4 2 2 7 2 2" xfId="27872"/>
    <cellStyle name="计算 4 2 2 7 2 3" xfId="18257"/>
    <cellStyle name="计算 4 2 2 7 3" xfId="10711"/>
    <cellStyle name="计算 4 2 2 7 3 2" xfId="30630"/>
    <cellStyle name="计算 4 2 2 7 3 3" xfId="21817"/>
    <cellStyle name="计算 4 2 2 7 4" xfId="13606"/>
    <cellStyle name="计算 4 2 2 7 4 2" xfId="32922"/>
    <cellStyle name="计算 4 2 2 7 5" xfId="25137"/>
    <cellStyle name="计算 4 2 2 8" xfId="2705"/>
    <cellStyle name="计算 4 2 2 8 2" xfId="6584"/>
    <cellStyle name="计算 4 2 2 8 2 2" xfId="27500"/>
    <cellStyle name="计算 4 2 2 8 2 3" xfId="17803"/>
    <cellStyle name="计算 4 2 2 8 3" xfId="10257"/>
    <cellStyle name="计算 4 2 2 8 3 2" xfId="30258"/>
    <cellStyle name="计算 4 2 2 8 3 3" xfId="21363"/>
    <cellStyle name="计算 4 2 2 8 4" xfId="13351"/>
    <cellStyle name="计算 4 2 2 8 4 2" xfId="32667"/>
    <cellStyle name="计算 4 2 2 8 5" xfId="24764"/>
    <cellStyle name="计算 4 2 2 9" xfId="3572"/>
    <cellStyle name="计算 4 2 2 9 2" xfId="7429"/>
    <cellStyle name="计算 4 2 2 9 2 2" xfId="28112"/>
    <cellStyle name="计算 4 2 2 9 2 3" xfId="18648"/>
    <cellStyle name="计算 4 2 2 9 3" xfId="11102"/>
    <cellStyle name="计算 4 2 2 9 3 2" xfId="30870"/>
    <cellStyle name="计算 4 2 2 9 3 3" xfId="22208"/>
    <cellStyle name="计算 4 2 2 9 4" xfId="13757"/>
    <cellStyle name="计算 4 2 2 9 4 2" xfId="33073"/>
    <cellStyle name="计算 4 2 2 9 5" xfId="25381"/>
    <cellStyle name="计算 4 2 20" xfId="2085"/>
    <cellStyle name="计算 4 2 20 2" xfId="24317"/>
    <cellStyle name="计算 4 2 20 3" xfId="16487"/>
    <cellStyle name="计算 4 2 21" xfId="34680"/>
    <cellStyle name="计算 4 2 3" xfId="1633"/>
    <cellStyle name="计算 4 2 3 2" xfId="5691"/>
    <cellStyle name="计算 4 2 3 2 2" xfId="26788"/>
    <cellStyle name="计算 4 2 3 2 3" xfId="16912"/>
    <cellStyle name="计算 4 2 3 3" xfId="9369"/>
    <cellStyle name="计算 4 2 3 3 2" xfId="29550"/>
    <cellStyle name="计算 4 2 3 3 3" xfId="20475"/>
    <cellStyle name="计算 4 2 3 4" xfId="12829"/>
    <cellStyle name="计算 4 2 3 4 2" xfId="32145"/>
    <cellStyle name="计算 4 2 3 5" xfId="24001"/>
    <cellStyle name="计算 4 2 3 6" xfId="34891"/>
    <cellStyle name="计算 4 2 4" xfId="2482"/>
    <cellStyle name="计算 4 2 4 2" xfId="6372"/>
    <cellStyle name="计算 4 2 4 2 2" xfId="27353"/>
    <cellStyle name="计算 4 2 4 2 3" xfId="17593"/>
    <cellStyle name="计算 4 2 4 3" xfId="10047"/>
    <cellStyle name="计算 4 2 4 3 2" xfId="30113"/>
    <cellStyle name="计算 4 2 4 3 3" xfId="21153"/>
    <cellStyle name="计算 4 2 4 4" xfId="13258"/>
    <cellStyle name="计算 4 2 4 4 2" xfId="32574"/>
    <cellStyle name="计算 4 2 4 5" xfId="24614"/>
    <cellStyle name="计算 4 2 4 6" xfId="35674"/>
    <cellStyle name="计算 4 2 5" xfId="1555"/>
    <cellStyle name="计算 4 2 5 2" xfId="5614"/>
    <cellStyle name="计算 4 2 5 2 2" xfId="26717"/>
    <cellStyle name="计算 4 2 5 2 3" xfId="16835"/>
    <cellStyle name="计算 4 2 5 3" xfId="9292"/>
    <cellStyle name="计算 4 2 5 3 2" xfId="29479"/>
    <cellStyle name="计算 4 2 5 3 3" xfId="20398"/>
    <cellStyle name="计算 4 2 5 4" xfId="12771"/>
    <cellStyle name="计算 4 2 5 4 2" xfId="32087"/>
    <cellStyle name="计算 4 2 5 5" xfId="23929"/>
    <cellStyle name="计算 4 2 6" xfId="2693"/>
    <cellStyle name="计算 4 2 6 2" xfId="6572"/>
    <cellStyle name="计算 4 2 6 2 2" xfId="27488"/>
    <cellStyle name="计算 4 2 6 2 3" xfId="17791"/>
    <cellStyle name="计算 4 2 6 3" xfId="10245"/>
    <cellStyle name="计算 4 2 6 3 2" xfId="30246"/>
    <cellStyle name="计算 4 2 6 3 3" xfId="21351"/>
    <cellStyle name="计算 4 2 6 4" xfId="13339"/>
    <cellStyle name="计算 4 2 6 4 2" xfId="32655"/>
    <cellStyle name="计算 4 2 6 5" xfId="24752"/>
    <cellStyle name="计算 4 2 7" xfId="3172"/>
    <cellStyle name="计算 4 2 7 2" xfId="7037"/>
    <cellStyle name="计算 4 2 7 2 2" xfId="27871"/>
    <cellStyle name="计算 4 2 7 2 3" xfId="18256"/>
    <cellStyle name="计算 4 2 7 3" xfId="10710"/>
    <cellStyle name="计算 4 2 7 3 2" xfId="30629"/>
    <cellStyle name="计算 4 2 7 3 3" xfId="21816"/>
    <cellStyle name="计算 4 2 7 4" xfId="13605"/>
    <cellStyle name="计算 4 2 7 4 2" xfId="32921"/>
    <cellStyle name="计算 4 2 7 5" xfId="25136"/>
    <cellStyle name="计算 4 2 8" xfId="2704"/>
    <cellStyle name="计算 4 2 8 2" xfId="6583"/>
    <cellStyle name="计算 4 2 8 2 2" xfId="27499"/>
    <cellStyle name="计算 4 2 8 2 3" xfId="17802"/>
    <cellStyle name="计算 4 2 8 3" xfId="10256"/>
    <cellStyle name="计算 4 2 8 3 2" xfId="30257"/>
    <cellStyle name="计算 4 2 8 3 3" xfId="21362"/>
    <cellStyle name="计算 4 2 8 4" xfId="13350"/>
    <cellStyle name="计算 4 2 8 4 2" xfId="32666"/>
    <cellStyle name="计算 4 2 8 5" xfId="24763"/>
    <cellStyle name="计算 4 2 9" xfId="3571"/>
    <cellStyle name="计算 4 2 9 2" xfId="7428"/>
    <cellStyle name="计算 4 2 9 2 2" xfId="28111"/>
    <cellStyle name="计算 4 2 9 2 3" xfId="18647"/>
    <cellStyle name="计算 4 2 9 3" xfId="11101"/>
    <cellStyle name="计算 4 2 9 3 2" xfId="30869"/>
    <cellStyle name="计算 4 2 9 3 3" xfId="22207"/>
    <cellStyle name="计算 4 2 9 4" xfId="13756"/>
    <cellStyle name="计算 4 2 9 4 2" xfId="33072"/>
    <cellStyle name="计算 4 2 9 5" xfId="25380"/>
    <cellStyle name="计算 4 20" xfId="4605"/>
    <cellStyle name="计算 4 20 2" xfId="8423"/>
    <cellStyle name="计算 4 20 2 2" xfId="28797"/>
    <cellStyle name="计算 4 20 2 3" xfId="19642"/>
    <cellStyle name="计算 4 20 3" xfId="12096"/>
    <cellStyle name="计算 4 20 3 2" xfId="31555"/>
    <cellStyle name="计算 4 20 3 3" xfId="23202"/>
    <cellStyle name="计算 4 20 4" xfId="14231"/>
    <cellStyle name="计算 4 20 4 2" xfId="33547"/>
    <cellStyle name="计算 4 20 5" xfId="26092"/>
    <cellStyle name="计算 4 21" xfId="5531"/>
    <cellStyle name="计算 4 21 2" xfId="9213"/>
    <cellStyle name="计算 4 21 2 2" xfId="29401"/>
    <cellStyle name="计算 4 21 3" xfId="16756"/>
    <cellStyle name="计算 4 21 4" xfId="14671"/>
    <cellStyle name="计算 4 22" xfId="2938"/>
    <cellStyle name="计算 4 22 2" xfId="24977"/>
    <cellStyle name="计算 4 22 3" xfId="16413"/>
    <cellStyle name="计算 4 23" xfId="34101"/>
    <cellStyle name="计算 4 3" xfId="1352"/>
    <cellStyle name="计算 4 3 10" xfId="3187"/>
    <cellStyle name="计算 4 3 10 2" xfId="7052"/>
    <cellStyle name="计算 4 3 10 2 2" xfId="27886"/>
    <cellStyle name="计算 4 3 10 2 3" xfId="18271"/>
    <cellStyle name="计算 4 3 10 3" xfId="10725"/>
    <cellStyle name="计算 4 3 10 3 2" xfId="30644"/>
    <cellStyle name="计算 4 3 10 3 3" xfId="21831"/>
    <cellStyle name="计算 4 3 10 4" xfId="13620"/>
    <cellStyle name="计算 4 3 10 4 2" xfId="32936"/>
    <cellStyle name="计算 4 3 10 5" xfId="25151"/>
    <cellStyle name="计算 4 3 11" xfId="4212"/>
    <cellStyle name="计算 4 3 11 2" xfId="8032"/>
    <cellStyle name="计算 4 3 11 2 2" xfId="28557"/>
    <cellStyle name="计算 4 3 11 2 3" xfId="19251"/>
    <cellStyle name="计算 4 3 11 3" xfId="11705"/>
    <cellStyle name="计算 4 3 11 3 2" xfId="31315"/>
    <cellStyle name="计算 4 3 11 3 3" xfId="22811"/>
    <cellStyle name="计算 4 3 11 4" xfId="14073"/>
    <cellStyle name="计算 4 3 11 4 2" xfId="33389"/>
    <cellStyle name="计算 4 3 11 5" xfId="25851"/>
    <cellStyle name="计算 4 3 12" xfId="3183"/>
    <cellStyle name="计算 4 3 12 2" xfId="7048"/>
    <cellStyle name="计算 4 3 12 2 2" xfId="27882"/>
    <cellStyle name="计算 4 3 12 2 3" xfId="18267"/>
    <cellStyle name="计算 4 3 12 3" xfId="10721"/>
    <cellStyle name="计算 4 3 12 3 2" xfId="30640"/>
    <cellStyle name="计算 4 3 12 3 3" xfId="21827"/>
    <cellStyle name="计算 4 3 12 4" xfId="13616"/>
    <cellStyle name="计算 4 3 12 4 2" xfId="32932"/>
    <cellStyle name="计算 4 3 12 5" xfId="25147"/>
    <cellStyle name="计算 4 3 13" xfId="4593"/>
    <cellStyle name="计算 4 3 13 2" xfId="8411"/>
    <cellStyle name="计算 4 3 13 2 2" xfId="28785"/>
    <cellStyle name="计算 4 3 13 2 3" xfId="19630"/>
    <cellStyle name="计算 4 3 13 3" xfId="12084"/>
    <cellStyle name="计算 4 3 13 3 2" xfId="31543"/>
    <cellStyle name="计算 4 3 13 3 3" xfId="23190"/>
    <cellStyle name="计算 4 3 13 4" xfId="14219"/>
    <cellStyle name="计算 4 3 13 4 2" xfId="33535"/>
    <cellStyle name="计算 4 3 13 5" xfId="26080"/>
    <cellStyle name="计算 4 3 14" xfId="4792"/>
    <cellStyle name="计算 4 3 14 2" xfId="8603"/>
    <cellStyle name="计算 4 3 14 2 2" xfId="28923"/>
    <cellStyle name="计算 4 3 14 2 3" xfId="19822"/>
    <cellStyle name="计算 4 3 14 3" xfId="12276"/>
    <cellStyle name="计算 4 3 14 3 2" xfId="31681"/>
    <cellStyle name="计算 4 3 14 3 3" xfId="23382"/>
    <cellStyle name="计算 4 3 14 4" xfId="14320"/>
    <cellStyle name="计算 4 3 14 4 2" xfId="33636"/>
    <cellStyle name="计算 4 3 14 5" xfId="26223"/>
    <cellStyle name="计算 4 3 15" xfId="4224"/>
    <cellStyle name="计算 4 3 15 2" xfId="8044"/>
    <cellStyle name="计算 4 3 15 2 2" xfId="28569"/>
    <cellStyle name="计算 4 3 15 2 3" xfId="19263"/>
    <cellStyle name="计算 4 3 15 3" xfId="11717"/>
    <cellStyle name="计算 4 3 15 3 2" xfId="31327"/>
    <cellStyle name="计算 4 3 15 3 3" xfId="22823"/>
    <cellStyle name="计算 4 3 15 4" xfId="14085"/>
    <cellStyle name="计算 4 3 15 4 2" xfId="33401"/>
    <cellStyle name="计算 4 3 15 5" xfId="25863"/>
    <cellStyle name="计算 4 3 16" xfId="5084"/>
    <cellStyle name="计算 4 3 16 2" xfId="8876"/>
    <cellStyle name="计算 4 3 16 2 2" xfId="29147"/>
    <cellStyle name="计算 4 3 16 2 3" xfId="20095"/>
    <cellStyle name="计算 4 3 16 3" xfId="12549"/>
    <cellStyle name="计算 4 3 16 3 2" xfId="31905"/>
    <cellStyle name="计算 4 3 16 3 3" xfId="23655"/>
    <cellStyle name="计算 4 3 16 4" xfId="14470"/>
    <cellStyle name="计算 4 3 16 4 2" xfId="33786"/>
    <cellStyle name="计算 4 3 16 5" xfId="26461"/>
    <cellStyle name="计算 4 3 17" xfId="4220"/>
    <cellStyle name="计算 4 3 17 2" xfId="8040"/>
    <cellStyle name="计算 4 3 17 2 2" xfId="28565"/>
    <cellStyle name="计算 4 3 17 2 3" xfId="19259"/>
    <cellStyle name="计算 4 3 17 3" xfId="11713"/>
    <cellStyle name="计算 4 3 17 3 2" xfId="31323"/>
    <cellStyle name="计算 4 3 17 3 3" xfId="22819"/>
    <cellStyle name="计算 4 3 17 4" xfId="14081"/>
    <cellStyle name="计算 4 3 17 4 2" xfId="33397"/>
    <cellStyle name="计算 4 3 17 5" xfId="25859"/>
    <cellStyle name="计算 4 3 18" xfId="5535"/>
    <cellStyle name="计算 4 3 18 2" xfId="9217"/>
    <cellStyle name="计算 4 3 18 2 2" xfId="29405"/>
    <cellStyle name="计算 4 3 18 3" xfId="16760"/>
    <cellStyle name="计算 4 3 18 4" xfId="14675"/>
    <cellStyle name="计算 4 3 19" xfId="2087"/>
    <cellStyle name="计算 4 3 19 2" xfId="24319"/>
    <cellStyle name="计算 4 3 19 3" xfId="14638"/>
    <cellStyle name="计算 4 3 2" xfId="1630"/>
    <cellStyle name="计算 4 3 2 2" xfId="5688"/>
    <cellStyle name="计算 4 3 2 2 2" xfId="26785"/>
    <cellStyle name="计算 4 3 2 2 3" xfId="16909"/>
    <cellStyle name="计算 4 3 2 3" xfId="9366"/>
    <cellStyle name="计算 4 3 2 3 2" xfId="29547"/>
    <cellStyle name="计算 4 3 2 3 3" xfId="20472"/>
    <cellStyle name="计算 4 3 2 4" xfId="12826"/>
    <cellStyle name="计算 4 3 2 4 2" xfId="32142"/>
    <cellStyle name="计算 4 3 2 5" xfId="23998"/>
    <cellStyle name="计算 4 3 2 6" xfId="35220"/>
    <cellStyle name="计算 4 3 20" xfId="34390"/>
    <cellStyle name="计算 4 3 3" xfId="2485"/>
    <cellStyle name="计算 4 3 3 2" xfId="6375"/>
    <cellStyle name="计算 4 3 3 2 2" xfId="27356"/>
    <cellStyle name="计算 4 3 3 2 3" xfId="17596"/>
    <cellStyle name="计算 4 3 3 3" xfId="10050"/>
    <cellStyle name="计算 4 3 3 3 2" xfId="30116"/>
    <cellStyle name="计算 4 3 3 3 3" xfId="21156"/>
    <cellStyle name="计算 4 3 3 4" xfId="13261"/>
    <cellStyle name="计算 4 3 3 4 2" xfId="32577"/>
    <cellStyle name="计算 4 3 3 5" xfId="24617"/>
    <cellStyle name="计算 4 3 3 6" xfId="35655"/>
    <cellStyle name="计算 4 3 4" xfId="1552"/>
    <cellStyle name="计算 4 3 4 2" xfId="5611"/>
    <cellStyle name="计算 4 3 4 2 2" xfId="26714"/>
    <cellStyle name="计算 4 3 4 2 3" xfId="16832"/>
    <cellStyle name="计算 4 3 4 3" xfId="9289"/>
    <cellStyle name="计算 4 3 4 3 2" xfId="29476"/>
    <cellStyle name="计算 4 3 4 3 3" xfId="20395"/>
    <cellStyle name="计算 4 3 4 4" xfId="12768"/>
    <cellStyle name="计算 4 3 4 4 2" xfId="32084"/>
    <cellStyle name="计算 4 3 4 5" xfId="23926"/>
    <cellStyle name="计算 4 3 5" xfId="2696"/>
    <cellStyle name="计算 4 3 5 2" xfId="6575"/>
    <cellStyle name="计算 4 3 5 2 2" xfId="27491"/>
    <cellStyle name="计算 4 3 5 2 3" xfId="17794"/>
    <cellStyle name="计算 4 3 5 3" xfId="10248"/>
    <cellStyle name="计算 4 3 5 3 2" xfId="30249"/>
    <cellStyle name="计算 4 3 5 3 3" xfId="21354"/>
    <cellStyle name="计算 4 3 5 4" xfId="13342"/>
    <cellStyle name="计算 4 3 5 4 2" xfId="32658"/>
    <cellStyle name="计算 4 3 5 5" xfId="24755"/>
    <cellStyle name="计算 4 3 6" xfId="3175"/>
    <cellStyle name="计算 4 3 6 2" xfId="7040"/>
    <cellStyle name="计算 4 3 6 2 2" xfId="27874"/>
    <cellStyle name="计算 4 3 6 2 3" xfId="18259"/>
    <cellStyle name="计算 4 3 6 3" xfId="10713"/>
    <cellStyle name="计算 4 3 6 3 2" xfId="30632"/>
    <cellStyle name="计算 4 3 6 3 3" xfId="21819"/>
    <cellStyle name="计算 4 3 6 4" xfId="13608"/>
    <cellStyle name="计算 4 3 6 4 2" xfId="32924"/>
    <cellStyle name="计算 4 3 6 5" xfId="25139"/>
    <cellStyle name="计算 4 3 7" xfId="2379"/>
    <cellStyle name="计算 4 3 7 2" xfId="6275"/>
    <cellStyle name="计算 4 3 7 2 2" xfId="27286"/>
    <cellStyle name="计算 4 3 7 2 3" xfId="17496"/>
    <cellStyle name="计算 4 3 7 3" xfId="9950"/>
    <cellStyle name="计算 4 3 7 3 2" xfId="30046"/>
    <cellStyle name="计算 4 3 7 3 3" xfId="21056"/>
    <cellStyle name="计算 4 3 7 4" xfId="13198"/>
    <cellStyle name="计算 4 3 7 4 2" xfId="32514"/>
    <cellStyle name="计算 4 3 7 5" xfId="24547"/>
    <cellStyle name="计算 4 3 8" xfId="3574"/>
    <cellStyle name="计算 4 3 8 2" xfId="7431"/>
    <cellStyle name="计算 4 3 8 2 2" xfId="28114"/>
    <cellStyle name="计算 4 3 8 2 3" xfId="18650"/>
    <cellStyle name="计算 4 3 8 3" xfId="11104"/>
    <cellStyle name="计算 4 3 8 3 2" xfId="30872"/>
    <cellStyle name="计算 4 3 8 3 3" xfId="22210"/>
    <cellStyle name="计算 4 3 8 4" xfId="13759"/>
    <cellStyle name="计算 4 3 8 4 2" xfId="33075"/>
    <cellStyle name="计算 4 3 8 5" xfId="25383"/>
    <cellStyle name="计算 4 3 9" xfId="3830"/>
    <cellStyle name="计算 4 3 9 2" xfId="7676"/>
    <cellStyle name="计算 4 3 9 2 2" xfId="28286"/>
    <cellStyle name="计算 4 3 9 2 3" xfId="18895"/>
    <cellStyle name="计算 4 3 9 3" xfId="11349"/>
    <cellStyle name="计算 4 3 9 3 2" xfId="31044"/>
    <cellStyle name="计算 4 3 9 3 3" xfId="22455"/>
    <cellStyle name="计算 4 3 9 4" xfId="13878"/>
    <cellStyle name="计算 4 3 9 4 2" xfId="33194"/>
    <cellStyle name="计算 4 3 9 5" xfId="25566"/>
    <cellStyle name="计算 4 4" xfId="1353"/>
    <cellStyle name="计算 4 4 10" xfId="3188"/>
    <cellStyle name="计算 4 4 10 2" xfId="7053"/>
    <cellStyle name="计算 4 4 10 2 2" xfId="27887"/>
    <cellStyle name="计算 4 4 10 2 3" xfId="18272"/>
    <cellStyle name="计算 4 4 10 3" xfId="10726"/>
    <cellStyle name="计算 4 4 10 3 2" xfId="30645"/>
    <cellStyle name="计算 4 4 10 3 3" xfId="21832"/>
    <cellStyle name="计算 4 4 10 4" xfId="13621"/>
    <cellStyle name="计算 4 4 10 4 2" xfId="32937"/>
    <cellStyle name="计算 4 4 10 5" xfId="25152"/>
    <cellStyle name="计算 4 4 11" xfId="4213"/>
    <cellStyle name="计算 4 4 11 2" xfId="8033"/>
    <cellStyle name="计算 4 4 11 2 2" xfId="28558"/>
    <cellStyle name="计算 4 4 11 2 3" xfId="19252"/>
    <cellStyle name="计算 4 4 11 3" xfId="11706"/>
    <cellStyle name="计算 4 4 11 3 2" xfId="31316"/>
    <cellStyle name="计算 4 4 11 3 3" xfId="22812"/>
    <cellStyle name="计算 4 4 11 4" xfId="14074"/>
    <cellStyle name="计算 4 4 11 4 2" xfId="33390"/>
    <cellStyle name="计算 4 4 11 5" xfId="25852"/>
    <cellStyle name="计算 4 4 12" xfId="3184"/>
    <cellStyle name="计算 4 4 12 2" xfId="7049"/>
    <cellStyle name="计算 4 4 12 2 2" xfId="27883"/>
    <cellStyle name="计算 4 4 12 2 3" xfId="18268"/>
    <cellStyle name="计算 4 4 12 3" xfId="10722"/>
    <cellStyle name="计算 4 4 12 3 2" xfId="30641"/>
    <cellStyle name="计算 4 4 12 3 3" xfId="21828"/>
    <cellStyle name="计算 4 4 12 4" xfId="13617"/>
    <cellStyle name="计算 4 4 12 4 2" xfId="32933"/>
    <cellStyle name="计算 4 4 12 5" xfId="25148"/>
    <cellStyle name="计算 4 4 13" xfId="4594"/>
    <cellStyle name="计算 4 4 13 2" xfId="8412"/>
    <cellStyle name="计算 4 4 13 2 2" xfId="28786"/>
    <cellStyle name="计算 4 4 13 2 3" xfId="19631"/>
    <cellStyle name="计算 4 4 13 3" xfId="12085"/>
    <cellStyle name="计算 4 4 13 3 2" xfId="31544"/>
    <cellStyle name="计算 4 4 13 3 3" xfId="23191"/>
    <cellStyle name="计算 4 4 13 4" xfId="14220"/>
    <cellStyle name="计算 4 4 13 4 2" xfId="33536"/>
    <cellStyle name="计算 4 4 13 5" xfId="26081"/>
    <cellStyle name="计算 4 4 14" xfId="4793"/>
    <cellStyle name="计算 4 4 14 2" xfId="8604"/>
    <cellStyle name="计算 4 4 14 2 2" xfId="28924"/>
    <cellStyle name="计算 4 4 14 2 3" xfId="19823"/>
    <cellStyle name="计算 4 4 14 3" xfId="12277"/>
    <cellStyle name="计算 4 4 14 3 2" xfId="31682"/>
    <cellStyle name="计算 4 4 14 3 3" xfId="23383"/>
    <cellStyle name="计算 4 4 14 4" xfId="14321"/>
    <cellStyle name="计算 4 4 14 4 2" xfId="33637"/>
    <cellStyle name="计算 4 4 14 5" xfId="26224"/>
    <cellStyle name="计算 4 4 15" xfId="4225"/>
    <cellStyle name="计算 4 4 15 2" xfId="8045"/>
    <cellStyle name="计算 4 4 15 2 2" xfId="28570"/>
    <cellStyle name="计算 4 4 15 2 3" xfId="19264"/>
    <cellStyle name="计算 4 4 15 3" xfId="11718"/>
    <cellStyle name="计算 4 4 15 3 2" xfId="31328"/>
    <cellStyle name="计算 4 4 15 3 3" xfId="22824"/>
    <cellStyle name="计算 4 4 15 4" xfId="14086"/>
    <cellStyle name="计算 4 4 15 4 2" xfId="33402"/>
    <cellStyle name="计算 4 4 15 5" xfId="25864"/>
    <cellStyle name="计算 4 4 16" xfId="5085"/>
    <cellStyle name="计算 4 4 16 2" xfId="8877"/>
    <cellStyle name="计算 4 4 16 2 2" xfId="29148"/>
    <cellStyle name="计算 4 4 16 2 3" xfId="20096"/>
    <cellStyle name="计算 4 4 16 3" xfId="12550"/>
    <cellStyle name="计算 4 4 16 3 2" xfId="31906"/>
    <cellStyle name="计算 4 4 16 3 3" xfId="23656"/>
    <cellStyle name="计算 4 4 16 4" xfId="14471"/>
    <cellStyle name="计算 4 4 16 4 2" xfId="33787"/>
    <cellStyle name="计算 4 4 16 5" xfId="26462"/>
    <cellStyle name="计算 4 4 17" xfId="4221"/>
    <cellStyle name="计算 4 4 17 2" xfId="8041"/>
    <cellStyle name="计算 4 4 17 2 2" xfId="28566"/>
    <cellStyle name="计算 4 4 17 2 3" xfId="19260"/>
    <cellStyle name="计算 4 4 17 3" xfId="11714"/>
    <cellStyle name="计算 4 4 17 3 2" xfId="31324"/>
    <cellStyle name="计算 4 4 17 3 3" xfId="22820"/>
    <cellStyle name="计算 4 4 17 4" xfId="14082"/>
    <cellStyle name="计算 4 4 17 4 2" xfId="33398"/>
    <cellStyle name="计算 4 4 17 5" xfId="25860"/>
    <cellStyle name="计算 4 4 18" xfId="5536"/>
    <cellStyle name="计算 4 4 18 2" xfId="9218"/>
    <cellStyle name="计算 4 4 18 2 2" xfId="29406"/>
    <cellStyle name="计算 4 4 18 3" xfId="16761"/>
    <cellStyle name="计算 4 4 18 4" xfId="14676"/>
    <cellStyle name="计算 4 4 19" xfId="2088"/>
    <cellStyle name="计算 4 4 19 2" xfId="24320"/>
    <cellStyle name="计算 4 4 19 3" xfId="16457"/>
    <cellStyle name="计算 4 4 2" xfId="1629"/>
    <cellStyle name="计算 4 4 2 2" xfId="5687"/>
    <cellStyle name="计算 4 4 2 2 2" xfId="26784"/>
    <cellStyle name="计算 4 4 2 2 3" xfId="16908"/>
    <cellStyle name="计算 4 4 2 3" xfId="9365"/>
    <cellStyle name="计算 4 4 2 3 2" xfId="29546"/>
    <cellStyle name="计算 4 4 2 3 3" xfId="20471"/>
    <cellStyle name="计算 4 4 2 4" xfId="12825"/>
    <cellStyle name="计算 4 4 2 4 2" xfId="32141"/>
    <cellStyle name="计算 4 4 2 5" xfId="23997"/>
    <cellStyle name="计算 4 4 2 6" xfId="34903"/>
    <cellStyle name="计算 4 4 20" xfId="35092"/>
    <cellStyle name="计算 4 4 3" xfId="2486"/>
    <cellStyle name="计算 4 4 3 2" xfId="6376"/>
    <cellStyle name="计算 4 4 3 2 2" xfId="27357"/>
    <cellStyle name="计算 4 4 3 2 3" xfId="17597"/>
    <cellStyle name="计算 4 4 3 3" xfId="10051"/>
    <cellStyle name="计算 4 4 3 3 2" xfId="30117"/>
    <cellStyle name="计算 4 4 3 3 3" xfId="21157"/>
    <cellStyle name="计算 4 4 3 4" xfId="13262"/>
    <cellStyle name="计算 4 4 3 4 2" xfId="32578"/>
    <cellStyle name="计算 4 4 3 5" xfId="24618"/>
    <cellStyle name="计算 4 4 3 6" xfId="35854"/>
    <cellStyle name="计算 4 4 4" xfId="1551"/>
    <cellStyle name="计算 4 4 4 2" xfId="5610"/>
    <cellStyle name="计算 4 4 4 2 2" xfId="26713"/>
    <cellStyle name="计算 4 4 4 2 3" xfId="16831"/>
    <cellStyle name="计算 4 4 4 3" xfId="9288"/>
    <cellStyle name="计算 4 4 4 3 2" xfId="29475"/>
    <cellStyle name="计算 4 4 4 3 3" xfId="20394"/>
    <cellStyle name="计算 4 4 4 4" xfId="12767"/>
    <cellStyle name="计算 4 4 4 4 2" xfId="32083"/>
    <cellStyle name="计算 4 4 4 5" xfId="23925"/>
    <cellStyle name="计算 4 4 5" xfId="2697"/>
    <cellStyle name="计算 4 4 5 2" xfId="6576"/>
    <cellStyle name="计算 4 4 5 2 2" xfId="27492"/>
    <cellStyle name="计算 4 4 5 2 3" xfId="17795"/>
    <cellStyle name="计算 4 4 5 3" xfId="10249"/>
    <cellStyle name="计算 4 4 5 3 2" xfId="30250"/>
    <cellStyle name="计算 4 4 5 3 3" xfId="21355"/>
    <cellStyle name="计算 4 4 5 4" xfId="13343"/>
    <cellStyle name="计算 4 4 5 4 2" xfId="32659"/>
    <cellStyle name="计算 4 4 5 5" xfId="24756"/>
    <cellStyle name="计算 4 4 6" xfId="3176"/>
    <cellStyle name="计算 4 4 6 2" xfId="7041"/>
    <cellStyle name="计算 4 4 6 2 2" xfId="27875"/>
    <cellStyle name="计算 4 4 6 2 3" xfId="18260"/>
    <cellStyle name="计算 4 4 6 3" xfId="10714"/>
    <cellStyle name="计算 4 4 6 3 2" xfId="30633"/>
    <cellStyle name="计算 4 4 6 3 3" xfId="21820"/>
    <cellStyle name="计算 4 4 6 4" xfId="13609"/>
    <cellStyle name="计算 4 4 6 4 2" xfId="32925"/>
    <cellStyle name="计算 4 4 6 5" xfId="25140"/>
    <cellStyle name="计算 4 4 7" xfId="2380"/>
    <cellStyle name="计算 4 4 7 2" xfId="6276"/>
    <cellStyle name="计算 4 4 7 2 2" xfId="27287"/>
    <cellStyle name="计算 4 4 7 2 3" xfId="17497"/>
    <cellStyle name="计算 4 4 7 3" xfId="9951"/>
    <cellStyle name="计算 4 4 7 3 2" xfId="30047"/>
    <cellStyle name="计算 4 4 7 3 3" xfId="21057"/>
    <cellStyle name="计算 4 4 7 4" xfId="13199"/>
    <cellStyle name="计算 4 4 7 4 2" xfId="32515"/>
    <cellStyle name="计算 4 4 7 5" xfId="24548"/>
    <cellStyle name="计算 4 4 8" xfId="3575"/>
    <cellStyle name="计算 4 4 8 2" xfId="7432"/>
    <cellStyle name="计算 4 4 8 2 2" xfId="28115"/>
    <cellStyle name="计算 4 4 8 2 3" xfId="18651"/>
    <cellStyle name="计算 4 4 8 3" xfId="11105"/>
    <cellStyle name="计算 4 4 8 3 2" xfId="30873"/>
    <cellStyle name="计算 4 4 8 3 3" xfId="22211"/>
    <cellStyle name="计算 4 4 8 4" xfId="13760"/>
    <cellStyle name="计算 4 4 8 4 2" xfId="33076"/>
    <cellStyle name="计算 4 4 8 5" xfId="25384"/>
    <cellStyle name="计算 4 4 9" xfId="3831"/>
    <cellStyle name="计算 4 4 9 2" xfId="7677"/>
    <cellStyle name="计算 4 4 9 2 2" xfId="28287"/>
    <cellStyle name="计算 4 4 9 2 3" xfId="18896"/>
    <cellStyle name="计算 4 4 9 3" xfId="11350"/>
    <cellStyle name="计算 4 4 9 3 2" xfId="31045"/>
    <cellStyle name="计算 4 4 9 3 3" xfId="22456"/>
    <cellStyle name="计算 4 4 9 4" xfId="13879"/>
    <cellStyle name="计算 4 4 9 4 2" xfId="33195"/>
    <cellStyle name="计算 4 4 9 5" xfId="25567"/>
    <cellStyle name="计算 4 5" xfId="1634"/>
    <cellStyle name="计算 4 5 2" xfId="5692"/>
    <cellStyle name="计算 4 5 2 2" xfId="26789"/>
    <cellStyle name="计算 4 5 2 3" xfId="16913"/>
    <cellStyle name="计算 4 5 3" xfId="9370"/>
    <cellStyle name="计算 4 5 3 2" xfId="29551"/>
    <cellStyle name="计算 4 5 3 3" xfId="20476"/>
    <cellStyle name="计算 4 5 4" xfId="12830"/>
    <cellStyle name="计算 4 5 4 2" xfId="32146"/>
    <cellStyle name="计算 4 5 5" xfId="24002"/>
    <cellStyle name="计算 4 6" xfId="2481"/>
    <cellStyle name="计算 4 6 2" xfId="6371"/>
    <cellStyle name="计算 4 6 2 2" xfId="27352"/>
    <cellStyle name="计算 4 6 2 3" xfId="17592"/>
    <cellStyle name="计算 4 6 3" xfId="10046"/>
    <cellStyle name="计算 4 6 3 2" xfId="30112"/>
    <cellStyle name="计算 4 6 3 3" xfId="21152"/>
    <cellStyle name="计算 4 6 4" xfId="13257"/>
    <cellStyle name="计算 4 6 4 2" xfId="32573"/>
    <cellStyle name="计算 4 6 5" xfId="24613"/>
    <cellStyle name="计算 4 7" xfId="1556"/>
    <cellStyle name="计算 4 7 2" xfId="5615"/>
    <cellStyle name="计算 4 7 2 2" xfId="26718"/>
    <cellStyle name="计算 4 7 2 3" xfId="16836"/>
    <cellStyle name="计算 4 7 3" xfId="9293"/>
    <cellStyle name="计算 4 7 3 2" xfId="29480"/>
    <cellStyle name="计算 4 7 3 3" xfId="20399"/>
    <cellStyle name="计算 4 7 4" xfId="12772"/>
    <cellStyle name="计算 4 7 4 2" xfId="32088"/>
    <cellStyle name="计算 4 7 5" xfId="23930"/>
    <cellStyle name="计算 4 8" xfId="2692"/>
    <cellStyle name="计算 4 8 2" xfId="6571"/>
    <cellStyle name="计算 4 8 2 2" xfId="27487"/>
    <cellStyle name="计算 4 8 2 3" xfId="17790"/>
    <cellStyle name="计算 4 8 3" xfId="10244"/>
    <cellStyle name="计算 4 8 3 2" xfId="30245"/>
    <cellStyle name="计算 4 8 3 3" xfId="21350"/>
    <cellStyle name="计算 4 8 4" xfId="13338"/>
    <cellStyle name="计算 4 8 4 2" xfId="32654"/>
    <cellStyle name="计算 4 8 5" xfId="24751"/>
    <cellStyle name="计算 4 9" xfId="3171"/>
    <cellStyle name="计算 4 9 2" xfId="7036"/>
    <cellStyle name="计算 4 9 2 2" xfId="27870"/>
    <cellStyle name="计算 4 9 2 3" xfId="18255"/>
    <cellStyle name="计算 4 9 3" xfId="10709"/>
    <cellStyle name="计算 4 9 3 2" xfId="30628"/>
    <cellStyle name="计算 4 9 3 3" xfId="21815"/>
    <cellStyle name="计算 4 9 4" xfId="13604"/>
    <cellStyle name="计算 4 9 4 2" xfId="32920"/>
    <cellStyle name="计算 4 9 5" xfId="25135"/>
    <cellStyle name="计算 5" xfId="1354"/>
    <cellStyle name="计算 5 10" xfId="3832"/>
    <cellStyle name="计算 5 10 2" xfId="7678"/>
    <cellStyle name="计算 5 10 2 2" xfId="28288"/>
    <cellStyle name="计算 5 10 2 3" xfId="18897"/>
    <cellStyle name="计算 5 10 3" xfId="11351"/>
    <cellStyle name="计算 5 10 3 2" xfId="31046"/>
    <cellStyle name="计算 5 10 3 3" xfId="22457"/>
    <cellStyle name="计算 5 10 4" xfId="13880"/>
    <cellStyle name="计算 5 10 4 2" xfId="33196"/>
    <cellStyle name="计算 5 10 5" xfId="25568"/>
    <cellStyle name="计算 5 11" xfId="3189"/>
    <cellStyle name="计算 5 11 2" xfId="7054"/>
    <cellStyle name="计算 5 11 2 2" xfId="27888"/>
    <cellStyle name="计算 5 11 2 3" xfId="18273"/>
    <cellStyle name="计算 5 11 3" xfId="10727"/>
    <cellStyle name="计算 5 11 3 2" xfId="30646"/>
    <cellStyle name="计算 5 11 3 3" xfId="21833"/>
    <cellStyle name="计算 5 11 4" xfId="13622"/>
    <cellStyle name="计算 5 11 4 2" xfId="32938"/>
    <cellStyle name="计算 5 11 5" xfId="25153"/>
    <cellStyle name="计算 5 12" xfId="4214"/>
    <cellStyle name="计算 5 12 2" xfId="8034"/>
    <cellStyle name="计算 5 12 2 2" xfId="28559"/>
    <cellStyle name="计算 5 12 2 3" xfId="19253"/>
    <cellStyle name="计算 5 12 3" xfId="11707"/>
    <cellStyle name="计算 5 12 3 2" xfId="31317"/>
    <cellStyle name="计算 5 12 3 3" xfId="22813"/>
    <cellStyle name="计算 5 12 4" xfId="14075"/>
    <cellStyle name="计算 5 12 4 2" xfId="33391"/>
    <cellStyle name="计算 5 12 5" xfId="25853"/>
    <cellStyle name="计算 5 13" xfId="3114"/>
    <cellStyle name="计算 5 13 2" xfId="6979"/>
    <cellStyle name="计算 5 13 2 2" xfId="27825"/>
    <cellStyle name="计算 5 13 2 3" xfId="18198"/>
    <cellStyle name="计算 5 13 3" xfId="10652"/>
    <cellStyle name="计算 5 13 3 2" xfId="30583"/>
    <cellStyle name="计算 5 13 3 3" xfId="21758"/>
    <cellStyle name="计算 5 13 4" xfId="13559"/>
    <cellStyle name="计算 5 13 4 2" xfId="32875"/>
    <cellStyle name="计算 5 13 5" xfId="25090"/>
    <cellStyle name="计算 5 14" xfId="4595"/>
    <cellStyle name="计算 5 14 2" xfId="8413"/>
    <cellStyle name="计算 5 14 2 2" xfId="28787"/>
    <cellStyle name="计算 5 14 2 3" xfId="19632"/>
    <cellStyle name="计算 5 14 3" xfId="12086"/>
    <cellStyle name="计算 5 14 3 2" xfId="31545"/>
    <cellStyle name="计算 5 14 3 3" xfId="23192"/>
    <cellStyle name="计算 5 14 4" xfId="14221"/>
    <cellStyle name="计算 5 14 4 2" xfId="33537"/>
    <cellStyle name="计算 5 14 5" xfId="26082"/>
    <cellStyle name="计算 5 15" xfId="4794"/>
    <cellStyle name="计算 5 15 2" xfId="8605"/>
    <cellStyle name="计算 5 15 2 2" xfId="28925"/>
    <cellStyle name="计算 5 15 2 3" xfId="19824"/>
    <cellStyle name="计算 5 15 3" xfId="12278"/>
    <cellStyle name="计算 5 15 3 2" xfId="31683"/>
    <cellStyle name="计算 5 15 3 3" xfId="23384"/>
    <cellStyle name="计算 5 15 4" xfId="14322"/>
    <cellStyle name="计算 5 15 4 2" xfId="33638"/>
    <cellStyle name="计算 5 15 5" xfId="26225"/>
    <cellStyle name="计算 5 16" xfId="4226"/>
    <cellStyle name="计算 5 16 2" xfId="8046"/>
    <cellStyle name="计算 5 16 2 2" xfId="28571"/>
    <cellStyle name="计算 5 16 2 3" xfId="19265"/>
    <cellStyle name="计算 5 16 3" xfId="11719"/>
    <cellStyle name="计算 5 16 3 2" xfId="31329"/>
    <cellStyle name="计算 5 16 3 3" xfId="22825"/>
    <cellStyle name="计算 5 16 4" xfId="14087"/>
    <cellStyle name="计算 5 16 4 2" xfId="33403"/>
    <cellStyle name="计算 5 16 5" xfId="25865"/>
    <cellStyle name="计算 5 17" xfId="5086"/>
    <cellStyle name="计算 5 17 2" xfId="8878"/>
    <cellStyle name="计算 5 17 2 2" xfId="29149"/>
    <cellStyle name="计算 5 17 2 3" xfId="20097"/>
    <cellStyle name="计算 5 17 3" xfId="12551"/>
    <cellStyle name="计算 5 17 3 2" xfId="31907"/>
    <cellStyle name="计算 5 17 3 3" xfId="23657"/>
    <cellStyle name="计算 5 17 4" xfId="14472"/>
    <cellStyle name="计算 5 17 4 2" xfId="33788"/>
    <cellStyle name="计算 5 17 5" xfId="26463"/>
    <cellStyle name="计算 5 18" xfId="4151"/>
    <cellStyle name="计算 5 18 2" xfId="7971"/>
    <cellStyle name="计算 5 18 2 2" xfId="28508"/>
    <cellStyle name="计算 5 18 2 3" xfId="19190"/>
    <cellStyle name="计算 5 18 3" xfId="11644"/>
    <cellStyle name="计算 5 18 3 2" xfId="31266"/>
    <cellStyle name="计算 5 18 3 3" xfId="22750"/>
    <cellStyle name="计算 5 18 4" xfId="14024"/>
    <cellStyle name="计算 5 18 4 2" xfId="33340"/>
    <cellStyle name="计算 5 18 5" xfId="25802"/>
    <cellStyle name="计算 5 19" xfId="5537"/>
    <cellStyle name="计算 5 19 2" xfId="9219"/>
    <cellStyle name="计算 5 19 2 2" xfId="29407"/>
    <cellStyle name="计算 5 19 3" xfId="16762"/>
    <cellStyle name="计算 5 19 4" xfId="14677"/>
    <cellStyle name="计算 5 2" xfId="1355"/>
    <cellStyle name="计算 5 2 10" xfId="3833"/>
    <cellStyle name="计算 5 2 10 2" xfId="7679"/>
    <cellStyle name="计算 5 2 10 2 2" xfId="28289"/>
    <cellStyle name="计算 5 2 10 2 3" xfId="18898"/>
    <cellStyle name="计算 5 2 10 3" xfId="11352"/>
    <cellStyle name="计算 5 2 10 3 2" xfId="31047"/>
    <cellStyle name="计算 5 2 10 3 3" xfId="22458"/>
    <cellStyle name="计算 5 2 10 4" xfId="13881"/>
    <cellStyle name="计算 5 2 10 4 2" xfId="33197"/>
    <cellStyle name="计算 5 2 10 5" xfId="25569"/>
    <cellStyle name="计算 5 2 11" xfId="3144"/>
    <cellStyle name="计算 5 2 11 2" xfId="7009"/>
    <cellStyle name="计算 5 2 11 2 2" xfId="27843"/>
    <cellStyle name="计算 5 2 11 2 3" xfId="18228"/>
    <cellStyle name="计算 5 2 11 3" xfId="10682"/>
    <cellStyle name="计算 5 2 11 3 2" xfId="30601"/>
    <cellStyle name="计算 5 2 11 3 3" xfId="21788"/>
    <cellStyle name="计算 5 2 11 4" xfId="13577"/>
    <cellStyle name="计算 5 2 11 4 2" xfId="32893"/>
    <cellStyle name="计算 5 2 11 5" xfId="25108"/>
    <cellStyle name="计算 5 2 12" xfId="4215"/>
    <cellStyle name="计算 5 2 12 2" xfId="8035"/>
    <cellStyle name="计算 5 2 12 2 2" xfId="28560"/>
    <cellStyle name="计算 5 2 12 2 3" xfId="19254"/>
    <cellStyle name="计算 5 2 12 3" xfId="11708"/>
    <cellStyle name="计算 5 2 12 3 2" xfId="31318"/>
    <cellStyle name="计算 5 2 12 3 3" xfId="22814"/>
    <cellStyle name="计算 5 2 12 4" xfId="14076"/>
    <cellStyle name="计算 5 2 12 4 2" xfId="33392"/>
    <cellStyle name="计算 5 2 12 5" xfId="25854"/>
    <cellStyle name="计算 5 2 13" xfId="3115"/>
    <cellStyle name="计算 5 2 13 2" xfId="6980"/>
    <cellStyle name="计算 5 2 13 2 2" xfId="27826"/>
    <cellStyle name="计算 5 2 13 2 3" xfId="18199"/>
    <cellStyle name="计算 5 2 13 3" xfId="10653"/>
    <cellStyle name="计算 5 2 13 3 2" xfId="30584"/>
    <cellStyle name="计算 5 2 13 3 3" xfId="21759"/>
    <cellStyle name="计算 5 2 13 4" xfId="13560"/>
    <cellStyle name="计算 5 2 13 4 2" xfId="32876"/>
    <cellStyle name="计算 5 2 13 5" xfId="25091"/>
    <cellStyle name="计算 5 2 14" xfId="4596"/>
    <cellStyle name="计算 5 2 14 2" xfId="8414"/>
    <cellStyle name="计算 5 2 14 2 2" xfId="28788"/>
    <cellStyle name="计算 5 2 14 2 3" xfId="19633"/>
    <cellStyle name="计算 5 2 14 3" xfId="12087"/>
    <cellStyle name="计算 5 2 14 3 2" xfId="31546"/>
    <cellStyle name="计算 5 2 14 3 3" xfId="23193"/>
    <cellStyle name="计算 5 2 14 4" xfId="14222"/>
    <cellStyle name="计算 5 2 14 4 2" xfId="33538"/>
    <cellStyle name="计算 5 2 14 5" xfId="26083"/>
    <cellStyle name="计算 5 2 15" xfId="4795"/>
    <cellStyle name="计算 5 2 15 2" xfId="8606"/>
    <cellStyle name="计算 5 2 15 2 2" xfId="28926"/>
    <cellStyle name="计算 5 2 15 2 3" xfId="19825"/>
    <cellStyle name="计算 5 2 15 3" xfId="12279"/>
    <cellStyle name="计算 5 2 15 3 2" xfId="31684"/>
    <cellStyle name="计算 5 2 15 3 3" xfId="23385"/>
    <cellStyle name="计算 5 2 15 4" xfId="14323"/>
    <cellStyle name="计算 5 2 15 4 2" xfId="33639"/>
    <cellStyle name="计算 5 2 15 5" xfId="26226"/>
    <cellStyle name="计算 5 2 16" xfId="4181"/>
    <cellStyle name="计算 5 2 16 2" xfId="8001"/>
    <cellStyle name="计算 5 2 16 2 2" xfId="28526"/>
    <cellStyle name="计算 5 2 16 2 3" xfId="19220"/>
    <cellStyle name="计算 5 2 16 3" xfId="11674"/>
    <cellStyle name="计算 5 2 16 3 2" xfId="31284"/>
    <cellStyle name="计算 5 2 16 3 3" xfId="22780"/>
    <cellStyle name="计算 5 2 16 4" xfId="14042"/>
    <cellStyle name="计算 5 2 16 4 2" xfId="33358"/>
    <cellStyle name="计算 5 2 16 5" xfId="25820"/>
    <cellStyle name="计算 5 2 17" xfId="5087"/>
    <cellStyle name="计算 5 2 17 2" xfId="8879"/>
    <cellStyle name="计算 5 2 17 2 2" xfId="29150"/>
    <cellStyle name="计算 5 2 17 2 3" xfId="20098"/>
    <cellStyle name="计算 5 2 17 3" xfId="12552"/>
    <cellStyle name="计算 5 2 17 3 2" xfId="31908"/>
    <cellStyle name="计算 5 2 17 3 3" xfId="23658"/>
    <cellStyle name="计算 5 2 17 4" xfId="14473"/>
    <cellStyle name="计算 5 2 17 4 2" xfId="33789"/>
    <cellStyle name="计算 5 2 17 5" xfId="26464"/>
    <cellStyle name="计算 5 2 18" xfId="4152"/>
    <cellStyle name="计算 5 2 18 2" xfId="7972"/>
    <cellStyle name="计算 5 2 18 2 2" xfId="28509"/>
    <cellStyle name="计算 5 2 18 2 3" xfId="19191"/>
    <cellStyle name="计算 5 2 18 3" xfId="11645"/>
    <cellStyle name="计算 5 2 18 3 2" xfId="31267"/>
    <cellStyle name="计算 5 2 18 3 3" xfId="22751"/>
    <cellStyle name="计算 5 2 18 4" xfId="14025"/>
    <cellStyle name="计算 5 2 18 4 2" xfId="33341"/>
    <cellStyle name="计算 5 2 18 5" xfId="25803"/>
    <cellStyle name="计算 5 2 19" xfId="5538"/>
    <cellStyle name="计算 5 2 19 2" xfId="9220"/>
    <cellStyle name="计算 5 2 19 2 2" xfId="29408"/>
    <cellStyle name="计算 5 2 19 3" xfId="16763"/>
    <cellStyle name="计算 5 2 19 4" xfId="14678"/>
    <cellStyle name="计算 5 2 2" xfId="1356"/>
    <cellStyle name="计算 5 2 2 10" xfId="3145"/>
    <cellStyle name="计算 5 2 2 10 2" xfId="7010"/>
    <cellStyle name="计算 5 2 2 10 2 2" xfId="27844"/>
    <cellStyle name="计算 5 2 2 10 2 3" xfId="18229"/>
    <cellStyle name="计算 5 2 2 10 3" xfId="10683"/>
    <cellStyle name="计算 5 2 2 10 3 2" xfId="30602"/>
    <cellStyle name="计算 5 2 2 10 3 3" xfId="21789"/>
    <cellStyle name="计算 5 2 2 10 4" xfId="13578"/>
    <cellStyle name="计算 5 2 2 10 4 2" xfId="32894"/>
    <cellStyle name="计算 5 2 2 10 5" xfId="25109"/>
    <cellStyle name="计算 5 2 2 11" xfId="4216"/>
    <cellStyle name="计算 5 2 2 11 2" xfId="8036"/>
    <cellStyle name="计算 5 2 2 11 2 2" xfId="28561"/>
    <cellStyle name="计算 5 2 2 11 2 3" xfId="19255"/>
    <cellStyle name="计算 5 2 2 11 3" xfId="11709"/>
    <cellStyle name="计算 5 2 2 11 3 2" xfId="31319"/>
    <cellStyle name="计算 5 2 2 11 3 3" xfId="22815"/>
    <cellStyle name="计算 5 2 2 11 4" xfId="14077"/>
    <cellStyle name="计算 5 2 2 11 4 2" xfId="33393"/>
    <cellStyle name="计算 5 2 2 11 5" xfId="25855"/>
    <cellStyle name="计算 5 2 2 12" xfId="3116"/>
    <cellStyle name="计算 5 2 2 12 2" xfId="6981"/>
    <cellStyle name="计算 5 2 2 12 2 2" xfId="27827"/>
    <cellStyle name="计算 5 2 2 12 2 3" xfId="18200"/>
    <cellStyle name="计算 5 2 2 12 3" xfId="10654"/>
    <cellStyle name="计算 5 2 2 12 3 2" xfId="30585"/>
    <cellStyle name="计算 5 2 2 12 3 3" xfId="21760"/>
    <cellStyle name="计算 5 2 2 12 4" xfId="13561"/>
    <cellStyle name="计算 5 2 2 12 4 2" xfId="32877"/>
    <cellStyle name="计算 5 2 2 12 5" xfId="25092"/>
    <cellStyle name="计算 5 2 2 13" xfId="4597"/>
    <cellStyle name="计算 5 2 2 13 2" xfId="8415"/>
    <cellStyle name="计算 5 2 2 13 2 2" xfId="28789"/>
    <cellStyle name="计算 5 2 2 13 2 3" xfId="19634"/>
    <cellStyle name="计算 5 2 2 13 3" xfId="12088"/>
    <cellStyle name="计算 5 2 2 13 3 2" xfId="31547"/>
    <cellStyle name="计算 5 2 2 13 3 3" xfId="23194"/>
    <cellStyle name="计算 5 2 2 13 4" xfId="14223"/>
    <cellStyle name="计算 5 2 2 13 4 2" xfId="33539"/>
    <cellStyle name="计算 5 2 2 13 5" xfId="26084"/>
    <cellStyle name="计算 5 2 2 14" xfId="4796"/>
    <cellStyle name="计算 5 2 2 14 2" xfId="8607"/>
    <cellStyle name="计算 5 2 2 14 2 2" xfId="28927"/>
    <cellStyle name="计算 5 2 2 14 2 3" xfId="19826"/>
    <cellStyle name="计算 5 2 2 14 3" xfId="12280"/>
    <cellStyle name="计算 5 2 2 14 3 2" xfId="31685"/>
    <cellStyle name="计算 5 2 2 14 3 3" xfId="23386"/>
    <cellStyle name="计算 5 2 2 14 4" xfId="14324"/>
    <cellStyle name="计算 5 2 2 14 4 2" xfId="33640"/>
    <cellStyle name="计算 5 2 2 14 5" xfId="26227"/>
    <cellStyle name="计算 5 2 2 15" xfId="4182"/>
    <cellStyle name="计算 5 2 2 15 2" xfId="8002"/>
    <cellStyle name="计算 5 2 2 15 2 2" xfId="28527"/>
    <cellStyle name="计算 5 2 2 15 2 3" xfId="19221"/>
    <cellStyle name="计算 5 2 2 15 3" xfId="11675"/>
    <cellStyle name="计算 5 2 2 15 3 2" xfId="31285"/>
    <cellStyle name="计算 5 2 2 15 3 3" xfId="22781"/>
    <cellStyle name="计算 5 2 2 15 4" xfId="14043"/>
    <cellStyle name="计算 5 2 2 15 4 2" xfId="33359"/>
    <cellStyle name="计算 5 2 2 15 5" xfId="25821"/>
    <cellStyle name="计算 5 2 2 16" xfId="5088"/>
    <cellStyle name="计算 5 2 2 16 2" xfId="8880"/>
    <cellStyle name="计算 5 2 2 16 2 2" xfId="29151"/>
    <cellStyle name="计算 5 2 2 16 2 3" xfId="20099"/>
    <cellStyle name="计算 5 2 2 16 3" xfId="12553"/>
    <cellStyle name="计算 5 2 2 16 3 2" xfId="31909"/>
    <cellStyle name="计算 5 2 2 16 3 3" xfId="23659"/>
    <cellStyle name="计算 5 2 2 16 4" xfId="14474"/>
    <cellStyle name="计算 5 2 2 16 4 2" xfId="33790"/>
    <cellStyle name="计算 5 2 2 16 5" xfId="26465"/>
    <cellStyle name="计算 5 2 2 17" xfId="4153"/>
    <cellStyle name="计算 5 2 2 17 2" xfId="7973"/>
    <cellStyle name="计算 5 2 2 17 2 2" xfId="28510"/>
    <cellStyle name="计算 5 2 2 17 2 3" xfId="19192"/>
    <cellStyle name="计算 5 2 2 17 3" xfId="11646"/>
    <cellStyle name="计算 5 2 2 17 3 2" xfId="31268"/>
    <cellStyle name="计算 5 2 2 17 3 3" xfId="22752"/>
    <cellStyle name="计算 5 2 2 17 4" xfId="14026"/>
    <cellStyle name="计算 5 2 2 17 4 2" xfId="33342"/>
    <cellStyle name="计算 5 2 2 17 5" xfId="25804"/>
    <cellStyle name="计算 5 2 2 18" xfId="5539"/>
    <cellStyle name="计算 5 2 2 18 2" xfId="9221"/>
    <cellStyle name="计算 5 2 2 18 2 2" xfId="29409"/>
    <cellStyle name="计算 5 2 2 18 3" xfId="16764"/>
    <cellStyle name="计算 5 2 2 18 4" xfId="14679"/>
    <cellStyle name="计算 5 2 2 19" xfId="4901"/>
    <cellStyle name="计算 5 2 2 19 2" xfId="26331"/>
    <cellStyle name="计算 5 2 2 19 3" xfId="16538"/>
    <cellStyle name="计算 5 2 2 2" xfId="1626"/>
    <cellStyle name="计算 5 2 2 2 2" xfId="5684"/>
    <cellStyle name="计算 5 2 2 2 2 2" xfId="26781"/>
    <cellStyle name="计算 5 2 2 2 2 3" xfId="16905"/>
    <cellStyle name="计算 5 2 2 2 3" xfId="9362"/>
    <cellStyle name="计算 5 2 2 2 3 2" xfId="29543"/>
    <cellStyle name="计算 5 2 2 2 3 3" xfId="20468"/>
    <cellStyle name="计算 5 2 2 2 4" xfId="12822"/>
    <cellStyle name="计算 5 2 2 2 4 2" xfId="32138"/>
    <cellStyle name="计算 5 2 2 2 5" xfId="23994"/>
    <cellStyle name="计算 5 2 2 2 6" xfId="34824"/>
    <cellStyle name="计算 5 2 2 20" xfId="35255"/>
    <cellStyle name="计算 5 2 2 3" xfId="2489"/>
    <cellStyle name="计算 5 2 2 3 2" xfId="6379"/>
    <cellStyle name="计算 5 2 2 3 2 2" xfId="27360"/>
    <cellStyle name="计算 5 2 2 3 2 3" xfId="17600"/>
    <cellStyle name="计算 5 2 2 3 3" xfId="10054"/>
    <cellStyle name="计算 5 2 2 3 3 2" xfId="30120"/>
    <cellStyle name="计算 5 2 2 3 3 3" xfId="21160"/>
    <cellStyle name="计算 5 2 2 3 4" xfId="13265"/>
    <cellStyle name="计算 5 2 2 3 4 2" xfId="32581"/>
    <cellStyle name="计算 5 2 2 3 5" xfId="24621"/>
    <cellStyle name="计算 5 2 2 3 6" xfId="36133"/>
    <cellStyle name="计算 5 2 2 4" xfId="1548"/>
    <cellStyle name="计算 5 2 2 4 2" xfId="5607"/>
    <cellStyle name="计算 5 2 2 4 2 2" xfId="26710"/>
    <cellStyle name="计算 5 2 2 4 2 3" xfId="16828"/>
    <cellStyle name="计算 5 2 2 4 3" xfId="9285"/>
    <cellStyle name="计算 5 2 2 4 3 2" xfId="29472"/>
    <cellStyle name="计算 5 2 2 4 3 3" xfId="20391"/>
    <cellStyle name="计算 5 2 2 4 4" xfId="12764"/>
    <cellStyle name="计算 5 2 2 4 4 2" xfId="32080"/>
    <cellStyle name="计算 5 2 2 4 5" xfId="23922"/>
    <cellStyle name="计算 5 2 2 5" xfId="2700"/>
    <cellStyle name="计算 5 2 2 5 2" xfId="6579"/>
    <cellStyle name="计算 5 2 2 5 2 2" xfId="27495"/>
    <cellStyle name="计算 5 2 2 5 2 3" xfId="17798"/>
    <cellStyle name="计算 5 2 2 5 3" xfId="10252"/>
    <cellStyle name="计算 5 2 2 5 3 2" xfId="30253"/>
    <cellStyle name="计算 5 2 2 5 3 3" xfId="21358"/>
    <cellStyle name="计算 5 2 2 5 4" xfId="13346"/>
    <cellStyle name="计算 5 2 2 5 4 2" xfId="32662"/>
    <cellStyle name="计算 5 2 2 5 5" xfId="24759"/>
    <cellStyle name="计算 5 2 2 6" xfId="3179"/>
    <cellStyle name="计算 5 2 2 6 2" xfId="7044"/>
    <cellStyle name="计算 5 2 2 6 2 2" xfId="27878"/>
    <cellStyle name="计算 5 2 2 6 2 3" xfId="18263"/>
    <cellStyle name="计算 5 2 2 6 3" xfId="10717"/>
    <cellStyle name="计算 5 2 2 6 3 2" xfId="30636"/>
    <cellStyle name="计算 5 2 2 6 3 3" xfId="21823"/>
    <cellStyle name="计算 5 2 2 6 4" xfId="13612"/>
    <cellStyle name="计算 5 2 2 6 4 2" xfId="32928"/>
    <cellStyle name="计算 5 2 2 6 5" xfId="25143"/>
    <cellStyle name="计算 5 2 2 7" xfId="2383"/>
    <cellStyle name="计算 5 2 2 7 2" xfId="6279"/>
    <cellStyle name="计算 5 2 2 7 2 2" xfId="27290"/>
    <cellStyle name="计算 5 2 2 7 2 3" xfId="17500"/>
    <cellStyle name="计算 5 2 2 7 3" xfId="9954"/>
    <cellStyle name="计算 5 2 2 7 3 2" xfId="30050"/>
    <cellStyle name="计算 5 2 2 7 3 3" xfId="21060"/>
    <cellStyle name="计算 5 2 2 7 4" xfId="13202"/>
    <cellStyle name="计算 5 2 2 7 4 2" xfId="32518"/>
    <cellStyle name="计算 5 2 2 7 5" xfId="24551"/>
    <cellStyle name="计算 5 2 2 8" xfId="3578"/>
    <cellStyle name="计算 5 2 2 8 2" xfId="7435"/>
    <cellStyle name="计算 5 2 2 8 2 2" xfId="28118"/>
    <cellStyle name="计算 5 2 2 8 2 3" xfId="18654"/>
    <cellStyle name="计算 5 2 2 8 3" xfId="11108"/>
    <cellStyle name="计算 5 2 2 8 3 2" xfId="30876"/>
    <cellStyle name="计算 5 2 2 8 3 3" xfId="22214"/>
    <cellStyle name="计算 5 2 2 8 4" xfId="13763"/>
    <cellStyle name="计算 5 2 2 8 4 2" xfId="33079"/>
    <cellStyle name="计算 5 2 2 8 5" xfId="25387"/>
    <cellStyle name="计算 5 2 2 9" xfId="3834"/>
    <cellStyle name="计算 5 2 2 9 2" xfId="7680"/>
    <cellStyle name="计算 5 2 2 9 2 2" xfId="28290"/>
    <cellStyle name="计算 5 2 2 9 2 3" xfId="18899"/>
    <cellStyle name="计算 5 2 2 9 3" xfId="11353"/>
    <cellStyle name="计算 5 2 2 9 3 2" xfId="31048"/>
    <cellStyle name="计算 5 2 2 9 3 3" xfId="22459"/>
    <cellStyle name="计算 5 2 2 9 4" xfId="13882"/>
    <cellStyle name="计算 5 2 2 9 4 2" xfId="33198"/>
    <cellStyle name="计算 5 2 2 9 5" xfId="25570"/>
    <cellStyle name="计算 5 2 20" xfId="2090"/>
    <cellStyle name="计算 5 2 20 2" xfId="24322"/>
    <cellStyle name="计算 5 2 20 3" xfId="16451"/>
    <cellStyle name="计算 5 2 21" xfId="34787"/>
    <cellStyle name="计算 5 2 3" xfId="1627"/>
    <cellStyle name="计算 5 2 3 2" xfId="5685"/>
    <cellStyle name="计算 5 2 3 2 2" xfId="26782"/>
    <cellStyle name="计算 5 2 3 2 3" xfId="16906"/>
    <cellStyle name="计算 5 2 3 3" xfId="9363"/>
    <cellStyle name="计算 5 2 3 3 2" xfId="29544"/>
    <cellStyle name="计算 5 2 3 3 3" xfId="20469"/>
    <cellStyle name="计算 5 2 3 4" xfId="12823"/>
    <cellStyle name="计算 5 2 3 4 2" xfId="32139"/>
    <cellStyle name="计算 5 2 3 5" xfId="23995"/>
    <cellStyle name="计算 5 2 3 6" xfId="35145"/>
    <cellStyle name="计算 5 2 4" xfId="2488"/>
    <cellStyle name="计算 5 2 4 2" xfId="6378"/>
    <cellStyle name="计算 5 2 4 2 2" xfId="27359"/>
    <cellStyle name="计算 5 2 4 2 3" xfId="17599"/>
    <cellStyle name="计算 5 2 4 3" xfId="10053"/>
    <cellStyle name="计算 5 2 4 3 2" xfId="30119"/>
    <cellStyle name="计算 5 2 4 3 3" xfId="21159"/>
    <cellStyle name="计算 5 2 4 4" xfId="13264"/>
    <cellStyle name="计算 5 2 4 4 2" xfId="32580"/>
    <cellStyle name="计算 5 2 4 5" xfId="24620"/>
    <cellStyle name="计算 5 2 4 6" xfId="36053"/>
    <cellStyle name="计算 5 2 5" xfId="1549"/>
    <cellStyle name="计算 5 2 5 2" xfId="5608"/>
    <cellStyle name="计算 5 2 5 2 2" xfId="26711"/>
    <cellStyle name="计算 5 2 5 2 3" xfId="16829"/>
    <cellStyle name="计算 5 2 5 3" xfId="9286"/>
    <cellStyle name="计算 5 2 5 3 2" xfId="29473"/>
    <cellStyle name="计算 5 2 5 3 3" xfId="20392"/>
    <cellStyle name="计算 5 2 5 4" xfId="12765"/>
    <cellStyle name="计算 5 2 5 4 2" xfId="32081"/>
    <cellStyle name="计算 5 2 5 5" xfId="23923"/>
    <cellStyle name="计算 5 2 6" xfId="2699"/>
    <cellStyle name="计算 5 2 6 2" xfId="6578"/>
    <cellStyle name="计算 5 2 6 2 2" xfId="27494"/>
    <cellStyle name="计算 5 2 6 2 3" xfId="17797"/>
    <cellStyle name="计算 5 2 6 3" xfId="10251"/>
    <cellStyle name="计算 5 2 6 3 2" xfId="30252"/>
    <cellStyle name="计算 5 2 6 3 3" xfId="21357"/>
    <cellStyle name="计算 5 2 6 4" xfId="13345"/>
    <cellStyle name="计算 5 2 6 4 2" xfId="32661"/>
    <cellStyle name="计算 5 2 6 5" xfId="24758"/>
    <cellStyle name="计算 5 2 7" xfId="3178"/>
    <cellStyle name="计算 5 2 7 2" xfId="7043"/>
    <cellStyle name="计算 5 2 7 2 2" xfId="27877"/>
    <cellStyle name="计算 5 2 7 2 3" xfId="18262"/>
    <cellStyle name="计算 5 2 7 3" xfId="10716"/>
    <cellStyle name="计算 5 2 7 3 2" xfId="30635"/>
    <cellStyle name="计算 5 2 7 3 3" xfId="21822"/>
    <cellStyle name="计算 5 2 7 4" xfId="13611"/>
    <cellStyle name="计算 5 2 7 4 2" xfId="32927"/>
    <cellStyle name="计算 5 2 7 5" xfId="25142"/>
    <cellStyle name="计算 5 2 8" xfId="2382"/>
    <cellStyle name="计算 5 2 8 2" xfId="6278"/>
    <cellStyle name="计算 5 2 8 2 2" xfId="27289"/>
    <cellStyle name="计算 5 2 8 2 3" xfId="17499"/>
    <cellStyle name="计算 5 2 8 3" xfId="9953"/>
    <cellStyle name="计算 5 2 8 3 2" xfId="30049"/>
    <cellStyle name="计算 5 2 8 3 3" xfId="21059"/>
    <cellStyle name="计算 5 2 8 4" xfId="13201"/>
    <cellStyle name="计算 5 2 8 4 2" xfId="32517"/>
    <cellStyle name="计算 5 2 8 5" xfId="24550"/>
    <cellStyle name="计算 5 2 9" xfId="3577"/>
    <cellStyle name="计算 5 2 9 2" xfId="7434"/>
    <cellStyle name="计算 5 2 9 2 2" xfId="28117"/>
    <cellStyle name="计算 5 2 9 2 3" xfId="18653"/>
    <cellStyle name="计算 5 2 9 3" xfId="11107"/>
    <cellStyle name="计算 5 2 9 3 2" xfId="30875"/>
    <cellStyle name="计算 5 2 9 3 3" xfId="22213"/>
    <cellStyle name="计算 5 2 9 4" xfId="13762"/>
    <cellStyle name="计算 5 2 9 4 2" xfId="33078"/>
    <cellStyle name="计算 5 2 9 5" xfId="25386"/>
    <cellStyle name="计算 5 20" xfId="2089"/>
    <cellStyle name="计算 5 20 2" xfId="24321"/>
    <cellStyle name="计算 5 20 3" xfId="16516"/>
    <cellStyle name="计算 5 21" xfId="34617"/>
    <cellStyle name="计算 5 3" xfId="1628"/>
    <cellStyle name="计算 5 3 2" xfId="5686"/>
    <cellStyle name="计算 5 3 2 2" xfId="26783"/>
    <cellStyle name="计算 5 3 2 3" xfId="16907"/>
    <cellStyle name="计算 5 3 3" xfId="9364"/>
    <cellStyle name="计算 5 3 3 2" xfId="29545"/>
    <cellStyle name="计算 5 3 3 3" xfId="20470"/>
    <cellStyle name="计算 5 3 4" xfId="12824"/>
    <cellStyle name="计算 5 3 4 2" xfId="32140"/>
    <cellStyle name="计算 5 3 5" xfId="23996"/>
    <cellStyle name="计算 5 3 6" xfId="34871"/>
    <cellStyle name="计算 5 4" xfId="2487"/>
    <cellStyle name="计算 5 4 2" xfId="6377"/>
    <cellStyle name="计算 5 4 2 2" xfId="27358"/>
    <cellStyle name="计算 5 4 2 3" xfId="17598"/>
    <cellStyle name="计算 5 4 3" xfId="10052"/>
    <cellStyle name="计算 5 4 3 2" xfId="30118"/>
    <cellStyle name="计算 5 4 3 3" xfId="21158"/>
    <cellStyle name="计算 5 4 4" xfId="13263"/>
    <cellStyle name="计算 5 4 4 2" xfId="32579"/>
    <cellStyle name="计算 5 4 5" xfId="24619"/>
    <cellStyle name="计算 5 4 6" xfId="35695"/>
    <cellStyle name="计算 5 5" xfId="1550"/>
    <cellStyle name="计算 5 5 2" xfId="5609"/>
    <cellStyle name="计算 5 5 2 2" xfId="26712"/>
    <cellStyle name="计算 5 5 2 3" xfId="16830"/>
    <cellStyle name="计算 5 5 3" xfId="9287"/>
    <cellStyle name="计算 5 5 3 2" xfId="29474"/>
    <cellStyle name="计算 5 5 3 3" xfId="20393"/>
    <cellStyle name="计算 5 5 4" xfId="12766"/>
    <cellStyle name="计算 5 5 4 2" xfId="32082"/>
    <cellStyle name="计算 5 5 5" xfId="23924"/>
    <cellStyle name="计算 5 6" xfId="2698"/>
    <cellStyle name="计算 5 6 2" xfId="6577"/>
    <cellStyle name="计算 5 6 2 2" xfId="27493"/>
    <cellStyle name="计算 5 6 2 3" xfId="17796"/>
    <cellStyle name="计算 5 6 3" xfId="10250"/>
    <cellStyle name="计算 5 6 3 2" xfId="30251"/>
    <cellStyle name="计算 5 6 3 3" xfId="21356"/>
    <cellStyle name="计算 5 6 4" xfId="13344"/>
    <cellStyle name="计算 5 6 4 2" xfId="32660"/>
    <cellStyle name="计算 5 6 5" xfId="24757"/>
    <cellStyle name="计算 5 7" xfId="3177"/>
    <cellStyle name="计算 5 7 2" xfId="7042"/>
    <cellStyle name="计算 5 7 2 2" xfId="27876"/>
    <cellStyle name="计算 5 7 2 3" xfId="18261"/>
    <cellStyle name="计算 5 7 3" xfId="10715"/>
    <cellStyle name="计算 5 7 3 2" xfId="30634"/>
    <cellStyle name="计算 5 7 3 3" xfId="21821"/>
    <cellStyle name="计算 5 7 4" xfId="13610"/>
    <cellStyle name="计算 5 7 4 2" xfId="32926"/>
    <cellStyle name="计算 5 7 5" xfId="25141"/>
    <cellStyle name="计算 5 8" xfId="2381"/>
    <cellStyle name="计算 5 8 2" xfId="6277"/>
    <cellStyle name="计算 5 8 2 2" xfId="27288"/>
    <cellStyle name="计算 5 8 2 3" xfId="17498"/>
    <cellStyle name="计算 5 8 3" xfId="9952"/>
    <cellStyle name="计算 5 8 3 2" xfId="30048"/>
    <cellStyle name="计算 5 8 3 3" xfId="21058"/>
    <cellStyle name="计算 5 8 4" xfId="13200"/>
    <cellStyle name="计算 5 8 4 2" xfId="32516"/>
    <cellStyle name="计算 5 8 5" xfId="24549"/>
    <cellStyle name="计算 5 9" xfId="3576"/>
    <cellStyle name="计算 5 9 2" xfId="7433"/>
    <cellStyle name="计算 5 9 2 2" xfId="28116"/>
    <cellStyle name="计算 5 9 2 3" xfId="18652"/>
    <cellStyle name="计算 5 9 3" xfId="11106"/>
    <cellStyle name="计算 5 9 3 2" xfId="30874"/>
    <cellStyle name="计算 5 9 3 3" xfId="22212"/>
    <cellStyle name="计算 5 9 4" xfId="13761"/>
    <cellStyle name="计算 5 9 4 2" xfId="33077"/>
    <cellStyle name="计算 5 9 5" xfId="25385"/>
    <cellStyle name="计算 6" xfId="1357"/>
    <cellStyle name="计算 6 10" xfId="3584"/>
    <cellStyle name="计算 6 10 2" xfId="7441"/>
    <cellStyle name="计算 6 10 2 2" xfId="28124"/>
    <cellStyle name="计算 6 10 2 3" xfId="18660"/>
    <cellStyle name="计算 6 10 3" xfId="11114"/>
    <cellStyle name="计算 6 10 3 2" xfId="30882"/>
    <cellStyle name="计算 6 10 3 3" xfId="22220"/>
    <cellStyle name="计算 6 10 4" xfId="13769"/>
    <cellStyle name="计算 6 10 4 2" xfId="33085"/>
    <cellStyle name="计算 6 10 5" xfId="25393"/>
    <cellStyle name="计算 6 11" xfId="4217"/>
    <cellStyle name="计算 6 11 2" xfId="8037"/>
    <cellStyle name="计算 6 11 2 2" xfId="28562"/>
    <cellStyle name="计算 6 11 2 3" xfId="19256"/>
    <cellStyle name="计算 6 11 3" xfId="11710"/>
    <cellStyle name="计算 6 11 3 2" xfId="31320"/>
    <cellStyle name="计算 6 11 3 3" xfId="22816"/>
    <cellStyle name="计算 6 11 4" xfId="14078"/>
    <cellStyle name="计算 6 11 4 2" xfId="33394"/>
    <cellStyle name="计算 6 11 5" xfId="25856"/>
    <cellStyle name="计算 6 12" xfId="3589"/>
    <cellStyle name="计算 6 12 2" xfId="7446"/>
    <cellStyle name="计算 6 12 2 2" xfId="28129"/>
    <cellStyle name="计算 6 12 2 3" xfId="18665"/>
    <cellStyle name="计算 6 12 3" xfId="11119"/>
    <cellStyle name="计算 6 12 3 2" xfId="30887"/>
    <cellStyle name="计算 6 12 3 3" xfId="22225"/>
    <cellStyle name="计算 6 12 4" xfId="13774"/>
    <cellStyle name="计算 6 12 4 2" xfId="33090"/>
    <cellStyle name="计算 6 12 5" xfId="25398"/>
    <cellStyle name="计算 6 13" xfId="4598"/>
    <cellStyle name="计算 6 13 2" xfId="8416"/>
    <cellStyle name="计算 6 13 2 2" xfId="28790"/>
    <cellStyle name="计算 6 13 2 3" xfId="19635"/>
    <cellStyle name="计算 6 13 3" xfId="12089"/>
    <cellStyle name="计算 6 13 3 2" xfId="31548"/>
    <cellStyle name="计算 6 13 3 3" xfId="23195"/>
    <cellStyle name="计算 6 13 4" xfId="14224"/>
    <cellStyle name="计算 6 13 4 2" xfId="33540"/>
    <cellStyle name="计算 6 13 5" xfId="26085"/>
    <cellStyle name="计算 6 14" xfId="4797"/>
    <cellStyle name="计算 6 14 2" xfId="8608"/>
    <cellStyle name="计算 6 14 2 2" xfId="28928"/>
    <cellStyle name="计算 6 14 2 3" xfId="19827"/>
    <cellStyle name="计算 6 14 3" xfId="12281"/>
    <cellStyle name="计算 6 14 3 2" xfId="31686"/>
    <cellStyle name="计算 6 14 3 3" xfId="23387"/>
    <cellStyle name="计算 6 14 4" xfId="14325"/>
    <cellStyle name="计算 6 14 4 2" xfId="33641"/>
    <cellStyle name="计算 6 14 5" xfId="26228"/>
    <cellStyle name="计算 6 15" xfId="4603"/>
    <cellStyle name="计算 6 15 2" xfId="8421"/>
    <cellStyle name="计算 6 15 2 2" xfId="28795"/>
    <cellStyle name="计算 6 15 2 3" xfId="19640"/>
    <cellStyle name="计算 6 15 3" xfId="12094"/>
    <cellStyle name="计算 6 15 3 2" xfId="31553"/>
    <cellStyle name="计算 6 15 3 3" xfId="23200"/>
    <cellStyle name="计算 6 15 4" xfId="14229"/>
    <cellStyle name="计算 6 15 4 2" xfId="33545"/>
    <cellStyle name="计算 6 15 5" xfId="26090"/>
    <cellStyle name="计算 6 16" xfId="5089"/>
    <cellStyle name="计算 6 16 2" xfId="8881"/>
    <cellStyle name="计算 6 16 2 2" xfId="29152"/>
    <cellStyle name="计算 6 16 2 3" xfId="20100"/>
    <cellStyle name="计算 6 16 3" xfId="12554"/>
    <cellStyle name="计算 6 16 3 2" xfId="31910"/>
    <cellStyle name="计算 6 16 3 3" xfId="23660"/>
    <cellStyle name="计算 6 16 4" xfId="14475"/>
    <cellStyle name="计算 6 16 4 2" xfId="33791"/>
    <cellStyle name="计算 6 16 5" xfId="26466"/>
    <cellStyle name="计算 6 17" xfId="4608"/>
    <cellStyle name="计算 6 17 2" xfId="8426"/>
    <cellStyle name="计算 6 17 2 2" xfId="28800"/>
    <cellStyle name="计算 6 17 2 3" xfId="19645"/>
    <cellStyle name="计算 6 17 3" xfId="12099"/>
    <cellStyle name="计算 6 17 3 2" xfId="31558"/>
    <cellStyle name="计算 6 17 3 3" xfId="23205"/>
    <cellStyle name="计算 6 17 4" xfId="14234"/>
    <cellStyle name="计算 6 17 4 2" xfId="33550"/>
    <cellStyle name="计算 6 17 5" xfId="26095"/>
    <cellStyle name="计算 6 18" xfId="5540"/>
    <cellStyle name="计算 6 18 2" xfId="9222"/>
    <cellStyle name="计算 6 18 2 2" xfId="29410"/>
    <cellStyle name="计算 6 18 3" xfId="16765"/>
    <cellStyle name="计算 6 18 4" xfId="14680"/>
    <cellStyle name="计算 6 19" xfId="3484"/>
    <cellStyle name="计算 6 19 2" xfId="25351"/>
    <cellStyle name="计算 6 19 3" xfId="16459"/>
    <cellStyle name="计算 6 2" xfId="1625"/>
    <cellStyle name="计算 6 2 2" xfId="5683"/>
    <cellStyle name="计算 6 2 2 2" xfId="26780"/>
    <cellStyle name="计算 6 2 2 3" xfId="16904"/>
    <cellStyle name="计算 6 2 3" xfId="9361"/>
    <cellStyle name="计算 6 2 3 2" xfId="29542"/>
    <cellStyle name="计算 6 2 3 3" xfId="20467"/>
    <cellStyle name="计算 6 2 4" xfId="12821"/>
    <cellStyle name="计算 6 2 4 2" xfId="32137"/>
    <cellStyle name="计算 6 2 5" xfId="23993"/>
    <cellStyle name="计算 6 2 6" xfId="35534"/>
    <cellStyle name="计算 6 20" xfId="34326"/>
    <cellStyle name="计算 6 3" xfId="2490"/>
    <cellStyle name="计算 6 3 2" xfId="6380"/>
    <cellStyle name="计算 6 3 2 2" xfId="27361"/>
    <cellStyle name="计算 6 3 2 3" xfId="17601"/>
    <cellStyle name="计算 6 3 3" xfId="10055"/>
    <cellStyle name="计算 6 3 3 2" xfId="30121"/>
    <cellStyle name="计算 6 3 3 3" xfId="21161"/>
    <cellStyle name="计算 6 3 4" xfId="13266"/>
    <cellStyle name="计算 6 3 4 2" xfId="32582"/>
    <cellStyle name="计算 6 3 5" xfId="24622"/>
    <cellStyle name="计算 6 3 6" xfId="35724"/>
    <cellStyle name="计算 6 4" xfId="1547"/>
    <cellStyle name="计算 6 4 2" xfId="5606"/>
    <cellStyle name="计算 6 4 2 2" xfId="26709"/>
    <cellStyle name="计算 6 4 2 3" xfId="16827"/>
    <cellStyle name="计算 6 4 3" xfId="9284"/>
    <cellStyle name="计算 6 4 3 2" xfId="29471"/>
    <cellStyle name="计算 6 4 3 3" xfId="20390"/>
    <cellStyle name="计算 6 4 4" xfId="12763"/>
    <cellStyle name="计算 6 4 4 2" xfId="32079"/>
    <cellStyle name="计算 6 4 5" xfId="23921"/>
    <cellStyle name="计算 6 5" xfId="2701"/>
    <cellStyle name="计算 6 5 2" xfId="6580"/>
    <cellStyle name="计算 6 5 2 2" xfId="27496"/>
    <cellStyle name="计算 6 5 2 3" xfId="17799"/>
    <cellStyle name="计算 6 5 3" xfId="10253"/>
    <cellStyle name="计算 6 5 3 2" xfId="30254"/>
    <cellStyle name="计算 6 5 3 3" xfId="21359"/>
    <cellStyle name="计算 6 5 4" xfId="13347"/>
    <cellStyle name="计算 6 5 4 2" xfId="32663"/>
    <cellStyle name="计算 6 5 5" xfId="24760"/>
    <cellStyle name="计算 6 6" xfId="3180"/>
    <cellStyle name="计算 6 6 2" xfId="7045"/>
    <cellStyle name="计算 6 6 2 2" xfId="27879"/>
    <cellStyle name="计算 6 6 2 3" xfId="18264"/>
    <cellStyle name="计算 6 6 3" xfId="10718"/>
    <cellStyle name="计算 6 6 3 2" xfId="30637"/>
    <cellStyle name="计算 6 6 3 3" xfId="21824"/>
    <cellStyle name="计算 6 6 4" xfId="13613"/>
    <cellStyle name="计算 6 6 4 2" xfId="32929"/>
    <cellStyle name="计算 6 6 5" xfId="25144"/>
    <cellStyle name="计算 6 7" xfId="2706"/>
    <cellStyle name="计算 6 7 2" xfId="6585"/>
    <cellStyle name="计算 6 7 2 2" xfId="27501"/>
    <cellStyle name="计算 6 7 2 3" xfId="17804"/>
    <cellStyle name="计算 6 7 3" xfId="10258"/>
    <cellStyle name="计算 6 7 3 2" xfId="30259"/>
    <cellStyle name="计算 6 7 3 3" xfId="21364"/>
    <cellStyle name="计算 6 7 4" xfId="13352"/>
    <cellStyle name="计算 6 7 4 2" xfId="32668"/>
    <cellStyle name="计算 6 7 5" xfId="24765"/>
    <cellStyle name="计算 6 8" xfId="3579"/>
    <cellStyle name="计算 6 8 2" xfId="7436"/>
    <cellStyle name="计算 6 8 2 2" xfId="28119"/>
    <cellStyle name="计算 6 8 2 3" xfId="18655"/>
    <cellStyle name="计算 6 8 3" xfId="11109"/>
    <cellStyle name="计算 6 8 3 2" xfId="30877"/>
    <cellStyle name="计算 6 8 3 3" xfId="22215"/>
    <cellStyle name="计算 6 8 4" xfId="13764"/>
    <cellStyle name="计算 6 8 4 2" xfId="33080"/>
    <cellStyle name="计算 6 8 5" xfId="25388"/>
    <cellStyle name="计算 6 9" xfId="3835"/>
    <cellStyle name="计算 6 9 2" xfId="7681"/>
    <cellStyle name="计算 6 9 2 2" xfId="28291"/>
    <cellStyle name="计算 6 9 2 3" xfId="18900"/>
    <cellStyle name="计算 6 9 3" xfId="11354"/>
    <cellStyle name="计算 6 9 3 2" xfId="31049"/>
    <cellStyle name="计算 6 9 3 3" xfId="22460"/>
    <cellStyle name="计算 6 9 4" xfId="13883"/>
    <cellStyle name="计算 6 9 4 2" xfId="33199"/>
    <cellStyle name="计算 6 9 5" xfId="25571"/>
    <cellStyle name="计算 7" xfId="1358"/>
    <cellStyle name="计算 7 10" xfId="3585"/>
    <cellStyle name="计算 7 10 2" xfId="7442"/>
    <cellStyle name="计算 7 10 2 2" xfId="28125"/>
    <cellStyle name="计算 7 10 2 3" xfId="18661"/>
    <cellStyle name="计算 7 10 3" xfId="11115"/>
    <cellStyle name="计算 7 10 3 2" xfId="30883"/>
    <cellStyle name="计算 7 10 3 3" xfId="22221"/>
    <cellStyle name="计算 7 10 4" xfId="13770"/>
    <cellStyle name="计算 7 10 4 2" xfId="33086"/>
    <cellStyle name="计算 7 10 5" xfId="25394"/>
    <cellStyle name="计算 7 11" xfId="4218"/>
    <cellStyle name="计算 7 11 2" xfId="8038"/>
    <cellStyle name="计算 7 11 2 2" xfId="28563"/>
    <cellStyle name="计算 7 11 2 3" xfId="19257"/>
    <cellStyle name="计算 7 11 3" xfId="11711"/>
    <cellStyle name="计算 7 11 3 2" xfId="31321"/>
    <cellStyle name="计算 7 11 3 3" xfId="22817"/>
    <cellStyle name="计算 7 11 4" xfId="14079"/>
    <cellStyle name="计算 7 11 4 2" xfId="33395"/>
    <cellStyle name="计算 7 11 5" xfId="25857"/>
    <cellStyle name="计算 7 12" xfId="3543"/>
    <cellStyle name="计算 7 12 2" xfId="7400"/>
    <cellStyle name="计算 7 12 2 2" xfId="28083"/>
    <cellStyle name="计算 7 12 2 3" xfId="18619"/>
    <cellStyle name="计算 7 12 3" xfId="11073"/>
    <cellStyle name="计算 7 12 3 2" xfId="30841"/>
    <cellStyle name="计算 7 12 3 3" xfId="22179"/>
    <cellStyle name="计算 7 12 4" xfId="13728"/>
    <cellStyle name="计算 7 12 4 2" xfId="33044"/>
    <cellStyle name="计算 7 12 5" xfId="25352"/>
    <cellStyle name="计算 7 13" xfId="4599"/>
    <cellStyle name="计算 7 13 2" xfId="8417"/>
    <cellStyle name="计算 7 13 2 2" xfId="28791"/>
    <cellStyle name="计算 7 13 2 3" xfId="19636"/>
    <cellStyle name="计算 7 13 3" xfId="12090"/>
    <cellStyle name="计算 7 13 3 2" xfId="31549"/>
    <cellStyle name="计算 7 13 3 3" xfId="23196"/>
    <cellStyle name="计算 7 13 4" xfId="14225"/>
    <cellStyle name="计算 7 13 4 2" xfId="33541"/>
    <cellStyle name="计算 7 13 5" xfId="26086"/>
    <cellStyle name="计算 7 14" xfId="4798"/>
    <cellStyle name="计算 7 14 2" xfId="8609"/>
    <cellStyle name="计算 7 14 2 2" xfId="28929"/>
    <cellStyle name="计算 7 14 2 3" xfId="19828"/>
    <cellStyle name="计算 7 14 3" xfId="12282"/>
    <cellStyle name="计算 7 14 3 2" xfId="31687"/>
    <cellStyle name="计算 7 14 3 3" xfId="23388"/>
    <cellStyle name="计算 7 14 4" xfId="14326"/>
    <cellStyle name="计算 7 14 4 2" xfId="33642"/>
    <cellStyle name="计算 7 14 5" xfId="26229"/>
    <cellStyle name="计算 7 15" xfId="4604"/>
    <cellStyle name="计算 7 15 2" xfId="8422"/>
    <cellStyle name="计算 7 15 2 2" xfId="28796"/>
    <cellStyle name="计算 7 15 2 3" xfId="19641"/>
    <cellStyle name="计算 7 15 3" xfId="12095"/>
    <cellStyle name="计算 7 15 3 2" xfId="31554"/>
    <cellStyle name="计算 7 15 3 3" xfId="23201"/>
    <cellStyle name="计算 7 15 4" xfId="14230"/>
    <cellStyle name="计算 7 15 4 2" xfId="33546"/>
    <cellStyle name="计算 7 15 5" xfId="26091"/>
    <cellStyle name="计算 7 16" xfId="5090"/>
    <cellStyle name="计算 7 16 2" xfId="8882"/>
    <cellStyle name="计算 7 16 2 2" xfId="29153"/>
    <cellStyle name="计算 7 16 2 3" xfId="20101"/>
    <cellStyle name="计算 7 16 3" xfId="12555"/>
    <cellStyle name="计算 7 16 3 2" xfId="31911"/>
    <cellStyle name="计算 7 16 3 3" xfId="23661"/>
    <cellStyle name="计算 7 16 4" xfId="14476"/>
    <cellStyle name="计算 7 16 4 2" xfId="33792"/>
    <cellStyle name="计算 7 16 5" xfId="26467"/>
    <cellStyle name="计算 7 17" xfId="4563"/>
    <cellStyle name="计算 7 17 2" xfId="8381"/>
    <cellStyle name="计算 7 17 2 2" xfId="28755"/>
    <cellStyle name="计算 7 17 2 3" xfId="19600"/>
    <cellStyle name="计算 7 17 3" xfId="12054"/>
    <cellStyle name="计算 7 17 3 2" xfId="31513"/>
    <cellStyle name="计算 7 17 3 3" xfId="23160"/>
    <cellStyle name="计算 7 17 4" xfId="14189"/>
    <cellStyle name="计算 7 17 4 2" xfId="33505"/>
    <cellStyle name="计算 7 17 5" xfId="26050"/>
    <cellStyle name="计算 7 18" xfId="5541"/>
    <cellStyle name="计算 7 18 2" xfId="9223"/>
    <cellStyle name="计算 7 18 2 2" xfId="29411"/>
    <cellStyle name="计算 7 18 3" xfId="16766"/>
    <cellStyle name="计算 7 18 4" xfId="14681"/>
    <cellStyle name="计算 7 19" xfId="2091"/>
    <cellStyle name="计算 7 19 2" xfId="24323"/>
    <cellStyle name="计算 7 19 3" xfId="14556"/>
    <cellStyle name="计算 7 2" xfId="1624"/>
    <cellStyle name="计算 7 2 2" xfId="5682"/>
    <cellStyle name="计算 7 2 2 2" xfId="26779"/>
    <cellStyle name="计算 7 2 2 3" xfId="16903"/>
    <cellStyle name="计算 7 2 3" xfId="9360"/>
    <cellStyle name="计算 7 2 3 2" xfId="29541"/>
    <cellStyle name="计算 7 2 3 3" xfId="20466"/>
    <cellStyle name="计算 7 2 4" xfId="12820"/>
    <cellStyle name="计算 7 2 4 2" xfId="32136"/>
    <cellStyle name="计算 7 2 5" xfId="23992"/>
    <cellStyle name="计算 7 2 6" xfId="35444"/>
    <cellStyle name="计算 7 20" xfId="35023"/>
    <cellStyle name="计算 7 3" xfId="2491"/>
    <cellStyle name="计算 7 3 2" xfId="6381"/>
    <cellStyle name="计算 7 3 2 2" xfId="27362"/>
    <cellStyle name="计算 7 3 2 3" xfId="17602"/>
    <cellStyle name="计算 7 3 3" xfId="10056"/>
    <cellStyle name="计算 7 3 3 2" xfId="30122"/>
    <cellStyle name="计算 7 3 3 3" xfId="21162"/>
    <cellStyle name="计算 7 3 4" xfId="13267"/>
    <cellStyle name="计算 7 3 4 2" xfId="32583"/>
    <cellStyle name="计算 7 3 5" xfId="24623"/>
    <cellStyle name="计算 7 3 6" xfId="35756"/>
    <cellStyle name="计算 7 4" xfId="1546"/>
    <cellStyle name="计算 7 4 2" xfId="5605"/>
    <cellStyle name="计算 7 4 2 2" xfId="26708"/>
    <cellStyle name="计算 7 4 2 3" xfId="16826"/>
    <cellStyle name="计算 7 4 3" xfId="9283"/>
    <cellStyle name="计算 7 4 3 2" xfId="29470"/>
    <cellStyle name="计算 7 4 3 3" xfId="20389"/>
    <cellStyle name="计算 7 4 4" xfId="12762"/>
    <cellStyle name="计算 7 4 4 2" xfId="32078"/>
    <cellStyle name="计算 7 4 5" xfId="23920"/>
    <cellStyle name="计算 7 5" xfId="2702"/>
    <cellStyle name="计算 7 5 2" xfId="6581"/>
    <cellStyle name="计算 7 5 2 2" xfId="27497"/>
    <cellStyle name="计算 7 5 2 3" xfId="17800"/>
    <cellStyle name="计算 7 5 3" xfId="10254"/>
    <cellStyle name="计算 7 5 3 2" xfId="30255"/>
    <cellStyle name="计算 7 5 3 3" xfId="21360"/>
    <cellStyle name="计算 7 5 4" xfId="13348"/>
    <cellStyle name="计算 7 5 4 2" xfId="32664"/>
    <cellStyle name="计算 7 5 5" xfId="24761"/>
    <cellStyle name="计算 7 6" xfId="3181"/>
    <cellStyle name="计算 7 6 2" xfId="7046"/>
    <cellStyle name="计算 7 6 2 2" xfId="27880"/>
    <cellStyle name="计算 7 6 2 3" xfId="18265"/>
    <cellStyle name="计算 7 6 3" xfId="10719"/>
    <cellStyle name="计算 7 6 3 2" xfId="30638"/>
    <cellStyle name="计算 7 6 3 3" xfId="21825"/>
    <cellStyle name="计算 7 6 4" xfId="13614"/>
    <cellStyle name="计算 7 6 4 2" xfId="32930"/>
    <cellStyle name="计算 7 6 5" xfId="25145"/>
    <cellStyle name="计算 7 7" xfId="2707"/>
    <cellStyle name="计算 7 7 2" xfId="6586"/>
    <cellStyle name="计算 7 7 2 2" xfId="27502"/>
    <cellStyle name="计算 7 7 2 3" xfId="17805"/>
    <cellStyle name="计算 7 7 3" xfId="10259"/>
    <cellStyle name="计算 7 7 3 2" xfId="30260"/>
    <cellStyle name="计算 7 7 3 3" xfId="21365"/>
    <cellStyle name="计算 7 7 4" xfId="13353"/>
    <cellStyle name="计算 7 7 4 2" xfId="32669"/>
    <cellStyle name="计算 7 7 5" xfId="24766"/>
    <cellStyle name="计算 7 8" xfId="3580"/>
    <cellStyle name="计算 7 8 2" xfId="7437"/>
    <cellStyle name="计算 7 8 2 2" xfId="28120"/>
    <cellStyle name="计算 7 8 2 3" xfId="18656"/>
    <cellStyle name="计算 7 8 3" xfId="11110"/>
    <cellStyle name="计算 7 8 3 2" xfId="30878"/>
    <cellStyle name="计算 7 8 3 3" xfId="22216"/>
    <cellStyle name="计算 7 8 4" xfId="13765"/>
    <cellStyle name="计算 7 8 4 2" xfId="33081"/>
    <cellStyle name="计算 7 8 5" xfId="25389"/>
    <cellStyle name="计算 7 9" xfId="3836"/>
    <cellStyle name="计算 7 9 2" xfId="7682"/>
    <cellStyle name="计算 7 9 2 2" xfId="28292"/>
    <cellStyle name="计算 7 9 2 3" xfId="18901"/>
    <cellStyle name="计算 7 9 3" xfId="11355"/>
    <cellStyle name="计算 7 9 3 2" xfId="31050"/>
    <cellStyle name="计算 7 9 3 3" xfId="22461"/>
    <cellStyle name="计算 7 9 4" xfId="13884"/>
    <cellStyle name="计算 7 9 4 2" xfId="33200"/>
    <cellStyle name="计算 7 9 5" xfId="25572"/>
    <cellStyle name="货币 2" xfId="1321"/>
    <cellStyle name="货币 3" xfId="1322"/>
    <cellStyle name="输入" xfId="34022"/>
    <cellStyle name="输入 2" xfId="1447"/>
    <cellStyle name="输入 2 10" xfId="3265"/>
    <cellStyle name="输入 2 10 2" xfId="7130"/>
    <cellStyle name="输入 2 10 2 2" xfId="27914"/>
    <cellStyle name="输入 2 10 2 3" xfId="18349"/>
    <cellStyle name="输入 2 10 3" xfId="10803"/>
    <cellStyle name="输入 2 10 3 2" xfId="30672"/>
    <cellStyle name="输入 2 10 3 3" xfId="21909"/>
    <cellStyle name="输入 2 10 4" xfId="13647"/>
    <cellStyle name="输入 2 10 4 2" xfId="32963"/>
    <cellStyle name="输入 2 10 5" xfId="25179"/>
    <cellStyle name="输入 2 11" xfId="3407"/>
    <cellStyle name="输入 2 11 2" xfId="7265"/>
    <cellStyle name="输入 2 11 2 2" xfId="28006"/>
    <cellStyle name="输入 2 11 2 3" xfId="18484"/>
    <cellStyle name="输入 2 11 3" xfId="10938"/>
    <cellStyle name="输入 2 11 3 2" xfId="30764"/>
    <cellStyle name="输入 2 11 3 3" xfId="22044"/>
    <cellStyle name="输入 2 11 4" xfId="13691"/>
    <cellStyle name="输入 2 11 4 2" xfId="33007"/>
    <cellStyle name="输入 2 11 5" xfId="25274"/>
    <cellStyle name="输入 2 12" xfId="3660"/>
    <cellStyle name="输入 2 12 2" xfId="7517"/>
    <cellStyle name="输入 2 12 2 2" xfId="28151"/>
    <cellStyle name="输入 2 12 2 3" xfId="18736"/>
    <cellStyle name="输入 2 12 3" xfId="11190"/>
    <cellStyle name="输入 2 12 3 2" xfId="30909"/>
    <cellStyle name="输入 2 12 3 3" xfId="22296"/>
    <cellStyle name="输入 2 12 4" xfId="13790"/>
    <cellStyle name="输入 2 12 4 2" xfId="33106"/>
    <cellStyle name="输入 2 12 5" xfId="25420"/>
    <cellStyle name="输入 2 13" xfId="3916"/>
    <cellStyle name="输入 2 13 2" xfId="7742"/>
    <cellStyle name="输入 2 13 2 2" xfId="28331"/>
    <cellStyle name="输入 2 13 2 3" xfId="18961"/>
    <cellStyle name="输入 2 13 3" xfId="11415"/>
    <cellStyle name="输入 2 13 3 2" xfId="31089"/>
    <cellStyle name="输入 2 13 3 3" xfId="22521"/>
    <cellStyle name="输入 2 13 4" xfId="13922"/>
    <cellStyle name="输入 2 13 4 2" xfId="33238"/>
    <cellStyle name="输入 2 13 5" xfId="25620"/>
    <cellStyle name="输入 2 14" xfId="4060"/>
    <cellStyle name="输入 2 14 2" xfId="7885"/>
    <cellStyle name="输入 2 14 2 2" xfId="28427"/>
    <cellStyle name="输入 2 14 2 3" xfId="19104"/>
    <cellStyle name="输入 2 14 3" xfId="11558"/>
    <cellStyle name="输入 2 14 3 2" xfId="31185"/>
    <cellStyle name="输入 2 14 3 3" xfId="22664"/>
    <cellStyle name="输入 2 14 4" xfId="13980"/>
    <cellStyle name="输入 2 14 4 2" xfId="33296"/>
    <cellStyle name="输入 2 14 5" xfId="25716"/>
    <cellStyle name="输入 2 15" xfId="4302"/>
    <cellStyle name="输入 2 15 2" xfId="8122"/>
    <cellStyle name="输入 2 15 2 2" xfId="28597"/>
    <cellStyle name="输入 2 15 2 3" xfId="19341"/>
    <cellStyle name="输入 2 15 3" xfId="11795"/>
    <cellStyle name="输入 2 15 3 2" xfId="31355"/>
    <cellStyle name="输入 2 15 3 3" xfId="22901"/>
    <cellStyle name="输入 2 15 4" xfId="14112"/>
    <cellStyle name="输入 2 15 4 2" xfId="33428"/>
    <cellStyle name="输入 2 15 5" xfId="25891"/>
    <cellStyle name="输入 2 16" xfId="4430"/>
    <cellStyle name="输入 2 16 2" xfId="8248"/>
    <cellStyle name="输入 2 16 2 2" xfId="28680"/>
    <cellStyle name="输入 2 16 2 3" xfId="19467"/>
    <cellStyle name="输入 2 16 3" xfId="11921"/>
    <cellStyle name="输入 2 16 3 2" xfId="31438"/>
    <cellStyle name="输入 2 16 3 3" xfId="23027"/>
    <cellStyle name="输入 2 16 4" xfId="14153"/>
    <cellStyle name="输入 2 16 4 2" xfId="33469"/>
    <cellStyle name="输入 2 16 5" xfId="25975"/>
    <cellStyle name="输入 2 17" xfId="4675"/>
    <cellStyle name="输入 2 17 2" xfId="8488"/>
    <cellStyle name="输入 2 17 2 2" xfId="28813"/>
    <cellStyle name="输入 2 17 2 3" xfId="19707"/>
    <cellStyle name="输入 2 17 3" xfId="12161"/>
    <cellStyle name="输入 2 17 3 2" xfId="31571"/>
    <cellStyle name="输入 2 17 3 3" xfId="23267"/>
    <cellStyle name="输入 2 17 4" xfId="14246"/>
    <cellStyle name="输入 2 17 4 2" xfId="33562"/>
    <cellStyle name="输入 2 17 5" xfId="26113"/>
    <cellStyle name="输入 2 18" xfId="4828"/>
    <cellStyle name="输入 2 18 2" xfId="8639"/>
    <cellStyle name="输入 2 18 2 2" xfId="28958"/>
    <cellStyle name="输入 2 18 2 3" xfId="19858"/>
    <cellStyle name="输入 2 18 3" xfId="12312"/>
    <cellStyle name="输入 2 18 3 2" xfId="31716"/>
    <cellStyle name="输入 2 18 3 3" xfId="23418"/>
    <cellStyle name="输入 2 18 4" xfId="14355"/>
    <cellStyle name="输入 2 18 4 2" xfId="33671"/>
    <cellStyle name="输入 2 18 5" xfId="26258"/>
    <cellStyle name="输入 2 19" xfId="4972"/>
    <cellStyle name="输入 2 19 2" xfId="8771"/>
    <cellStyle name="输入 2 19 2 2" xfId="29045"/>
    <cellStyle name="输入 2 19 2 3" xfId="19990"/>
    <cellStyle name="输入 2 19 3" xfId="12444"/>
    <cellStyle name="输入 2 19 3 2" xfId="31803"/>
    <cellStyle name="输入 2 19 3 3" xfId="23550"/>
    <cellStyle name="输入 2 19 4" xfId="14404"/>
    <cellStyle name="输入 2 19 4 2" xfId="33720"/>
    <cellStyle name="输入 2 19 5" xfId="26357"/>
    <cellStyle name="输入 2 2" xfId="1448"/>
    <cellStyle name="输入 2 2 10" xfId="3408"/>
    <cellStyle name="输入 2 2 10 2" xfId="7266"/>
    <cellStyle name="输入 2 2 10 2 2" xfId="28007"/>
    <cellStyle name="输入 2 2 10 2 3" xfId="18485"/>
    <cellStyle name="输入 2 2 10 3" xfId="10939"/>
    <cellStyle name="输入 2 2 10 3 2" xfId="30765"/>
    <cellStyle name="输入 2 2 10 3 3" xfId="22045"/>
    <cellStyle name="输入 2 2 10 4" xfId="13692"/>
    <cellStyle name="输入 2 2 10 4 2" xfId="33008"/>
    <cellStyle name="输入 2 2 10 5" xfId="25275"/>
    <cellStyle name="输入 2 2 11" xfId="3661"/>
    <cellStyle name="输入 2 2 11 2" xfId="7518"/>
    <cellStyle name="输入 2 2 11 2 2" xfId="28152"/>
    <cellStyle name="输入 2 2 11 2 3" xfId="18737"/>
    <cellStyle name="输入 2 2 11 3" xfId="11191"/>
    <cellStyle name="输入 2 2 11 3 2" xfId="30910"/>
    <cellStyle name="输入 2 2 11 3 3" xfId="22297"/>
    <cellStyle name="输入 2 2 11 4" xfId="13791"/>
    <cellStyle name="输入 2 2 11 4 2" xfId="33107"/>
    <cellStyle name="输入 2 2 11 5" xfId="25421"/>
    <cellStyle name="输入 2 2 12" xfId="3917"/>
    <cellStyle name="输入 2 2 12 2" xfId="7743"/>
    <cellStyle name="输入 2 2 12 2 2" xfId="28332"/>
    <cellStyle name="输入 2 2 12 2 3" xfId="18962"/>
    <cellStyle name="输入 2 2 12 3" xfId="11416"/>
    <cellStyle name="输入 2 2 12 3 2" xfId="31090"/>
    <cellStyle name="输入 2 2 12 3 3" xfId="22522"/>
    <cellStyle name="输入 2 2 12 4" xfId="13923"/>
    <cellStyle name="输入 2 2 12 4 2" xfId="33239"/>
    <cellStyle name="输入 2 2 12 5" xfId="25621"/>
    <cellStyle name="输入 2 2 13" xfId="4061"/>
    <cellStyle name="输入 2 2 13 2" xfId="7886"/>
    <cellStyle name="输入 2 2 13 2 2" xfId="28428"/>
    <cellStyle name="输入 2 2 13 2 3" xfId="19105"/>
    <cellStyle name="输入 2 2 13 3" xfId="11559"/>
    <cellStyle name="输入 2 2 13 3 2" xfId="31186"/>
    <cellStyle name="输入 2 2 13 3 3" xfId="22665"/>
    <cellStyle name="输入 2 2 13 4" xfId="13981"/>
    <cellStyle name="输入 2 2 13 4 2" xfId="33297"/>
    <cellStyle name="输入 2 2 13 5" xfId="25717"/>
    <cellStyle name="输入 2 2 14" xfId="4303"/>
    <cellStyle name="输入 2 2 14 2" xfId="8123"/>
    <cellStyle name="输入 2 2 14 2 2" xfId="28598"/>
    <cellStyle name="输入 2 2 14 2 3" xfId="19342"/>
    <cellStyle name="输入 2 2 14 3" xfId="11796"/>
    <cellStyle name="输入 2 2 14 3 2" xfId="31356"/>
    <cellStyle name="输入 2 2 14 3 3" xfId="22902"/>
    <cellStyle name="输入 2 2 14 4" xfId="14113"/>
    <cellStyle name="输入 2 2 14 4 2" xfId="33429"/>
    <cellStyle name="输入 2 2 14 5" xfId="25892"/>
    <cellStyle name="输入 2 2 15" xfId="4431"/>
    <cellStyle name="输入 2 2 15 2" xfId="8249"/>
    <cellStyle name="输入 2 2 15 2 2" xfId="28681"/>
    <cellStyle name="输入 2 2 15 2 3" xfId="19468"/>
    <cellStyle name="输入 2 2 15 3" xfId="11922"/>
    <cellStyle name="输入 2 2 15 3 2" xfId="31439"/>
    <cellStyle name="输入 2 2 15 3 3" xfId="23028"/>
    <cellStyle name="输入 2 2 15 4" xfId="14154"/>
    <cellStyle name="输入 2 2 15 4 2" xfId="33470"/>
    <cellStyle name="输入 2 2 15 5" xfId="25976"/>
    <cellStyle name="输入 2 2 16" xfId="4676"/>
    <cellStyle name="输入 2 2 16 2" xfId="8489"/>
    <cellStyle name="输入 2 2 16 2 2" xfId="28814"/>
    <cellStyle name="输入 2 2 16 2 3" xfId="19708"/>
    <cellStyle name="输入 2 2 16 3" xfId="12162"/>
    <cellStyle name="输入 2 2 16 3 2" xfId="31572"/>
    <cellStyle name="输入 2 2 16 3 3" xfId="23268"/>
    <cellStyle name="输入 2 2 16 4" xfId="14247"/>
    <cellStyle name="输入 2 2 16 4 2" xfId="33563"/>
    <cellStyle name="输入 2 2 16 5" xfId="26114"/>
    <cellStyle name="输入 2 2 17" xfId="4829"/>
    <cellStyle name="输入 2 2 17 2" xfId="8640"/>
    <cellStyle name="输入 2 2 17 2 2" xfId="28959"/>
    <cellStyle name="输入 2 2 17 2 3" xfId="19859"/>
    <cellStyle name="输入 2 2 17 3" xfId="12313"/>
    <cellStyle name="输入 2 2 17 3 2" xfId="31717"/>
    <cellStyle name="输入 2 2 17 3 3" xfId="23419"/>
    <cellStyle name="输入 2 2 17 4" xfId="14356"/>
    <cellStyle name="输入 2 2 17 4 2" xfId="33672"/>
    <cellStyle name="输入 2 2 17 5" xfId="26259"/>
    <cellStyle name="输入 2 2 18" xfId="4973"/>
    <cellStyle name="输入 2 2 18 2" xfId="8772"/>
    <cellStyle name="输入 2 2 18 2 2" xfId="29046"/>
    <cellStyle name="输入 2 2 18 2 3" xfId="19991"/>
    <cellStyle name="输入 2 2 18 3" xfId="12445"/>
    <cellStyle name="输入 2 2 18 3 2" xfId="31804"/>
    <cellStyle name="输入 2 2 18 3 3" xfId="23551"/>
    <cellStyle name="输入 2 2 18 4" xfId="14405"/>
    <cellStyle name="输入 2 2 18 4 2" xfId="33721"/>
    <cellStyle name="输入 2 2 18 5" xfId="26358"/>
    <cellStyle name="输入 2 2 19" xfId="5101"/>
    <cellStyle name="输入 2 2 19 2" xfId="8885"/>
    <cellStyle name="输入 2 2 19 2 2" xfId="29155"/>
    <cellStyle name="输入 2 2 19 2 3" xfId="20104"/>
    <cellStyle name="输入 2 2 19 3" xfId="12558"/>
    <cellStyle name="输入 2 2 19 3 2" xfId="31913"/>
    <cellStyle name="输入 2 2 19 3 3" xfId="23664"/>
    <cellStyle name="输入 2 2 19 4" xfId="14478"/>
    <cellStyle name="输入 2 2 19 4 2" xfId="33794"/>
    <cellStyle name="输入 2 2 19 5" xfId="26477"/>
    <cellStyle name="输入 2 2 2" xfId="1449"/>
    <cellStyle name="输入 2 2 2 10" xfId="3918"/>
    <cellStyle name="输入 2 2 2 10 2" xfId="7744"/>
    <cellStyle name="输入 2 2 2 10 2 2" xfId="28333"/>
    <cellStyle name="输入 2 2 2 10 2 3" xfId="18963"/>
    <cellStyle name="输入 2 2 2 10 3" xfId="11417"/>
    <cellStyle name="输入 2 2 2 10 3 2" xfId="31091"/>
    <cellStyle name="输入 2 2 2 10 3 3" xfId="22523"/>
    <cellStyle name="输入 2 2 2 10 4" xfId="13924"/>
    <cellStyle name="输入 2 2 2 10 4 2" xfId="33240"/>
    <cellStyle name="输入 2 2 2 10 5" xfId="25622"/>
    <cellStyle name="输入 2 2 2 11" xfId="4062"/>
    <cellStyle name="输入 2 2 2 11 2" xfId="7887"/>
    <cellStyle name="输入 2 2 2 11 2 2" xfId="28429"/>
    <cellStyle name="输入 2 2 2 11 2 3" xfId="19106"/>
    <cellStyle name="输入 2 2 2 11 3" xfId="11560"/>
    <cellStyle name="输入 2 2 2 11 3 2" xfId="31187"/>
    <cellStyle name="输入 2 2 2 11 3 3" xfId="22666"/>
    <cellStyle name="输入 2 2 2 11 4" xfId="13982"/>
    <cellStyle name="输入 2 2 2 11 4 2" xfId="33298"/>
    <cellStyle name="输入 2 2 2 11 5" xfId="25718"/>
    <cellStyle name="输入 2 2 2 12" xfId="4304"/>
    <cellStyle name="输入 2 2 2 12 2" xfId="8124"/>
    <cellStyle name="输入 2 2 2 12 2 2" xfId="28599"/>
    <cellStyle name="输入 2 2 2 12 2 3" xfId="19343"/>
    <cellStyle name="输入 2 2 2 12 3" xfId="11797"/>
    <cellStyle name="输入 2 2 2 12 3 2" xfId="31357"/>
    <cellStyle name="输入 2 2 2 12 3 3" xfId="22903"/>
    <cellStyle name="输入 2 2 2 12 4" xfId="14114"/>
    <cellStyle name="输入 2 2 2 12 4 2" xfId="33430"/>
    <cellStyle name="输入 2 2 2 12 5" xfId="25893"/>
    <cellStyle name="输入 2 2 2 13" xfId="4432"/>
    <cellStyle name="输入 2 2 2 13 2" xfId="8250"/>
    <cellStyle name="输入 2 2 2 13 2 2" xfId="28682"/>
    <cellStyle name="输入 2 2 2 13 2 3" xfId="19469"/>
    <cellStyle name="输入 2 2 2 13 3" xfId="11923"/>
    <cellStyle name="输入 2 2 2 13 3 2" xfId="31440"/>
    <cellStyle name="输入 2 2 2 13 3 3" xfId="23029"/>
    <cellStyle name="输入 2 2 2 13 4" xfId="14155"/>
    <cellStyle name="输入 2 2 2 13 4 2" xfId="33471"/>
    <cellStyle name="输入 2 2 2 13 5" xfId="25977"/>
    <cellStyle name="输入 2 2 2 14" xfId="4677"/>
    <cellStyle name="输入 2 2 2 14 2" xfId="8490"/>
    <cellStyle name="输入 2 2 2 14 2 2" xfId="28815"/>
    <cellStyle name="输入 2 2 2 14 2 3" xfId="19709"/>
    <cellStyle name="输入 2 2 2 14 3" xfId="12163"/>
    <cellStyle name="输入 2 2 2 14 3 2" xfId="31573"/>
    <cellStyle name="输入 2 2 2 14 3 3" xfId="23269"/>
    <cellStyle name="输入 2 2 2 14 4" xfId="14248"/>
    <cellStyle name="输入 2 2 2 14 4 2" xfId="33564"/>
    <cellStyle name="输入 2 2 2 14 5" xfId="26115"/>
    <cellStyle name="输入 2 2 2 15" xfId="4830"/>
    <cellStyle name="输入 2 2 2 15 2" xfId="8641"/>
    <cellStyle name="输入 2 2 2 15 2 2" xfId="28960"/>
    <cellStyle name="输入 2 2 2 15 2 3" xfId="19860"/>
    <cellStyle name="输入 2 2 2 15 3" xfId="12314"/>
    <cellStyle name="输入 2 2 2 15 3 2" xfId="31718"/>
    <cellStyle name="输入 2 2 2 15 3 3" xfId="23420"/>
    <cellStyle name="输入 2 2 2 15 4" xfId="14357"/>
    <cellStyle name="输入 2 2 2 15 4 2" xfId="33673"/>
    <cellStyle name="输入 2 2 2 15 5" xfId="26260"/>
    <cellStyle name="输入 2 2 2 16" xfId="4974"/>
    <cellStyle name="输入 2 2 2 16 2" xfId="8773"/>
    <cellStyle name="输入 2 2 2 16 2 2" xfId="29047"/>
    <cellStyle name="输入 2 2 2 16 2 3" xfId="19992"/>
    <cellStyle name="输入 2 2 2 16 3" xfId="12446"/>
    <cellStyle name="输入 2 2 2 16 3 2" xfId="31805"/>
    <cellStyle name="输入 2 2 2 16 3 3" xfId="23552"/>
    <cellStyle name="输入 2 2 2 16 4" xfId="14406"/>
    <cellStyle name="输入 2 2 2 16 4 2" xfId="33722"/>
    <cellStyle name="输入 2 2 2 16 5" xfId="26359"/>
    <cellStyle name="输入 2 2 2 17" xfId="5102"/>
    <cellStyle name="输入 2 2 2 17 2" xfId="8886"/>
    <cellStyle name="输入 2 2 2 17 2 2" xfId="29156"/>
    <cellStyle name="输入 2 2 2 17 2 3" xfId="20105"/>
    <cellStyle name="输入 2 2 2 17 3" xfId="12559"/>
    <cellStyle name="输入 2 2 2 17 3 2" xfId="31914"/>
    <cellStyle name="输入 2 2 2 17 3 3" xfId="23665"/>
    <cellStyle name="输入 2 2 2 17 4" xfId="14479"/>
    <cellStyle name="输入 2 2 2 17 4 2" xfId="33795"/>
    <cellStyle name="输入 2 2 2 17 5" xfId="26478"/>
    <cellStyle name="输入 2 2 2 18" xfId="5227"/>
    <cellStyle name="输入 2 2 2 18 2" xfId="8998"/>
    <cellStyle name="输入 2 2 2 18 2 2" xfId="29229"/>
    <cellStyle name="输入 2 2 2 18 2 3" xfId="20217"/>
    <cellStyle name="输入 2 2 2 18 3" xfId="12671"/>
    <cellStyle name="输入 2 2 2 18 3 2" xfId="31987"/>
    <cellStyle name="输入 2 2 2 18 3 3" xfId="23777"/>
    <cellStyle name="输入 2 2 2 18 4" xfId="14516"/>
    <cellStyle name="输入 2 2 2 18 4 2" xfId="33832"/>
    <cellStyle name="输入 2 2 2 18 5" xfId="26564"/>
    <cellStyle name="输入 2 2 2 19" xfId="5548"/>
    <cellStyle name="输入 2 2 2 19 2" xfId="9226"/>
    <cellStyle name="输入 2 2 2 19 2 2" xfId="29414"/>
    <cellStyle name="输入 2 2 2 19 3" xfId="16769"/>
    <cellStyle name="输入 2 2 2 19 4" xfId="14692"/>
    <cellStyle name="输入 2 2 2 2" xfId="1450"/>
    <cellStyle name="输入 2 2 2 2 10" xfId="3919"/>
    <cellStyle name="输入 2 2 2 2 10 2" xfId="7745"/>
    <cellStyle name="输入 2 2 2 2 10 2 2" xfId="28334"/>
    <cellStyle name="输入 2 2 2 2 10 2 3" xfId="18964"/>
    <cellStyle name="输入 2 2 2 2 10 3" xfId="11418"/>
    <cellStyle name="输入 2 2 2 2 10 3 2" xfId="31092"/>
    <cellStyle name="输入 2 2 2 2 10 3 3" xfId="22524"/>
    <cellStyle name="输入 2 2 2 2 10 4" xfId="13925"/>
    <cellStyle name="输入 2 2 2 2 10 4 2" xfId="33241"/>
    <cellStyle name="输入 2 2 2 2 10 5" xfId="25623"/>
    <cellStyle name="输入 2 2 2 2 11" xfId="4063"/>
    <cellStyle name="输入 2 2 2 2 11 2" xfId="7888"/>
    <cellStyle name="输入 2 2 2 2 11 2 2" xfId="28430"/>
    <cellStyle name="输入 2 2 2 2 11 2 3" xfId="19107"/>
    <cellStyle name="输入 2 2 2 2 11 3" xfId="11561"/>
    <cellStyle name="输入 2 2 2 2 11 3 2" xfId="31188"/>
    <cellStyle name="输入 2 2 2 2 11 3 3" xfId="22667"/>
    <cellStyle name="输入 2 2 2 2 11 4" xfId="13983"/>
    <cellStyle name="输入 2 2 2 2 11 4 2" xfId="33299"/>
    <cellStyle name="输入 2 2 2 2 11 5" xfId="25719"/>
    <cellStyle name="输入 2 2 2 2 12" xfId="4305"/>
    <cellStyle name="输入 2 2 2 2 12 2" xfId="8125"/>
    <cellStyle name="输入 2 2 2 2 12 2 2" xfId="28600"/>
    <cellStyle name="输入 2 2 2 2 12 2 3" xfId="19344"/>
    <cellStyle name="输入 2 2 2 2 12 3" xfId="11798"/>
    <cellStyle name="输入 2 2 2 2 12 3 2" xfId="31358"/>
    <cellStyle name="输入 2 2 2 2 12 3 3" xfId="22904"/>
    <cellStyle name="输入 2 2 2 2 12 4" xfId="14115"/>
    <cellStyle name="输入 2 2 2 2 12 4 2" xfId="33431"/>
    <cellStyle name="输入 2 2 2 2 12 5" xfId="25894"/>
    <cellStyle name="输入 2 2 2 2 13" xfId="4433"/>
    <cellStyle name="输入 2 2 2 2 13 2" xfId="8251"/>
    <cellStyle name="输入 2 2 2 2 13 2 2" xfId="28683"/>
    <cellStyle name="输入 2 2 2 2 13 2 3" xfId="19470"/>
    <cellStyle name="输入 2 2 2 2 13 3" xfId="11924"/>
    <cellStyle name="输入 2 2 2 2 13 3 2" xfId="31441"/>
    <cellStyle name="输入 2 2 2 2 13 3 3" xfId="23030"/>
    <cellStyle name="输入 2 2 2 2 13 4" xfId="14156"/>
    <cellStyle name="输入 2 2 2 2 13 4 2" xfId="33472"/>
    <cellStyle name="输入 2 2 2 2 13 5" xfId="25978"/>
    <cellStyle name="输入 2 2 2 2 14" xfId="4678"/>
    <cellStyle name="输入 2 2 2 2 14 2" xfId="8491"/>
    <cellStyle name="输入 2 2 2 2 14 2 2" xfId="28816"/>
    <cellStyle name="输入 2 2 2 2 14 2 3" xfId="19710"/>
    <cellStyle name="输入 2 2 2 2 14 3" xfId="12164"/>
    <cellStyle name="输入 2 2 2 2 14 3 2" xfId="31574"/>
    <cellStyle name="输入 2 2 2 2 14 3 3" xfId="23270"/>
    <cellStyle name="输入 2 2 2 2 14 4" xfId="14249"/>
    <cellStyle name="输入 2 2 2 2 14 4 2" xfId="33565"/>
    <cellStyle name="输入 2 2 2 2 14 5" xfId="26116"/>
    <cellStyle name="输入 2 2 2 2 15" xfId="4831"/>
    <cellStyle name="输入 2 2 2 2 15 2" xfId="8642"/>
    <cellStyle name="输入 2 2 2 2 15 2 2" xfId="28961"/>
    <cellStyle name="输入 2 2 2 2 15 2 3" xfId="19861"/>
    <cellStyle name="输入 2 2 2 2 15 3" xfId="12315"/>
    <cellStyle name="输入 2 2 2 2 15 3 2" xfId="31719"/>
    <cellStyle name="输入 2 2 2 2 15 3 3" xfId="23421"/>
    <cellStyle name="输入 2 2 2 2 15 4" xfId="14358"/>
    <cellStyle name="输入 2 2 2 2 15 4 2" xfId="33674"/>
    <cellStyle name="输入 2 2 2 2 15 5" xfId="26261"/>
    <cellStyle name="输入 2 2 2 2 16" xfId="4975"/>
    <cellStyle name="输入 2 2 2 2 16 2" xfId="8774"/>
    <cellStyle name="输入 2 2 2 2 16 2 2" xfId="29048"/>
    <cellStyle name="输入 2 2 2 2 16 2 3" xfId="19993"/>
    <cellStyle name="输入 2 2 2 2 16 3" xfId="12447"/>
    <cellStyle name="输入 2 2 2 2 16 3 2" xfId="31806"/>
    <cellStyle name="输入 2 2 2 2 16 3 3" xfId="23553"/>
    <cellStyle name="输入 2 2 2 2 16 4" xfId="14407"/>
    <cellStyle name="输入 2 2 2 2 16 4 2" xfId="33723"/>
    <cellStyle name="输入 2 2 2 2 16 5" xfId="26360"/>
    <cellStyle name="输入 2 2 2 2 17" xfId="5103"/>
    <cellStyle name="输入 2 2 2 2 17 2" xfId="8887"/>
    <cellStyle name="输入 2 2 2 2 17 2 2" xfId="29157"/>
    <cellStyle name="输入 2 2 2 2 17 2 3" xfId="20106"/>
    <cellStyle name="输入 2 2 2 2 17 3" xfId="12560"/>
    <cellStyle name="输入 2 2 2 2 17 3 2" xfId="31915"/>
    <cellStyle name="输入 2 2 2 2 17 3 3" xfId="23666"/>
    <cellStyle name="输入 2 2 2 2 17 4" xfId="14480"/>
    <cellStyle name="输入 2 2 2 2 17 4 2" xfId="33796"/>
    <cellStyle name="输入 2 2 2 2 17 5" xfId="26479"/>
    <cellStyle name="输入 2 2 2 2 18" xfId="5228"/>
    <cellStyle name="输入 2 2 2 2 18 2" xfId="8999"/>
    <cellStyle name="输入 2 2 2 2 18 2 2" xfId="29230"/>
    <cellStyle name="输入 2 2 2 2 18 2 3" xfId="20218"/>
    <cellStyle name="输入 2 2 2 2 18 3" xfId="12672"/>
    <cellStyle name="输入 2 2 2 2 18 3 2" xfId="31988"/>
    <cellStyle name="输入 2 2 2 2 18 3 3" xfId="23778"/>
    <cellStyle name="输入 2 2 2 2 18 4" xfId="14517"/>
    <cellStyle name="输入 2 2 2 2 18 4 2" xfId="33833"/>
    <cellStyle name="输入 2 2 2 2 18 5" xfId="26565"/>
    <cellStyle name="输入 2 2 2 2 19" xfId="5549"/>
    <cellStyle name="输入 2 2 2 2 19 2" xfId="9227"/>
    <cellStyle name="输入 2 2 2 2 19 2 2" xfId="29415"/>
    <cellStyle name="输入 2 2 2 2 19 3" xfId="16770"/>
    <cellStyle name="输入 2 2 2 2 19 4" xfId="14693"/>
    <cellStyle name="输入 2 2 2 2 2" xfId="1451"/>
    <cellStyle name="输入 2 2 2 2 2 10" xfId="4064"/>
    <cellStyle name="输入 2 2 2 2 2 10 2" xfId="7889"/>
    <cellStyle name="输入 2 2 2 2 2 10 2 2" xfId="28431"/>
    <cellStyle name="输入 2 2 2 2 2 10 2 3" xfId="19108"/>
    <cellStyle name="输入 2 2 2 2 2 10 3" xfId="11562"/>
    <cellStyle name="输入 2 2 2 2 2 10 3 2" xfId="31189"/>
    <cellStyle name="输入 2 2 2 2 2 10 3 3" xfId="22668"/>
    <cellStyle name="输入 2 2 2 2 2 10 4" xfId="13984"/>
    <cellStyle name="输入 2 2 2 2 2 10 4 2" xfId="33300"/>
    <cellStyle name="输入 2 2 2 2 2 10 5" xfId="25720"/>
    <cellStyle name="输入 2 2 2 2 2 11" xfId="4306"/>
    <cellStyle name="输入 2 2 2 2 2 11 2" xfId="8126"/>
    <cellStyle name="输入 2 2 2 2 2 11 2 2" xfId="28601"/>
    <cellStyle name="输入 2 2 2 2 2 11 2 3" xfId="19345"/>
    <cellStyle name="输入 2 2 2 2 2 11 3" xfId="11799"/>
    <cellStyle name="输入 2 2 2 2 2 11 3 2" xfId="31359"/>
    <cellStyle name="输入 2 2 2 2 2 11 3 3" xfId="22905"/>
    <cellStyle name="输入 2 2 2 2 2 11 4" xfId="14116"/>
    <cellStyle name="输入 2 2 2 2 2 11 4 2" xfId="33432"/>
    <cellStyle name="输入 2 2 2 2 2 11 5" xfId="25895"/>
    <cellStyle name="输入 2 2 2 2 2 12" xfId="4434"/>
    <cellStyle name="输入 2 2 2 2 2 12 2" xfId="8252"/>
    <cellStyle name="输入 2 2 2 2 2 12 2 2" xfId="28684"/>
    <cellStyle name="输入 2 2 2 2 2 12 2 3" xfId="19471"/>
    <cellStyle name="输入 2 2 2 2 2 12 3" xfId="11925"/>
    <cellStyle name="输入 2 2 2 2 2 12 3 2" xfId="31442"/>
    <cellStyle name="输入 2 2 2 2 2 12 3 3" xfId="23031"/>
    <cellStyle name="输入 2 2 2 2 2 12 4" xfId="14157"/>
    <cellStyle name="输入 2 2 2 2 2 12 4 2" xfId="33473"/>
    <cellStyle name="输入 2 2 2 2 2 12 5" xfId="25979"/>
    <cellStyle name="输入 2 2 2 2 2 13" xfId="4679"/>
    <cellStyle name="输入 2 2 2 2 2 13 2" xfId="8492"/>
    <cellStyle name="输入 2 2 2 2 2 13 2 2" xfId="28817"/>
    <cellStyle name="输入 2 2 2 2 2 13 2 3" xfId="19711"/>
    <cellStyle name="输入 2 2 2 2 2 13 3" xfId="12165"/>
    <cellStyle name="输入 2 2 2 2 2 13 3 2" xfId="31575"/>
    <cellStyle name="输入 2 2 2 2 2 13 3 3" xfId="23271"/>
    <cellStyle name="输入 2 2 2 2 2 13 4" xfId="14250"/>
    <cellStyle name="输入 2 2 2 2 2 13 4 2" xfId="33566"/>
    <cellStyle name="输入 2 2 2 2 2 13 5" xfId="26117"/>
    <cellStyle name="输入 2 2 2 2 2 14" xfId="4832"/>
    <cellStyle name="输入 2 2 2 2 2 14 2" xfId="8643"/>
    <cellStyle name="输入 2 2 2 2 2 14 2 2" xfId="28962"/>
    <cellStyle name="输入 2 2 2 2 2 14 2 3" xfId="19862"/>
    <cellStyle name="输入 2 2 2 2 2 14 3" xfId="12316"/>
    <cellStyle name="输入 2 2 2 2 2 14 3 2" xfId="31720"/>
    <cellStyle name="输入 2 2 2 2 2 14 3 3" xfId="23422"/>
    <cellStyle name="输入 2 2 2 2 2 14 4" xfId="14359"/>
    <cellStyle name="输入 2 2 2 2 2 14 4 2" xfId="33675"/>
    <cellStyle name="输入 2 2 2 2 2 14 5" xfId="26262"/>
    <cellStyle name="输入 2 2 2 2 2 15" xfId="4976"/>
    <cellStyle name="输入 2 2 2 2 2 15 2" xfId="8775"/>
    <cellStyle name="输入 2 2 2 2 2 15 2 2" xfId="29049"/>
    <cellStyle name="输入 2 2 2 2 2 15 2 3" xfId="19994"/>
    <cellStyle name="输入 2 2 2 2 2 15 3" xfId="12448"/>
    <cellStyle name="输入 2 2 2 2 2 15 3 2" xfId="31807"/>
    <cellStyle name="输入 2 2 2 2 2 15 3 3" xfId="23554"/>
    <cellStyle name="输入 2 2 2 2 2 15 4" xfId="14408"/>
    <cellStyle name="输入 2 2 2 2 2 15 4 2" xfId="33724"/>
    <cellStyle name="输入 2 2 2 2 2 15 5" xfId="26361"/>
    <cellStyle name="输入 2 2 2 2 2 16" xfId="5104"/>
    <cellStyle name="输入 2 2 2 2 2 16 2" xfId="8888"/>
    <cellStyle name="输入 2 2 2 2 2 16 2 2" xfId="29158"/>
    <cellStyle name="输入 2 2 2 2 2 16 2 3" xfId="20107"/>
    <cellStyle name="输入 2 2 2 2 2 16 3" xfId="12561"/>
    <cellStyle name="输入 2 2 2 2 2 16 3 2" xfId="31916"/>
    <cellStyle name="输入 2 2 2 2 2 16 3 3" xfId="23667"/>
    <cellStyle name="输入 2 2 2 2 2 16 4" xfId="14481"/>
    <cellStyle name="输入 2 2 2 2 2 16 4 2" xfId="33797"/>
    <cellStyle name="输入 2 2 2 2 2 16 5" xfId="26480"/>
    <cellStyle name="输入 2 2 2 2 2 17" xfId="5229"/>
    <cellStyle name="输入 2 2 2 2 2 17 2" xfId="9000"/>
    <cellStyle name="输入 2 2 2 2 2 17 2 2" xfId="29231"/>
    <cellStyle name="输入 2 2 2 2 2 17 2 3" xfId="20219"/>
    <cellStyle name="输入 2 2 2 2 2 17 3" xfId="12673"/>
    <cellStyle name="输入 2 2 2 2 2 17 3 2" xfId="31989"/>
    <cellStyle name="输入 2 2 2 2 2 17 3 3" xfId="23779"/>
    <cellStyle name="输入 2 2 2 2 2 17 4" xfId="14518"/>
    <cellStyle name="输入 2 2 2 2 2 17 4 2" xfId="33834"/>
    <cellStyle name="输入 2 2 2 2 2 17 5" xfId="26566"/>
    <cellStyle name="输入 2 2 2 2 2 18" xfId="5550"/>
    <cellStyle name="输入 2 2 2 2 2 18 2" xfId="9228"/>
    <cellStyle name="输入 2 2 2 2 2 18 2 2" xfId="29416"/>
    <cellStyle name="输入 2 2 2 2 2 18 3" xfId="16771"/>
    <cellStyle name="输入 2 2 2 2 2 18 4" xfId="14694"/>
    <cellStyle name="输入 2 2 2 2 2 19" xfId="2354"/>
    <cellStyle name="输入 2 2 2 2 2 19 2" xfId="24524"/>
    <cellStyle name="输入 2 2 2 2 2 19 3" xfId="16511"/>
    <cellStyle name="输入 2 2 2 2 2 2" xfId="1538"/>
    <cellStyle name="输入 2 2 2 2 2 2 2" xfId="5597"/>
    <cellStyle name="输入 2 2 2 2 2 2 2 2" xfId="26701"/>
    <cellStyle name="输入 2 2 2 2 2 2 2 3" xfId="16818"/>
    <cellStyle name="输入 2 2 2 2 2 2 3" xfId="9275"/>
    <cellStyle name="输入 2 2 2 2 2 2 3 2" xfId="29463"/>
    <cellStyle name="输入 2 2 2 2 2 2 3 3" xfId="20381"/>
    <cellStyle name="输入 2 2 2 2 2 2 4" xfId="12756"/>
    <cellStyle name="输入 2 2 2 2 2 2 4 2" xfId="32072"/>
    <cellStyle name="输入 2 2 2 2 2 2 5" xfId="23913"/>
    <cellStyle name="输入 2 2 2 2 2 2 6" xfId="34897"/>
    <cellStyle name="输入 2 2 2 2 2 20" xfId="35282"/>
    <cellStyle name="输入 2 2 2 2 2 3" xfId="2713"/>
    <cellStyle name="输入 2 2 2 2 2 3 2" xfId="6592"/>
    <cellStyle name="输入 2 2 2 2 2 3 2 2" xfId="27508"/>
    <cellStyle name="输入 2 2 2 2 2 3 2 3" xfId="17811"/>
    <cellStyle name="输入 2 2 2 2 2 3 3" xfId="10265"/>
    <cellStyle name="输入 2 2 2 2 2 3 3 2" xfId="30266"/>
    <cellStyle name="输入 2 2 2 2 2 3 3 3" xfId="21371"/>
    <cellStyle name="输入 2 2 2 2 2 3 4" xfId="13359"/>
    <cellStyle name="输入 2 2 2 2 2 3 4 2" xfId="32675"/>
    <cellStyle name="输入 2 2 2 2 2 3 5" xfId="24772"/>
    <cellStyle name="输入 2 2 2 2 2 3 6" xfId="36157"/>
    <cellStyle name="输入 2 2 2 2 2 4" xfId="2864"/>
    <cellStyle name="输入 2 2 2 2 2 4 2" xfId="6743"/>
    <cellStyle name="输入 2 2 2 2 2 4 2 2" xfId="27641"/>
    <cellStyle name="输入 2 2 2 2 2 4 2 3" xfId="17962"/>
    <cellStyle name="输入 2 2 2 2 2 4 3" xfId="10416"/>
    <cellStyle name="输入 2 2 2 2 2 4 3 2" xfId="30399"/>
    <cellStyle name="输入 2 2 2 2 2 4 3 3" xfId="21522"/>
    <cellStyle name="输入 2 2 2 2 2 4 4" xfId="13450"/>
    <cellStyle name="输入 2 2 2 2 2 4 4 2" xfId="32766"/>
    <cellStyle name="输入 2 2 2 2 2 4 5" xfId="24905"/>
    <cellStyle name="输入 2 2 2 2 2 5" xfId="3024"/>
    <cellStyle name="输入 2 2 2 2 2 5 2" xfId="6890"/>
    <cellStyle name="输入 2 2 2 2 2 5 2 2" xfId="27741"/>
    <cellStyle name="输入 2 2 2 2 2 5 2 3" xfId="18109"/>
    <cellStyle name="输入 2 2 2 2 2 5 3" xfId="10563"/>
    <cellStyle name="输入 2 2 2 2 2 5 3 2" xfId="30499"/>
    <cellStyle name="输入 2 2 2 2 2 5 3 3" xfId="21669"/>
    <cellStyle name="输入 2 2 2 2 2 5 4" xfId="13512"/>
    <cellStyle name="输入 2 2 2 2 2 5 4 2" xfId="32828"/>
    <cellStyle name="输入 2 2 2 2 2 5 5" xfId="25006"/>
    <cellStyle name="输入 2 2 2 2 2 6" xfId="3269"/>
    <cellStyle name="输入 2 2 2 2 2 6 2" xfId="7134"/>
    <cellStyle name="输入 2 2 2 2 2 6 2 2" xfId="27918"/>
    <cellStyle name="输入 2 2 2 2 2 6 2 3" xfId="18353"/>
    <cellStyle name="输入 2 2 2 2 2 6 3" xfId="10807"/>
    <cellStyle name="输入 2 2 2 2 2 6 3 2" xfId="30676"/>
    <cellStyle name="输入 2 2 2 2 2 6 3 3" xfId="21913"/>
    <cellStyle name="输入 2 2 2 2 2 6 4" xfId="13651"/>
    <cellStyle name="输入 2 2 2 2 2 6 4 2" xfId="32967"/>
    <cellStyle name="输入 2 2 2 2 2 6 5" xfId="25183"/>
    <cellStyle name="输入 2 2 2 2 2 7" xfId="3411"/>
    <cellStyle name="输入 2 2 2 2 2 7 2" xfId="7269"/>
    <cellStyle name="输入 2 2 2 2 2 7 2 2" xfId="28010"/>
    <cellStyle name="输入 2 2 2 2 2 7 2 3" xfId="18488"/>
    <cellStyle name="输入 2 2 2 2 2 7 3" xfId="10942"/>
    <cellStyle name="输入 2 2 2 2 2 7 3 2" xfId="30768"/>
    <cellStyle name="输入 2 2 2 2 2 7 3 3" xfId="22048"/>
    <cellStyle name="输入 2 2 2 2 2 7 4" xfId="13695"/>
    <cellStyle name="输入 2 2 2 2 2 7 4 2" xfId="33011"/>
    <cellStyle name="输入 2 2 2 2 2 7 5" xfId="25278"/>
    <cellStyle name="输入 2 2 2 2 2 8" xfId="3664"/>
    <cellStyle name="输入 2 2 2 2 2 8 2" xfId="7521"/>
    <cellStyle name="输入 2 2 2 2 2 8 2 2" xfId="28155"/>
    <cellStyle name="输入 2 2 2 2 2 8 2 3" xfId="18740"/>
    <cellStyle name="输入 2 2 2 2 2 8 3" xfId="11194"/>
    <cellStyle name="输入 2 2 2 2 2 8 3 2" xfId="30913"/>
    <cellStyle name="输入 2 2 2 2 2 8 3 3" xfId="22300"/>
    <cellStyle name="输入 2 2 2 2 2 8 4" xfId="13794"/>
    <cellStyle name="输入 2 2 2 2 2 8 4 2" xfId="33110"/>
    <cellStyle name="输入 2 2 2 2 2 8 5" xfId="25424"/>
    <cellStyle name="输入 2 2 2 2 2 9" xfId="3920"/>
    <cellStyle name="输入 2 2 2 2 2 9 2" xfId="7746"/>
    <cellStyle name="输入 2 2 2 2 2 9 2 2" xfId="28335"/>
    <cellStyle name="输入 2 2 2 2 2 9 2 3" xfId="18965"/>
    <cellStyle name="输入 2 2 2 2 2 9 3" xfId="11419"/>
    <cellStyle name="输入 2 2 2 2 2 9 3 2" xfId="31093"/>
    <cellStyle name="输入 2 2 2 2 2 9 3 3" xfId="22525"/>
    <cellStyle name="输入 2 2 2 2 2 9 4" xfId="13926"/>
    <cellStyle name="输入 2 2 2 2 2 9 4 2" xfId="33242"/>
    <cellStyle name="输入 2 2 2 2 2 9 5" xfId="25624"/>
    <cellStyle name="输入 2 2 2 2 20" xfId="1613"/>
    <cellStyle name="输入 2 2 2 2 20 2" xfId="23984"/>
    <cellStyle name="输入 2 2 2 2 20 3" xfId="16480"/>
    <cellStyle name="输入 2 2 2 2 21" xfId="34935"/>
    <cellStyle name="输入 2 2 2 2 3" xfId="1539"/>
    <cellStyle name="输入 2 2 2 2 3 2" xfId="5598"/>
    <cellStyle name="输入 2 2 2 2 3 2 2" xfId="26702"/>
    <cellStyle name="输入 2 2 2 2 3 2 3" xfId="16819"/>
    <cellStyle name="输入 2 2 2 2 3 3" xfId="9276"/>
    <cellStyle name="输入 2 2 2 2 3 3 2" xfId="29464"/>
    <cellStyle name="输入 2 2 2 2 3 3 3" xfId="20382"/>
    <cellStyle name="输入 2 2 2 2 3 4" xfId="12757"/>
    <cellStyle name="输入 2 2 2 2 3 4 2" xfId="32073"/>
    <cellStyle name="输入 2 2 2 2 3 5" xfId="23914"/>
    <cellStyle name="输入 2 2 2 2 3 6" xfId="34789"/>
    <cellStyle name="输入 2 2 2 2 4" xfId="2712"/>
    <cellStyle name="输入 2 2 2 2 4 2" xfId="6591"/>
    <cellStyle name="输入 2 2 2 2 4 2 2" xfId="27507"/>
    <cellStyle name="输入 2 2 2 2 4 2 3" xfId="17810"/>
    <cellStyle name="输入 2 2 2 2 4 3" xfId="10264"/>
    <cellStyle name="输入 2 2 2 2 4 3 2" xfId="30265"/>
    <cellStyle name="输入 2 2 2 2 4 3 3" xfId="21370"/>
    <cellStyle name="输入 2 2 2 2 4 4" xfId="13358"/>
    <cellStyle name="输入 2 2 2 2 4 4 2" xfId="32674"/>
    <cellStyle name="输入 2 2 2 2 4 5" xfId="24771"/>
    <cellStyle name="输入 2 2 2 2 4 6" xfId="36093"/>
    <cellStyle name="输入 2 2 2 2 5" xfId="2863"/>
    <cellStyle name="输入 2 2 2 2 5 2" xfId="6742"/>
    <cellStyle name="输入 2 2 2 2 5 2 2" xfId="27640"/>
    <cellStyle name="输入 2 2 2 2 5 2 3" xfId="17961"/>
    <cellStyle name="输入 2 2 2 2 5 3" xfId="10415"/>
    <cellStyle name="输入 2 2 2 2 5 3 2" xfId="30398"/>
    <cellStyle name="输入 2 2 2 2 5 3 3" xfId="21521"/>
    <cellStyle name="输入 2 2 2 2 5 4" xfId="13449"/>
    <cellStyle name="输入 2 2 2 2 5 4 2" xfId="32765"/>
    <cellStyle name="输入 2 2 2 2 5 5" xfId="24904"/>
    <cellStyle name="输入 2 2 2 2 6" xfId="3023"/>
    <cellStyle name="输入 2 2 2 2 6 2" xfId="6889"/>
    <cellStyle name="输入 2 2 2 2 6 2 2" xfId="27740"/>
    <cellStyle name="输入 2 2 2 2 6 2 3" xfId="18108"/>
    <cellStyle name="输入 2 2 2 2 6 3" xfId="10562"/>
    <cellStyle name="输入 2 2 2 2 6 3 2" xfId="30498"/>
    <cellStyle name="输入 2 2 2 2 6 3 3" xfId="21668"/>
    <cellStyle name="输入 2 2 2 2 6 4" xfId="13511"/>
    <cellStyle name="输入 2 2 2 2 6 4 2" xfId="32827"/>
    <cellStyle name="输入 2 2 2 2 6 5" xfId="25005"/>
    <cellStyle name="输入 2 2 2 2 7" xfId="3268"/>
    <cellStyle name="输入 2 2 2 2 7 2" xfId="7133"/>
    <cellStyle name="输入 2 2 2 2 7 2 2" xfId="27917"/>
    <cellStyle name="输入 2 2 2 2 7 2 3" xfId="18352"/>
    <cellStyle name="输入 2 2 2 2 7 3" xfId="10806"/>
    <cellStyle name="输入 2 2 2 2 7 3 2" xfId="30675"/>
    <cellStyle name="输入 2 2 2 2 7 3 3" xfId="21912"/>
    <cellStyle name="输入 2 2 2 2 7 4" xfId="13650"/>
    <cellStyle name="输入 2 2 2 2 7 4 2" xfId="32966"/>
    <cellStyle name="输入 2 2 2 2 7 5" xfId="25182"/>
    <cellStyle name="输入 2 2 2 2 8" xfId="3410"/>
    <cellStyle name="输入 2 2 2 2 8 2" xfId="7268"/>
    <cellStyle name="输入 2 2 2 2 8 2 2" xfId="28009"/>
    <cellStyle name="输入 2 2 2 2 8 2 3" xfId="18487"/>
    <cellStyle name="输入 2 2 2 2 8 3" xfId="10941"/>
    <cellStyle name="输入 2 2 2 2 8 3 2" xfId="30767"/>
    <cellStyle name="输入 2 2 2 2 8 3 3" xfId="22047"/>
    <cellStyle name="输入 2 2 2 2 8 4" xfId="13694"/>
    <cellStyle name="输入 2 2 2 2 8 4 2" xfId="33010"/>
    <cellStyle name="输入 2 2 2 2 8 5" xfId="25277"/>
    <cellStyle name="输入 2 2 2 2 9" xfId="3663"/>
    <cellStyle name="输入 2 2 2 2 9 2" xfId="7520"/>
    <cellStyle name="输入 2 2 2 2 9 2 2" xfId="28154"/>
    <cellStyle name="输入 2 2 2 2 9 2 3" xfId="18739"/>
    <cellStyle name="输入 2 2 2 2 9 3" xfId="11193"/>
    <cellStyle name="输入 2 2 2 2 9 3 2" xfId="30912"/>
    <cellStyle name="输入 2 2 2 2 9 3 3" xfId="22299"/>
    <cellStyle name="输入 2 2 2 2 9 4" xfId="13793"/>
    <cellStyle name="输入 2 2 2 2 9 4 2" xfId="33109"/>
    <cellStyle name="输入 2 2 2 2 9 5" xfId="25423"/>
    <cellStyle name="输入 2 2 2 20" xfId="3364"/>
    <cellStyle name="输入 2 2 2 20 2" xfId="25270"/>
    <cellStyle name="输入 2 2 2 20 3" xfId="16526"/>
    <cellStyle name="输入 2 2 2 21" xfId="34689"/>
    <cellStyle name="输入 2 2 2 3" xfId="1540"/>
    <cellStyle name="输入 2 2 2 3 2" xfId="5599"/>
    <cellStyle name="输入 2 2 2 3 2 2" xfId="26703"/>
    <cellStyle name="输入 2 2 2 3 2 3" xfId="16820"/>
    <cellStyle name="输入 2 2 2 3 3" xfId="9277"/>
    <cellStyle name="输入 2 2 2 3 3 2" xfId="29465"/>
    <cellStyle name="输入 2 2 2 3 3 3" xfId="20383"/>
    <cellStyle name="输入 2 2 2 3 4" xfId="12758"/>
    <cellStyle name="输入 2 2 2 3 4 2" xfId="32074"/>
    <cellStyle name="输入 2 2 2 3 5" xfId="23915"/>
    <cellStyle name="输入 2 2 2 3 6" xfId="35520"/>
    <cellStyle name="输入 2 2 2 4" xfId="2711"/>
    <cellStyle name="输入 2 2 2 4 2" xfId="6590"/>
    <cellStyle name="输入 2 2 2 4 2 2" xfId="27506"/>
    <cellStyle name="输入 2 2 2 4 2 3" xfId="17809"/>
    <cellStyle name="输入 2 2 2 4 3" xfId="10263"/>
    <cellStyle name="输入 2 2 2 4 3 2" xfId="30264"/>
    <cellStyle name="输入 2 2 2 4 3 3" xfId="21369"/>
    <cellStyle name="输入 2 2 2 4 4" xfId="13357"/>
    <cellStyle name="输入 2 2 2 4 4 2" xfId="32673"/>
    <cellStyle name="输入 2 2 2 4 5" xfId="24770"/>
    <cellStyle name="输入 2 2 2 4 6" xfId="35573"/>
    <cellStyle name="输入 2 2 2 5" xfId="2862"/>
    <cellStyle name="输入 2 2 2 5 2" xfId="6741"/>
    <cellStyle name="输入 2 2 2 5 2 2" xfId="27639"/>
    <cellStyle name="输入 2 2 2 5 2 3" xfId="17960"/>
    <cellStyle name="输入 2 2 2 5 3" xfId="10414"/>
    <cellStyle name="输入 2 2 2 5 3 2" xfId="30397"/>
    <cellStyle name="输入 2 2 2 5 3 3" xfId="21520"/>
    <cellStyle name="输入 2 2 2 5 4" xfId="13448"/>
    <cellStyle name="输入 2 2 2 5 4 2" xfId="32764"/>
    <cellStyle name="输入 2 2 2 5 5" xfId="24903"/>
    <cellStyle name="输入 2 2 2 6" xfId="3022"/>
    <cellStyle name="输入 2 2 2 6 2" xfId="6888"/>
    <cellStyle name="输入 2 2 2 6 2 2" xfId="27739"/>
    <cellStyle name="输入 2 2 2 6 2 3" xfId="18107"/>
    <cellStyle name="输入 2 2 2 6 3" xfId="10561"/>
    <cellStyle name="输入 2 2 2 6 3 2" xfId="30497"/>
    <cellStyle name="输入 2 2 2 6 3 3" xfId="21667"/>
    <cellStyle name="输入 2 2 2 6 4" xfId="13510"/>
    <cellStyle name="输入 2 2 2 6 4 2" xfId="32826"/>
    <cellStyle name="输入 2 2 2 6 5" xfId="25004"/>
    <cellStyle name="输入 2 2 2 7" xfId="3267"/>
    <cellStyle name="输入 2 2 2 7 2" xfId="7132"/>
    <cellStyle name="输入 2 2 2 7 2 2" xfId="27916"/>
    <cellStyle name="输入 2 2 2 7 2 3" xfId="18351"/>
    <cellStyle name="输入 2 2 2 7 3" xfId="10805"/>
    <cellStyle name="输入 2 2 2 7 3 2" xfId="30674"/>
    <cellStyle name="输入 2 2 2 7 3 3" xfId="21911"/>
    <cellStyle name="输入 2 2 2 7 4" xfId="13649"/>
    <cellStyle name="输入 2 2 2 7 4 2" xfId="32965"/>
    <cellStyle name="输入 2 2 2 7 5" xfId="25181"/>
    <cellStyle name="输入 2 2 2 8" xfId="3409"/>
    <cellStyle name="输入 2 2 2 8 2" xfId="7267"/>
    <cellStyle name="输入 2 2 2 8 2 2" xfId="28008"/>
    <cellStyle name="输入 2 2 2 8 2 3" xfId="18486"/>
    <cellStyle name="输入 2 2 2 8 3" xfId="10940"/>
    <cellStyle name="输入 2 2 2 8 3 2" xfId="30766"/>
    <cellStyle name="输入 2 2 2 8 3 3" xfId="22046"/>
    <cellStyle name="输入 2 2 2 8 4" xfId="13693"/>
    <cellStyle name="输入 2 2 2 8 4 2" xfId="33009"/>
    <cellStyle name="输入 2 2 2 8 5" xfId="25276"/>
    <cellStyle name="输入 2 2 2 9" xfId="3662"/>
    <cellStyle name="输入 2 2 2 9 2" xfId="7519"/>
    <cellStyle name="输入 2 2 2 9 2 2" xfId="28153"/>
    <cellStyle name="输入 2 2 2 9 2 3" xfId="18738"/>
    <cellStyle name="输入 2 2 2 9 3" xfId="11192"/>
    <cellStyle name="输入 2 2 2 9 3 2" xfId="30911"/>
    <cellStyle name="输入 2 2 2 9 3 3" xfId="22298"/>
    <cellStyle name="输入 2 2 2 9 4" xfId="13792"/>
    <cellStyle name="输入 2 2 2 9 4 2" xfId="33108"/>
    <cellStyle name="输入 2 2 2 9 5" xfId="25422"/>
    <cellStyle name="输入 2 2 20" xfId="5226"/>
    <cellStyle name="输入 2 2 20 2" xfId="8997"/>
    <cellStyle name="输入 2 2 20 2 2" xfId="29228"/>
    <cellStyle name="输入 2 2 20 2 3" xfId="20216"/>
    <cellStyle name="输入 2 2 20 3" xfId="12670"/>
    <cellStyle name="输入 2 2 20 3 2" xfId="31986"/>
    <cellStyle name="输入 2 2 20 3 3" xfId="23776"/>
    <cellStyle name="输入 2 2 20 4" xfId="14515"/>
    <cellStyle name="输入 2 2 20 4 2" xfId="33831"/>
    <cellStyle name="输入 2 2 20 5" xfId="26563"/>
    <cellStyle name="输入 2 2 21" xfId="5547"/>
    <cellStyle name="输入 2 2 21 2" xfId="9225"/>
    <cellStyle name="输入 2 2 21 2 2" xfId="29413"/>
    <cellStyle name="输入 2 2 21 3" xfId="16768"/>
    <cellStyle name="输入 2 2 21 4" xfId="14691"/>
    <cellStyle name="输入 2 2 22" xfId="3363"/>
    <cellStyle name="输入 2 2 22 2" xfId="25269"/>
    <cellStyle name="输入 2 2 22 3" xfId="16542"/>
    <cellStyle name="输入 2 2 23" xfId="34095"/>
    <cellStyle name="输入 2 2 3" xfId="1452"/>
    <cellStyle name="输入 2 2 3 10" xfId="4065"/>
    <cellStyle name="输入 2 2 3 10 2" xfId="7890"/>
    <cellStyle name="输入 2 2 3 10 2 2" xfId="28432"/>
    <cellStyle name="输入 2 2 3 10 2 3" xfId="19109"/>
    <cellStyle name="输入 2 2 3 10 3" xfId="11563"/>
    <cellStyle name="输入 2 2 3 10 3 2" xfId="31190"/>
    <cellStyle name="输入 2 2 3 10 3 3" xfId="22669"/>
    <cellStyle name="输入 2 2 3 10 4" xfId="13985"/>
    <cellStyle name="输入 2 2 3 10 4 2" xfId="33301"/>
    <cellStyle name="输入 2 2 3 10 5" xfId="25721"/>
    <cellStyle name="输入 2 2 3 11" xfId="4307"/>
    <cellStyle name="输入 2 2 3 11 2" xfId="8127"/>
    <cellStyle name="输入 2 2 3 11 2 2" xfId="28602"/>
    <cellStyle name="输入 2 2 3 11 2 3" xfId="19346"/>
    <cellStyle name="输入 2 2 3 11 3" xfId="11800"/>
    <cellStyle name="输入 2 2 3 11 3 2" xfId="31360"/>
    <cellStyle name="输入 2 2 3 11 3 3" xfId="22906"/>
    <cellStyle name="输入 2 2 3 11 4" xfId="14117"/>
    <cellStyle name="输入 2 2 3 11 4 2" xfId="33433"/>
    <cellStyle name="输入 2 2 3 11 5" xfId="25896"/>
    <cellStyle name="输入 2 2 3 12" xfId="4435"/>
    <cellStyle name="输入 2 2 3 12 2" xfId="8253"/>
    <cellStyle name="输入 2 2 3 12 2 2" xfId="28685"/>
    <cellStyle name="输入 2 2 3 12 2 3" xfId="19472"/>
    <cellStyle name="输入 2 2 3 12 3" xfId="11926"/>
    <cellStyle name="输入 2 2 3 12 3 2" xfId="31443"/>
    <cellStyle name="输入 2 2 3 12 3 3" xfId="23032"/>
    <cellStyle name="输入 2 2 3 12 4" xfId="14158"/>
    <cellStyle name="输入 2 2 3 12 4 2" xfId="33474"/>
    <cellStyle name="输入 2 2 3 12 5" xfId="25980"/>
    <cellStyle name="输入 2 2 3 13" xfId="4680"/>
    <cellStyle name="输入 2 2 3 13 2" xfId="8493"/>
    <cellStyle name="输入 2 2 3 13 2 2" xfId="28818"/>
    <cellStyle name="输入 2 2 3 13 2 3" xfId="19712"/>
    <cellStyle name="输入 2 2 3 13 3" xfId="12166"/>
    <cellStyle name="输入 2 2 3 13 3 2" xfId="31576"/>
    <cellStyle name="输入 2 2 3 13 3 3" xfId="23272"/>
    <cellStyle name="输入 2 2 3 13 4" xfId="14251"/>
    <cellStyle name="输入 2 2 3 13 4 2" xfId="33567"/>
    <cellStyle name="输入 2 2 3 13 5" xfId="26118"/>
    <cellStyle name="输入 2 2 3 14" xfId="4833"/>
    <cellStyle name="输入 2 2 3 14 2" xfId="8644"/>
    <cellStyle name="输入 2 2 3 14 2 2" xfId="28963"/>
    <cellStyle name="输入 2 2 3 14 2 3" xfId="19863"/>
    <cellStyle name="输入 2 2 3 14 3" xfId="12317"/>
    <cellStyle name="输入 2 2 3 14 3 2" xfId="31721"/>
    <cellStyle name="输入 2 2 3 14 3 3" xfId="23423"/>
    <cellStyle name="输入 2 2 3 14 4" xfId="14360"/>
    <cellStyle name="输入 2 2 3 14 4 2" xfId="33676"/>
    <cellStyle name="输入 2 2 3 14 5" xfId="26263"/>
    <cellStyle name="输入 2 2 3 15" xfId="4977"/>
    <cellStyle name="输入 2 2 3 15 2" xfId="8776"/>
    <cellStyle name="输入 2 2 3 15 2 2" xfId="29050"/>
    <cellStyle name="输入 2 2 3 15 2 3" xfId="19995"/>
    <cellStyle name="输入 2 2 3 15 3" xfId="12449"/>
    <cellStyle name="输入 2 2 3 15 3 2" xfId="31808"/>
    <cellStyle name="输入 2 2 3 15 3 3" xfId="23555"/>
    <cellStyle name="输入 2 2 3 15 4" xfId="14409"/>
    <cellStyle name="输入 2 2 3 15 4 2" xfId="33725"/>
    <cellStyle name="输入 2 2 3 15 5" xfId="26362"/>
    <cellStyle name="输入 2 2 3 16" xfId="5105"/>
    <cellStyle name="输入 2 2 3 16 2" xfId="8889"/>
    <cellStyle name="输入 2 2 3 16 2 2" xfId="29159"/>
    <cellStyle name="输入 2 2 3 16 2 3" xfId="20108"/>
    <cellStyle name="输入 2 2 3 16 3" xfId="12562"/>
    <cellStyle name="输入 2 2 3 16 3 2" xfId="31917"/>
    <cellStyle name="输入 2 2 3 16 3 3" xfId="23668"/>
    <cellStyle name="输入 2 2 3 16 4" xfId="14482"/>
    <cellStyle name="输入 2 2 3 16 4 2" xfId="33798"/>
    <cellStyle name="输入 2 2 3 16 5" xfId="26481"/>
    <cellStyle name="输入 2 2 3 17" xfId="5230"/>
    <cellStyle name="输入 2 2 3 17 2" xfId="9001"/>
    <cellStyle name="输入 2 2 3 17 2 2" xfId="29232"/>
    <cellStyle name="输入 2 2 3 17 2 3" xfId="20220"/>
    <cellStyle name="输入 2 2 3 17 3" xfId="12674"/>
    <cellStyle name="输入 2 2 3 17 3 2" xfId="31990"/>
    <cellStyle name="输入 2 2 3 17 3 3" xfId="23780"/>
    <cellStyle name="输入 2 2 3 17 4" xfId="14519"/>
    <cellStyle name="输入 2 2 3 17 4 2" xfId="33835"/>
    <cellStyle name="输入 2 2 3 17 5" xfId="26567"/>
    <cellStyle name="输入 2 2 3 18" xfId="5551"/>
    <cellStyle name="输入 2 2 3 18 2" xfId="9229"/>
    <cellStyle name="输入 2 2 3 18 2 2" xfId="29417"/>
    <cellStyle name="输入 2 2 3 18 3" xfId="16772"/>
    <cellStyle name="输入 2 2 3 18 4" xfId="14695"/>
    <cellStyle name="输入 2 2 3 19" xfId="2355"/>
    <cellStyle name="输入 2 2 3 19 2" xfId="24525"/>
    <cellStyle name="输入 2 2 3 19 3" xfId="14630"/>
    <cellStyle name="输入 2 2 3 2" xfId="1537"/>
    <cellStyle name="输入 2 2 3 2 2" xfId="5596"/>
    <cellStyle name="输入 2 2 3 2 2 2" xfId="26700"/>
    <cellStyle name="输入 2 2 3 2 2 3" xfId="16817"/>
    <cellStyle name="输入 2 2 3 2 3" xfId="9274"/>
    <cellStyle name="输入 2 2 3 2 3 2" xfId="29462"/>
    <cellStyle name="输入 2 2 3 2 3 3" xfId="20380"/>
    <cellStyle name="输入 2 2 3 2 4" xfId="12755"/>
    <cellStyle name="输入 2 2 3 2 4 2" xfId="32071"/>
    <cellStyle name="输入 2 2 3 2 5" xfId="23912"/>
    <cellStyle name="输入 2 2 3 2 6" xfId="34922"/>
    <cellStyle name="输入 2 2 3 20" xfId="34399"/>
    <cellStyle name="输入 2 2 3 3" xfId="2714"/>
    <cellStyle name="输入 2 2 3 3 2" xfId="6593"/>
    <cellStyle name="输入 2 2 3 3 2 2" xfId="27509"/>
    <cellStyle name="输入 2 2 3 3 2 3" xfId="17812"/>
    <cellStyle name="输入 2 2 3 3 3" xfId="10266"/>
    <cellStyle name="输入 2 2 3 3 3 2" xfId="30267"/>
    <cellStyle name="输入 2 2 3 3 3 3" xfId="21372"/>
    <cellStyle name="输入 2 2 3 3 4" xfId="13360"/>
    <cellStyle name="输入 2 2 3 3 4 2" xfId="32676"/>
    <cellStyle name="输入 2 2 3 3 5" xfId="24773"/>
    <cellStyle name="输入 2 2 3 3 6" xfId="35652"/>
    <cellStyle name="输入 2 2 3 4" xfId="2865"/>
    <cellStyle name="输入 2 2 3 4 2" xfId="6744"/>
    <cellStyle name="输入 2 2 3 4 2 2" xfId="27642"/>
    <cellStyle name="输入 2 2 3 4 2 3" xfId="17963"/>
    <cellStyle name="输入 2 2 3 4 3" xfId="10417"/>
    <cellStyle name="输入 2 2 3 4 3 2" xfId="30400"/>
    <cellStyle name="输入 2 2 3 4 3 3" xfId="21523"/>
    <cellStyle name="输入 2 2 3 4 4" xfId="13451"/>
    <cellStyle name="输入 2 2 3 4 4 2" xfId="32767"/>
    <cellStyle name="输入 2 2 3 4 5" xfId="24906"/>
    <cellStyle name="输入 2 2 3 5" xfId="3025"/>
    <cellStyle name="输入 2 2 3 5 2" xfId="6891"/>
    <cellStyle name="输入 2 2 3 5 2 2" xfId="27742"/>
    <cellStyle name="输入 2 2 3 5 2 3" xfId="18110"/>
    <cellStyle name="输入 2 2 3 5 3" xfId="10564"/>
    <cellStyle name="输入 2 2 3 5 3 2" xfId="30500"/>
    <cellStyle name="输入 2 2 3 5 3 3" xfId="21670"/>
    <cellStyle name="输入 2 2 3 5 4" xfId="13513"/>
    <cellStyle name="输入 2 2 3 5 4 2" xfId="32829"/>
    <cellStyle name="输入 2 2 3 5 5" xfId="25007"/>
    <cellStyle name="输入 2 2 3 6" xfId="3270"/>
    <cellStyle name="输入 2 2 3 6 2" xfId="7135"/>
    <cellStyle name="输入 2 2 3 6 2 2" xfId="27919"/>
    <cellStyle name="输入 2 2 3 6 2 3" xfId="18354"/>
    <cellStyle name="输入 2 2 3 6 3" xfId="10808"/>
    <cellStyle name="输入 2 2 3 6 3 2" xfId="30677"/>
    <cellStyle name="输入 2 2 3 6 3 3" xfId="21914"/>
    <cellStyle name="输入 2 2 3 6 4" xfId="13652"/>
    <cellStyle name="输入 2 2 3 6 4 2" xfId="32968"/>
    <cellStyle name="输入 2 2 3 6 5" xfId="25184"/>
    <cellStyle name="输入 2 2 3 7" xfId="3412"/>
    <cellStyle name="输入 2 2 3 7 2" xfId="7270"/>
    <cellStyle name="输入 2 2 3 7 2 2" xfId="28011"/>
    <cellStyle name="输入 2 2 3 7 2 3" xfId="18489"/>
    <cellStyle name="输入 2 2 3 7 3" xfId="10943"/>
    <cellStyle name="输入 2 2 3 7 3 2" xfId="30769"/>
    <cellStyle name="输入 2 2 3 7 3 3" xfId="22049"/>
    <cellStyle name="输入 2 2 3 7 4" xfId="13696"/>
    <cellStyle name="输入 2 2 3 7 4 2" xfId="33012"/>
    <cellStyle name="输入 2 2 3 7 5" xfId="25279"/>
    <cellStyle name="输入 2 2 3 8" xfId="3665"/>
    <cellStyle name="输入 2 2 3 8 2" xfId="7522"/>
    <cellStyle name="输入 2 2 3 8 2 2" xfId="28156"/>
    <cellStyle name="输入 2 2 3 8 2 3" xfId="18741"/>
    <cellStyle name="输入 2 2 3 8 3" xfId="11195"/>
    <cellStyle name="输入 2 2 3 8 3 2" xfId="30914"/>
    <cellStyle name="输入 2 2 3 8 3 3" xfId="22301"/>
    <cellStyle name="输入 2 2 3 8 4" xfId="13795"/>
    <cellStyle name="输入 2 2 3 8 4 2" xfId="33111"/>
    <cellStyle name="输入 2 2 3 8 5" xfId="25425"/>
    <cellStyle name="输入 2 2 3 9" xfId="3921"/>
    <cellStyle name="输入 2 2 3 9 2" xfId="7747"/>
    <cellStyle name="输入 2 2 3 9 2 2" xfId="28336"/>
    <cellStyle name="输入 2 2 3 9 2 3" xfId="18966"/>
    <cellStyle name="输入 2 2 3 9 3" xfId="11420"/>
    <cellStyle name="输入 2 2 3 9 3 2" xfId="31094"/>
    <cellStyle name="输入 2 2 3 9 3 3" xfId="22526"/>
    <cellStyle name="输入 2 2 3 9 4" xfId="13927"/>
    <cellStyle name="输入 2 2 3 9 4 2" xfId="33243"/>
    <cellStyle name="输入 2 2 3 9 5" xfId="25625"/>
    <cellStyle name="输入 2 2 4" xfId="1453"/>
    <cellStyle name="输入 2 2 4 10" xfId="4066"/>
    <cellStyle name="输入 2 2 4 10 2" xfId="7891"/>
    <cellStyle name="输入 2 2 4 10 2 2" xfId="28433"/>
    <cellStyle name="输入 2 2 4 10 2 3" xfId="19110"/>
    <cellStyle name="输入 2 2 4 10 3" xfId="11564"/>
    <cellStyle name="输入 2 2 4 10 3 2" xfId="31191"/>
    <cellStyle name="输入 2 2 4 10 3 3" xfId="22670"/>
    <cellStyle name="输入 2 2 4 10 4" xfId="13986"/>
    <cellStyle name="输入 2 2 4 10 4 2" xfId="33302"/>
    <cellStyle name="输入 2 2 4 10 5" xfId="25722"/>
    <cellStyle name="输入 2 2 4 11" xfId="4308"/>
    <cellStyle name="输入 2 2 4 11 2" xfId="8128"/>
    <cellStyle name="输入 2 2 4 11 2 2" xfId="28603"/>
    <cellStyle name="输入 2 2 4 11 2 3" xfId="19347"/>
    <cellStyle name="输入 2 2 4 11 3" xfId="11801"/>
    <cellStyle name="输入 2 2 4 11 3 2" xfId="31361"/>
    <cellStyle name="输入 2 2 4 11 3 3" xfId="22907"/>
    <cellStyle name="输入 2 2 4 11 4" xfId="14118"/>
    <cellStyle name="输入 2 2 4 11 4 2" xfId="33434"/>
    <cellStyle name="输入 2 2 4 11 5" xfId="25897"/>
    <cellStyle name="输入 2 2 4 12" xfId="4436"/>
    <cellStyle name="输入 2 2 4 12 2" xfId="8254"/>
    <cellStyle name="输入 2 2 4 12 2 2" xfId="28686"/>
    <cellStyle name="输入 2 2 4 12 2 3" xfId="19473"/>
    <cellStyle name="输入 2 2 4 12 3" xfId="11927"/>
    <cellStyle name="输入 2 2 4 12 3 2" xfId="31444"/>
    <cellStyle name="输入 2 2 4 12 3 3" xfId="23033"/>
    <cellStyle name="输入 2 2 4 12 4" xfId="14159"/>
    <cellStyle name="输入 2 2 4 12 4 2" xfId="33475"/>
    <cellStyle name="输入 2 2 4 12 5" xfId="25981"/>
    <cellStyle name="输入 2 2 4 13" xfId="4681"/>
    <cellStyle name="输入 2 2 4 13 2" xfId="8494"/>
    <cellStyle name="输入 2 2 4 13 2 2" xfId="28819"/>
    <cellStyle name="输入 2 2 4 13 2 3" xfId="19713"/>
    <cellStyle name="输入 2 2 4 13 3" xfId="12167"/>
    <cellStyle name="输入 2 2 4 13 3 2" xfId="31577"/>
    <cellStyle name="输入 2 2 4 13 3 3" xfId="23273"/>
    <cellStyle name="输入 2 2 4 13 4" xfId="14252"/>
    <cellStyle name="输入 2 2 4 13 4 2" xfId="33568"/>
    <cellStyle name="输入 2 2 4 13 5" xfId="26119"/>
    <cellStyle name="输入 2 2 4 14" xfId="4834"/>
    <cellStyle name="输入 2 2 4 14 2" xfId="8645"/>
    <cellStyle name="输入 2 2 4 14 2 2" xfId="28964"/>
    <cellStyle name="输入 2 2 4 14 2 3" xfId="19864"/>
    <cellStyle name="输入 2 2 4 14 3" xfId="12318"/>
    <cellStyle name="输入 2 2 4 14 3 2" xfId="31722"/>
    <cellStyle name="输入 2 2 4 14 3 3" xfId="23424"/>
    <cellStyle name="输入 2 2 4 14 4" xfId="14361"/>
    <cellStyle name="输入 2 2 4 14 4 2" xfId="33677"/>
    <cellStyle name="输入 2 2 4 14 5" xfId="26264"/>
    <cellStyle name="输入 2 2 4 15" xfId="4978"/>
    <cellStyle name="输入 2 2 4 15 2" xfId="8777"/>
    <cellStyle name="输入 2 2 4 15 2 2" xfId="29051"/>
    <cellStyle name="输入 2 2 4 15 2 3" xfId="19996"/>
    <cellStyle name="输入 2 2 4 15 3" xfId="12450"/>
    <cellStyle name="输入 2 2 4 15 3 2" xfId="31809"/>
    <cellStyle name="输入 2 2 4 15 3 3" xfId="23556"/>
    <cellStyle name="输入 2 2 4 15 4" xfId="14410"/>
    <cellStyle name="输入 2 2 4 15 4 2" xfId="33726"/>
    <cellStyle name="输入 2 2 4 15 5" xfId="26363"/>
    <cellStyle name="输入 2 2 4 16" xfId="5106"/>
    <cellStyle name="输入 2 2 4 16 2" xfId="8890"/>
    <cellStyle name="输入 2 2 4 16 2 2" xfId="29160"/>
    <cellStyle name="输入 2 2 4 16 2 3" xfId="20109"/>
    <cellStyle name="输入 2 2 4 16 3" xfId="12563"/>
    <cellStyle name="输入 2 2 4 16 3 2" xfId="31918"/>
    <cellStyle name="输入 2 2 4 16 3 3" xfId="23669"/>
    <cellStyle name="输入 2 2 4 16 4" xfId="14483"/>
    <cellStyle name="输入 2 2 4 16 4 2" xfId="33799"/>
    <cellStyle name="输入 2 2 4 16 5" xfId="26482"/>
    <cellStyle name="输入 2 2 4 17" xfId="5231"/>
    <cellStyle name="输入 2 2 4 17 2" xfId="9002"/>
    <cellStyle name="输入 2 2 4 17 2 2" xfId="29233"/>
    <cellStyle name="输入 2 2 4 17 2 3" xfId="20221"/>
    <cellStyle name="输入 2 2 4 17 3" xfId="12675"/>
    <cellStyle name="输入 2 2 4 17 3 2" xfId="31991"/>
    <cellStyle name="输入 2 2 4 17 3 3" xfId="23781"/>
    <cellStyle name="输入 2 2 4 17 4" xfId="14520"/>
    <cellStyle name="输入 2 2 4 17 4 2" xfId="33836"/>
    <cellStyle name="输入 2 2 4 17 5" xfId="26568"/>
    <cellStyle name="输入 2 2 4 18" xfId="5552"/>
    <cellStyle name="输入 2 2 4 18 2" xfId="9230"/>
    <cellStyle name="输入 2 2 4 18 2 2" xfId="29418"/>
    <cellStyle name="输入 2 2 4 18 3" xfId="16773"/>
    <cellStyle name="输入 2 2 4 18 4" xfId="14696"/>
    <cellStyle name="输入 2 2 4 19" xfId="2356"/>
    <cellStyle name="输入 2 2 4 19 2" xfId="24526"/>
    <cellStyle name="输入 2 2 4 19 3" xfId="16442"/>
    <cellStyle name="输入 2 2 4 2" xfId="1536"/>
    <cellStyle name="输入 2 2 4 2 2" xfId="5595"/>
    <cellStyle name="输入 2 2 4 2 2 2" xfId="26699"/>
    <cellStyle name="输入 2 2 4 2 2 3" xfId="16816"/>
    <cellStyle name="输入 2 2 4 2 3" xfId="9273"/>
    <cellStyle name="输入 2 2 4 2 3 2" xfId="29461"/>
    <cellStyle name="输入 2 2 4 2 3 3" xfId="20379"/>
    <cellStyle name="输入 2 2 4 2 4" xfId="12754"/>
    <cellStyle name="输入 2 2 4 2 4 2" xfId="32070"/>
    <cellStyle name="输入 2 2 4 2 5" xfId="23911"/>
    <cellStyle name="输入 2 2 4 2 6" xfId="35306"/>
    <cellStyle name="输入 2 2 4 20" xfId="35086"/>
    <cellStyle name="输入 2 2 4 3" xfId="2715"/>
    <cellStyle name="输入 2 2 4 3 2" xfId="6594"/>
    <cellStyle name="输入 2 2 4 3 2 2" xfId="27510"/>
    <cellStyle name="输入 2 2 4 3 2 3" xfId="17813"/>
    <cellStyle name="输入 2 2 4 3 3" xfId="10267"/>
    <cellStyle name="输入 2 2 4 3 3 2" xfId="30268"/>
    <cellStyle name="输入 2 2 4 3 3 3" xfId="21373"/>
    <cellStyle name="输入 2 2 4 3 4" xfId="13361"/>
    <cellStyle name="输入 2 2 4 3 4 2" xfId="32677"/>
    <cellStyle name="输入 2 2 4 3 5" xfId="24774"/>
    <cellStyle name="输入 2 2 4 3 6" xfId="35769"/>
    <cellStyle name="输入 2 2 4 4" xfId="2866"/>
    <cellStyle name="输入 2 2 4 4 2" xfId="6745"/>
    <cellStyle name="输入 2 2 4 4 2 2" xfId="27643"/>
    <cellStyle name="输入 2 2 4 4 2 3" xfId="17964"/>
    <cellStyle name="输入 2 2 4 4 3" xfId="10418"/>
    <cellStyle name="输入 2 2 4 4 3 2" xfId="30401"/>
    <cellStyle name="输入 2 2 4 4 3 3" xfId="21524"/>
    <cellStyle name="输入 2 2 4 4 4" xfId="13452"/>
    <cellStyle name="输入 2 2 4 4 4 2" xfId="32768"/>
    <cellStyle name="输入 2 2 4 4 5" xfId="24907"/>
    <cellStyle name="输入 2 2 4 5" xfId="3026"/>
    <cellStyle name="输入 2 2 4 5 2" xfId="6892"/>
    <cellStyle name="输入 2 2 4 5 2 2" xfId="27743"/>
    <cellStyle name="输入 2 2 4 5 2 3" xfId="18111"/>
    <cellStyle name="输入 2 2 4 5 3" xfId="10565"/>
    <cellStyle name="输入 2 2 4 5 3 2" xfId="30501"/>
    <cellStyle name="输入 2 2 4 5 3 3" xfId="21671"/>
    <cellStyle name="输入 2 2 4 5 4" xfId="13514"/>
    <cellStyle name="输入 2 2 4 5 4 2" xfId="32830"/>
    <cellStyle name="输入 2 2 4 5 5" xfId="25008"/>
    <cellStyle name="输入 2 2 4 6" xfId="3271"/>
    <cellStyle name="输入 2 2 4 6 2" xfId="7136"/>
    <cellStyle name="输入 2 2 4 6 2 2" xfId="27920"/>
    <cellStyle name="输入 2 2 4 6 2 3" xfId="18355"/>
    <cellStyle name="输入 2 2 4 6 3" xfId="10809"/>
    <cellStyle name="输入 2 2 4 6 3 2" xfId="30678"/>
    <cellStyle name="输入 2 2 4 6 3 3" xfId="21915"/>
    <cellStyle name="输入 2 2 4 6 4" xfId="13653"/>
    <cellStyle name="输入 2 2 4 6 4 2" xfId="32969"/>
    <cellStyle name="输入 2 2 4 6 5" xfId="25185"/>
    <cellStyle name="输入 2 2 4 7" xfId="3413"/>
    <cellStyle name="输入 2 2 4 7 2" xfId="7271"/>
    <cellStyle name="输入 2 2 4 7 2 2" xfId="28012"/>
    <cellStyle name="输入 2 2 4 7 2 3" xfId="18490"/>
    <cellStyle name="输入 2 2 4 7 3" xfId="10944"/>
    <cellStyle name="输入 2 2 4 7 3 2" xfId="30770"/>
    <cellStyle name="输入 2 2 4 7 3 3" xfId="22050"/>
    <cellStyle name="输入 2 2 4 7 4" xfId="13697"/>
    <cellStyle name="输入 2 2 4 7 4 2" xfId="33013"/>
    <cellStyle name="输入 2 2 4 7 5" xfId="25280"/>
    <cellStyle name="输入 2 2 4 8" xfId="3666"/>
    <cellStyle name="输入 2 2 4 8 2" xfId="7523"/>
    <cellStyle name="输入 2 2 4 8 2 2" xfId="28157"/>
    <cellStyle name="输入 2 2 4 8 2 3" xfId="18742"/>
    <cellStyle name="输入 2 2 4 8 3" xfId="11196"/>
    <cellStyle name="输入 2 2 4 8 3 2" xfId="30915"/>
    <cellStyle name="输入 2 2 4 8 3 3" xfId="22302"/>
    <cellStyle name="输入 2 2 4 8 4" xfId="13796"/>
    <cellStyle name="输入 2 2 4 8 4 2" xfId="33112"/>
    <cellStyle name="输入 2 2 4 8 5" xfId="25426"/>
    <cellStyle name="输入 2 2 4 9" xfId="3922"/>
    <cellStyle name="输入 2 2 4 9 2" xfId="7748"/>
    <cellStyle name="输入 2 2 4 9 2 2" xfId="28337"/>
    <cellStyle name="输入 2 2 4 9 2 3" xfId="18967"/>
    <cellStyle name="输入 2 2 4 9 3" xfId="11421"/>
    <cellStyle name="输入 2 2 4 9 3 2" xfId="31095"/>
    <cellStyle name="输入 2 2 4 9 3 3" xfId="22527"/>
    <cellStyle name="输入 2 2 4 9 4" xfId="13928"/>
    <cellStyle name="输入 2 2 4 9 4 2" xfId="33244"/>
    <cellStyle name="输入 2 2 4 9 5" xfId="25626"/>
    <cellStyle name="输入 2 2 5" xfId="1541"/>
    <cellStyle name="输入 2 2 5 2" xfId="5600"/>
    <cellStyle name="输入 2 2 5 2 2" xfId="26704"/>
    <cellStyle name="输入 2 2 5 2 3" xfId="16821"/>
    <cellStyle name="输入 2 2 5 3" xfId="9278"/>
    <cellStyle name="输入 2 2 5 3 2" xfId="29466"/>
    <cellStyle name="输入 2 2 5 3 3" xfId="20384"/>
    <cellStyle name="输入 2 2 5 4" xfId="12759"/>
    <cellStyle name="输入 2 2 5 4 2" xfId="32075"/>
    <cellStyle name="输入 2 2 5 5" xfId="23916"/>
    <cellStyle name="输入 2 2 6" xfId="2710"/>
    <cellStyle name="输入 2 2 6 2" xfId="6589"/>
    <cellStyle name="输入 2 2 6 2 2" xfId="27505"/>
    <cellStyle name="输入 2 2 6 2 3" xfId="17808"/>
    <cellStyle name="输入 2 2 6 3" xfId="10262"/>
    <cellStyle name="输入 2 2 6 3 2" xfId="30263"/>
    <cellStyle name="输入 2 2 6 3 3" xfId="21368"/>
    <cellStyle name="输入 2 2 6 4" xfId="13356"/>
    <cellStyle name="输入 2 2 6 4 2" xfId="32672"/>
    <cellStyle name="输入 2 2 6 5" xfId="24769"/>
    <cellStyle name="输入 2 2 7" xfId="2861"/>
    <cellStyle name="输入 2 2 7 2" xfId="6740"/>
    <cellStyle name="输入 2 2 7 2 2" xfId="27638"/>
    <cellStyle name="输入 2 2 7 2 3" xfId="17959"/>
    <cellStyle name="输入 2 2 7 3" xfId="10413"/>
    <cellStyle name="输入 2 2 7 3 2" xfId="30396"/>
    <cellStyle name="输入 2 2 7 3 3" xfId="21519"/>
    <cellStyle name="输入 2 2 7 4" xfId="13447"/>
    <cellStyle name="输入 2 2 7 4 2" xfId="32763"/>
    <cellStyle name="输入 2 2 7 5" xfId="24902"/>
    <cellStyle name="输入 2 2 8" xfId="3021"/>
    <cellStyle name="输入 2 2 8 2" xfId="6887"/>
    <cellStyle name="输入 2 2 8 2 2" xfId="27738"/>
    <cellStyle name="输入 2 2 8 2 3" xfId="18106"/>
    <cellStyle name="输入 2 2 8 3" xfId="10560"/>
    <cellStyle name="输入 2 2 8 3 2" xfId="30496"/>
    <cellStyle name="输入 2 2 8 3 3" xfId="21666"/>
    <cellStyle name="输入 2 2 8 4" xfId="13509"/>
    <cellStyle name="输入 2 2 8 4 2" xfId="32825"/>
    <cellStyle name="输入 2 2 8 5" xfId="25003"/>
    <cellStyle name="输入 2 2 9" xfId="3266"/>
    <cellStyle name="输入 2 2 9 2" xfId="7131"/>
    <cellStyle name="输入 2 2 9 2 2" xfId="27915"/>
    <cellStyle name="输入 2 2 9 2 3" xfId="18350"/>
    <cellStyle name="输入 2 2 9 3" xfId="10804"/>
    <cellStyle name="输入 2 2 9 3 2" xfId="30673"/>
    <cellStyle name="输入 2 2 9 3 3" xfId="21910"/>
    <cellStyle name="输入 2 2 9 4" xfId="13648"/>
    <cellStyle name="输入 2 2 9 4 2" xfId="32964"/>
    <cellStyle name="输入 2 2 9 5" xfId="25180"/>
    <cellStyle name="输入 2 20" xfId="5100"/>
    <cellStyle name="输入 2 20 2" xfId="8884"/>
    <cellStyle name="输入 2 20 2 2" xfId="29154"/>
    <cellStyle name="输入 2 20 2 3" xfId="20103"/>
    <cellStyle name="输入 2 20 3" xfId="12557"/>
    <cellStyle name="输入 2 20 3 2" xfId="31912"/>
    <cellStyle name="输入 2 20 3 3" xfId="23663"/>
    <cellStyle name="输入 2 20 4" xfId="14477"/>
    <cellStyle name="输入 2 20 4 2" xfId="33793"/>
    <cellStyle name="输入 2 20 5" xfId="26476"/>
    <cellStyle name="输入 2 21" xfId="5225"/>
    <cellStyle name="输入 2 21 2" xfId="8996"/>
    <cellStyle name="输入 2 21 2 2" xfId="29227"/>
    <cellStyle name="输入 2 21 2 3" xfId="20215"/>
    <cellStyle name="输入 2 21 3" xfId="12669"/>
    <cellStyle name="输入 2 21 3 2" xfId="31985"/>
    <cellStyle name="输入 2 21 3 3" xfId="23775"/>
    <cellStyle name="输入 2 21 4" xfId="14514"/>
    <cellStyle name="输入 2 21 4 2" xfId="33830"/>
    <cellStyle name="输入 2 21 5" xfId="26562"/>
    <cellStyle name="输入 2 22" xfId="5546"/>
    <cellStyle name="输入 2 22 2" xfId="9224"/>
    <cellStyle name="输入 2 22 2 2" xfId="29412"/>
    <cellStyle name="输入 2 22 3" xfId="16767"/>
    <cellStyle name="输入 2 22 4" xfId="14690"/>
    <cellStyle name="输入 2 23" xfId="3362"/>
    <cellStyle name="输入 2 23 2" xfId="25268"/>
    <cellStyle name="输入 2 23 3" xfId="16525"/>
    <cellStyle name="输入 2 24" xfId="34072"/>
    <cellStyle name="输入 2 3" xfId="1454"/>
    <cellStyle name="输入 2 3 10" xfId="3414"/>
    <cellStyle name="输入 2 3 10 2" xfId="7272"/>
    <cellStyle name="输入 2 3 10 2 2" xfId="28013"/>
    <cellStyle name="输入 2 3 10 2 3" xfId="18491"/>
    <cellStyle name="输入 2 3 10 3" xfId="10945"/>
    <cellStyle name="输入 2 3 10 3 2" xfId="30771"/>
    <cellStyle name="输入 2 3 10 3 3" xfId="22051"/>
    <cellStyle name="输入 2 3 10 4" xfId="13698"/>
    <cellStyle name="输入 2 3 10 4 2" xfId="33014"/>
    <cellStyle name="输入 2 3 10 5" xfId="25281"/>
    <cellStyle name="输入 2 3 11" xfId="3667"/>
    <cellStyle name="输入 2 3 11 2" xfId="7524"/>
    <cellStyle name="输入 2 3 11 2 2" xfId="28158"/>
    <cellStyle name="输入 2 3 11 2 3" xfId="18743"/>
    <cellStyle name="输入 2 3 11 3" xfId="11197"/>
    <cellStyle name="输入 2 3 11 3 2" xfId="30916"/>
    <cellStyle name="输入 2 3 11 3 3" xfId="22303"/>
    <cellStyle name="输入 2 3 11 4" xfId="13797"/>
    <cellStyle name="输入 2 3 11 4 2" xfId="33113"/>
    <cellStyle name="输入 2 3 11 5" xfId="25427"/>
    <cellStyle name="输入 2 3 12" xfId="3923"/>
    <cellStyle name="输入 2 3 12 2" xfId="7749"/>
    <cellStyle name="输入 2 3 12 2 2" xfId="28338"/>
    <cellStyle name="输入 2 3 12 2 3" xfId="18968"/>
    <cellStyle name="输入 2 3 12 3" xfId="11422"/>
    <cellStyle name="输入 2 3 12 3 2" xfId="31096"/>
    <cellStyle name="输入 2 3 12 3 3" xfId="22528"/>
    <cellStyle name="输入 2 3 12 4" xfId="13929"/>
    <cellStyle name="输入 2 3 12 4 2" xfId="33245"/>
    <cellStyle name="输入 2 3 12 5" xfId="25627"/>
    <cellStyle name="输入 2 3 13" xfId="4067"/>
    <cellStyle name="输入 2 3 13 2" xfId="7892"/>
    <cellStyle name="输入 2 3 13 2 2" xfId="28434"/>
    <cellStyle name="输入 2 3 13 2 3" xfId="19111"/>
    <cellStyle name="输入 2 3 13 3" xfId="11565"/>
    <cellStyle name="输入 2 3 13 3 2" xfId="31192"/>
    <cellStyle name="输入 2 3 13 3 3" xfId="22671"/>
    <cellStyle name="输入 2 3 13 4" xfId="13987"/>
    <cellStyle name="输入 2 3 13 4 2" xfId="33303"/>
    <cellStyle name="输入 2 3 13 5" xfId="25723"/>
    <cellStyle name="输入 2 3 14" xfId="4309"/>
    <cellStyle name="输入 2 3 14 2" xfId="8129"/>
    <cellStyle name="输入 2 3 14 2 2" xfId="28604"/>
    <cellStyle name="输入 2 3 14 2 3" xfId="19348"/>
    <cellStyle name="输入 2 3 14 3" xfId="11802"/>
    <cellStyle name="输入 2 3 14 3 2" xfId="31362"/>
    <cellStyle name="输入 2 3 14 3 3" xfId="22908"/>
    <cellStyle name="输入 2 3 14 4" xfId="14119"/>
    <cellStyle name="输入 2 3 14 4 2" xfId="33435"/>
    <cellStyle name="输入 2 3 14 5" xfId="25898"/>
    <cellStyle name="输入 2 3 15" xfId="4437"/>
    <cellStyle name="输入 2 3 15 2" xfId="8255"/>
    <cellStyle name="输入 2 3 15 2 2" xfId="28687"/>
    <cellStyle name="输入 2 3 15 2 3" xfId="19474"/>
    <cellStyle name="输入 2 3 15 3" xfId="11928"/>
    <cellStyle name="输入 2 3 15 3 2" xfId="31445"/>
    <cellStyle name="输入 2 3 15 3 3" xfId="23034"/>
    <cellStyle name="输入 2 3 15 4" xfId="14160"/>
    <cellStyle name="输入 2 3 15 4 2" xfId="33476"/>
    <cellStyle name="输入 2 3 15 5" xfId="25982"/>
    <cellStyle name="输入 2 3 16" xfId="4682"/>
    <cellStyle name="输入 2 3 16 2" xfId="8495"/>
    <cellStyle name="输入 2 3 16 2 2" xfId="28820"/>
    <cellStyle name="输入 2 3 16 2 3" xfId="19714"/>
    <cellStyle name="输入 2 3 16 3" xfId="12168"/>
    <cellStyle name="输入 2 3 16 3 2" xfId="31578"/>
    <cellStyle name="输入 2 3 16 3 3" xfId="23274"/>
    <cellStyle name="输入 2 3 16 4" xfId="14253"/>
    <cellStyle name="输入 2 3 16 4 2" xfId="33569"/>
    <cellStyle name="输入 2 3 16 5" xfId="26120"/>
    <cellStyle name="输入 2 3 17" xfId="4835"/>
    <cellStyle name="输入 2 3 17 2" xfId="8646"/>
    <cellStyle name="输入 2 3 17 2 2" xfId="28965"/>
    <cellStyle name="输入 2 3 17 2 3" xfId="19865"/>
    <cellStyle name="输入 2 3 17 3" xfId="12319"/>
    <cellStyle name="输入 2 3 17 3 2" xfId="31723"/>
    <cellStyle name="输入 2 3 17 3 3" xfId="23425"/>
    <cellStyle name="输入 2 3 17 4" xfId="14362"/>
    <cellStyle name="输入 2 3 17 4 2" xfId="33678"/>
    <cellStyle name="输入 2 3 17 5" xfId="26265"/>
    <cellStyle name="输入 2 3 18" xfId="4979"/>
    <cellStyle name="输入 2 3 18 2" xfId="8778"/>
    <cellStyle name="输入 2 3 18 2 2" xfId="29052"/>
    <cellStyle name="输入 2 3 18 2 3" xfId="19997"/>
    <cellStyle name="输入 2 3 18 3" xfId="12451"/>
    <cellStyle name="输入 2 3 18 3 2" xfId="31810"/>
    <cellStyle name="输入 2 3 18 3 3" xfId="23557"/>
    <cellStyle name="输入 2 3 18 4" xfId="14411"/>
    <cellStyle name="输入 2 3 18 4 2" xfId="33727"/>
    <cellStyle name="输入 2 3 18 5" xfId="26364"/>
    <cellStyle name="输入 2 3 19" xfId="5107"/>
    <cellStyle name="输入 2 3 19 2" xfId="8891"/>
    <cellStyle name="输入 2 3 19 2 2" xfId="29161"/>
    <cellStyle name="输入 2 3 19 2 3" xfId="20110"/>
    <cellStyle name="输入 2 3 19 3" xfId="12564"/>
    <cellStyle name="输入 2 3 19 3 2" xfId="31919"/>
    <cellStyle name="输入 2 3 19 3 3" xfId="23670"/>
    <cellStyle name="输入 2 3 19 4" xfId="14484"/>
    <cellStyle name="输入 2 3 19 4 2" xfId="33800"/>
    <cellStyle name="输入 2 3 19 5" xfId="26483"/>
    <cellStyle name="输入 2 3 2" xfId="1455"/>
    <cellStyle name="输入 2 3 2 10" xfId="4068"/>
    <cellStyle name="输入 2 3 2 10 2" xfId="7893"/>
    <cellStyle name="输入 2 3 2 10 2 2" xfId="28435"/>
    <cellStyle name="输入 2 3 2 10 2 3" xfId="19112"/>
    <cellStyle name="输入 2 3 2 10 3" xfId="11566"/>
    <cellStyle name="输入 2 3 2 10 3 2" xfId="31193"/>
    <cellStyle name="输入 2 3 2 10 3 3" xfId="22672"/>
    <cellStyle name="输入 2 3 2 10 4" xfId="13988"/>
    <cellStyle name="输入 2 3 2 10 4 2" xfId="33304"/>
    <cellStyle name="输入 2 3 2 10 5" xfId="25724"/>
    <cellStyle name="输入 2 3 2 11" xfId="4310"/>
    <cellStyle name="输入 2 3 2 11 2" xfId="8130"/>
    <cellStyle name="输入 2 3 2 11 2 2" xfId="28605"/>
    <cellStyle name="输入 2 3 2 11 2 3" xfId="19349"/>
    <cellStyle name="输入 2 3 2 11 3" xfId="11803"/>
    <cellStyle name="输入 2 3 2 11 3 2" xfId="31363"/>
    <cellStyle name="输入 2 3 2 11 3 3" xfId="22909"/>
    <cellStyle name="输入 2 3 2 11 4" xfId="14120"/>
    <cellStyle name="输入 2 3 2 11 4 2" xfId="33436"/>
    <cellStyle name="输入 2 3 2 11 5" xfId="25899"/>
    <cellStyle name="输入 2 3 2 12" xfId="4438"/>
    <cellStyle name="输入 2 3 2 12 2" xfId="8256"/>
    <cellStyle name="输入 2 3 2 12 2 2" xfId="28688"/>
    <cellStyle name="输入 2 3 2 12 2 3" xfId="19475"/>
    <cellStyle name="输入 2 3 2 12 3" xfId="11929"/>
    <cellStyle name="输入 2 3 2 12 3 2" xfId="31446"/>
    <cellStyle name="输入 2 3 2 12 3 3" xfId="23035"/>
    <cellStyle name="输入 2 3 2 12 4" xfId="14161"/>
    <cellStyle name="输入 2 3 2 12 4 2" xfId="33477"/>
    <cellStyle name="输入 2 3 2 12 5" xfId="25983"/>
    <cellStyle name="输入 2 3 2 13" xfId="4683"/>
    <cellStyle name="输入 2 3 2 13 2" xfId="8496"/>
    <cellStyle name="输入 2 3 2 13 2 2" xfId="28821"/>
    <cellStyle name="输入 2 3 2 13 2 3" xfId="19715"/>
    <cellStyle name="输入 2 3 2 13 3" xfId="12169"/>
    <cellStyle name="输入 2 3 2 13 3 2" xfId="31579"/>
    <cellStyle name="输入 2 3 2 13 3 3" xfId="23275"/>
    <cellStyle name="输入 2 3 2 13 4" xfId="14254"/>
    <cellStyle name="输入 2 3 2 13 4 2" xfId="33570"/>
    <cellStyle name="输入 2 3 2 13 5" xfId="26121"/>
    <cellStyle name="输入 2 3 2 14" xfId="4836"/>
    <cellStyle name="输入 2 3 2 14 2" xfId="8647"/>
    <cellStyle name="输入 2 3 2 14 2 2" xfId="28966"/>
    <cellStyle name="输入 2 3 2 14 2 3" xfId="19866"/>
    <cellStyle name="输入 2 3 2 14 3" xfId="12320"/>
    <cellStyle name="输入 2 3 2 14 3 2" xfId="31724"/>
    <cellStyle name="输入 2 3 2 14 3 3" xfId="23426"/>
    <cellStyle name="输入 2 3 2 14 4" xfId="14363"/>
    <cellStyle name="输入 2 3 2 14 4 2" xfId="33679"/>
    <cellStyle name="输入 2 3 2 14 5" xfId="26266"/>
    <cellStyle name="输入 2 3 2 15" xfId="4980"/>
    <cellStyle name="输入 2 3 2 15 2" xfId="8779"/>
    <cellStyle name="输入 2 3 2 15 2 2" xfId="29053"/>
    <cellStyle name="输入 2 3 2 15 2 3" xfId="19998"/>
    <cellStyle name="输入 2 3 2 15 3" xfId="12452"/>
    <cellStyle name="输入 2 3 2 15 3 2" xfId="31811"/>
    <cellStyle name="输入 2 3 2 15 3 3" xfId="23558"/>
    <cellStyle name="输入 2 3 2 15 4" xfId="14412"/>
    <cellStyle name="输入 2 3 2 15 4 2" xfId="33728"/>
    <cellStyle name="输入 2 3 2 15 5" xfId="26365"/>
    <cellStyle name="输入 2 3 2 16" xfId="5108"/>
    <cellStyle name="输入 2 3 2 16 2" xfId="8892"/>
    <cellStyle name="输入 2 3 2 16 2 2" xfId="29162"/>
    <cellStyle name="输入 2 3 2 16 2 3" xfId="20111"/>
    <cellStyle name="输入 2 3 2 16 3" xfId="12565"/>
    <cellStyle name="输入 2 3 2 16 3 2" xfId="31920"/>
    <cellStyle name="输入 2 3 2 16 3 3" xfId="23671"/>
    <cellStyle name="输入 2 3 2 16 4" xfId="14485"/>
    <cellStyle name="输入 2 3 2 16 4 2" xfId="33801"/>
    <cellStyle name="输入 2 3 2 16 5" xfId="26484"/>
    <cellStyle name="输入 2 3 2 17" xfId="5233"/>
    <cellStyle name="输入 2 3 2 17 2" xfId="9004"/>
    <cellStyle name="输入 2 3 2 17 2 2" xfId="29235"/>
    <cellStyle name="输入 2 3 2 17 2 3" xfId="20223"/>
    <cellStyle name="输入 2 3 2 17 3" xfId="12677"/>
    <cellStyle name="输入 2 3 2 17 3 2" xfId="31993"/>
    <cellStyle name="输入 2 3 2 17 3 3" xfId="23783"/>
    <cellStyle name="输入 2 3 2 17 4" xfId="14522"/>
    <cellStyle name="输入 2 3 2 17 4 2" xfId="33838"/>
    <cellStyle name="输入 2 3 2 17 5" xfId="26570"/>
    <cellStyle name="输入 2 3 2 18" xfId="5554"/>
    <cellStyle name="输入 2 3 2 18 2" xfId="9232"/>
    <cellStyle name="输入 2 3 2 18 2 2" xfId="29420"/>
    <cellStyle name="输入 2 3 2 18 3" xfId="16775"/>
    <cellStyle name="输入 2 3 2 18 4" xfId="14698"/>
    <cellStyle name="输入 2 3 2 19" xfId="2374"/>
    <cellStyle name="输入 2 3 2 19 2" xfId="24544"/>
    <cellStyle name="输入 2 3 2 19 3" xfId="14604"/>
    <cellStyle name="输入 2 3 2 2" xfId="1534"/>
    <cellStyle name="输入 2 3 2 2 2" xfId="5593"/>
    <cellStyle name="输入 2 3 2 2 2 2" xfId="26697"/>
    <cellStyle name="输入 2 3 2 2 2 3" xfId="16814"/>
    <cellStyle name="输入 2 3 2 2 3" xfId="9271"/>
    <cellStyle name="输入 2 3 2 2 3 2" xfId="29459"/>
    <cellStyle name="输入 2 3 2 2 3 3" xfId="20377"/>
    <cellStyle name="输入 2 3 2 2 4" xfId="12752"/>
    <cellStyle name="输入 2 3 2 2 4 2" xfId="32068"/>
    <cellStyle name="输入 2 3 2 2 5" xfId="23909"/>
    <cellStyle name="输入 2 3 2 2 6" xfId="34932"/>
    <cellStyle name="输入 2 3 2 20" xfId="34570"/>
    <cellStyle name="输入 2 3 2 3" xfId="2717"/>
    <cellStyle name="输入 2 3 2 3 2" xfId="6596"/>
    <cellStyle name="输入 2 3 2 3 2 2" xfId="27512"/>
    <cellStyle name="输入 2 3 2 3 2 3" xfId="17815"/>
    <cellStyle name="输入 2 3 2 3 3" xfId="10269"/>
    <cellStyle name="输入 2 3 2 3 3 2" xfId="30270"/>
    <cellStyle name="输入 2 3 2 3 3 3" xfId="21375"/>
    <cellStyle name="输入 2 3 2 3 4" xfId="13363"/>
    <cellStyle name="输入 2 3 2 3 4 2" xfId="32679"/>
    <cellStyle name="输入 2 3 2 3 5" xfId="24776"/>
    <cellStyle name="输入 2 3 2 3 6" xfId="36049"/>
    <cellStyle name="输入 2 3 2 4" xfId="2868"/>
    <cellStyle name="输入 2 3 2 4 2" xfId="6747"/>
    <cellStyle name="输入 2 3 2 4 2 2" xfId="27645"/>
    <cellStyle name="输入 2 3 2 4 2 3" xfId="17966"/>
    <cellStyle name="输入 2 3 2 4 3" xfId="10420"/>
    <cellStyle name="输入 2 3 2 4 3 2" xfId="30403"/>
    <cellStyle name="输入 2 3 2 4 3 3" xfId="21526"/>
    <cellStyle name="输入 2 3 2 4 4" xfId="13454"/>
    <cellStyle name="输入 2 3 2 4 4 2" xfId="32770"/>
    <cellStyle name="输入 2 3 2 4 5" xfId="24909"/>
    <cellStyle name="输入 2 3 2 5" xfId="3028"/>
    <cellStyle name="输入 2 3 2 5 2" xfId="6894"/>
    <cellStyle name="输入 2 3 2 5 2 2" xfId="27745"/>
    <cellStyle name="输入 2 3 2 5 2 3" xfId="18113"/>
    <cellStyle name="输入 2 3 2 5 3" xfId="10567"/>
    <cellStyle name="输入 2 3 2 5 3 2" xfId="30503"/>
    <cellStyle name="输入 2 3 2 5 3 3" xfId="21673"/>
    <cellStyle name="输入 2 3 2 5 4" xfId="13516"/>
    <cellStyle name="输入 2 3 2 5 4 2" xfId="32832"/>
    <cellStyle name="输入 2 3 2 5 5" xfId="25010"/>
    <cellStyle name="输入 2 3 2 6" xfId="3273"/>
    <cellStyle name="输入 2 3 2 6 2" xfId="7138"/>
    <cellStyle name="输入 2 3 2 6 2 2" xfId="27922"/>
    <cellStyle name="输入 2 3 2 6 2 3" xfId="18357"/>
    <cellStyle name="输入 2 3 2 6 3" xfId="10811"/>
    <cellStyle name="输入 2 3 2 6 3 2" xfId="30680"/>
    <cellStyle name="输入 2 3 2 6 3 3" xfId="21917"/>
    <cellStyle name="输入 2 3 2 6 4" xfId="13655"/>
    <cellStyle name="输入 2 3 2 6 4 2" xfId="32971"/>
    <cellStyle name="输入 2 3 2 6 5" xfId="25187"/>
    <cellStyle name="输入 2 3 2 7" xfId="3415"/>
    <cellStyle name="输入 2 3 2 7 2" xfId="7273"/>
    <cellStyle name="输入 2 3 2 7 2 2" xfId="28014"/>
    <cellStyle name="输入 2 3 2 7 2 3" xfId="18492"/>
    <cellStyle name="输入 2 3 2 7 3" xfId="10946"/>
    <cellStyle name="输入 2 3 2 7 3 2" xfId="30772"/>
    <cellStyle name="输入 2 3 2 7 3 3" xfId="22052"/>
    <cellStyle name="输入 2 3 2 7 4" xfId="13699"/>
    <cellStyle name="输入 2 3 2 7 4 2" xfId="33015"/>
    <cellStyle name="输入 2 3 2 7 5" xfId="25282"/>
    <cellStyle name="输入 2 3 2 8" xfId="3668"/>
    <cellStyle name="输入 2 3 2 8 2" xfId="7525"/>
    <cellStyle name="输入 2 3 2 8 2 2" xfId="28159"/>
    <cellStyle name="输入 2 3 2 8 2 3" xfId="18744"/>
    <cellStyle name="输入 2 3 2 8 3" xfId="11198"/>
    <cellStyle name="输入 2 3 2 8 3 2" xfId="30917"/>
    <cellStyle name="输入 2 3 2 8 3 3" xfId="22304"/>
    <cellStyle name="输入 2 3 2 8 4" xfId="13798"/>
    <cellStyle name="输入 2 3 2 8 4 2" xfId="33114"/>
    <cellStyle name="输入 2 3 2 8 5" xfId="25428"/>
    <cellStyle name="输入 2 3 2 9" xfId="3924"/>
    <cellStyle name="输入 2 3 2 9 2" xfId="7750"/>
    <cellStyle name="输入 2 3 2 9 2 2" xfId="28339"/>
    <cellStyle name="输入 2 3 2 9 2 3" xfId="18969"/>
    <cellStyle name="输入 2 3 2 9 3" xfId="11423"/>
    <cellStyle name="输入 2 3 2 9 3 2" xfId="31097"/>
    <cellStyle name="输入 2 3 2 9 3 3" xfId="22529"/>
    <cellStyle name="输入 2 3 2 9 4" xfId="13930"/>
    <cellStyle name="输入 2 3 2 9 4 2" xfId="33246"/>
    <cellStyle name="输入 2 3 2 9 5" xfId="25628"/>
    <cellStyle name="输入 2 3 20" xfId="5232"/>
    <cellStyle name="输入 2 3 20 2" xfId="9003"/>
    <cellStyle name="输入 2 3 20 2 2" xfId="29234"/>
    <cellStyle name="输入 2 3 20 2 3" xfId="20222"/>
    <cellStyle name="输入 2 3 20 3" xfId="12676"/>
    <cellStyle name="输入 2 3 20 3 2" xfId="31992"/>
    <cellStyle name="输入 2 3 20 3 3" xfId="23782"/>
    <cellStyle name="输入 2 3 20 4" xfId="14521"/>
    <cellStyle name="输入 2 3 20 4 2" xfId="33837"/>
    <cellStyle name="输入 2 3 20 5" xfId="26569"/>
    <cellStyle name="输入 2 3 21" xfId="5553"/>
    <cellStyle name="输入 2 3 21 2" xfId="9231"/>
    <cellStyle name="输入 2 3 21 2 2" xfId="29419"/>
    <cellStyle name="输入 2 3 21 3" xfId="16774"/>
    <cellStyle name="输入 2 3 21 4" xfId="14697"/>
    <cellStyle name="输入 2 3 22" xfId="2373"/>
    <cellStyle name="输入 2 3 22 2" xfId="24543"/>
    <cellStyle name="输入 2 3 22 3" xfId="16424"/>
    <cellStyle name="输入 2 3 23" xfId="34102"/>
    <cellStyle name="输入 2 3 3" xfId="1456"/>
    <cellStyle name="输入 2 3 3 10" xfId="3925"/>
    <cellStyle name="输入 2 3 3 10 2" xfId="7751"/>
    <cellStyle name="输入 2 3 3 10 2 2" xfId="28340"/>
    <cellStyle name="输入 2 3 3 10 2 3" xfId="18970"/>
    <cellStyle name="输入 2 3 3 10 3" xfId="11424"/>
    <cellStyle name="输入 2 3 3 10 3 2" xfId="31098"/>
    <cellStyle name="输入 2 3 3 10 3 3" xfId="22530"/>
    <cellStyle name="输入 2 3 3 10 4" xfId="13931"/>
    <cellStyle name="输入 2 3 3 10 4 2" xfId="33247"/>
    <cellStyle name="输入 2 3 3 10 5" xfId="25629"/>
    <cellStyle name="输入 2 3 3 11" xfId="4069"/>
    <cellStyle name="输入 2 3 3 11 2" xfId="7894"/>
    <cellStyle name="输入 2 3 3 11 2 2" xfId="28436"/>
    <cellStyle name="输入 2 3 3 11 2 3" xfId="19113"/>
    <cellStyle name="输入 2 3 3 11 3" xfId="11567"/>
    <cellStyle name="输入 2 3 3 11 3 2" xfId="31194"/>
    <cellStyle name="输入 2 3 3 11 3 3" xfId="22673"/>
    <cellStyle name="输入 2 3 3 11 4" xfId="13989"/>
    <cellStyle name="输入 2 3 3 11 4 2" xfId="33305"/>
    <cellStyle name="输入 2 3 3 11 5" xfId="25725"/>
    <cellStyle name="输入 2 3 3 12" xfId="4311"/>
    <cellStyle name="输入 2 3 3 12 2" xfId="8131"/>
    <cellStyle name="输入 2 3 3 12 2 2" xfId="28606"/>
    <cellStyle name="输入 2 3 3 12 2 3" xfId="19350"/>
    <cellStyle name="输入 2 3 3 12 3" xfId="11804"/>
    <cellStyle name="输入 2 3 3 12 3 2" xfId="31364"/>
    <cellStyle name="输入 2 3 3 12 3 3" xfId="22910"/>
    <cellStyle name="输入 2 3 3 12 4" xfId="14121"/>
    <cellStyle name="输入 2 3 3 12 4 2" xfId="33437"/>
    <cellStyle name="输入 2 3 3 12 5" xfId="25900"/>
    <cellStyle name="输入 2 3 3 13" xfId="4439"/>
    <cellStyle name="输入 2 3 3 13 2" xfId="8257"/>
    <cellStyle name="输入 2 3 3 13 2 2" xfId="28689"/>
    <cellStyle name="输入 2 3 3 13 2 3" xfId="19476"/>
    <cellStyle name="输入 2 3 3 13 3" xfId="11930"/>
    <cellStyle name="输入 2 3 3 13 3 2" xfId="31447"/>
    <cellStyle name="输入 2 3 3 13 3 3" xfId="23036"/>
    <cellStyle name="输入 2 3 3 13 4" xfId="14162"/>
    <cellStyle name="输入 2 3 3 13 4 2" xfId="33478"/>
    <cellStyle name="输入 2 3 3 13 5" xfId="25984"/>
    <cellStyle name="输入 2 3 3 14" xfId="4684"/>
    <cellStyle name="输入 2 3 3 14 2" xfId="8497"/>
    <cellStyle name="输入 2 3 3 14 2 2" xfId="28822"/>
    <cellStyle name="输入 2 3 3 14 2 3" xfId="19716"/>
    <cellStyle name="输入 2 3 3 14 3" xfId="12170"/>
    <cellStyle name="输入 2 3 3 14 3 2" xfId="31580"/>
    <cellStyle name="输入 2 3 3 14 3 3" xfId="23276"/>
    <cellStyle name="输入 2 3 3 14 4" xfId="14255"/>
    <cellStyle name="输入 2 3 3 14 4 2" xfId="33571"/>
    <cellStyle name="输入 2 3 3 14 5" xfId="26122"/>
    <cellStyle name="输入 2 3 3 15" xfId="4837"/>
    <cellStyle name="输入 2 3 3 15 2" xfId="8648"/>
    <cellStyle name="输入 2 3 3 15 2 2" xfId="28967"/>
    <cellStyle name="输入 2 3 3 15 2 3" xfId="19867"/>
    <cellStyle name="输入 2 3 3 15 3" xfId="12321"/>
    <cellStyle name="输入 2 3 3 15 3 2" xfId="31725"/>
    <cellStyle name="输入 2 3 3 15 3 3" xfId="23427"/>
    <cellStyle name="输入 2 3 3 15 4" xfId="14364"/>
    <cellStyle name="输入 2 3 3 15 4 2" xfId="33680"/>
    <cellStyle name="输入 2 3 3 15 5" xfId="26267"/>
    <cellStyle name="输入 2 3 3 16" xfId="4981"/>
    <cellStyle name="输入 2 3 3 16 2" xfId="8780"/>
    <cellStyle name="输入 2 3 3 16 2 2" xfId="29054"/>
    <cellStyle name="输入 2 3 3 16 2 3" xfId="19999"/>
    <cellStyle name="输入 2 3 3 16 3" xfId="12453"/>
    <cellStyle name="输入 2 3 3 16 3 2" xfId="31812"/>
    <cellStyle name="输入 2 3 3 16 3 3" xfId="23559"/>
    <cellStyle name="输入 2 3 3 16 4" xfId="14413"/>
    <cellStyle name="输入 2 3 3 16 4 2" xfId="33729"/>
    <cellStyle name="输入 2 3 3 16 5" xfId="26366"/>
    <cellStyle name="输入 2 3 3 17" xfId="5109"/>
    <cellStyle name="输入 2 3 3 17 2" xfId="8893"/>
    <cellStyle name="输入 2 3 3 17 2 2" xfId="29163"/>
    <cellStyle name="输入 2 3 3 17 2 3" xfId="20112"/>
    <cellStyle name="输入 2 3 3 17 3" xfId="12566"/>
    <cellStyle name="输入 2 3 3 17 3 2" xfId="31921"/>
    <cellStyle name="输入 2 3 3 17 3 3" xfId="23672"/>
    <cellStyle name="输入 2 3 3 17 4" xfId="14486"/>
    <cellStyle name="输入 2 3 3 17 4 2" xfId="33802"/>
    <cellStyle name="输入 2 3 3 17 5" xfId="26485"/>
    <cellStyle name="输入 2 3 3 18" xfId="5234"/>
    <cellStyle name="输入 2 3 3 18 2" xfId="9005"/>
    <cellStyle name="输入 2 3 3 18 2 2" xfId="29236"/>
    <cellStyle name="输入 2 3 3 18 2 3" xfId="20224"/>
    <cellStyle name="输入 2 3 3 18 3" xfId="12678"/>
    <cellStyle name="输入 2 3 3 18 3 2" xfId="31994"/>
    <cellStyle name="输入 2 3 3 18 3 3" xfId="23784"/>
    <cellStyle name="输入 2 3 3 18 4" xfId="14523"/>
    <cellStyle name="输入 2 3 3 18 4 2" xfId="33839"/>
    <cellStyle name="输入 2 3 3 18 5" xfId="26571"/>
    <cellStyle name="输入 2 3 3 19" xfId="5555"/>
    <cellStyle name="输入 2 3 3 19 2" xfId="9233"/>
    <cellStyle name="输入 2 3 3 19 2 2" xfId="29421"/>
    <cellStyle name="输入 2 3 3 19 3" xfId="16776"/>
    <cellStyle name="输入 2 3 3 19 4" xfId="14699"/>
    <cellStyle name="输入 2 3 3 2" xfId="1457"/>
    <cellStyle name="输入 2 3 3 2 10" xfId="4070"/>
    <cellStyle name="输入 2 3 3 2 10 2" xfId="7895"/>
    <cellStyle name="输入 2 3 3 2 10 2 2" xfId="28437"/>
    <cellStyle name="输入 2 3 3 2 10 2 3" xfId="19114"/>
    <cellStyle name="输入 2 3 3 2 10 3" xfId="11568"/>
    <cellStyle name="输入 2 3 3 2 10 3 2" xfId="31195"/>
    <cellStyle name="输入 2 3 3 2 10 3 3" xfId="22674"/>
    <cellStyle name="输入 2 3 3 2 10 4" xfId="13990"/>
    <cellStyle name="输入 2 3 3 2 10 4 2" xfId="33306"/>
    <cellStyle name="输入 2 3 3 2 10 5" xfId="25726"/>
    <cellStyle name="输入 2 3 3 2 11" xfId="4312"/>
    <cellStyle name="输入 2 3 3 2 11 2" xfId="8132"/>
    <cellStyle name="输入 2 3 3 2 11 2 2" xfId="28607"/>
    <cellStyle name="输入 2 3 3 2 11 2 3" xfId="19351"/>
    <cellStyle name="输入 2 3 3 2 11 3" xfId="11805"/>
    <cellStyle name="输入 2 3 3 2 11 3 2" xfId="31365"/>
    <cellStyle name="输入 2 3 3 2 11 3 3" xfId="22911"/>
    <cellStyle name="输入 2 3 3 2 11 4" xfId="14122"/>
    <cellStyle name="输入 2 3 3 2 11 4 2" xfId="33438"/>
    <cellStyle name="输入 2 3 3 2 11 5" xfId="25901"/>
    <cellStyle name="输入 2 3 3 2 12" xfId="4440"/>
    <cellStyle name="输入 2 3 3 2 12 2" xfId="8258"/>
    <cellStyle name="输入 2 3 3 2 12 2 2" xfId="28690"/>
    <cellStyle name="输入 2 3 3 2 12 2 3" xfId="19477"/>
    <cellStyle name="输入 2 3 3 2 12 3" xfId="11931"/>
    <cellStyle name="输入 2 3 3 2 12 3 2" xfId="31448"/>
    <cellStyle name="输入 2 3 3 2 12 3 3" xfId="23037"/>
    <cellStyle name="输入 2 3 3 2 12 4" xfId="14163"/>
    <cellStyle name="输入 2 3 3 2 12 4 2" xfId="33479"/>
    <cellStyle name="输入 2 3 3 2 12 5" xfId="25985"/>
    <cellStyle name="输入 2 3 3 2 13" xfId="4685"/>
    <cellStyle name="输入 2 3 3 2 13 2" xfId="8498"/>
    <cellStyle name="输入 2 3 3 2 13 2 2" xfId="28823"/>
    <cellStyle name="输入 2 3 3 2 13 2 3" xfId="19717"/>
    <cellStyle name="输入 2 3 3 2 13 3" xfId="12171"/>
    <cellStyle name="输入 2 3 3 2 13 3 2" xfId="31581"/>
    <cellStyle name="输入 2 3 3 2 13 3 3" xfId="23277"/>
    <cellStyle name="输入 2 3 3 2 13 4" xfId="14256"/>
    <cellStyle name="输入 2 3 3 2 13 4 2" xfId="33572"/>
    <cellStyle name="输入 2 3 3 2 13 5" xfId="26123"/>
    <cellStyle name="输入 2 3 3 2 14" xfId="4838"/>
    <cellStyle name="输入 2 3 3 2 14 2" xfId="8649"/>
    <cellStyle name="输入 2 3 3 2 14 2 2" xfId="28968"/>
    <cellStyle name="输入 2 3 3 2 14 2 3" xfId="19868"/>
    <cellStyle name="输入 2 3 3 2 14 3" xfId="12322"/>
    <cellStyle name="输入 2 3 3 2 14 3 2" xfId="31726"/>
    <cellStyle name="输入 2 3 3 2 14 3 3" xfId="23428"/>
    <cellStyle name="输入 2 3 3 2 14 4" xfId="14365"/>
    <cellStyle name="输入 2 3 3 2 14 4 2" xfId="33681"/>
    <cellStyle name="输入 2 3 3 2 14 5" xfId="26268"/>
    <cellStyle name="输入 2 3 3 2 15" xfId="4982"/>
    <cellStyle name="输入 2 3 3 2 15 2" xfId="8781"/>
    <cellStyle name="输入 2 3 3 2 15 2 2" xfId="29055"/>
    <cellStyle name="输入 2 3 3 2 15 2 3" xfId="20000"/>
    <cellStyle name="输入 2 3 3 2 15 3" xfId="12454"/>
    <cellStyle name="输入 2 3 3 2 15 3 2" xfId="31813"/>
    <cellStyle name="输入 2 3 3 2 15 3 3" xfId="23560"/>
    <cellStyle name="输入 2 3 3 2 15 4" xfId="14414"/>
    <cellStyle name="输入 2 3 3 2 15 4 2" xfId="33730"/>
    <cellStyle name="输入 2 3 3 2 15 5" xfId="26367"/>
    <cellStyle name="输入 2 3 3 2 16" xfId="5110"/>
    <cellStyle name="输入 2 3 3 2 16 2" xfId="8894"/>
    <cellStyle name="输入 2 3 3 2 16 2 2" xfId="29164"/>
    <cellStyle name="输入 2 3 3 2 16 2 3" xfId="20113"/>
    <cellStyle name="输入 2 3 3 2 16 3" xfId="12567"/>
    <cellStyle name="输入 2 3 3 2 16 3 2" xfId="31922"/>
    <cellStyle name="输入 2 3 3 2 16 3 3" xfId="23673"/>
    <cellStyle name="输入 2 3 3 2 16 4" xfId="14487"/>
    <cellStyle name="输入 2 3 3 2 16 4 2" xfId="33803"/>
    <cellStyle name="输入 2 3 3 2 16 5" xfId="26486"/>
    <cellStyle name="输入 2 3 3 2 17" xfId="5235"/>
    <cellStyle name="输入 2 3 3 2 17 2" xfId="9006"/>
    <cellStyle name="输入 2 3 3 2 17 2 2" xfId="29237"/>
    <cellStyle name="输入 2 3 3 2 17 2 3" xfId="20225"/>
    <cellStyle name="输入 2 3 3 2 17 3" xfId="12679"/>
    <cellStyle name="输入 2 3 3 2 17 3 2" xfId="31995"/>
    <cellStyle name="输入 2 3 3 2 17 3 3" xfId="23785"/>
    <cellStyle name="输入 2 3 3 2 17 4" xfId="14524"/>
    <cellStyle name="输入 2 3 3 2 17 4 2" xfId="33840"/>
    <cellStyle name="输入 2 3 3 2 17 5" xfId="26572"/>
    <cellStyle name="输入 2 3 3 2 18" xfId="5556"/>
    <cellStyle name="输入 2 3 3 2 18 2" xfId="9234"/>
    <cellStyle name="输入 2 3 3 2 18 2 2" xfId="29422"/>
    <cellStyle name="输入 2 3 3 2 18 3" xfId="16777"/>
    <cellStyle name="输入 2 3 3 2 18 4" xfId="14700"/>
    <cellStyle name="输入 2 3 3 2 19" xfId="2536"/>
    <cellStyle name="输入 2 3 3 2 19 2" xfId="24631"/>
    <cellStyle name="输入 2 3 3 2 19 3" xfId="16523"/>
    <cellStyle name="输入 2 3 3 2 2" xfId="1532"/>
    <cellStyle name="输入 2 3 3 2 2 2" xfId="5591"/>
    <cellStyle name="输入 2 3 3 2 2 2 2" xfId="26695"/>
    <cellStyle name="输入 2 3 3 2 2 2 3" xfId="16812"/>
    <cellStyle name="输入 2 3 3 2 2 3" xfId="9269"/>
    <cellStyle name="输入 2 3 3 2 2 3 2" xfId="29457"/>
    <cellStyle name="输入 2 3 3 2 2 3 3" xfId="20375"/>
    <cellStyle name="输入 2 3 3 2 2 4" xfId="12750"/>
    <cellStyle name="输入 2 3 3 2 2 4 2" xfId="32066"/>
    <cellStyle name="输入 2 3 3 2 2 5" xfId="23907"/>
    <cellStyle name="输入 2 3 3 2 2 6" xfId="35137"/>
    <cellStyle name="输入 2 3 3 2 20" xfId="35277"/>
    <cellStyle name="输入 2 3 3 2 3" xfId="2719"/>
    <cellStyle name="输入 2 3 3 2 3 2" xfId="6598"/>
    <cellStyle name="输入 2 3 3 2 3 2 2" xfId="27514"/>
    <cellStyle name="输入 2 3 3 2 3 2 3" xfId="17817"/>
    <cellStyle name="输入 2 3 3 2 3 3" xfId="10271"/>
    <cellStyle name="输入 2 3 3 2 3 3 2" xfId="30272"/>
    <cellStyle name="输入 2 3 3 2 3 3 3" xfId="21377"/>
    <cellStyle name="输入 2 3 3 2 3 4" xfId="13365"/>
    <cellStyle name="输入 2 3 3 2 3 4 2" xfId="32681"/>
    <cellStyle name="输入 2 3 3 2 3 5" xfId="24778"/>
    <cellStyle name="输入 2 3 3 2 3 6" xfId="36152"/>
    <cellStyle name="输入 2 3 3 2 4" xfId="2870"/>
    <cellStyle name="输入 2 3 3 2 4 2" xfId="6749"/>
    <cellStyle name="输入 2 3 3 2 4 2 2" xfId="27647"/>
    <cellStyle name="输入 2 3 3 2 4 2 3" xfId="17968"/>
    <cellStyle name="输入 2 3 3 2 4 3" xfId="10422"/>
    <cellStyle name="输入 2 3 3 2 4 3 2" xfId="30405"/>
    <cellStyle name="输入 2 3 3 2 4 3 3" xfId="21528"/>
    <cellStyle name="输入 2 3 3 2 4 4" xfId="13456"/>
    <cellStyle name="输入 2 3 3 2 4 4 2" xfId="32772"/>
    <cellStyle name="输入 2 3 3 2 4 5" xfId="24911"/>
    <cellStyle name="输入 2 3 3 2 5" xfId="3030"/>
    <cellStyle name="输入 2 3 3 2 5 2" xfId="6896"/>
    <cellStyle name="输入 2 3 3 2 5 2 2" xfId="27747"/>
    <cellStyle name="输入 2 3 3 2 5 2 3" xfId="18115"/>
    <cellStyle name="输入 2 3 3 2 5 3" xfId="10569"/>
    <cellStyle name="输入 2 3 3 2 5 3 2" xfId="30505"/>
    <cellStyle name="输入 2 3 3 2 5 3 3" xfId="21675"/>
    <cellStyle name="输入 2 3 3 2 5 4" xfId="13518"/>
    <cellStyle name="输入 2 3 3 2 5 4 2" xfId="32834"/>
    <cellStyle name="输入 2 3 3 2 5 5" xfId="25012"/>
    <cellStyle name="输入 2 3 3 2 6" xfId="3275"/>
    <cellStyle name="输入 2 3 3 2 6 2" xfId="7140"/>
    <cellStyle name="输入 2 3 3 2 6 2 2" xfId="27924"/>
    <cellStyle name="输入 2 3 3 2 6 2 3" xfId="18359"/>
    <cellStyle name="输入 2 3 3 2 6 3" xfId="10813"/>
    <cellStyle name="输入 2 3 3 2 6 3 2" xfId="30682"/>
    <cellStyle name="输入 2 3 3 2 6 3 3" xfId="21919"/>
    <cellStyle name="输入 2 3 3 2 6 4" xfId="13657"/>
    <cellStyle name="输入 2 3 3 2 6 4 2" xfId="32973"/>
    <cellStyle name="输入 2 3 3 2 6 5" xfId="25189"/>
    <cellStyle name="输入 2 3 3 2 7" xfId="3417"/>
    <cellStyle name="输入 2 3 3 2 7 2" xfId="7275"/>
    <cellStyle name="输入 2 3 3 2 7 2 2" xfId="28016"/>
    <cellStyle name="输入 2 3 3 2 7 2 3" xfId="18494"/>
    <cellStyle name="输入 2 3 3 2 7 3" xfId="10948"/>
    <cellStyle name="输入 2 3 3 2 7 3 2" xfId="30774"/>
    <cellStyle name="输入 2 3 3 2 7 3 3" xfId="22054"/>
    <cellStyle name="输入 2 3 3 2 7 4" xfId="13701"/>
    <cellStyle name="输入 2 3 3 2 7 4 2" xfId="33017"/>
    <cellStyle name="输入 2 3 3 2 7 5" xfId="25284"/>
    <cellStyle name="输入 2 3 3 2 8" xfId="3670"/>
    <cellStyle name="输入 2 3 3 2 8 2" xfId="7527"/>
    <cellStyle name="输入 2 3 3 2 8 2 2" xfId="28161"/>
    <cellStyle name="输入 2 3 3 2 8 2 3" xfId="18746"/>
    <cellStyle name="输入 2 3 3 2 8 3" xfId="11200"/>
    <cellStyle name="输入 2 3 3 2 8 3 2" xfId="30919"/>
    <cellStyle name="输入 2 3 3 2 8 3 3" xfId="22306"/>
    <cellStyle name="输入 2 3 3 2 8 4" xfId="13800"/>
    <cellStyle name="输入 2 3 3 2 8 4 2" xfId="33116"/>
    <cellStyle name="输入 2 3 3 2 8 5" xfId="25430"/>
    <cellStyle name="输入 2 3 3 2 9" xfId="3926"/>
    <cellStyle name="输入 2 3 3 2 9 2" xfId="7752"/>
    <cellStyle name="输入 2 3 3 2 9 2 2" xfId="28341"/>
    <cellStyle name="输入 2 3 3 2 9 2 3" xfId="18971"/>
    <cellStyle name="输入 2 3 3 2 9 3" xfId="11425"/>
    <cellStyle name="输入 2 3 3 2 9 3 2" xfId="31099"/>
    <cellStyle name="输入 2 3 3 2 9 3 3" xfId="22531"/>
    <cellStyle name="输入 2 3 3 2 9 4" xfId="13932"/>
    <cellStyle name="输入 2 3 3 2 9 4 2" xfId="33248"/>
    <cellStyle name="输入 2 3 3 2 9 5" xfId="25630"/>
    <cellStyle name="输入 2 3 3 20" xfId="2535"/>
    <cellStyle name="输入 2 3 3 20 2" xfId="24630"/>
    <cellStyle name="输入 2 3 3 20 3" xfId="16467"/>
    <cellStyle name="输入 2 3 3 21" xfId="34898"/>
    <cellStyle name="输入 2 3 3 3" xfId="1533"/>
    <cellStyle name="输入 2 3 3 3 2" xfId="5592"/>
    <cellStyle name="输入 2 3 3 3 2 2" xfId="26696"/>
    <cellStyle name="输入 2 3 3 3 2 3" xfId="16813"/>
    <cellStyle name="输入 2 3 3 3 3" xfId="9270"/>
    <cellStyle name="输入 2 3 3 3 3 2" xfId="29458"/>
    <cellStyle name="输入 2 3 3 3 3 3" xfId="20376"/>
    <cellStyle name="输入 2 3 3 3 4" xfId="12751"/>
    <cellStyle name="输入 2 3 3 3 4 2" xfId="32067"/>
    <cellStyle name="输入 2 3 3 3 5" xfId="23908"/>
    <cellStyle name="输入 2 3 3 3 6" xfId="34782"/>
    <cellStyle name="输入 2 3 3 4" xfId="2718"/>
    <cellStyle name="输入 2 3 3 4 2" xfId="6597"/>
    <cellStyle name="输入 2 3 3 4 2 2" xfId="27513"/>
    <cellStyle name="输入 2 3 3 4 2 3" xfId="17816"/>
    <cellStyle name="输入 2 3 3 4 3" xfId="10270"/>
    <cellStyle name="输入 2 3 3 4 3 2" xfId="30271"/>
    <cellStyle name="输入 2 3 3 4 3 3" xfId="21376"/>
    <cellStyle name="输入 2 3 3 4 4" xfId="13364"/>
    <cellStyle name="输入 2 3 3 4 4 2" xfId="32680"/>
    <cellStyle name="输入 2 3 3 4 5" xfId="24777"/>
    <cellStyle name="输入 2 3 3 4 6" xfId="36086"/>
    <cellStyle name="输入 2 3 3 5" xfId="2869"/>
    <cellStyle name="输入 2 3 3 5 2" xfId="6748"/>
    <cellStyle name="输入 2 3 3 5 2 2" xfId="27646"/>
    <cellStyle name="输入 2 3 3 5 2 3" xfId="17967"/>
    <cellStyle name="输入 2 3 3 5 3" xfId="10421"/>
    <cellStyle name="输入 2 3 3 5 3 2" xfId="30404"/>
    <cellStyle name="输入 2 3 3 5 3 3" xfId="21527"/>
    <cellStyle name="输入 2 3 3 5 4" xfId="13455"/>
    <cellStyle name="输入 2 3 3 5 4 2" xfId="32771"/>
    <cellStyle name="输入 2 3 3 5 5" xfId="24910"/>
    <cellStyle name="输入 2 3 3 6" xfId="3029"/>
    <cellStyle name="输入 2 3 3 6 2" xfId="6895"/>
    <cellStyle name="输入 2 3 3 6 2 2" xfId="27746"/>
    <cellStyle name="输入 2 3 3 6 2 3" xfId="18114"/>
    <cellStyle name="输入 2 3 3 6 3" xfId="10568"/>
    <cellStyle name="输入 2 3 3 6 3 2" xfId="30504"/>
    <cellStyle name="输入 2 3 3 6 3 3" xfId="21674"/>
    <cellStyle name="输入 2 3 3 6 4" xfId="13517"/>
    <cellStyle name="输入 2 3 3 6 4 2" xfId="32833"/>
    <cellStyle name="输入 2 3 3 6 5" xfId="25011"/>
    <cellStyle name="输入 2 3 3 7" xfId="3274"/>
    <cellStyle name="输入 2 3 3 7 2" xfId="7139"/>
    <cellStyle name="输入 2 3 3 7 2 2" xfId="27923"/>
    <cellStyle name="输入 2 3 3 7 2 3" xfId="18358"/>
    <cellStyle name="输入 2 3 3 7 3" xfId="10812"/>
    <cellStyle name="输入 2 3 3 7 3 2" xfId="30681"/>
    <cellStyle name="输入 2 3 3 7 3 3" xfId="21918"/>
    <cellStyle name="输入 2 3 3 7 4" xfId="13656"/>
    <cellStyle name="输入 2 3 3 7 4 2" xfId="32972"/>
    <cellStyle name="输入 2 3 3 7 5" xfId="25188"/>
    <cellStyle name="输入 2 3 3 8" xfId="3416"/>
    <cellStyle name="输入 2 3 3 8 2" xfId="7274"/>
    <cellStyle name="输入 2 3 3 8 2 2" xfId="28015"/>
    <cellStyle name="输入 2 3 3 8 2 3" xfId="18493"/>
    <cellStyle name="输入 2 3 3 8 3" xfId="10947"/>
    <cellStyle name="输入 2 3 3 8 3 2" xfId="30773"/>
    <cellStyle name="输入 2 3 3 8 3 3" xfId="22053"/>
    <cellStyle name="输入 2 3 3 8 4" xfId="13700"/>
    <cellStyle name="输入 2 3 3 8 4 2" xfId="33016"/>
    <cellStyle name="输入 2 3 3 8 5" xfId="25283"/>
    <cellStyle name="输入 2 3 3 9" xfId="3669"/>
    <cellStyle name="输入 2 3 3 9 2" xfId="7526"/>
    <cellStyle name="输入 2 3 3 9 2 2" xfId="28160"/>
    <cellStyle name="输入 2 3 3 9 2 3" xfId="18745"/>
    <cellStyle name="输入 2 3 3 9 3" xfId="11199"/>
    <cellStyle name="输入 2 3 3 9 3 2" xfId="30918"/>
    <cellStyle name="输入 2 3 3 9 3 3" xfId="22305"/>
    <cellStyle name="输入 2 3 3 9 4" xfId="13799"/>
    <cellStyle name="输入 2 3 3 9 4 2" xfId="33115"/>
    <cellStyle name="输入 2 3 3 9 5" xfId="25429"/>
    <cellStyle name="输入 2 3 4" xfId="1458"/>
    <cellStyle name="输入 2 3 4 10" xfId="4071"/>
    <cellStyle name="输入 2 3 4 10 2" xfId="7896"/>
    <cellStyle name="输入 2 3 4 10 2 2" xfId="28438"/>
    <cellStyle name="输入 2 3 4 10 2 3" xfId="19115"/>
    <cellStyle name="输入 2 3 4 10 3" xfId="11569"/>
    <cellStyle name="输入 2 3 4 10 3 2" xfId="31196"/>
    <cellStyle name="输入 2 3 4 10 3 3" xfId="22675"/>
    <cellStyle name="输入 2 3 4 10 4" xfId="13991"/>
    <cellStyle name="输入 2 3 4 10 4 2" xfId="33307"/>
    <cellStyle name="输入 2 3 4 10 5" xfId="25727"/>
    <cellStyle name="输入 2 3 4 11" xfId="4313"/>
    <cellStyle name="输入 2 3 4 11 2" xfId="8133"/>
    <cellStyle name="输入 2 3 4 11 2 2" xfId="28608"/>
    <cellStyle name="输入 2 3 4 11 2 3" xfId="19352"/>
    <cellStyle name="输入 2 3 4 11 3" xfId="11806"/>
    <cellStyle name="输入 2 3 4 11 3 2" xfId="31366"/>
    <cellStyle name="输入 2 3 4 11 3 3" xfId="22912"/>
    <cellStyle name="输入 2 3 4 11 4" xfId="14123"/>
    <cellStyle name="输入 2 3 4 11 4 2" xfId="33439"/>
    <cellStyle name="输入 2 3 4 11 5" xfId="25902"/>
    <cellStyle name="输入 2 3 4 12" xfId="4441"/>
    <cellStyle name="输入 2 3 4 12 2" xfId="8259"/>
    <cellStyle name="输入 2 3 4 12 2 2" xfId="28691"/>
    <cellStyle name="输入 2 3 4 12 2 3" xfId="19478"/>
    <cellStyle name="输入 2 3 4 12 3" xfId="11932"/>
    <cellStyle name="输入 2 3 4 12 3 2" xfId="31449"/>
    <cellStyle name="输入 2 3 4 12 3 3" xfId="23038"/>
    <cellStyle name="输入 2 3 4 12 4" xfId="14164"/>
    <cellStyle name="输入 2 3 4 12 4 2" xfId="33480"/>
    <cellStyle name="输入 2 3 4 12 5" xfId="25986"/>
    <cellStyle name="输入 2 3 4 13" xfId="4686"/>
    <cellStyle name="输入 2 3 4 13 2" xfId="8499"/>
    <cellStyle name="输入 2 3 4 13 2 2" xfId="28824"/>
    <cellStyle name="输入 2 3 4 13 2 3" xfId="19718"/>
    <cellStyle name="输入 2 3 4 13 3" xfId="12172"/>
    <cellStyle name="输入 2 3 4 13 3 2" xfId="31582"/>
    <cellStyle name="输入 2 3 4 13 3 3" xfId="23278"/>
    <cellStyle name="输入 2 3 4 13 4" xfId="14257"/>
    <cellStyle name="输入 2 3 4 13 4 2" xfId="33573"/>
    <cellStyle name="输入 2 3 4 13 5" xfId="26124"/>
    <cellStyle name="输入 2 3 4 14" xfId="4839"/>
    <cellStyle name="输入 2 3 4 14 2" xfId="8650"/>
    <cellStyle name="输入 2 3 4 14 2 2" xfId="28969"/>
    <cellStyle name="输入 2 3 4 14 2 3" xfId="19869"/>
    <cellStyle name="输入 2 3 4 14 3" xfId="12323"/>
    <cellStyle name="输入 2 3 4 14 3 2" xfId="31727"/>
    <cellStyle name="输入 2 3 4 14 3 3" xfId="23429"/>
    <cellStyle name="输入 2 3 4 14 4" xfId="14366"/>
    <cellStyle name="输入 2 3 4 14 4 2" xfId="33682"/>
    <cellStyle name="输入 2 3 4 14 5" xfId="26269"/>
    <cellStyle name="输入 2 3 4 15" xfId="4983"/>
    <cellStyle name="输入 2 3 4 15 2" xfId="8782"/>
    <cellStyle name="输入 2 3 4 15 2 2" xfId="29056"/>
    <cellStyle name="输入 2 3 4 15 2 3" xfId="20001"/>
    <cellStyle name="输入 2 3 4 15 3" xfId="12455"/>
    <cellStyle name="输入 2 3 4 15 3 2" xfId="31814"/>
    <cellStyle name="输入 2 3 4 15 3 3" xfId="23561"/>
    <cellStyle name="输入 2 3 4 15 4" xfId="14415"/>
    <cellStyle name="输入 2 3 4 15 4 2" xfId="33731"/>
    <cellStyle name="输入 2 3 4 15 5" xfId="26368"/>
    <cellStyle name="输入 2 3 4 16" xfId="5111"/>
    <cellStyle name="输入 2 3 4 16 2" xfId="8895"/>
    <cellStyle name="输入 2 3 4 16 2 2" xfId="29165"/>
    <cellStyle name="输入 2 3 4 16 2 3" xfId="20114"/>
    <cellStyle name="输入 2 3 4 16 3" xfId="12568"/>
    <cellStyle name="输入 2 3 4 16 3 2" xfId="31923"/>
    <cellStyle name="输入 2 3 4 16 3 3" xfId="23674"/>
    <cellStyle name="输入 2 3 4 16 4" xfId="14488"/>
    <cellStyle name="输入 2 3 4 16 4 2" xfId="33804"/>
    <cellStyle name="输入 2 3 4 16 5" xfId="26487"/>
    <cellStyle name="输入 2 3 4 17" xfId="5236"/>
    <cellStyle name="输入 2 3 4 17 2" xfId="9007"/>
    <cellStyle name="输入 2 3 4 17 2 2" xfId="29238"/>
    <cellStyle name="输入 2 3 4 17 2 3" xfId="20226"/>
    <cellStyle name="输入 2 3 4 17 3" xfId="12680"/>
    <cellStyle name="输入 2 3 4 17 3 2" xfId="31996"/>
    <cellStyle name="输入 2 3 4 17 3 3" xfId="23786"/>
    <cellStyle name="输入 2 3 4 17 4" xfId="14525"/>
    <cellStyle name="输入 2 3 4 17 4 2" xfId="33841"/>
    <cellStyle name="输入 2 3 4 17 5" xfId="26573"/>
    <cellStyle name="输入 2 3 4 18" xfId="5557"/>
    <cellStyle name="输入 2 3 4 18 2" xfId="9235"/>
    <cellStyle name="输入 2 3 4 18 2 2" xfId="29423"/>
    <cellStyle name="输入 2 3 4 18 3" xfId="16778"/>
    <cellStyle name="输入 2 3 4 18 4" xfId="14701"/>
    <cellStyle name="输入 2 3 4 19" xfId="3837"/>
    <cellStyle name="输入 2 3 4 19 2" xfId="25573"/>
    <cellStyle name="输入 2 3 4 19 3" xfId="16465"/>
    <cellStyle name="输入 2 3 4 2" xfId="1531"/>
    <cellStyle name="输入 2 3 4 2 2" xfId="5590"/>
    <cellStyle name="输入 2 3 4 2 2 2" xfId="26694"/>
    <cellStyle name="输入 2 3 4 2 2 3" xfId="16811"/>
    <cellStyle name="输入 2 3 4 2 3" xfId="9268"/>
    <cellStyle name="输入 2 3 4 2 3 2" xfId="29456"/>
    <cellStyle name="输入 2 3 4 2 3 3" xfId="20374"/>
    <cellStyle name="输入 2 3 4 2 4" xfId="12749"/>
    <cellStyle name="输入 2 3 4 2 4 2" xfId="32065"/>
    <cellStyle name="输入 2 3 4 2 5" xfId="23906"/>
    <cellStyle name="输入 2 3 4 2 6" xfId="35112"/>
    <cellStyle name="输入 2 3 4 20" xfId="35093"/>
    <cellStyle name="输入 2 3 4 3" xfId="2720"/>
    <cellStyle name="输入 2 3 4 3 2" xfId="6599"/>
    <cellStyle name="输入 2 3 4 3 2 2" xfId="27515"/>
    <cellStyle name="输入 2 3 4 3 2 3" xfId="17818"/>
    <cellStyle name="输入 2 3 4 3 3" xfId="10272"/>
    <cellStyle name="输入 2 3 4 3 3 2" xfId="30273"/>
    <cellStyle name="输入 2 3 4 3 3 3" xfId="21378"/>
    <cellStyle name="输入 2 3 4 3 4" xfId="13366"/>
    <cellStyle name="输入 2 3 4 3 4 2" xfId="32682"/>
    <cellStyle name="输入 2 3 4 3 5" xfId="24779"/>
    <cellStyle name="输入 2 3 4 3 6" xfId="35858"/>
    <cellStyle name="输入 2 3 4 4" xfId="2871"/>
    <cellStyle name="输入 2 3 4 4 2" xfId="6750"/>
    <cellStyle name="输入 2 3 4 4 2 2" xfId="27648"/>
    <cellStyle name="输入 2 3 4 4 2 3" xfId="17969"/>
    <cellStyle name="输入 2 3 4 4 3" xfId="10423"/>
    <cellStyle name="输入 2 3 4 4 3 2" xfId="30406"/>
    <cellStyle name="输入 2 3 4 4 3 3" xfId="21529"/>
    <cellStyle name="输入 2 3 4 4 4" xfId="13457"/>
    <cellStyle name="输入 2 3 4 4 4 2" xfId="32773"/>
    <cellStyle name="输入 2 3 4 4 5" xfId="24912"/>
    <cellStyle name="输入 2 3 4 5" xfId="3031"/>
    <cellStyle name="输入 2 3 4 5 2" xfId="6897"/>
    <cellStyle name="输入 2 3 4 5 2 2" xfId="27748"/>
    <cellStyle name="输入 2 3 4 5 2 3" xfId="18116"/>
    <cellStyle name="输入 2 3 4 5 3" xfId="10570"/>
    <cellStyle name="输入 2 3 4 5 3 2" xfId="30506"/>
    <cellStyle name="输入 2 3 4 5 3 3" xfId="21676"/>
    <cellStyle name="输入 2 3 4 5 4" xfId="13519"/>
    <cellStyle name="输入 2 3 4 5 4 2" xfId="32835"/>
    <cellStyle name="输入 2 3 4 5 5" xfId="25013"/>
    <cellStyle name="输入 2 3 4 6" xfId="3276"/>
    <cellStyle name="输入 2 3 4 6 2" xfId="7141"/>
    <cellStyle name="输入 2 3 4 6 2 2" xfId="27925"/>
    <cellStyle name="输入 2 3 4 6 2 3" xfId="18360"/>
    <cellStyle name="输入 2 3 4 6 3" xfId="10814"/>
    <cellStyle name="输入 2 3 4 6 3 2" xfId="30683"/>
    <cellStyle name="输入 2 3 4 6 3 3" xfId="21920"/>
    <cellStyle name="输入 2 3 4 6 4" xfId="13658"/>
    <cellStyle name="输入 2 3 4 6 4 2" xfId="32974"/>
    <cellStyle name="输入 2 3 4 6 5" xfId="25190"/>
    <cellStyle name="输入 2 3 4 7" xfId="3418"/>
    <cellStyle name="输入 2 3 4 7 2" xfId="7276"/>
    <cellStyle name="输入 2 3 4 7 2 2" xfId="28017"/>
    <cellStyle name="输入 2 3 4 7 2 3" xfId="18495"/>
    <cellStyle name="输入 2 3 4 7 3" xfId="10949"/>
    <cellStyle name="输入 2 3 4 7 3 2" xfId="30775"/>
    <cellStyle name="输入 2 3 4 7 3 3" xfId="22055"/>
    <cellStyle name="输入 2 3 4 7 4" xfId="13702"/>
    <cellStyle name="输入 2 3 4 7 4 2" xfId="33018"/>
    <cellStyle name="输入 2 3 4 7 5" xfId="25285"/>
    <cellStyle name="输入 2 3 4 8" xfId="3671"/>
    <cellStyle name="输入 2 3 4 8 2" xfId="7528"/>
    <cellStyle name="输入 2 3 4 8 2 2" xfId="28162"/>
    <cellStyle name="输入 2 3 4 8 2 3" xfId="18747"/>
    <cellStyle name="输入 2 3 4 8 3" xfId="11201"/>
    <cellStyle name="输入 2 3 4 8 3 2" xfId="30920"/>
    <cellStyle name="输入 2 3 4 8 3 3" xfId="22307"/>
    <cellStyle name="输入 2 3 4 8 4" xfId="13801"/>
    <cellStyle name="输入 2 3 4 8 4 2" xfId="33117"/>
    <cellStyle name="输入 2 3 4 8 5" xfId="25431"/>
    <cellStyle name="输入 2 3 4 9" xfId="3927"/>
    <cellStyle name="输入 2 3 4 9 2" xfId="7753"/>
    <cellStyle name="输入 2 3 4 9 2 2" xfId="28342"/>
    <cellStyle name="输入 2 3 4 9 2 3" xfId="18972"/>
    <cellStyle name="输入 2 3 4 9 3" xfId="11426"/>
    <cellStyle name="输入 2 3 4 9 3 2" xfId="31100"/>
    <cellStyle name="输入 2 3 4 9 3 3" xfId="22532"/>
    <cellStyle name="输入 2 3 4 9 4" xfId="13933"/>
    <cellStyle name="输入 2 3 4 9 4 2" xfId="33249"/>
    <cellStyle name="输入 2 3 4 9 5" xfId="25631"/>
    <cellStyle name="输入 2 3 5" xfId="1535"/>
    <cellStyle name="输入 2 3 5 2" xfId="5594"/>
    <cellStyle name="输入 2 3 5 2 2" xfId="26698"/>
    <cellStyle name="输入 2 3 5 2 3" xfId="16815"/>
    <cellStyle name="输入 2 3 5 3" xfId="9272"/>
    <cellStyle name="输入 2 3 5 3 2" xfId="29460"/>
    <cellStyle name="输入 2 3 5 3 3" xfId="20378"/>
    <cellStyle name="输入 2 3 5 4" xfId="12753"/>
    <cellStyle name="输入 2 3 5 4 2" xfId="32069"/>
    <cellStyle name="输入 2 3 5 5" xfId="23910"/>
    <cellStyle name="输入 2 3 5 6" xfId="34804"/>
    <cellStyle name="输入 2 3 6" xfId="2716"/>
    <cellStyle name="输入 2 3 6 2" xfId="6595"/>
    <cellStyle name="输入 2 3 6 2 2" xfId="27511"/>
    <cellStyle name="输入 2 3 6 2 3" xfId="17814"/>
    <cellStyle name="输入 2 3 6 3" xfId="10268"/>
    <cellStyle name="输入 2 3 6 3 2" xfId="30269"/>
    <cellStyle name="输入 2 3 6 3 3" xfId="21374"/>
    <cellStyle name="输入 2 3 6 4" xfId="13362"/>
    <cellStyle name="输入 2 3 6 4 2" xfId="32678"/>
    <cellStyle name="输入 2 3 6 5" xfId="24775"/>
    <cellStyle name="输入 2 3 6 6" xfId="35935"/>
    <cellStyle name="输入 2 3 7" xfId="2867"/>
    <cellStyle name="输入 2 3 7 2" xfId="6746"/>
    <cellStyle name="输入 2 3 7 2 2" xfId="27644"/>
    <cellStyle name="输入 2 3 7 2 3" xfId="17965"/>
    <cellStyle name="输入 2 3 7 3" xfId="10419"/>
    <cellStyle name="输入 2 3 7 3 2" xfId="30402"/>
    <cellStyle name="输入 2 3 7 3 3" xfId="21525"/>
    <cellStyle name="输入 2 3 7 4" xfId="13453"/>
    <cellStyle name="输入 2 3 7 4 2" xfId="32769"/>
    <cellStyle name="输入 2 3 7 5" xfId="24908"/>
    <cellStyle name="输入 2 3 8" xfId="3027"/>
    <cellStyle name="输入 2 3 8 2" xfId="6893"/>
    <cellStyle name="输入 2 3 8 2 2" xfId="27744"/>
    <cellStyle name="输入 2 3 8 2 3" xfId="18112"/>
    <cellStyle name="输入 2 3 8 3" xfId="10566"/>
    <cellStyle name="输入 2 3 8 3 2" xfId="30502"/>
    <cellStyle name="输入 2 3 8 3 3" xfId="21672"/>
    <cellStyle name="输入 2 3 8 4" xfId="13515"/>
    <cellStyle name="输入 2 3 8 4 2" xfId="32831"/>
    <cellStyle name="输入 2 3 8 5" xfId="25009"/>
    <cellStyle name="输入 2 3 9" xfId="3272"/>
    <cellStyle name="输入 2 3 9 2" xfId="7137"/>
    <cellStyle name="输入 2 3 9 2 2" xfId="27921"/>
    <cellStyle name="输入 2 3 9 2 3" xfId="18356"/>
    <cellStyle name="输入 2 3 9 3" xfId="10810"/>
    <cellStyle name="输入 2 3 9 3 2" xfId="30679"/>
    <cellStyle name="输入 2 3 9 3 3" xfId="21916"/>
    <cellStyle name="输入 2 3 9 4" xfId="13654"/>
    <cellStyle name="输入 2 3 9 4 2" xfId="32970"/>
    <cellStyle name="输入 2 3 9 5" xfId="25186"/>
    <cellStyle name="输入 2 4" xfId="1459"/>
    <cellStyle name="输入 2 4 10" xfId="4072"/>
    <cellStyle name="输入 2 4 10 2" xfId="7897"/>
    <cellStyle name="输入 2 4 10 2 2" xfId="28439"/>
    <cellStyle name="输入 2 4 10 2 3" xfId="19116"/>
    <cellStyle name="输入 2 4 10 3" xfId="11570"/>
    <cellStyle name="输入 2 4 10 3 2" xfId="31197"/>
    <cellStyle name="输入 2 4 10 3 3" xfId="22676"/>
    <cellStyle name="输入 2 4 10 4" xfId="13992"/>
    <cellStyle name="输入 2 4 10 4 2" xfId="33308"/>
    <cellStyle name="输入 2 4 10 5" xfId="25728"/>
    <cellStyle name="输入 2 4 11" xfId="4314"/>
    <cellStyle name="输入 2 4 11 2" xfId="8134"/>
    <cellStyle name="输入 2 4 11 2 2" xfId="28609"/>
    <cellStyle name="输入 2 4 11 2 3" xfId="19353"/>
    <cellStyle name="输入 2 4 11 3" xfId="11807"/>
    <cellStyle name="输入 2 4 11 3 2" xfId="31367"/>
    <cellStyle name="输入 2 4 11 3 3" xfId="22913"/>
    <cellStyle name="输入 2 4 11 4" xfId="14124"/>
    <cellStyle name="输入 2 4 11 4 2" xfId="33440"/>
    <cellStyle name="输入 2 4 11 5" xfId="25903"/>
    <cellStyle name="输入 2 4 12" xfId="4442"/>
    <cellStyle name="输入 2 4 12 2" xfId="8260"/>
    <cellStyle name="输入 2 4 12 2 2" xfId="28692"/>
    <cellStyle name="输入 2 4 12 2 3" xfId="19479"/>
    <cellStyle name="输入 2 4 12 3" xfId="11933"/>
    <cellStyle name="输入 2 4 12 3 2" xfId="31450"/>
    <cellStyle name="输入 2 4 12 3 3" xfId="23039"/>
    <cellStyle name="输入 2 4 12 4" xfId="14165"/>
    <cellStyle name="输入 2 4 12 4 2" xfId="33481"/>
    <cellStyle name="输入 2 4 12 5" xfId="25987"/>
    <cellStyle name="输入 2 4 13" xfId="4687"/>
    <cellStyle name="输入 2 4 13 2" xfId="8500"/>
    <cellStyle name="输入 2 4 13 2 2" xfId="28825"/>
    <cellStyle name="输入 2 4 13 2 3" xfId="19719"/>
    <cellStyle name="输入 2 4 13 3" xfId="12173"/>
    <cellStyle name="输入 2 4 13 3 2" xfId="31583"/>
    <cellStyle name="输入 2 4 13 3 3" xfId="23279"/>
    <cellStyle name="输入 2 4 13 4" xfId="14258"/>
    <cellStyle name="输入 2 4 13 4 2" xfId="33574"/>
    <cellStyle name="输入 2 4 13 5" xfId="26125"/>
    <cellStyle name="输入 2 4 14" xfId="4840"/>
    <cellStyle name="输入 2 4 14 2" xfId="8651"/>
    <cellStyle name="输入 2 4 14 2 2" xfId="28970"/>
    <cellStyle name="输入 2 4 14 2 3" xfId="19870"/>
    <cellStyle name="输入 2 4 14 3" xfId="12324"/>
    <cellStyle name="输入 2 4 14 3 2" xfId="31728"/>
    <cellStyle name="输入 2 4 14 3 3" xfId="23430"/>
    <cellStyle name="输入 2 4 14 4" xfId="14367"/>
    <cellStyle name="输入 2 4 14 4 2" xfId="33683"/>
    <cellStyle name="输入 2 4 14 5" xfId="26270"/>
    <cellStyle name="输入 2 4 15" xfId="4984"/>
    <cellStyle name="输入 2 4 15 2" xfId="8783"/>
    <cellStyle name="输入 2 4 15 2 2" xfId="29057"/>
    <cellStyle name="输入 2 4 15 2 3" xfId="20002"/>
    <cellStyle name="输入 2 4 15 3" xfId="12456"/>
    <cellStyle name="输入 2 4 15 3 2" xfId="31815"/>
    <cellStyle name="输入 2 4 15 3 3" xfId="23562"/>
    <cellStyle name="输入 2 4 15 4" xfId="14416"/>
    <cellStyle name="输入 2 4 15 4 2" xfId="33732"/>
    <cellStyle name="输入 2 4 15 5" xfId="26369"/>
    <cellStyle name="输入 2 4 16" xfId="5112"/>
    <cellStyle name="输入 2 4 16 2" xfId="8896"/>
    <cellStyle name="输入 2 4 16 2 2" xfId="29166"/>
    <cellStyle name="输入 2 4 16 2 3" xfId="20115"/>
    <cellStyle name="输入 2 4 16 3" xfId="12569"/>
    <cellStyle name="输入 2 4 16 3 2" xfId="31924"/>
    <cellStyle name="输入 2 4 16 3 3" xfId="23675"/>
    <cellStyle name="输入 2 4 16 4" xfId="14489"/>
    <cellStyle name="输入 2 4 16 4 2" xfId="33805"/>
    <cellStyle name="输入 2 4 16 5" xfId="26488"/>
    <cellStyle name="输入 2 4 17" xfId="5237"/>
    <cellStyle name="输入 2 4 17 2" xfId="9008"/>
    <cellStyle name="输入 2 4 17 2 2" xfId="29239"/>
    <cellStyle name="输入 2 4 17 2 3" xfId="20227"/>
    <cellStyle name="输入 2 4 17 3" xfId="12681"/>
    <cellStyle name="输入 2 4 17 3 2" xfId="31997"/>
    <cellStyle name="输入 2 4 17 3 3" xfId="23787"/>
    <cellStyle name="输入 2 4 17 4" xfId="14526"/>
    <cellStyle name="输入 2 4 17 4 2" xfId="33842"/>
    <cellStyle name="输入 2 4 17 5" xfId="26574"/>
    <cellStyle name="输入 2 4 18" xfId="5558"/>
    <cellStyle name="输入 2 4 18 2" xfId="9236"/>
    <cellStyle name="输入 2 4 18 2 2" xfId="29424"/>
    <cellStyle name="输入 2 4 18 3" xfId="16779"/>
    <cellStyle name="输入 2 4 18 4" xfId="14702"/>
    <cellStyle name="输入 2 4 19" xfId="3838"/>
    <cellStyle name="输入 2 4 19 2" xfId="25574"/>
    <cellStyle name="输入 2 4 19 3" xfId="16411"/>
    <cellStyle name="输入 2 4 2" xfId="1530"/>
    <cellStyle name="输入 2 4 2 2" xfId="5589"/>
    <cellStyle name="输入 2 4 2 2 2" xfId="26693"/>
    <cellStyle name="输入 2 4 2 2 3" xfId="16810"/>
    <cellStyle name="输入 2 4 2 3" xfId="9267"/>
    <cellStyle name="输入 2 4 2 3 2" xfId="29455"/>
    <cellStyle name="输入 2 4 2 3 3" xfId="20373"/>
    <cellStyle name="输入 2 4 2 4" xfId="12748"/>
    <cellStyle name="输入 2 4 2 4 2" xfId="32064"/>
    <cellStyle name="输入 2 4 2 5" xfId="23905"/>
    <cellStyle name="输入 2 4 2 6" xfId="34913"/>
    <cellStyle name="输入 2 4 20" xfId="34277"/>
    <cellStyle name="输入 2 4 3" xfId="2721"/>
    <cellStyle name="输入 2 4 3 2" xfId="6600"/>
    <cellStyle name="输入 2 4 3 2 2" xfId="27516"/>
    <cellStyle name="输入 2 4 3 2 3" xfId="17819"/>
    <cellStyle name="输入 2 4 3 3" xfId="10273"/>
    <cellStyle name="输入 2 4 3 3 2" xfId="30274"/>
    <cellStyle name="输入 2 4 3 3 3" xfId="21379"/>
    <cellStyle name="输入 2 4 3 4" xfId="13367"/>
    <cellStyle name="输入 2 4 3 4 2" xfId="32683"/>
    <cellStyle name="输入 2 4 3 5" xfId="24780"/>
    <cellStyle name="输入 2 4 3 6" xfId="35677"/>
    <cellStyle name="输入 2 4 4" xfId="2872"/>
    <cellStyle name="输入 2 4 4 2" xfId="6751"/>
    <cellStyle name="输入 2 4 4 2 2" xfId="27649"/>
    <cellStyle name="输入 2 4 4 2 3" xfId="17970"/>
    <cellStyle name="输入 2 4 4 3" xfId="10424"/>
    <cellStyle name="输入 2 4 4 3 2" xfId="30407"/>
    <cellStyle name="输入 2 4 4 3 3" xfId="21530"/>
    <cellStyle name="输入 2 4 4 4" xfId="13458"/>
    <cellStyle name="输入 2 4 4 4 2" xfId="32774"/>
    <cellStyle name="输入 2 4 4 5" xfId="24913"/>
    <cellStyle name="输入 2 4 5" xfId="3032"/>
    <cellStyle name="输入 2 4 5 2" xfId="6898"/>
    <cellStyle name="输入 2 4 5 2 2" xfId="27749"/>
    <cellStyle name="输入 2 4 5 2 3" xfId="18117"/>
    <cellStyle name="输入 2 4 5 3" xfId="10571"/>
    <cellStyle name="输入 2 4 5 3 2" xfId="30507"/>
    <cellStyle name="输入 2 4 5 3 3" xfId="21677"/>
    <cellStyle name="输入 2 4 5 4" xfId="13520"/>
    <cellStyle name="输入 2 4 5 4 2" xfId="32836"/>
    <cellStyle name="输入 2 4 5 5" xfId="25014"/>
    <cellStyle name="输入 2 4 6" xfId="3277"/>
    <cellStyle name="输入 2 4 6 2" xfId="7142"/>
    <cellStyle name="输入 2 4 6 2 2" xfId="27926"/>
    <cellStyle name="输入 2 4 6 2 3" xfId="18361"/>
    <cellStyle name="输入 2 4 6 3" xfId="10815"/>
    <cellStyle name="输入 2 4 6 3 2" xfId="30684"/>
    <cellStyle name="输入 2 4 6 3 3" xfId="21921"/>
    <cellStyle name="输入 2 4 6 4" xfId="13659"/>
    <cellStyle name="输入 2 4 6 4 2" xfId="32975"/>
    <cellStyle name="输入 2 4 6 5" xfId="25191"/>
    <cellStyle name="输入 2 4 7" xfId="3419"/>
    <cellStyle name="输入 2 4 7 2" xfId="7277"/>
    <cellStyle name="输入 2 4 7 2 2" xfId="28018"/>
    <cellStyle name="输入 2 4 7 2 3" xfId="18496"/>
    <cellStyle name="输入 2 4 7 3" xfId="10950"/>
    <cellStyle name="输入 2 4 7 3 2" xfId="30776"/>
    <cellStyle name="输入 2 4 7 3 3" xfId="22056"/>
    <cellStyle name="输入 2 4 7 4" xfId="13703"/>
    <cellStyle name="输入 2 4 7 4 2" xfId="33019"/>
    <cellStyle name="输入 2 4 7 5" xfId="25286"/>
    <cellStyle name="输入 2 4 8" xfId="3672"/>
    <cellStyle name="输入 2 4 8 2" xfId="7529"/>
    <cellStyle name="输入 2 4 8 2 2" xfId="28163"/>
    <cellStyle name="输入 2 4 8 2 3" xfId="18748"/>
    <cellStyle name="输入 2 4 8 3" xfId="11202"/>
    <cellStyle name="输入 2 4 8 3 2" xfId="30921"/>
    <cellStyle name="输入 2 4 8 3 3" xfId="22308"/>
    <cellStyle name="输入 2 4 8 4" xfId="13802"/>
    <cellStyle name="输入 2 4 8 4 2" xfId="33118"/>
    <cellStyle name="输入 2 4 8 5" xfId="25432"/>
    <cellStyle name="输入 2 4 9" xfId="3928"/>
    <cellStyle name="输入 2 4 9 2" xfId="7754"/>
    <cellStyle name="输入 2 4 9 2 2" xfId="28343"/>
    <cellStyle name="输入 2 4 9 2 3" xfId="18973"/>
    <cellStyle name="输入 2 4 9 3" xfId="11427"/>
    <cellStyle name="输入 2 4 9 3 2" xfId="31101"/>
    <cellStyle name="输入 2 4 9 3 3" xfId="22533"/>
    <cellStyle name="输入 2 4 9 4" xfId="13934"/>
    <cellStyle name="输入 2 4 9 4 2" xfId="33250"/>
    <cellStyle name="输入 2 4 9 5" xfId="25632"/>
    <cellStyle name="输入 2 5" xfId="1460"/>
    <cellStyle name="输入 2 5 10" xfId="4073"/>
    <cellStyle name="输入 2 5 10 2" xfId="7898"/>
    <cellStyle name="输入 2 5 10 2 2" xfId="28440"/>
    <cellStyle name="输入 2 5 10 2 3" xfId="19117"/>
    <cellStyle name="输入 2 5 10 3" xfId="11571"/>
    <cellStyle name="输入 2 5 10 3 2" xfId="31198"/>
    <cellStyle name="输入 2 5 10 3 3" xfId="22677"/>
    <cellStyle name="输入 2 5 10 4" xfId="13993"/>
    <cellStyle name="输入 2 5 10 4 2" xfId="33309"/>
    <cellStyle name="输入 2 5 10 5" xfId="25729"/>
    <cellStyle name="输入 2 5 11" xfId="4315"/>
    <cellStyle name="输入 2 5 11 2" xfId="8135"/>
    <cellStyle name="输入 2 5 11 2 2" xfId="28610"/>
    <cellStyle name="输入 2 5 11 2 3" xfId="19354"/>
    <cellStyle name="输入 2 5 11 3" xfId="11808"/>
    <cellStyle name="输入 2 5 11 3 2" xfId="31368"/>
    <cellStyle name="输入 2 5 11 3 3" xfId="22914"/>
    <cellStyle name="输入 2 5 11 4" xfId="14125"/>
    <cellStyle name="输入 2 5 11 4 2" xfId="33441"/>
    <cellStyle name="输入 2 5 11 5" xfId="25904"/>
    <cellStyle name="输入 2 5 12" xfId="4443"/>
    <cellStyle name="输入 2 5 12 2" xfId="8261"/>
    <cellStyle name="输入 2 5 12 2 2" xfId="28693"/>
    <cellStyle name="输入 2 5 12 2 3" xfId="19480"/>
    <cellStyle name="输入 2 5 12 3" xfId="11934"/>
    <cellStyle name="输入 2 5 12 3 2" xfId="31451"/>
    <cellStyle name="输入 2 5 12 3 3" xfId="23040"/>
    <cellStyle name="输入 2 5 12 4" xfId="14166"/>
    <cellStyle name="输入 2 5 12 4 2" xfId="33482"/>
    <cellStyle name="输入 2 5 12 5" xfId="25988"/>
    <cellStyle name="输入 2 5 13" xfId="4688"/>
    <cellStyle name="输入 2 5 13 2" xfId="8501"/>
    <cellStyle name="输入 2 5 13 2 2" xfId="28826"/>
    <cellStyle name="输入 2 5 13 2 3" xfId="19720"/>
    <cellStyle name="输入 2 5 13 3" xfId="12174"/>
    <cellStyle name="输入 2 5 13 3 2" xfId="31584"/>
    <cellStyle name="输入 2 5 13 3 3" xfId="23280"/>
    <cellStyle name="输入 2 5 13 4" xfId="14259"/>
    <cellStyle name="输入 2 5 13 4 2" xfId="33575"/>
    <cellStyle name="输入 2 5 13 5" xfId="26126"/>
    <cellStyle name="输入 2 5 14" xfId="4841"/>
    <cellStyle name="输入 2 5 14 2" xfId="8652"/>
    <cellStyle name="输入 2 5 14 2 2" xfId="28971"/>
    <cellStyle name="输入 2 5 14 2 3" xfId="19871"/>
    <cellStyle name="输入 2 5 14 3" xfId="12325"/>
    <cellStyle name="输入 2 5 14 3 2" xfId="31729"/>
    <cellStyle name="输入 2 5 14 3 3" xfId="23431"/>
    <cellStyle name="输入 2 5 14 4" xfId="14368"/>
    <cellStyle name="输入 2 5 14 4 2" xfId="33684"/>
    <cellStyle name="输入 2 5 14 5" xfId="26271"/>
    <cellStyle name="输入 2 5 15" xfId="4985"/>
    <cellStyle name="输入 2 5 15 2" xfId="8784"/>
    <cellStyle name="输入 2 5 15 2 2" xfId="29058"/>
    <cellStyle name="输入 2 5 15 2 3" xfId="20003"/>
    <cellStyle name="输入 2 5 15 3" xfId="12457"/>
    <cellStyle name="输入 2 5 15 3 2" xfId="31816"/>
    <cellStyle name="输入 2 5 15 3 3" xfId="23563"/>
    <cellStyle name="输入 2 5 15 4" xfId="14417"/>
    <cellStyle name="输入 2 5 15 4 2" xfId="33733"/>
    <cellStyle name="输入 2 5 15 5" xfId="26370"/>
    <cellStyle name="输入 2 5 16" xfId="5113"/>
    <cellStyle name="输入 2 5 16 2" xfId="8897"/>
    <cellStyle name="输入 2 5 16 2 2" xfId="29167"/>
    <cellStyle name="输入 2 5 16 2 3" xfId="20116"/>
    <cellStyle name="输入 2 5 16 3" xfId="12570"/>
    <cellStyle name="输入 2 5 16 3 2" xfId="31925"/>
    <cellStyle name="输入 2 5 16 3 3" xfId="23676"/>
    <cellStyle name="输入 2 5 16 4" xfId="14490"/>
    <cellStyle name="输入 2 5 16 4 2" xfId="33806"/>
    <cellStyle name="输入 2 5 16 5" xfId="26489"/>
    <cellStyle name="输入 2 5 17" xfId="5238"/>
    <cellStyle name="输入 2 5 17 2" xfId="9009"/>
    <cellStyle name="输入 2 5 17 2 2" xfId="29240"/>
    <cellStyle name="输入 2 5 17 2 3" xfId="20228"/>
    <cellStyle name="输入 2 5 17 3" xfId="12682"/>
    <cellStyle name="输入 2 5 17 3 2" xfId="31998"/>
    <cellStyle name="输入 2 5 17 3 3" xfId="23788"/>
    <cellStyle name="输入 2 5 17 4" xfId="14527"/>
    <cellStyle name="输入 2 5 17 4 2" xfId="33843"/>
    <cellStyle name="输入 2 5 17 5" xfId="26575"/>
    <cellStyle name="输入 2 5 18" xfId="5559"/>
    <cellStyle name="输入 2 5 18 2" xfId="9237"/>
    <cellStyle name="输入 2 5 18 2 2" xfId="29425"/>
    <cellStyle name="输入 2 5 18 3" xfId="16780"/>
    <cellStyle name="输入 2 5 18 4" xfId="14703"/>
    <cellStyle name="输入 2 5 19" xfId="3839"/>
    <cellStyle name="输入 2 5 19 2" xfId="25575"/>
    <cellStyle name="输入 2 5 19 3" xfId="16475"/>
    <cellStyle name="输入 2 5 2" xfId="1529"/>
    <cellStyle name="输入 2 5 2 2" xfId="5588"/>
    <cellStyle name="输入 2 5 2 2 2" xfId="26692"/>
    <cellStyle name="输入 2 5 2 2 3" xfId="16809"/>
    <cellStyle name="输入 2 5 2 3" xfId="9266"/>
    <cellStyle name="输入 2 5 2 3 2" xfId="29454"/>
    <cellStyle name="输入 2 5 2 3 3" xfId="20372"/>
    <cellStyle name="输入 2 5 2 4" xfId="12747"/>
    <cellStyle name="输入 2 5 2 4 2" xfId="32063"/>
    <cellStyle name="输入 2 5 2 5" xfId="23904"/>
    <cellStyle name="输入 2 5 2 6" xfId="34939"/>
    <cellStyle name="输入 2 5 20" xfId="35063"/>
    <cellStyle name="输入 2 5 3" xfId="2722"/>
    <cellStyle name="输入 2 5 3 2" xfId="6601"/>
    <cellStyle name="输入 2 5 3 2 2" xfId="27517"/>
    <cellStyle name="输入 2 5 3 2 3" xfId="17820"/>
    <cellStyle name="输入 2 5 3 3" xfId="10274"/>
    <cellStyle name="输入 2 5 3 3 2" xfId="30275"/>
    <cellStyle name="输入 2 5 3 3 3" xfId="21380"/>
    <cellStyle name="输入 2 5 3 4" xfId="13368"/>
    <cellStyle name="输入 2 5 3 4 2" xfId="32684"/>
    <cellStyle name="输入 2 5 3 5" xfId="24781"/>
    <cellStyle name="输入 2 5 3 6" xfId="35748"/>
    <cellStyle name="输入 2 5 4" xfId="2873"/>
    <cellStyle name="输入 2 5 4 2" xfId="6752"/>
    <cellStyle name="输入 2 5 4 2 2" xfId="27650"/>
    <cellStyle name="输入 2 5 4 2 3" xfId="17971"/>
    <cellStyle name="输入 2 5 4 3" xfId="10425"/>
    <cellStyle name="输入 2 5 4 3 2" xfId="30408"/>
    <cellStyle name="输入 2 5 4 3 3" xfId="21531"/>
    <cellStyle name="输入 2 5 4 4" xfId="13459"/>
    <cellStyle name="输入 2 5 4 4 2" xfId="32775"/>
    <cellStyle name="输入 2 5 4 5" xfId="24914"/>
    <cellStyle name="输入 2 5 5" xfId="3033"/>
    <cellStyle name="输入 2 5 5 2" xfId="6899"/>
    <cellStyle name="输入 2 5 5 2 2" xfId="27750"/>
    <cellStyle name="输入 2 5 5 2 3" xfId="18118"/>
    <cellStyle name="输入 2 5 5 3" xfId="10572"/>
    <cellStyle name="输入 2 5 5 3 2" xfId="30508"/>
    <cellStyle name="输入 2 5 5 3 3" xfId="21678"/>
    <cellStyle name="输入 2 5 5 4" xfId="13521"/>
    <cellStyle name="输入 2 5 5 4 2" xfId="32837"/>
    <cellStyle name="输入 2 5 5 5" xfId="25015"/>
    <cellStyle name="输入 2 5 6" xfId="3278"/>
    <cellStyle name="输入 2 5 6 2" xfId="7143"/>
    <cellStyle name="输入 2 5 6 2 2" xfId="27927"/>
    <cellStyle name="输入 2 5 6 2 3" xfId="18362"/>
    <cellStyle name="输入 2 5 6 3" xfId="10816"/>
    <cellStyle name="输入 2 5 6 3 2" xfId="30685"/>
    <cellStyle name="输入 2 5 6 3 3" xfId="21922"/>
    <cellStyle name="输入 2 5 6 4" xfId="13660"/>
    <cellStyle name="输入 2 5 6 4 2" xfId="32976"/>
    <cellStyle name="输入 2 5 6 5" xfId="25192"/>
    <cellStyle name="输入 2 5 7" xfId="3420"/>
    <cellStyle name="输入 2 5 7 2" xfId="7278"/>
    <cellStyle name="输入 2 5 7 2 2" xfId="28019"/>
    <cellStyle name="输入 2 5 7 2 3" xfId="18497"/>
    <cellStyle name="输入 2 5 7 3" xfId="10951"/>
    <cellStyle name="输入 2 5 7 3 2" xfId="30777"/>
    <cellStyle name="输入 2 5 7 3 3" xfId="22057"/>
    <cellStyle name="输入 2 5 7 4" xfId="13704"/>
    <cellStyle name="输入 2 5 7 4 2" xfId="33020"/>
    <cellStyle name="输入 2 5 7 5" xfId="25287"/>
    <cellStyle name="输入 2 5 8" xfId="3673"/>
    <cellStyle name="输入 2 5 8 2" xfId="7530"/>
    <cellStyle name="输入 2 5 8 2 2" xfId="28164"/>
    <cellStyle name="输入 2 5 8 2 3" xfId="18749"/>
    <cellStyle name="输入 2 5 8 3" xfId="11203"/>
    <cellStyle name="输入 2 5 8 3 2" xfId="30922"/>
    <cellStyle name="输入 2 5 8 3 3" xfId="22309"/>
    <cellStyle name="输入 2 5 8 4" xfId="13803"/>
    <cellStyle name="输入 2 5 8 4 2" xfId="33119"/>
    <cellStyle name="输入 2 5 8 5" xfId="25433"/>
    <cellStyle name="输入 2 5 9" xfId="3929"/>
    <cellStyle name="输入 2 5 9 2" xfId="7755"/>
    <cellStyle name="输入 2 5 9 2 2" xfId="28344"/>
    <cellStyle name="输入 2 5 9 2 3" xfId="18974"/>
    <cellStyle name="输入 2 5 9 3" xfId="11428"/>
    <cellStyle name="输入 2 5 9 3 2" xfId="31102"/>
    <cellStyle name="输入 2 5 9 3 3" xfId="22534"/>
    <cellStyle name="输入 2 5 9 4" xfId="13935"/>
    <cellStyle name="输入 2 5 9 4 2" xfId="33251"/>
    <cellStyle name="输入 2 5 9 5" xfId="25633"/>
    <cellStyle name="输入 2 6" xfId="1542"/>
    <cellStyle name="输入 2 6 2" xfId="5601"/>
    <cellStyle name="输入 2 6 2 2" xfId="26705"/>
    <cellStyle name="输入 2 6 2 3" xfId="16822"/>
    <cellStyle name="输入 2 6 3" xfId="9279"/>
    <cellStyle name="输入 2 6 3 2" xfId="29467"/>
    <cellStyle name="输入 2 6 3 3" xfId="20385"/>
    <cellStyle name="输入 2 6 4" xfId="12760"/>
    <cellStyle name="输入 2 6 4 2" xfId="32076"/>
    <cellStyle name="输入 2 6 5" xfId="23917"/>
    <cellStyle name="输入 2 7" xfId="2709"/>
    <cellStyle name="输入 2 7 2" xfId="6588"/>
    <cellStyle name="输入 2 7 2 2" xfId="27504"/>
    <cellStyle name="输入 2 7 2 3" xfId="17807"/>
    <cellStyle name="输入 2 7 3" xfId="10261"/>
    <cellStyle name="输入 2 7 3 2" xfId="30262"/>
    <cellStyle name="输入 2 7 3 3" xfId="21367"/>
    <cellStyle name="输入 2 7 4" xfId="13355"/>
    <cellStyle name="输入 2 7 4 2" xfId="32671"/>
    <cellStyle name="输入 2 7 5" xfId="24768"/>
    <cellStyle name="输入 2 8" xfId="2860"/>
    <cellStyle name="输入 2 8 2" xfId="6739"/>
    <cellStyle name="输入 2 8 2 2" xfId="27637"/>
    <cellStyle name="输入 2 8 2 3" xfId="17958"/>
    <cellStyle name="输入 2 8 3" xfId="10412"/>
    <cellStyle name="输入 2 8 3 2" xfId="30395"/>
    <cellStyle name="输入 2 8 3 3" xfId="21518"/>
    <cellStyle name="输入 2 8 4" xfId="13446"/>
    <cellStyle name="输入 2 8 4 2" xfId="32762"/>
    <cellStyle name="输入 2 8 5" xfId="24901"/>
    <cellStyle name="输入 2 9" xfId="3020"/>
    <cellStyle name="输入 2 9 2" xfId="6886"/>
    <cellStyle name="输入 2 9 2 2" xfId="27737"/>
    <cellStyle name="输入 2 9 2 3" xfId="18105"/>
    <cellStyle name="输入 2 9 3" xfId="10559"/>
    <cellStyle name="输入 2 9 3 2" xfId="30495"/>
    <cellStyle name="输入 2 9 3 3" xfId="21665"/>
    <cellStyle name="输入 2 9 4" xfId="13508"/>
    <cellStyle name="输入 2 9 4 2" xfId="32824"/>
    <cellStyle name="输入 2 9 5" xfId="25002"/>
    <cellStyle name="输入 3" xfId="1461"/>
    <cellStyle name="输入 3 10" xfId="3279"/>
    <cellStyle name="输入 3 10 2" xfId="7144"/>
    <cellStyle name="输入 3 10 2 2" xfId="27928"/>
    <cellStyle name="输入 3 10 2 3" xfId="18363"/>
    <cellStyle name="输入 3 10 3" xfId="10817"/>
    <cellStyle name="输入 3 10 3 2" xfId="30686"/>
    <cellStyle name="输入 3 10 3 3" xfId="21923"/>
    <cellStyle name="输入 3 10 4" xfId="13661"/>
    <cellStyle name="输入 3 10 4 2" xfId="32977"/>
    <cellStyle name="输入 3 10 5" xfId="25193"/>
    <cellStyle name="输入 3 11" xfId="3421"/>
    <cellStyle name="输入 3 11 2" xfId="7279"/>
    <cellStyle name="输入 3 11 2 2" xfId="28020"/>
    <cellStyle name="输入 3 11 2 3" xfId="18498"/>
    <cellStyle name="输入 3 11 3" xfId="10952"/>
    <cellStyle name="输入 3 11 3 2" xfId="30778"/>
    <cellStyle name="输入 3 11 3 3" xfId="22058"/>
    <cellStyle name="输入 3 11 4" xfId="13705"/>
    <cellStyle name="输入 3 11 4 2" xfId="33021"/>
    <cellStyle name="输入 3 11 5" xfId="25288"/>
    <cellStyle name="输入 3 12" xfId="3674"/>
    <cellStyle name="输入 3 12 2" xfId="7531"/>
    <cellStyle name="输入 3 12 2 2" xfId="28165"/>
    <cellStyle name="输入 3 12 2 3" xfId="18750"/>
    <cellStyle name="输入 3 12 3" xfId="11204"/>
    <cellStyle name="输入 3 12 3 2" xfId="30923"/>
    <cellStyle name="输入 3 12 3 3" xfId="22310"/>
    <cellStyle name="输入 3 12 4" xfId="13804"/>
    <cellStyle name="输入 3 12 4 2" xfId="33120"/>
    <cellStyle name="输入 3 12 5" xfId="25434"/>
    <cellStyle name="输入 3 13" xfId="3930"/>
    <cellStyle name="输入 3 13 2" xfId="7756"/>
    <cellStyle name="输入 3 13 2 2" xfId="28345"/>
    <cellStyle name="输入 3 13 2 3" xfId="18975"/>
    <cellStyle name="输入 3 13 3" xfId="11429"/>
    <cellStyle name="输入 3 13 3 2" xfId="31103"/>
    <cellStyle name="输入 3 13 3 3" xfId="22535"/>
    <cellStyle name="输入 3 13 4" xfId="13936"/>
    <cellStyle name="输入 3 13 4 2" xfId="33252"/>
    <cellStyle name="输入 3 13 5" xfId="25634"/>
    <cellStyle name="输入 3 14" xfId="4074"/>
    <cellStyle name="输入 3 14 2" xfId="7899"/>
    <cellStyle name="输入 3 14 2 2" xfId="28441"/>
    <cellStyle name="输入 3 14 2 3" xfId="19118"/>
    <cellStyle name="输入 3 14 3" xfId="11572"/>
    <cellStyle name="输入 3 14 3 2" xfId="31199"/>
    <cellStyle name="输入 3 14 3 3" xfId="22678"/>
    <cellStyle name="输入 3 14 4" xfId="13994"/>
    <cellStyle name="输入 3 14 4 2" xfId="33310"/>
    <cellStyle name="输入 3 14 5" xfId="25730"/>
    <cellStyle name="输入 3 15" xfId="4316"/>
    <cellStyle name="输入 3 15 2" xfId="8136"/>
    <cellStyle name="输入 3 15 2 2" xfId="28611"/>
    <cellStyle name="输入 3 15 2 3" xfId="19355"/>
    <cellStyle name="输入 3 15 3" xfId="11809"/>
    <cellStyle name="输入 3 15 3 2" xfId="31369"/>
    <cellStyle name="输入 3 15 3 3" xfId="22915"/>
    <cellStyle name="输入 3 15 4" xfId="14126"/>
    <cellStyle name="输入 3 15 4 2" xfId="33442"/>
    <cellStyle name="输入 3 15 5" xfId="25905"/>
    <cellStyle name="输入 3 16" xfId="4444"/>
    <cellStyle name="输入 3 16 2" xfId="8262"/>
    <cellStyle name="输入 3 16 2 2" xfId="28694"/>
    <cellStyle name="输入 3 16 2 3" xfId="19481"/>
    <cellStyle name="输入 3 16 3" xfId="11935"/>
    <cellStyle name="输入 3 16 3 2" xfId="31452"/>
    <cellStyle name="输入 3 16 3 3" xfId="23041"/>
    <cellStyle name="输入 3 16 4" xfId="14167"/>
    <cellStyle name="输入 3 16 4 2" xfId="33483"/>
    <cellStyle name="输入 3 16 5" xfId="25989"/>
    <cellStyle name="输入 3 17" xfId="4689"/>
    <cellStyle name="输入 3 17 2" xfId="8502"/>
    <cellStyle name="输入 3 17 2 2" xfId="28827"/>
    <cellStyle name="输入 3 17 2 3" xfId="19721"/>
    <cellStyle name="输入 3 17 3" xfId="12175"/>
    <cellStyle name="输入 3 17 3 2" xfId="31585"/>
    <cellStyle name="输入 3 17 3 3" xfId="23281"/>
    <cellStyle name="输入 3 17 4" xfId="14260"/>
    <cellStyle name="输入 3 17 4 2" xfId="33576"/>
    <cellStyle name="输入 3 17 5" xfId="26127"/>
    <cellStyle name="输入 3 18" xfId="4842"/>
    <cellStyle name="输入 3 18 2" xfId="8653"/>
    <cellStyle name="输入 3 18 2 2" xfId="28972"/>
    <cellStyle name="输入 3 18 2 3" xfId="19872"/>
    <cellStyle name="输入 3 18 3" xfId="12326"/>
    <cellStyle name="输入 3 18 3 2" xfId="31730"/>
    <cellStyle name="输入 3 18 3 3" xfId="23432"/>
    <cellStyle name="输入 3 18 4" xfId="14369"/>
    <cellStyle name="输入 3 18 4 2" xfId="33685"/>
    <cellStyle name="输入 3 18 5" xfId="26272"/>
    <cellStyle name="输入 3 19" xfId="4986"/>
    <cellStyle name="输入 3 19 2" xfId="8785"/>
    <cellStyle name="输入 3 19 2 2" xfId="29059"/>
    <cellStyle name="输入 3 19 2 3" xfId="20004"/>
    <cellStyle name="输入 3 19 3" xfId="12458"/>
    <cellStyle name="输入 3 19 3 2" xfId="31817"/>
    <cellStyle name="输入 3 19 3 3" xfId="23564"/>
    <cellStyle name="输入 3 19 4" xfId="14418"/>
    <cellStyle name="输入 3 19 4 2" xfId="33734"/>
    <cellStyle name="输入 3 19 5" xfId="26371"/>
    <cellStyle name="输入 3 2" xfId="1462"/>
    <cellStyle name="输入 3 2 10" xfId="3675"/>
    <cellStyle name="输入 3 2 10 2" xfId="7532"/>
    <cellStyle name="输入 3 2 10 2 2" xfId="28166"/>
    <cellStyle name="输入 3 2 10 2 3" xfId="18751"/>
    <cellStyle name="输入 3 2 10 3" xfId="11205"/>
    <cellStyle name="输入 3 2 10 3 2" xfId="30924"/>
    <cellStyle name="输入 3 2 10 3 3" xfId="22311"/>
    <cellStyle name="输入 3 2 10 4" xfId="13805"/>
    <cellStyle name="输入 3 2 10 4 2" xfId="33121"/>
    <cellStyle name="输入 3 2 10 5" xfId="25435"/>
    <cellStyle name="输入 3 2 11" xfId="3931"/>
    <cellStyle name="输入 3 2 11 2" xfId="7757"/>
    <cellStyle name="输入 3 2 11 2 2" xfId="28346"/>
    <cellStyle name="输入 3 2 11 2 3" xfId="18976"/>
    <cellStyle name="输入 3 2 11 3" xfId="11430"/>
    <cellStyle name="输入 3 2 11 3 2" xfId="31104"/>
    <cellStyle name="输入 3 2 11 3 3" xfId="22536"/>
    <cellStyle name="输入 3 2 11 4" xfId="13937"/>
    <cellStyle name="输入 3 2 11 4 2" xfId="33253"/>
    <cellStyle name="输入 3 2 11 5" xfId="25635"/>
    <cellStyle name="输入 3 2 12" xfId="4075"/>
    <cellStyle name="输入 3 2 12 2" xfId="7900"/>
    <cellStyle name="输入 3 2 12 2 2" xfId="28442"/>
    <cellStyle name="输入 3 2 12 2 3" xfId="19119"/>
    <cellStyle name="输入 3 2 12 3" xfId="11573"/>
    <cellStyle name="输入 3 2 12 3 2" xfId="31200"/>
    <cellStyle name="输入 3 2 12 3 3" xfId="22679"/>
    <cellStyle name="输入 3 2 12 4" xfId="13995"/>
    <cellStyle name="输入 3 2 12 4 2" xfId="33311"/>
    <cellStyle name="输入 3 2 12 5" xfId="25731"/>
    <cellStyle name="输入 3 2 13" xfId="4317"/>
    <cellStyle name="输入 3 2 13 2" xfId="8137"/>
    <cellStyle name="输入 3 2 13 2 2" xfId="28612"/>
    <cellStyle name="输入 3 2 13 2 3" xfId="19356"/>
    <cellStyle name="输入 3 2 13 3" xfId="11810"/>
    <cellStyle name="输入 3 2 13 3 2" xfId="31370"/>
    <cellStyle name="输入 3 2 13 3 3" xfId="22916"/>
    <cellStyle name="输入 3 2 13 4" xfId="14127"/>
    <cellStyle name="输入 3 2 13 4 2" xfId="33443"/>
    <cellStyle name="输入 3 2 13 5" xfId="25906"/>
    <cellStyle name="输入 3 2 14" xfId="4445"/>
    <cellStyle name="输入 3 2 14 2" xfId="8263"/>
    <cellStyle name="输入 3 2 14 2 2" xfId="28695"/>
    <cellStyle name="输入 3 2 14 2 3" xfId="19482"/>
    <cellStyle name="输入 3 2 14 3" xfId="11936"/>
    <cellStyle name="输入 3 2 14 3 2" xfId="31453"/>
    <cellStyle name="输入 3 2 14 3 3" xfId="23042"/>
    <cellStyle name="输入 3 2 14 4" xfId="14168"/>
    <cellStyle name="输入 3 2 14 4 2" xfId="33484"/>
    <cellStyle name="输入 3 2 14 5" xfId="25990"/>
    <cellStyle name="输入 3 2 15" xfId="4690"/>
    <cellStyle name="输入 3 2 15 2" xfId="8503"/>
    <cellStyle name="输入 3 2 15 2 2" xfId="28828"/>
    <cellStyle name="输入 3 2 15 2 3" xfId="19722"/>
    <cellStyle name="输入 3 2 15 3" xfId="12176"/>
    <cellStyle name="输入 3 2 15 3 2" xfId="31586"/>
    <cellStyle name="输入 3 2 15 3 3" xfId="23282"/>
    <cellStyle name="输入 3 2 15 4" xfId="14261"/>
    <cellStyle name="输入 3 2 15 4 2" xfId="33577"/>
    <cellStyle name="输入 3 2 15 5" xfId="26128"/>
    <cellStyle name="输入 3 2 16" xfId="4843"/>
    <cellStyle name="输入 3 2 16 2" xfId="8654"/>
    <cellStyle name="输入 3 2 16 2 2" xfId="28973"/>
    <cellStyle name="输入 3 2 16 2 3" xfId="19873"/>
    <cellStyle name="输入 3 2 16 3" xfId="12327"/>
    <cellStyle name="输入 3 2 16 3 2" xfId="31731"/>
    <cellStyle name="输入 3 2 16 3 3" xfId="23433"/>
    <cellStyle name="输入 3 2 16 4" xfId="14370"/>
    <cellStyle name="输入 3 2 16 4 2" xfId="33686"/>
    <cellStyle name="输入 3 2 16 5" xfId="26273"/>
    <cellStyle name="输入 3 2 17" xfId="4987"/>
    <cellStyle name="输入 3 2 17 2" xfId="8786"/>
    <cellStyle name="输入 3 2 17 2 2" xfId="29060"/>
    <cellStyle name="输入 3 2 17 2 3" xfId="20005"/>
    <cellStyle name="输入 3 2 17 3" xfId="12459"/>
    <cellStyle name="输入 3 2 17 3 2" xfId="31818"/>
    <cellStyle name="输入 3 2 17 3 3" xfId="23565"/>
    <cellStyle name="输入 3 2 17 4" xfId="14419"/>
    <cellStyle name="输入 3 2 17 4 2" xfId="33735"/>
    <cellStyle name="输入 3 2 17 5" xfId="26372"/>
    <cellStyle name="输入 3 2 18" xfId="5115"/>
    <cellStyle name="输入 3 2 18 2" xfId="8899"/>
    <cellStyle name="输入 3 2 18 2 2" xfId="29169"/>
    <cellStyle name="输入 3 2 18 2 3" xfId="20118"/>
    <cellStyle name="输入 3 2 18 3" xfId="12572"/>
    <cellStyle name="输入 3 2 18 3 2" xfId="31927"/>
    <cellStyle name="输入 3 2 18 3 3" xfId="23678"/>
    <cellStyle name="输入 3 2 18 4" xfId="14492"/>
    <cellStyle name="输入 3 2 18 4 2" xfId="33808"/>
    <cellStyle name="输入 3 2 18 5" xfId="26491"/>
    <cellStyle name="输入 3 2 19" xfId="5240"/>
    <cellStyle name="输入 3 2 19 2" xfId="9011"/>
    <cellStyle name="输入 3 2 19 2 2" xfId="29242"/>
    <cellStyle name="输入 3 2 19 2 3" xfId="20230"/>
    <cellStyle name="输入 3 2 19 3" xfId="12684"/>
    <cellStyle name="输入 3 2 19 3 2" xfId="32000"/>
    <cellStyle name="输入 3 2 19 3 3" xfId="23790"/>
    <cellStyle name="输入 3 2 19 4" xfId="14529"/>
    <cellStyle name="输入 3 2 19 4 2" xfId="33845"/>
    <cellStyle name="输入 3 2 19 5" xfId="26577"/>
    <cellStyle name="输入 3 2 2" xfId="1463"/>
    <cellStyle name="输入 3 2 2 10" xfId="3932"/>
    <cellStyle name="输入 3 2 2 10 2" xfId="7758"/>
    <cellStyle name="输入 3 2 2 10 2 2" xfId="28347"/>
    <cellStyle name="输入 3 2 2 10 2 3" xfId="18977"/>
    <cellStyle name="输入 3 2 2 10 3" xfId="11431"/>
    <cellStyle name="输入 3 2 2 10 3 2" xfId="31105"/>
    <cellStyle name="输入 3 2 2 10 3 3" xfId="22537"/>
    <cellStyle name="输入 3 2 2 10 4" xfId="13938"/>
    <cellStyle name="输入 3 2 2 10 4 2" xfId="33254"/>
    <cellStyle name="输入 3 2 2 10 5" xfId="25636"/>
    <cellStyle name="输入 3 2 2 11" xfId="4076"/>
    <cellStyle name="输入 3 2 2 11 2" xfId="7901"/>
    <cellStyle name="输入 3 2 2 11 2 2" xfId="28443"/>
    <cellStyle name="输入 3 2 2 11 2 3" xfId="19120"/>
    <cellStyle name="输入 3 2 2 11 3" xfId="11574"/>
    <cellStyle name="输入 3 2 2 11 3 2" xfId="31201"/>
    <cellStyle name="输入 3 2 2 11 3 3" xfId="22680"/>
    <cellStyle name="输入 3 2 2 11 4" xfId="13996"/>
    <cellStyle name="输入 3 2 2 11 4 2" xfId="33312"/>
    <cellStyle name="输入 3 2 2 11 5" xfId="25732"/>
    <cellStyle name="输入 3 2 2 12" xfId="4318"/>
    <cellStyle name="输入 3 2 2 12 2" xfId="8138"/>
    <cellStyle name="输入 3 2 2 12 2 2" xfId="28613"/>
    <cellStyle name="输入 3 2 2 12 2 3" xfId="19357"/>
    <cellStyle name="输入 3 2 2 12 3" xfId="11811"/>
    <cellStyle name="输入 3 2 2 12 3 2" xfId="31371"/>
    <cellStyle name="输入 3 2 2 12 3 3" xfId="22917"/>
    <cellStyle name="输入 3 2 2 12 4" xfId="14128"/>
    <cellStyle name="输入 3 2 2 12 4 2" xfId="33444"/>
    <cellStyle name="输入 3 2 2 12 5" xfId="25907"/>
    <cellStyle name="输入 3 2 2 13" xfId="4446"/>
    <cellStyle name="输入 3 2 2 13 2" xfId="8264"/>
    <cellStyle name="输入 3 2 2 13 2 2" xfId="28696"/>
    <cellStyle name="输入 3 2 2 13 2 3" xfId="19483"/>
    <cellStyle name="输入 3 2 2 13 3" xfId="11937"/>
    <cellStyle name="输入 3 2 2 13 3 2" xfId="31454"/>
    <cellStyle name="输入 3 2 2 13 3 3" xfId="23043"/>
    <cellStyle name="输入 3 2 2 13 4" xfId="14169"/>
    <cellStyle name="输入 3 2 2 13 4 2" xfId="33485"/>
    <cellStyle name="输入 3 2 2 13 5" xfId="25991"/>
    <cellStyle name="输入 3 2 2 14" xfId="4691"/>
    <cellStyle name="输入 3 2 2 14 2" xfId="8504"/>
    <cellStyle name="输入 3 2 2 14 2 2" xfId="28829"/>
    <cellStyle name="输入 3 2 2 14 2 3" xfId="19723"/>
    <cellStyle name="输入 3 2 2 14 3" xfId="12177"/>
    <cellStyle name="输入 3 2 2 14 3 2" xfId="31587"/>
    <cellStyle name="输入 3 2 2 14 3 3" xfId="23283"/>
    <cellStyle name="输入 3 2 2 14 4" xfId="14262"/>
    <cellStyle name="输入 3 2 2 14 4 2" xfId="33578"/>
    <cellStyle name="输入 3 2 2 14 5" xfId="26129"/>
    <cellStyle name="输入 3 2 2 15" xfId="4844"/>
    <cellStyle name="输入 3 2 2 15 2" xfId="8655"/>
    <cellStyle name="输入 3 2 2 15 2 2" xfId="28974"/>
    <cellStyle name="输入 3 2 2 15 2 3" xfId="19874"/>
    <cellStyle name="输入 3 2 2 15 3" xfId="12328"/>
    <cellStyle name="输入 3 2 2 15 3 2" xfId="31732"/>
    <cellStyle name="输入 3 2 2 15 3 3" xfId="23434"/>
    <cellStyle name="输入 3 2 2 15 4" xfId="14371"/>
    <cellStyle name="输入 3 2 2 15 4 2" xfId="33687"/>
    <cellStyle name="输入 3 2 2 15 5" xfId="26274"/>
    <cellStyle name="输入 3 2 2 16" xfId="4988"/>
    <cellStyle name="输入 3 2 2 16 2" xfId="8787"/>
    <cellStyle name="输入 3 2 2 16 2 2" xfId="29061"/>
    <cellStyle name="输入 3 2 2 16 2 3" xfId="20006"/>
    <cellStyle name="输入 3 2 2 16 3" xfId="12460"/>
    <cellStyle name="输入 3 2 2 16 3 2" xfId="31819"/>
    <cellStyle name="输入 3 2 2 16 3 3" xfId="23566"/>
    <cellStyle name="输入 3 2 2 16 4" xfId="14420"/>
    <cellStyle name="输入 3 2 2 16 4 2" xfId="33736"/>
    <cellStyle name="输入 3 2 2 16 5" xfId="26373"/>
    <cellStyle name="输入 3 2 2 17" xfId="5116"/>
    <cellStyle name="输入 3 2 2 17 2" xfId="8900"/>
    <cellStyle name="输入 3 2 2 17 2 2" xfId="29170"/>
    <cellStyle name="输入 3 2 2 17 2 3" xfId="20119"/>
    <cellStyle name="输入 3 2 2 17 3" xfId="12573"/>
    <cellStyle name="输入 3 2 2 17 3 2" xfId="31928"/>
    <cellStyle name="输入 3 2 2 17 3 3" xfId="23679"/>
    <cellStyle name="输入 3 2 2 17 4" xfId="14493"/>
    <cellStyle name="输入 3 2 2 17 4 2" xfId="33809"/>
    <cellStyle name="输入 3 2 2 17 5" xfId="26492"/>
    <cellStyle name="输入 3 2 2 18" xfId="5241"/>
    <cellStyle name="输入 3 2 2 18 2" xfId="9012"/>
    <cellStyle name="输入 3 2 2 18 2 2" xfId="29243"/>
    <cellStyle name="输入 3 2 2 18 2 3" xfId="20231"/>
    <cellStyle name="输入 3 2 2 18 3" xfId="12685"/>
    <cellStyle name="输入 3 2 2 18 3 2" xfId="32001"/>
    <cellStyle name="输入 3 2 2 18 3 3" xfId="23791"/>
    <cellStyle name="输入 3 2 2 18 4" xfId="14530"/>
    <cellStyle name="输入 3 2 2 18 4 2" xfId="33846"/>
    <cellStyle name="输入 3 2 2 18 5" xfId="26578"/>
    <cellStyle name="输入 3 2 2 19" xfId="5562"/>
    <cellStyle name="输入 3 2 2 19 2" xfId="9240"/>
    <cellStyle name="输入 3 2 2 19 2 2" xfId="29428"/>
    <cellStyle name="输入 3 2 2 19 3" xfId="16783"/>
    <cellStyle name="输入 3 2 2 19 4" xfId="14706"/>
    <cellStyle name="输入 3 2 2 2" xfId="1464"/>
    <cellStyle name="输入 3 2 2 2 10" xfId="3933"/>
    <cellStyle name="输入 3 2 2 2 10 2" xfId="7759"/>
    <cellStyle name="输入 3 2 2 2 10 2 2" xfId="28348"/>
    <cellStyle name="输入 3 2 2 2 10 2 3" xfId="18978"/>
    <cellStyle name="输入 3 2 2 2 10 3" xfId="11432"/>
    <cellStyle name="输入 3 2 2 2 10 3 2" xfId="31106"/>
    <cellStyle name="输入 3 2 2 2 10 3 3" xfId="22538"/>
    <cellStyle name="输入 3 2 2 2 10 4" xfId="13939"/>
    <cellStyle name="输入 3 2 2 2 10 4 2" xfId="33255"/>
    <cellStyle name="输入 3 2 2 2 10 5" xfId="25637"/>
    <cellStyle name="输入 3 2 2 2 11" xfId="4077"/>
    <cellStyle name="输入 3 2 2 2 11 2" xfId="7902"/>
    <cellStyle name="输入 3 2 2 2 11 2 2" xfId="28444"/>
    <cellStyle name="输入 3 2 2 2 11 2 3" xfId="19121"/>
    <cellStyle name="输入 3 2 2 2 11 3" xfId="11575"/>
    <cellStyle name="输入 3 2 2 2 11 3 2" xfId="31202"/>
    <cellStyle name="输入 3 2 2 2 11 3 3" xfId="22681"/>
    <cellStyle name="输入 3 2 2 2 11 4" xfId="13997"/>
    <cellStyle name="输入 3 2 2 2 11 4 2" xfId="33313"/>
    <cellStyle name="输入 3 2 2 2 11 5" xfId="25733"/>
    <cellStyle name="输入 3 2 2 2 12" xfId="4319"/>
    <cellStyle name="输入 3 2 2 2 12 2" xfId="8139"/>
    <cellStyle name="输入 3 2 2 2 12 2 2" xfId="28614"/>
    <cellStyle name="输入 3 2 2 2 12 2 3" xfId="19358"/>
    <cellStyle name="输入 3 2 2 2 12 3" xfId="11812"/>
    <cellStyle name="输入 3 2 2 2 12 3 2" xfId="31372"/>
    <cellStyle name="输入 3 2 2 2 12 3 3" xfId="22918"/>
    <cellStyle name="输入 3 2 2 2 12 4" xfId="14129"/>
    <cellStyle name="输入 3 2 2 2 12 4 2" xfId="33445"/>
    <cellStyle name="输入 3 2 2 2 12 5" xfId="25908"/>
    <cellStyle name="输入 3 2 2 2 13" xfId="4447"/>
    <cellStyle name="输入 3 2 2 2 13 2" xfId="8265"/>
    <cellStyle name="输入 3 2 2 2 13 2 2" xfId="28697"/>
    <cellStyle name="输入 3 2 2 2 13 2 3" xfId="19484"/>
    <cellStyle name="输入 3 2 2 2 13 3" xfId="11938"/>
    <cellStyle name="输入 3 2 2 2 13 3 2" xfId="31455"/>
    <cellStyle name="输入 3 2 2 2 13 3 3" xfId="23044"/>
    <cellStyle name="输入 3 2 2 2 13 4" xfId="14170"/>
    <cellStyle name="输入 3 2 2 2 13 4 2" xfId="33486"/>
    <cellStyle name="输入 3 2 2 2 13 5" xfId="25992"/>
    <cellStyle name="输入 3 2 2 2 14" xfId="4692"/>
    <cellStyle name="输入 3 2 2 2 14 2" xfId="8505"/>
    <cellStyle name="输入 3 2 2 2 14 2 2" xfId="28830"/>
    <cellStyle name="输入 3 2 2 2 14 2 3" xfId="19724"/>
    <cellStyle name="输入 3 2 2 2 14 3" xfId="12178"/>
    <cellStyle name="输入 3 2 2 2 14 3 2" xfId="31588"/>
    <cellStyle name="输入 3 2 2 2 14 3 3" xfId="23284"/>
    <cellStyle name="输入 3 2 2 2 14 4" xfId="14263"/>
    <cellStyle name="输入 3 2 2 2 14 4 2" xfId="33579"/>
    <cellStyle name="输入 3 2 2 2 14 5" xfId="26130"/>
    <cellStyle name="输入 3 2 2 2 15" xfId="4845"/>
    <cellStyle name="输入 3 2 2 2 15 2" xfId="8656"/>
    <cellStyle name="输入 3 2 2 2 15 2 2" xfId="28975"/>
    <cellStyle name="输入 3 2 2 2 15 2 3" xfId="19875"/>
    <cellStyle name="输入 3 2 2 2 15 3" xfId="12329"/>
    <cellStyle name="输入 3 2 2 2 15 3 2" xfId="31733"/>
    <cellStyle name="输入 3 2 2 2 15 3 3" xfId="23435"/>
    <cellStyle name="输入 3 2 2 2 15 4" xfId="14372"/>
    <cellStyle name="输入 3 2 2 2 15 4 2" xfId="33688"/>
    <cellStyle name="输入 3 2 2 2 15 5" xfId="26275"/>
    <cellStyle name="输入 3 2 2 2 16" xfId="4989"/>
    <cellStyle name="输入 3 2 2 2 16 2" xfId="8788"/>
    <cellStyle name="输入 3 2 2 2 16 2 2" xfId="29062"/>
    <cellStyle name="输入 3 2 2 2 16 2 3" xfId="20007"/>
    <cellStyle name="输入 3 2 2 2 16 3" xfId="12461"/>
    <cellStyle name="输入 3 2 2 2 16 3 2" xfId="31820"/>
    <cellStyle name="输入 3 2 2 2 16 3 3" xfId="23567"/>
    <cellStyle name="输入 3 2 2 2 16 4" xfId="14421"/>
    <cellStyle name="输入 3 2 2 2 16 4 2" xfId="33737"/>
    <cellStyle name="输入 3 2 2 2 16 5" xfId="26374"/>
    <cellStyle name="输入 3 2 2 2 17" xfId="5117"/>
    <cellStyle name="输入 3 2 2 2 17 2" xfId="8901"/>
    <cellStyle name="输入 3 2 2 2 17 2 2" xfId="29171"/>
    <cellStyle name="输入 3 2 2 2 17 2 3" xfId="20120"/>
    <cellStyle name="输入 3 2 2 2 17 3" xfId="12574"/>
    <cellStyle name="输入 3 2 2 2 17 3 2" xfId="31929"/>
    <cellStyle name="输入 3 2 2 2 17 3 3" xfId="23680"/>
    <cellStyle name="输入 3 2 2 2 17 4" xfId="14494"/>
    <cellStyle name="输入 3 2 2 2 17 4 2" xfId="33810"/>
    <cellStyle name="输入 3 2 2 2 17 5" xfId="26493"/>
    <cellStyle name="输入 3 2 2 2 18" xfId="5242"/>
    <cellStyle name="输入 3 2 2 2 18 2" xfId="9013"/>
    <cellStyle name="输入 3 2 2 2 18 2 2" xfId="29244"/>
    <cellStyle name="输入 3 2 2 2 18 2 3" xfId="20232"/>
    <cellStyle name="输入 3 2 2 2 18 3" xfId="12686"/>
    <cellStyle name="输入 3 2 2 2 18 3 2" xfId="32002"/>
    <cellStyle name="输入 3 2 2 2 18 3 3" xfId="23792"/>
    <cellStyle name="输入 3 2 2 2 18 4" xfId="14531"/>
    <cellStyle name="输入 3 2 2 2 18 4 2" xfId="33847"/>
    <cellStyle name="输入 3 2 2 2 18 5" xfId="26579"/>
    <cellStyle name="输入 3 2 2 2 19" xfId="5563"/>
    <cellStyle name="输入 3 2 2 2 19 2" xfId="9241"/>
    <cellStyle name="输入 3 2 2 2 19 2 2" xfId="29429"/>
    <cellStyle name="输入 3 2 2 2 19 3" xfId="16784"/>
    <cellStyle name="输入 3 2 2 2 19 4" xfId="14707"/>
    <cellStyle name="输入 3 2 2 2 2" xfId="1465"/>
    <cellStyle name="输入 3 2 2 2 2 10" xfId="4078"/>
    <cellStyle name="输入 3 2 2 2 2 10 2" xfId="7903"/>
    <cellStyle name="输入 3 2 2 2 2 10 2 2" xfId="28445"/>
    <cellStyle name="输入 3 2 2 2 2 10 2 3" xfId="19122"/>
    <cellStyle name="输入 3 2 2 2 2 10 3" xfId="11576"/>
    <cellStyle name="输入 3 2 2 2 2 10 3 2" xfId="31203"/>
    <cellStyle name="输入 3 2 2 2 2 10 3 3" xfId="22682"/>
    <cellStyle name="输入 3 2 2 2 2 10 4" xfId="13998"/>
    <cellStyle name="输入 3 2 2 2 2 10 4 2" xfId="33314"/>
    <cellStyle name="输入 3 2 2 2 2 10 5" xfId="25734"/>
    <cellStyle name="输入 3 2 2 2 2 11" xfId="4320"/>
    <cellStyle name="输入 3 2 2 2 2 11 2" xfId="8140"/>
    <cellStyle name="输入 3 2 2 2 2 11 2 2" xfId="28615"/>
    <cellStyle name="输入 3 2 2 2 2 11 2 3" xfId="19359"/>
    <cellStyle name="输入 3 2 2 2 2 11 3" xfId="11813"/>
    <cellStyle name="输入 3 2 2 2 2 11 3 2" xfId="31373"/>
    <cellStyle name="输入 3 2 2 2 2 11 3 3" xfId="22919"/>
    <cellStyle name="输入 3 2 2 2 2 11 4" xfId="14130"/>
    <cellStyle name="输入 3 2 2 2 2 11 4 2" xfId="33446"/>
    <cellStyle name="输入 3 2 2 2 2 11 5" xfId="25909"/>
    <cellStyle name="输入 3 2 2 2 2 12" xfId="4448"/>
    <cellStyle name="输入 3 2 2 2 2 12 2" xfId="8266"/>
    <cellStyle name="输入 3 2 2 2 2 12 2 2" xfId="28698"/>
    <cellStyle name="输入 3 2 2 2 2 12 2 3" xfId="19485"/>
    <cellStyle name="输入 3 2 2 2 2 12 3" xfId="11939"/>
    <cellStyle name="输入 3 2 2 2 2 12 3 2" xfId="31456"/>
    <cellStyle name="输入 3 2 2 2 2 12 3 3" xfId="23045"/>
    <cellStyle name="输入 3 2 2 2 2 12 4" xfId="14171"/>
    <cellStyle name="输入 3 2 2 2 2 12 4 2" xfId="33487"/>
    <cellStyle name="输入 3 2 2 2 2 12 5" xfId="25993"/>
    <cellStyle name="输入 3 2 2 2 2 13" xfId="4693"/>
    <cellStyle name="输入 3 2 2 2 2 13 2" xfId="8506"/>
    <cellStyle name="输入 3 2 2 2 2 13 2 2" xfId="28831"/>
    <cellStyle name="输入 3 2 2 2 2 13 2 3" xfId="19725"/>
    <cellStyle name="输入 3 2 2 2 2 13 3" xfId="12179"/>
    <cellStyle name="输入 3 2 2 2 2 13 3 2" xfId="31589"/>
    <cellStyle name="输入 3 2 2 2 2 13 3 3" xfId="23285"/>
    <cellStyle name="输入 3 2 2 2 2 13 4" xfId="14264"/>
    <cellStyle name="输入 3 2 2 2 2 13 4 2" xfId="33580"/>
    <cellStyle name="输入 3 2 2 2 2 13 5" xfId="26131"/>
    <cellStyle name="输入 3 2 2 2 2 14" xfId="4846"/>
    <cellStyle name="输入 3 2 2 2 2 14 2" xfId="8657"/>
    <cellStyle name="输入 3 2 2 2 2 14 2 2" xfId="28976"/>
    <cellStyle name="输入 3 2 2 2 2 14 2 3" xfId="19876"/>
    <cellStyle name="输入 3 2 2 2 2 14 3" xfId="12330"/>
    <cellStyle name="输入 3 2 2 2 2 14 3 2" xfId="31734"/>
    <cellStyle name="输入 3 2 2 2 2 14 3 3" xfId="23436"/>
    <cellStyle name="输入 3 2 2 2 2 14 4" xfId="14373"/>
    <cellStyle name="输入 3 2 2 2 2 14 4 2" xfId="33689"/>
    <cellStyle name="输入 3 2 2 2 2 14 5" xfId="26276"/>
    <cellStyle name="输入 3 2 2 2 2 15" xfId="4990"/>
    <cellStyle name="输入 3 2 2 2 2 15 2" xfId="8789"/>
    <cellStyle name="输入 3 2 2 2 2 15 2 2" xfId="29063"/>
    <cellStyle name="输入 3 2 2 2 2 15 2 3" xfId="20008"/>
    <cellStyle name="输入 3 2 2 2 2 15 3" xfId="12462"/>
    <cellStyle name="输入 3 2 2 2 2 15 3 2" xfId="31821"/>
    <cellStyle name="输入 3 2 2 2 2 15 3 3" xfId="23568"/>
    <cellStyle name="输入 3 2 2 2 2 15 4" xfId="14422"/>
    <cellStyle name="输入 3 2 2 2 2 15 4 2" xfId="33738"/>
    <cellStyle name="输入 3 2 2 2 2 15 5" xfId="26375"/>
    <cellStyle name="输入 3 2 2 2 2 16" xfId="5118"/>
    <cellStyle name="输入 3 2 2 2 2 16 2" xfId="8902"/>
    <cellStyle name="输入 3 2 2 2 2 16 2 2" xfId="29172"/>
    <cellStyle name="输入 3 2 2 2 2 16 2 3" xfId="20121"/>
    <cellStyle name="输入 3 2 2 2 2 16 3" xfId="12575"/>
    <cellStyle name="输入 3 2 2 2 2 16 3 2" xfId="31930"/>
    <cellStyle name="输入 3 2 2 2 2 16 3 3" xfId="23681"/>
    <cellStyle name="输入 3 2 2 2 2 16 4" xfId="14495"/>
    <cellStyle name="输入 3 2 2 2 2 16 4 2" xfId="33811"/>
    <cellStyle name="输入 3 2 2 2 2 16 5" xfId="26494"/>
    <cellStyle name="输入 3 2 2 2 2 17" xfId="5243"/>
    <cellStyle name="输入 3 2 2 2 2 17 2" xfId="9014"/>
    <cellStyle name="输入 3 2 2 2 2 17 2 2" xfId="29245"/>
    <cellStyle name="输入 3 2 2 2 2 17 2 3" xfId="20233"/>
    <cellStyle name="输入 3 2 2 2 2 17 3" xfId="12687"/>
    <cellStyle name="输入 3 2 2 2 2 17 3 2" xfId="32003"/>
    <cellStyle name="输入 3 2 2 2 2 17 3 3" xfId="23793"/>
    <cellStyle name="输入 3 2 2 2 2 17 4" xfId="14532"/>
    <cellStyle name="输入 3 2 2 2 2 17 4 2" xfId="33848"/>
    <cellStyle name="输入 3 2 2 2 2 17 5" xfId="26580"/>
    <cellStyle name="输入 3 2 2 2 2 18" xfId="5564"/>
    <cellStyle name="输入 3 2 2 2 2 18 2" xfId="9242"/>
    <cellStyle name="输入 3 2 2 2 2 18 2 2" xfId="29430"/>
    <cellStyle name="输入 3 2 2 2 2 18 3" xfId="16785"/>
    <cellStyle name="输入 3 2 2 2 2 18 4" xfId="14708"/>
    <cellStyle name="输入 3 2 2 2 2 19" xfId="3769"/>
    <cellStyle name="输入 3 2 2 2 2 19 2" xfId="25516"/>
    <cellStyle name="输入 3 2 2 2 2 19 3" xfId="16528"/>
    <cellStyle name="输入 3 2 2 2 2 2" xfId="1524"/>
    <cellStyle name="输入 3 2 2 2 2 2 2" xfId="5583"/>
    <cellStyle name="输入 3 2 2 2 2 2 2 2" xfId="26687"/>
    <cellStyle name="输入 3 2 2 2 2 2 2 3" xfId="16804"/>
    <cellStyle name="输入 3 2 2 2 2 2 3" xfId="9261"/>
    <cellStyle name="输入 3 2 2 2 2 2 3 2" xfId="29449"/>
    <cellStyle name="输入 3 2 2 2 2 2 3 3" xfId="20367"/>
    <cellStyle name="输入 3 2 2 2 2 2 4" xfId="12742"/>
    <cellStyle name="输入 3 2 2 2 2 2 4 2" xfId="32058"/>
    <cellStyle name="输入 3 2 2 2 2 2 5" xfId="23899"/>
    <cellStyle name="输入 3 2 2 2 2 2 6" xfId="34872"/>
    <cellStyle name="输入 3 2 2 2 2 20" xfId="35272"/>
    <cellStyle name="输入 3 2 2 2 2 3" xfId="2727"/>
    <cellStyle name="输入 3 2 2 2 2 3 2" xfId="6606"/>
    <cellStyle name="输入 3 2 2 2 2 3 2 2" xfId="27522"/>
    <cellStyle name="输入 3 2 2 2 2 3 2 3" xfId="17825"/>
    <cellStyle name="输入 3 2 2 2 2 3 3" xfId="10279"/>
    <cellStyle name="输入 3 2 2 2 2 3 3 2" xfId="30280"/>
    <cellStyle name="输入 3 2 2 2 2 3 3 3" xfId="21385"/>
    <cellStyle name="输入 3 2 2 2 2 3 4" xfId="13373"/>
    <cellStyle name="输入 3 2 2 2 2 3 4 2" xfId="32689"/>
    <cellStyle name="输入 3 2 2 2 2 3 5" xfId="24786"/>
    <cellStyle name="输入 3 2 2 2 2 3 6" xfId="36148"/>
    <cellStyle name="输入 3 2 2 2 2 4" xfId="2878"/>
    <cellStyle name="输入 3 2 2 2 2 4 2" xfId="6757"/>
    <cellStyle name="输入 3 2 2 2 2 4 2 2" xfId="27655"/>
    <cellStyle name="输入 3 2 2 2 2 4 2 3" xfId="17976"/>
    <cellStyle name="输入 3 2 2 2 2 4 3" xfId="10430"/>
    <cellStyle name="输入 3 2 2 2 2 4 3 2" xfId="30413"/>
    <cellStyle name="输入 3 2 2 2 2 4 3 3" xfId="21536"/>
    <cellStyle name="输入 3 2 2 2 2 4 4" xfId="13464"/>
    <cellStyle name="输入 3 2 2 2 2 4 4 2" xfId="32780"/>
    <cellStyle name="输入 3 2 2 2 2 4 5" xfId="24919"/>
    <cellStyle name="输入 3 2 2 2 2 5" xfId="3038"/>
    <cellStyle name="输入 3 2 2 2 2 5 2" xfId="6904"/>
    <cellStyle name="输入 3 2 2 2 2 5 2 2" xfId="27755"/>
    <cellStyle name="输入 3 2 2 2 2 5 2 3" xfId="18123"/>
    <cellStyle name="输入 3 2 2 2 2 5 3" xfId="10577"/>
    <cellStyle name="输入 3 2 2 2 2 5 3 2" xfId="30513"/>
    <cellStyle name="输入 3 2 2 2 2 5 3 3" xfId="21683"/>
    <cellStyle name="输入 3 2 2 2 2 5 4" xfId="13526"/>
    <cellStyle name="输入 3 2 2 2 2 5 4 2" xfId="32842"/>
    <cellStyle name="输入 3 2 2 2 2 5 5" xfId="25020"/>
    <cellStyle name="输入 3 2 2 2 2 6" xfId="3283"/>
    <cellStyle name="输入 3 2 2 2 2 6 2" xfId="7148"/>
    <cellStyle name="输入 3 2 2 2 2 6 2 2" xfId="27932"/>
    <cellStyle name="输入 3 2 2 2 2 6 2 3" xfId="18367"/>
    <cellStyle name="输入 3 2 2 2 2 6 3" xfId="10821"/>
    <cellStyle name="输入 3 2 2 2 2 6 3 2" xfId="30690"/>
    <cellStyle name="输入 3 2 2 2 2 6 3 3" xfId="21927"/>
    <cellStyle name="输入 3 2 2 2 2 6 4" xfId="13665"/>
    <cellStyle name="输入 3 2 2 2 2 6 4 2" xfId="32981"/>
    <cellStyle name="输入 3 2 2 2 2 6 5" xfId="25197"/>
    <cellStyle name="输入 3 2 2 2 2 7" xfId="3425"/>
    <cellStyle name="输入 3 2 2 2 2 7 2" xfId="7283"/>
    <cellStyle name="输入 3 2 2 2 2 7 2 2" xfId="28024"/>
    <cellStyle name="输入 3 2 2 2 2 7 2 3" xfId="18502"/>
    <cellStyle name="输入 3 2 2 2 2 7 3" xfId="10956"/>
    <cellStyle name="输入 3 2 2 2 2 7 3 2" xfId="30782"/>
    <cellStyle name="输入 3 2 2 2 2 7 3 3" xfId="22062"/>
    <cellStyle name="输入 3 2 2 2 2 7 4" xfId="13709"/>
    <cellStyle name="输入 3 2 2 2 2 7 4 2" xfId="33025"/>
    <cellStyle name="输入 3 2 2 2 2 7 5" xfId="25292"/>
    <cellStyle name="输入 3 2 2 2 2 8" xfId="3678"/>
    <cellStyle name="输入 3 2 2 2 2 8 2" xfId="7535"/>
    <cellStyle name="输入 3 2 2 2 2 8 2 2" xfId="28169"/>
    <cellStyle name="输入 3 2 2 2 2 8 2 3" xfId="18754"/>
    <cellStyle name="输入 3 2 2 2 2 8 3" xfId="11208"/>
    <cellStyle name="输入 3 2 2 2 2 8 3 2" xfId="30927"/>
    <cellStyle name="输入 3 2 2 2 2 8 3 3" xfId="22314"/>
    <cellStyle name="输入 3 2 2 2 2 8 4" xfId="13808"/>
    <cellStyle name="输入 3 2 2 2 2 8 4 2" xfId="33124"/>
    <cellStyle name="输入 3 2 2 2 2 8 5" xfId="25438"/>
    <cellStyle name="输入 3 2 2 2 2 9" xfId="3934"/>
    <cellStyle name="输入 3 2 2 2 2 9 2" xfId="7760"/>
    <cellStyle name="输入 3 2 2 2 2 9 2 2" xfId="28349"/>
    <cellStyle name="输入 3 2 2 2 2 9 2 3" xfId="18979"/>
    <cellStyle name="输入 3 2 2 2 2 9 3" xfId="11433"/>
    <cellStyle name="输入 3 2 2 2 2 9 3 2" xfId="31107"/>
    <cellStyle name="输入 3 2 2 2 2 9 3 3" xfId="22539"/>
    <cellStyle name="输入 3 2 2 2 2 9 4" xfId="13940"/>
    <cellStyle name="输入 3 2 2 2 2 9 4 2" xfId="33256"/>
    <cellStyle name="输入 3 2 2 2 2 9 5" xfId="25638"/>
    <cellStyle name="输入 3 2 2 2 20" xfId="3768"/>
    <cellStyle name="输入 3 2 2 2 20 2" xfId="25515"/>
    <cellStyle name="输入 3 2 2 2 20 3" xfId="16518"/>
    <cellStyle name="输入 3 2 2 2 21" xfId="34880"/>
    <cellStyle name="输入 3 2 2 2 3" xfId="1525"/>
    <cellStyle name="输入 3 2 2 2 3 2" xfId="5584"/>
    <cellStyle name="输入 3 2 2 2 3 2 2" xfId="26688"/>
    <cellStyle name="输入 3 2 2 2 3 2 3" xfId="16805"/>
    <cellStyle name="输入 3 2 2 2 3 3" xfId="9262"/>
    <cellStyle name="输入 3 2 2 2 3 3 2" xfId="29450"/>
    <cellStyle name="输入 3 2 2 2 3 3 3" xfId="20368"/>
    <cellStyle name="输入 3 2 2 2 3 4" xfId="12743"/>
    <cellStyle name="输入 3 2 2 2 3 4 2" xfId="32059"/>
    <cellStyle name="输入 3 2 2 2 3 5" xfId="23900"/>
    <cellStyle name="输入 3 2 2 2 3 6" xfId="34851"/>
    <cellStyle name="输入 3 2 2 2 4" xfId="2726"/>
    <cellStyle name="输入 3 2 2 2 4 2" xfId="6605"/>
    <cellStyle name="输入 3 2 2 2 4 2 2" xfId="27521"/>
    <cellStyle name="输入 3 2 2 2 4 2 3" xfId="17824"/>
    <cellStyle name="输入 3 2 2 2 4 3" xfId="10278"/>
    <cellStyle name="输入 3 2 2 2 4 3 2" xfId="30279"/>
    <cellStyle name="输入 3 2 2 2 4 3 3" xfId="21384"/>
    <cellStyle name="输入 3 2 2 2 4 4" xfId="13372"/>
    <cellStyle name="输入 3 2 2 2 4 4 2" xfId="32688"/>
    <cellStyle name="输入 3 2 2 2 4 5" xfId="24785"/>
    <cellStyle name="输入 3 2 2 2 4 6" xfId="36081"/>
    <cellStyle name="输入 3 2 2 2 5" xfId="2877"/>
    <cellStyle name="输入 3 2 2 2 5 2" xfId="6756"/>
    <cellStyle name="输入 3 2 2 2 5 2 2" xfId="27654"/>
    <cellStyle name="输入 3 2 2 2 5 2 3" xfId="17975"/>
    <cellStyle name="输入 3 2 2 2 5 3" xfId="10429"/>
    <cellStyle name="输入 3 2 2 2 5 3 2" xfId="30412"/>
    <cellStyle name="输入 3 2 2 2 5 3 3" xfId="21535"/>
    <cellStyle name="输入 3 2 2 2 5 4" xfId="13463"/>
    <cellStyle name="输入 3 2 2 2 5 4 2" xfId="32779"/>
    <cellStyle name="输入 3 2 2 2 5 5" xfId="24918"/>
    <cellStyle name="输入 3 2 2 2 6" xfId="3037"/>
    <cellStyle name="输入 3 2 2 2 6 2" xfId="6903"/>
    <cellStyle name="输入 3 2 2 2 6 2 2" xfId="27754"/>
    <cellStyle name="输入 3 2 2 2 6 2 3" xfId="18122"/>
    <cellStyle name="输入 3 2 2 2 6 3" xfId="10576"/>
    <cellStyle name="输入 3 2 2 2 6 3 2" xfId="30512"/>
    <cellStyle name="输入 3 2 2 2 6 3 3" xfId="21682"/>
    <cellStyle name="输入 3 2 2 2 6 4" xfId="13525"/>
    <cellStyle name="输入 3 2 2 2 6 4 2" xfId="32841"/>
    <cellStyle name="输入 3 2 2 2 6 5" xfId="25019"/>
    <cellStyle name="输入 3 2 2 2 7" xfId="3282"/>
    <cellStyle name="输入 3 2 2 2 7 2" xfId="7147"/>
    <cellStyle name="输入 3 2 2 2 7 2 2" xfId="27931"/>
    <cellStyle name="输入 3 2 2 2 7 2 3" xfId="18366"/>
    <cellStyle name="输入 3 2 2 2 7 3" xfId="10820"/>
    <cellStyle name="输入 3 2 2 2 7 3 2" xfId="30689"/>
    <cellStyle name="输入 3 2 2 2 7 3 3" xfId="21926"/>
    <cellStyle name="输入 3 2 2 2 7 4" xfId="13664"/>
    <cellStyle name="输入 3 2 2 2 7 4 2" xfId="32980"/>
    <cellStyle name="输入 3 2 2 2 7 5" xfId="25196"/>
    <cellStyle name="输入 3 2 2 2 8" xfId="3424"/>
    <cellStyle name="输入 3 2 2 2 8 2" xfId="7282"/>
    <cellStyle name="输入 3 2 2 2 8 2 2" xfId="28023"/>
    <cellStyle name="输入 3 2 2 2 8 2 3" xfId="18501"/>
    <cellStyle name="输入 3 2 2 2 8 3" xfId="10955"/>
    <cellStyle name="输入 3 2 2 2 8 3 2" xfId="30781"/>
    <cellStyle name="输入 3 2 2 2 8 3 3" xfId="22061"/>
    <cellStyle name="输入 3 2 2 2 8 4" xfId="13708"/>
    <cellStyle name="输入 3 2 2 2 8 4 2" xfId="33024"/>
    <cellStyle name="输入 3 2 2 2 8 5" xfId="25291"/>
    <cellStyle name="输入 3 2 2 2 9" xfId="3677"/>
    <cellStyle name="输入 3 2 2 2 9 2" xfId="7534"/>
    <cellStyle name="输入 3 2 2 2 9 2 2" xfId="28168"/>
    <cellStyle name="输入 3 2 2 2 9 2 3" xfId="18753"/>
    <cellStyle name="输入 3 2 2 2 9 3" xfId="11207"/>
    <cellStyle name="输入 3 2 2 2 9 3 2" xfId="30926"/>
    <cellStyle name="输入 3 2 2 2 9 3 3" xfId="22313"/>
    <cellStyle name="输入 3 2 2 2 9 4" xfId="13807"/>
    <cellStyle name="输入 3 2 2 2 9 4 2" xfId="33123"/>
    <cellStyle name="输入 3 2 2 2 9 5" xfId="25437"/>
    <cellStyle name="输入 3 2 2 20" xfId="3767"/>
    <cellStyle name="输入 3 2 2 20 2" xfId="25514"/>
    <cellStyle name="输入 3 2 2 20 3" xfId="16513"/>
    <cellStyle name="输入 3 2 2 21" xfId="34694"/>
    <cellStyle name="输入 3 2 2 3" xfId="1526"/>
    <cellStyle name="输入 3 2 2 3 2" xfId="5585"/>
    <cellStyle name="输入 3 2 2 3 2 2" xfId="26689"/>
    <cellStyle name="输入 3 2 2 3 2 3" xfId="16806"/>
    <cellStyle name="输入 3 2 2 3 3" xfId="9263"/>
    <cellStyle name="输入 3 2 2 3 3 2" xfId="29451"/>
    <cellStyle name="输入 3 2 2 3 3 3" xfId="20369"/>
    <cellStyle name="输入 3 2 2 3 4" xfId="12744"/>
    <cellStyle name="输入 3 2 2 3 4 2" xfId="32060"/>
    <cellStyle name="输入 3 2 2 3 5" xfId="23901"/>
    <cellStyle name="输入 3 2 2 3 6" xfId="34780"/>
    <cellStyle name="输入 3 2 2 4" xfId="2725"/>
    <cellStyle name="输入 3 2 2 4 2" xfId="6604"/>
    <cellStyle name="输入 3 2 2 4 2 2" xfId="27520"/>
    <cellStyle name="输入 3 2 2 4 2 3" xfId="17823"/>
    <cellStyle name="输入 3 2 2 4 3" xfId="10277"/>
    <cellStyle name="输入 3 2 2 4 3 2" xfId="30278"/>
    <cellStyle name="输入 3 2 2 4 3 3" xfId="21383"/>
    <cellStyle name="输入 3 2 2 4 4" xfId="13371"/>
    <cellStyle name="输入 3 2 2 4 4 2" xfId="32687"/>
    <cellStyle name="输入 3 2 2 4 5" xfId="24784"/>
    <cellStyle name="输入 3 2 2 4 6" xfId="35672"/>
    <cellStyle name="输入 3 2 2 5" xfId="2876"/>
    <cellStyle name="输入 3 2 2 5 2" xfId="6755"/>
    <cellStyle name="输入 3 2 2 5 2 2" xfId="27653"/>
    <cellStyle name="输入 3 2 2 5 2 3" xfId="17974"/>
    <cellStyle name="输入 3 2 2 5 3" xfId="10428"/>
    <cellStyle name="输入 3 2 2 5 3 2" xfId="30411"/>
    <cellStyle name="输入 3 2 2 5 3 3" xfId="21534"/>
    <cellStyle name="输入 3 2 2 5 4" xfId="13462"/>
    <cellStyle name="输入 3 2 2 5 4 2" xfId="32778"/>
    <cellStyle name="输入 3 2 2 5 5" xfId="24917"/>
    <cellStyle name="输入 3 2 2 6" xfId="3036"/>
    <cellStyle name="输入 3 2 2 6 2" xfId="6902"/>
    <cellStyle name="输入 3 2 2 6 2 2" xfId="27753"/>
    <cellStyle name="输入 3 2 2 6 2 3" xfId="18121"/>
    <cellStyle name="输入 3 2 2 6 3" xfId="10575"/>
    <cellStyle name="输入 3 2 2 6 3 2" xfId="30511"/>
    <cellStyle name="输入 3 2 2 6 3 3" xfId="21681"/>
    <cellStyle name="输入 3 2 2 6 4" xfId="13524"/>
    <cellStyle name="输入 3 2 2 6 4 2" xfId="32840"/>
    <cellStyle name="输入 3 2 2 6 5" xfId="25018"/>
    <cellStyle name="输入 3 2 2 7" xfId="3281"/>
    <cellStyle name="输入 3 2 2 7 2" xfId="7146"/>
    <cellStyle name="输入 3 2 2 7 2 2" xfId="27930"/>
    <cellStyle name="输入 3 2 2 7 2 3" xfId="18365"/>
    <cellStyle name="输入 3 2 2 7 3" xfId="10819"/>
    <cellStyle name="输入 3 2 2 7 3 2" xfId="30688"/>
    <cellStyle name="输入 3 2 2 7 3 3" xfId="21925"/>
    <cellStyle name="输入 3 2 2 7 4" xfId="13663"/>
    <cellStyle name="输入 3 2 2 7 4 2" xfId="32979"/>
    <cellStyle name="输入 3 2 2 7 5" xfId="25195"/>
    <cellStyle name="输入 3 2 2 8" xfId="3423"/>
    <cellStyle name="输入 3 2 2 8 2" xfId="7281"/>
    <cellStyle name="输入 3 2 2 8 2 2" xfId="28022"/>
    <cellStyle name="输入 3 2 2 8 2 3" xfId="18500"/>
    <cellStyle name="输入 3 2 2 8 3" xfId="10954"/>
    <cellStyle name="输入 3 2 2 8 3 2" xfId="30780"/>
    <cellStyle name="输入 3 2 2 8 3 3" xfId="22060"/>
    <cellStyle name="输入 3 2 2 8 4" xfId="13707"/>
    <cellStyle name="输入 3 2 2 8 4 2" xfId="33023"/>
    <cellStyle name="输入 3 2 2 8 5" xfId="25290"/>
    <cellStyle name="输入 3 2 2 9" xfId="3676"/>
    <cellStyle name="输入 3 2 2 9 2" xfId="7533"/>
    <cellStyle name="输入 3 2 2 9 2 2" xfId="28167"/>
    <cellStyle name="输入 3 2 2 9 2 3" xfId="18752"/>
    <cellStyle name="输入 3 2 2 9 3" xfId="11206"/>
    <cellStyle name="输入 3 2 2 9 3 2" xfId="30925"/>
    <cellStyle name="输入 3 2 2 9 3 3" xfId="22312"/>
    <cellStyle name="输入 3 2 2 9 4" xfId="13806"/>
    <cellStyle name="输入 3 2 2 9 4 2" xfId="33122"/>
    <cellStyle name="输入 3 2 2 9 5" xfId="25436"/>
    <cellStyle name="输入 3 2 20" xfId="5561"/>
    <cellStyle name="输入 3 2 20 2" xfId="9239"/>
    <cellStyle name="输入 3 2 20 2 2" xfId="29427"/>
    <cellStyle name="输入 3 2 20 3" xfId="16782"/>
    <cellStyle name="输入 3 2 20 4" xfId="14705"/>
    <cellStyle name="输入 3 2 21" xfId="3766"/>
    <cellStyle name="输入 3 2 21 2" xfId="25513"/>
    <cellStyle name="输入 3 2 21 3" xfId="16503"/>
    <cellStyle name="输入 3 2 22" xfId="34404"/>
    <cellStyle name="输入 3 2 3" xfId="1466"/>
    <cellStyle name="输入 3 2 3 10" xfId="4079"/>
    <cellStyle name="输入 3 2 3 10 2" xfId="7904"/>
    <cellStyle name="输入 3 2 3 10 2 2" xfId="28446"/>
    <cellStyle name="输入 3 2 3 10 2 3" xfId="19123"/>
    <cellStyle name="输入 3 2 3 10 3" xfId="11577"/>
    <cellStyle name="输入 3 2 3 10 3 2" xfId="31204"/>
    <cellStyle name="输入 3 2 3 10 3 3" xfId="22683"/>
    <cellStyle name="输入 3 2 3 10 4" xfId="13999"/>
    <cellStyle name="输入 3 2 3 10 4 2" xfId="33315"/>
    <cellStyle name="输入 3 2 3 10 5" xfId="25735"/>
    <cellStyle name="输入 3 2 3 11" xfId="4321"/>
    <cellStyle name="输入 3 2 3 11 2" xfId="8141"/>
    <cellStyle name="输入 3 2 3 11 2 2" xfId="28616"/>
    <cellStyle name="输入 3 2 3 11 2 3" xfId="19360"/>
    <cellStyle name="输入 3 2 3 11 3" xfId="11814"/>
    <cellStyle name="输入 3 2 3 11 3 2" xfId="31374"/>
    <cellStyle name="输入 3 2 3 11 3 3" xfId="22920"/>
    <cellStyle name="输入 3 2 3 11 4" xfId="14131"/>
    <cellStyle name="输入 3 2 3 11 4 2" xfId="33447"/>
    <cellStyle name="输入 3 2 3 11 5" xfId="25910"/>
    <cellStyle name="输入 3 2 3 12" xfId="4449"/>
    <cellStyle name="输入 3 2 3 12 2" xfId="8267"/>
    <cellStyle name="输入 3 2 3 12 2 2" xfId="28699"/>
    <cellStyle name="输入 3 2 3 12 2 3" xfId="19486"/>
    <cellStyle name="输入 3 2 3 12 3" xfId="11940"/>
    <cellStyle name="输入 3 2 3 12 3 2" xfId="31457"/>
    <cellStyle name="输入 3 2 3 12 3 3" xfId="23046"/>
    <cellStyle name="输入 3 2 3 12 4" xfId="14172"/>
    <cellStyle name="输入 3 2 3 12 4 2" xfId="33488"/>
    <cellStyle name="输入 3 2 3 12 5" xfId="25994"/>
    <cellStyle name="输入 3 2 3 13" xfId="4694"/>
    <cellStyle name="输入 3 2 3 13 2" xfId="8507"/>
    <cellStyle name="输入 3 2 3 13 2 2" xfId="28832"/>
    <cellStyle name="输入 3 2 3 13 2 3" xfId="19726"/>
    <cellStyle name="输入 3 2 3 13 3" xfId="12180"/>
    <cellStyle name="输入 3 2 3 13 3 2" xfId="31590"/>
    <cellStyle name="输入 3 2 3 13 3 3" xfId="23286"/>
    <cellStyle name="输入 3 2 3 13 4" xfId="14265"/>
    <cellStyle name="输入 3 2 3 13 4 2" xfId="33581"/>
    <cellStyle name="输入 3 2 3 13 5" xfId="26132"/>
    <cellStyle name="输入 3 2 3 14" xfId="4847"/>
    <cellStyle name="输入 3 2 3 14 2" xfId="8658"/>
    <cellStyle name="输入 3 2 3 14 2 2" xfId="28977"/>
    <cellStyle name="输入 3 2 3 14 2 3" xfId="19877"/>
    <cellStyle name="输入 3 2 3 14 3" xfId="12331"/>
    <cellStyle name="输入 3 2 3 14 3 2" xfId="31735"/>
    <cellStyle name="输入 3 2 3 14 3 3" xfId="23437"/>
    <cellStyle name="输入 3 2 3 14 4" xfId="14374"/>
    <cellStyle name="输入 3 2 3 14 4 2" xfId="33690"/>
    <cellStyle name="输入 3 2 3 14 5" xfId="26277"/>
    <cellStyle name="输入 3 2 3 15" xfId="4991"/>
    <cellStyle name="输入 3 2 3 15 2" xfId="8790"/>
    <cellStyle name="输入 3 2 3 15 2 2" xfId="29064"/>
    <cellStyle name="输入 3 2 3 15 2 3" xfId="20009"/>
    <cellStyle name="输入 3 2 3 15 3" xfId="12463"/>
    <cellStyle name="输入 3 2 3 15 3 2" xfId="31822"/>
    <cellStyle name="输入 3 2 3 15 3 3" xfId="23569"/>
    <cellStyle name="输入 3 2 3 15 4" xfId="14423"/>
    <cellStyle name="输入 3 2 3 15 4 2" xfId="33739"/>
    <cellStyle name="输入 3 2 3 15 5" xfId="26376"/>
    <cellStyle name="输入 3 2 3 16" xfId="5119"/>
    <cellStyle name="输入 3 2 3 16 2" xfId="8903"/>
    <cellStyle name="输入 3 2 3 16 2 2" xfId="29173"/>
    <cellStyle name="输入 3 2 3 16 2 3" xfId="20122"/>
    <cellStyle name="输入 3 2 3 16 3" xfId="12576"/>
    <cellStyle name="输入 3 2 3 16 3 2" xfId="31931"/>
    <cellStyle name="输入 3 2 3 16 3 3" xfId="23682"/>
    <cellStyle name="输入 3 2 3 16 4" xfId="14496"/>
    <cellStyle name="输入 3 2 3 16 4 2" xfId="33812"/>
    <cellStyle name="输入 3 2 3 16 5" xfId="26495"/>
    <cellStyle name="输入 3 2 3 17" xfId="5244"/>
    <cellStyle name="输入 3 2 3 17 2" xfId="9015"/>
    <cellStyle name="输入 3 2 3 17 2 2" xfId="29246"/>
    <cellStyle name="输入 3 2 3 17 2 3" xfId="20234"/>
    <cellStyle name="输入 3 2 3 17 3" xfId="12688"/>
    <cellStyle name="输入 3 2 3 17 3 2" xfId="32004"/>
    <cellStyle name="输入 3 2 3 17 3 3" xfId="23794"/>
    <cellStyle name="输入 3 2 3 17 4" xfId="14533"/>
    <cellStyle name="输入 3 2 3 17 4 2" xfId="33849"/>
    <cellStyle name="输入 3 2 3 17 5" xfId="26581"/>
    <cellStyle name="输入 3 2 3 18" xfId="5565"/>
    <cellStyle name="输入 3 2 3 18 2" xfId="9243"/>
    <cellStyle name="输入 3 2 3 18 2 2" xfId="29431"/>
    <cellStyle name="输入 3 2 3 18 3" xfId="16786"/>
    <cellStyle name="输入 3 2 3 18 4" xfId="14709"/>
    <cellStyle name="输入 3 2 3 19" xfId="3770"/>
    <cellStyle name="输入 3 2 3 19 2" xfId="25517"/>
    <cellStyle name="输入 3 2 3 19 3" xfId="16533"/>
    <cellStyle name="输入 3 2 3 2" xfId="2578"/>
    <cellStyle name="输入 3 2 3 2 2" xfId="6458"/>
    <cellStyle name="输入 3 2 3 2 2 2" xfId="27385"/>
    <cellStyle name="输入 3 2 3 2 2 3" xfId="17677"/>
    <cellStyle name="输入 3 2 3 2 3" xfId="10131"/>
    <cellStyle name="输入 3 2 3 2 3 2" xfId="30143"/>
    <cellStyle name="输入 3 2 3 2 3 3" xfId="21237"/>
    <cellStyle name="输入 3 2 3 2 4" xfId="13288"/>
    <cellStyle name="输入 3 2 3 2 4 2" xfId="32604"/>
    <cellStyle name="输入 3 2 3 2 5" xfId="24648"/>
    <cellStyle name="输入 3 2 3 2 6" xfId="34830"/>
    <cellStyle name="输入 3 2 3 20" xfId="35181"/>
    <cellStyle name="输入 3 2 3 3" xfId="2728"/>
    <cellStyle name="输入 3 2 3 3 2" xfId="6607"/>
    <cellStyle name="输入 3 2 3 3 2 2" xfId="27523"/>
    <cellStyle name="输入 3 2 3 3 2 3" xfId="17826"/>
    <cellStyle name="输入 3 2 3 3 3" xfId="10280"/>
    <cellStyle name="输入 3 2 3 3 3 2" xfId="30281"/>
    <cellStyle name="输入 3 2 3 3 3 3" xfId="21386"/>
    <cellStyle name="输入 3 2 3 3 4" xfId="13374"/>
    <cellStyle name="输入 3 2 3 3 4 2" xfId="32690"/>
    <cellStyle name="输入 3 2 3 3 5" xfId="24787"/>
    <cellStyle name="输入 3 2 3 3 6" xfId="35736"/>
    <cellStyle name="输入 3 2 3 4" xfId="2879"/>
    <cellStyle name="输入 3 2 3 4 2" xfId="6758"/>
    <cellStyle name="输入 3 2 3 4 2 2" xfId="27656"/>
    <cellStyle name="输入 3 2 3 4 2 3" xfId="17977"/>
    <cellStyle name="输入 3 2 3 4 3" xfId="10431"/>
    <cellStyle name="输入 3 2 3 4 3 2" xfId="30414"/>
    <cellStyle name="输入 3 2 3 4 3 3" xfId="21537"/>
    <cellStyle name="输入 3 2 3 4 4" xfId="13465"/>
    <cellStyle name="输入 3 2 3 4 4 2" xfId="32781"/>
    <cellStyle name="输入 3 2 3 4 5" xfId="24920"/>
    <cellStyle name="输入 3 2 3 5" xfId="3039"/>
    <cellStyle name="输入 3 2 3 5 2" xfId="6905"/>
    <cellStyle name="输入 3 2 3 5 2 2" xfId="27756"/>
    <cellStyle name="输入 3 2 3 5 2 3" xfId="18124"/>
    <cellStyle name="输入 3 2 3 5 3" xfId="10578"/>
    <cellStyle name="输入 3 2 3 5 3 2" xfId="30514"/>
    <cellStyle name="输入 3 2 3 5 3 3" xfId="21684"/>
    <cellStyle name="输入 3 2 3 5 4" xfId="13527"/>
    <cellStyle name="输入 3 2 3 5 4 2" xfId="32843"/>
    <cellStyle name="输入 3 2 3 5 5" xfId="25021"/>
    <cellStyle name="输入 3 2 3 6" xfId="3284"/>
    <cellStyle name="输入 3 2 3 6 2" xfId="7149"/>
    <cellStyle name="输入 3 2 3 6 2 2" xfId="27933"/>
    <cellStyle name="输入 3 2 3 6 2 3" xfId="18368"/>
    <cellStyle name="输入 3 2 3 6 3" xfId="10822"/>
    <cellStyle name="输入 3 2 3 6 3 2" xfId="30691"/>
    <cellStyle name="输入 3 2 3 6 3 3" xfId="21928"/>
    <cellStyle name="输入 3 2 3 6 4" xfId="13666"/>
    <cellStyle name="输入 3 2 3 6 4 2" xfId="32982"/>
    <cellStyle name="输入 3 2 3 6 5" xfId="25198"/>
    <cellStyle name="输入 3 2 3 7" xfId="3426"/>
    <cellStyle name="输入 3 2 3 7 2" xfId="7284"/>
    <cellStyle name="输入 3 2 3 7 2 2" xfId="28025"/>
    <cellStyle name="输入 3 2 3 7 2 3" xfId="18503"/>
    <cellStyle name="输入 3 2 3 7 3" xfId="10957"/>
    <cellStyle name="输入 3 2 3 7 3 2" xfId="30783"/>
    <cellStyle name="输入 3 2 3 7 3 3" xfId="22063"/>
    <cellStyle name="输入 3 2 3 7 4" xfId="13710"/>
    <cellStyle name="输入 3 2 3 7 4 2" xfId="33026"/>
    <cellStyle name="输入 3 2 3 7 5" xfId="25293"/>
    <cellStyle name="输入 3 2 3 8" xfId="3679"/>
    <cellStyle name="输入 3 2 3 8 2" xfId="7536"/>
    <cellStyle name="输入 3 2 3 8 2 2" xfId="28170"/>
    <cellStyle name="输入 3 2 3 8 2 3" xfId="18755"/>
    <cellStyle name="输入 3 2 3 8 3" xfId="11209"/>
    <cellStyle name="输入 3 2 3 8 3 2" xfId="30928"/>
    <cellStyle name="输入 3 2 3 8 3 3" xfId="22315"/>
    <cellStyle name="输入 3 2 3 8 4" xfId="13809"/>
    <cellStyle name="输入 3 2 3 8 4 2" xfId="33125"/>
    <cellStyle name="输入 3 2 3 8 5" xfId="25439"/>
    <cellStyle name="输入 3 2 3 9" xfId="3935"/>
    <cellStyle name="输入 3 2 3 9 2" xfId="7761"/>
    <cellStyle name="输入 3 2 3 9 2 2" xfId="28350"/>
    <cellStyle name="输入 3 2 3 9 2 3" xfId="18980"/>
    <cellStyle name="输入 3 2 3 9 3" xfId="11434"/>
    <cellStyle name="输入 3 2 3 9 3 2" xfId="31108"/>
    <cellStyle name="输入 3 2 3 9 3 3" xfId="22540"/>
    <cellStyle name="输入 3 2 3 9 4" xfId="13941"/>
    <cellStyle name="输入 3 2 3 9 4 2" xfId="33257"/>
    <cellStyle name="输入 3 2 3 9 5" xfId="25639"/>
    <cellStyle name="输入 3 2 4" xfId="1527"/>
    <cellStyle name="输入 3 2 4 2" xfId="5586"/>
    <cellStyle name="输入 3 2 4 2 2" xfId="26690"/>
    <cellStyle name="输入 3 2 4 2 3" xfId="16807"/>
    <cellStyle name="输入 3 2 4 3" xfId="9264"/>
    <cellStyle name="输入 3 2 4 3 2" xfId="29452"/>
    <cellStyle name="输入 3 2 4 3 3" xfId="20370"/>
    <cellStyle name="输入 3 2 4 4" xfId="12745"/>
    <cellStyle name="输入 3 2 4 4 2" xfId="32061"/>
    <cellStyle name="输入 3 2 4 5" xfId="23902"/>
    <cellStyle name="输入 3 2 5" xfId="2724"/>
    <cellStyle name="输入 3 2 5 2" xfId="6603"/>
    <cellStyle name="输入 3 2 5 2 2" xfId="27519"/>
    <cellStyle name="输入 3 2 5 2 3" xfId="17822"/>
    <cellStyle name="输入 3 2 5 3" xfId="10276"/>
    <cellStyle name="输入 3 2 5 3 2" xfId="30277"/>
    <cellStyle name="输入 3 2 5 3 3" xfId="21382"/>
    <cellStyle name="输入 3 2 5 4" xfId="13370"/>
    <cellStyle name="输入 3 2 5 4 2" xfId="32686"/>
    <cellStyle name="输入 3 2 5 5" xfId="24783"/>
    <cellStyle name="输入 3 2 6" xfId="2875"/>
    <cellStyle name="输入 3 2 6 2" xfId="6754"/>
    <cellStyle name="输入 3 2 6 2 2" xfId="27652"/>
    <cellStyle name="输入 3 2 6 2 3" xfId="17973"/>
    <cellStyle name="输入 3 2 6 3" xfId="10427"/>
    <cellStyle name="输入 3 2 6 3 2" xfId="30410"/>
    <cellStyle name="输入 3 2 6 3 3" xfId="21533"/>
    <cellStyle name="输入 3 2 6 4" xfId="13461"/>
    <cellStyle name="输入 3 2 6 4 2" xfId="32777"/>
    <cellStyle name="输入 3 2 6 5" xfId="24916"/>
    <cellStyle name="输入 3 2 7" xfId="3035"/>
    <cellStyle name="输入 3 2 7 2" xfId="6901"/>
    <cellStyle name="输入 3 2 7 2 2" xfId="27752"/>
    <cellStyle name="输入 3 2 7 2 3" xfId="18120"/>
    <cellStyle name="输入 3 2 7 3" xfId="10574"/>
    <cellStyle name="输入 3 2 7 3 2" xfId="30510"/>
    <cellStyle name="输入 3 2 7 3 3" xfId="21680"/>
    <cellStyle name="输入 3 2 7 4" xfId="13523"/>
    <cellStyle name="输入 3 2 7 4 2" xfId="32839"/>
    <cellStyle name="输入 3 2 7 5" xfId="25017"/>
    <cellStyle name="输入 3 2 8" xfId="3280"/>
    <cellStyle name="输入 3 2 8 2" xfId="7145"/>
    <cellStyle name="输入 3 2 8 2 2" xfId="27929"/>
    <cellStyle name="输入 3 2 8 2 3" xfId="18364"/>
    <cellStyle name="输入 3 2 8 3" xfId="10818"/>
    <cellStyle name="输入 3 2 8 3 2" xfId="30687"/>
    <cellStyle name="输入 3 2 8 3 3" xfId="21924"/>
    <cellStyle name="输入 3 2 8 4" xfId="13662"/>
    <cellStyle name="输入 3 2 8 4 2" xfId="32978"/>
    <cellStyle name="输入 3 2 8 5" xfId="25194"/>
    <cellStyle name="输入 3 2 9" xfId="3422"/>
    <cellStyle name="输入 3 2 9 2" xfId="7280"/>
    <cellStyle name="输入 3 2 9 2 2" xfId="28021"/>
    <cellStyle name="输入 3 2 9 2 3" xfId="18499"/>
    <cellStyle name="输入 3 2 9 3" xfId="10953"/>
    <cellStyle name="输入 3 2 9 3 2" xfId="30779"/>
    <cellStyle name="输入 3 2 9 3 3" xfId="22059"/>
    <cellStyle name="输入 3 2 9 4" xfId="13706"/>
    <cellStyle name="输入 3 2 9 4 2" xfId="33022"/>
    <cellStyle name="输入 3 2 9 5" xfId="25289"/>
    <cellStyle name="输入 3 20" xfId="5114"/>
    <cellStyle name="输入 3 20 2" xfId="8898"/>
    <cellStyle name="输入 3 20 2 2" xfId="29168"/>
    <cellStyle name="输入 3 20 2 3" xfId="20117"/>
    <cellStyle name="输入 3 20 3" xfId="12571"/>
    <cellStyle name="输入 3 20 3 2" xfId="31926"/>
    <cellStyle name="输入 3 20 3 3" xfId="23677"/>
    <cellStyle name="输入 3 20 4" xfId="14491"/>
    <cellStyle name="输入 3 20 4 2" xfId="33807"/>
    <cellStyle name="输入 3 20 5" xfId="26490"/>
    <cellStyle name="输入 3 21" xfId="5239"/>
    <cellStyle name="输入 3 21 2" xfId="9010"/>
    <cellStyle name="输入 3 21 2 2" xfId="29241"/>
    <cellStyle name="输入 3 21 2 3" xfId="20229"/>
    <cellStyle name="输入 3 21 3" xfId="12683"/>
    <cellStyle name="输入 3 21 3 2" xfId="31999"/>
    <cellStyle name="输入 3 21 3 3" xfId="23789"/>
    <cellStyle name="输入 3 21 4" xfId="14528"/>
    <cellStyle name="输入 3 21 4 2" xfId="33844"/>
    <cellStyle name="输入 3 21 5" xfId="26576"/>
    <cellStyle name="输入 3 22" xfId="5560"/>
    <cellStyle name="输入 3 22 2" xfId="9238"/>
    <cellStyle name="输入 3 22 2 2" xfId="29426"/>
    <cellStyle name="输入 3 22 3" xfId="16781"/>
    <cellStyle name="输入 3 22 4" xfId="14704"/>
    <cellStyle name="输入 3 23" xfId="3765"/>
    <cellStyle name="输入 3 23 2" xfId="25512"/>
    <cellStyle name="输入 3 23 3" xfId="16410"/>
    <cellStyle name="输入 3 24" xfId="34084"/>
    <cellStyle name="输入 3 3" xfId="1467"/>
    <cellStyle name="输入 3 3 10" xfId="3936"/>
    <cellStyle name="输入 3 3 10 2" xfId="7762"/>
    <cellStyle name="输入 3 3 10 2 2" xfId="28351"/>
    <cellStyle name="输入 3 3 10 2 3" xfId="18981"/>
    <cellStyle name="输入 3 3 10 3" xfId="11435"/>
    <cellStyle name="输入 3 3 10 3 2" xfId="31109"/>
    <cellStyle name="输入 3 3 10 3 3" xfId="22541"/>
    <cellStyle name="输入 3 3 10 4" xfId="13942"/>
    <cellStyle name="输入 3 3 10 4 2" xfId="33258"/>
    <cellStyle name="输入 3 3 10 5" xfId="25640"/>
    <cellStyle name="输入 3 3 11" xfId="4080"/>
    <cellStyle name="输入 3 3 11 2" xfId="7905"/>
    <cellStyle name="输入 3 3 11 2 2" xfId="28447"/>
    <cellStyle name="输入 3 3 11 2 3" xfId="19124"/>
    <cellStyle name="输入 3 3 11 3" xfId="11578"/>
    <cellStyle name="输入 3 3 11 3 2" xfId="31205"/>
    <cellStyle name="输入 3 3 11 3 3" xfId="22684"/>
    <cellStyle name="输入 3 3 11 4" xfId="14000"/>
    <cellStyle name="输入 3 3 11 4 2" xfId="33316"/>
    <cellStyle name="输入 3 3 11 5" xfId="25736"/>
    <cellStyle name="输入 3 3 12" xfId="4322"/>
    <cellStyle name="输入 3 3 12 2" xfId="8142"/>
    <cellStyle name="输入 3 3 12 2 2" xfId="28617"/>
    <cellStyle name="输入 3 3 12 2 3" xfId="19361"/>
    <cellStyle name="输入 3 3 12 3" xfId="11815"/>
    <cellStyle name="输入 3 3 12 3 2" xfId="31375"/>
    <cellStyle name="输入 3 3 12 3 3" xfId="22921"/>
    <cellStyle name="输入 3 3 12 4" xfId="14132"/>
    <cellStyle name="输入 3 3 12 4 2" xfId="33448"/>
    <cellStyle name="输入 3 3 12 5" xfId="25911"/>
    <cellStyle name="输入 3 3 13" xfId="4450"/>
    <cellStyle name="输入 3 3 13 2" xfId="8268"/>
    <cellStyle name="输入 3 3 13 2 2" xfId="28700"/>
    <cellStyle name="输入 3 3 13 2 3" xfId="19487"/>
    <cellStyle name="输入 3 3 13 3" xfId="11941"/>
    <cellStyle name="输入 3 3 13 3 2" xfId="31458"/>
    <cellStyle name="输入 3 3 13 3 3" xfId="23047"/>
    <cellStyle name="输入 3 3 13 4" xfId="14173"/>
    <cellStyle name="输入 3 3 13 4 2" xfId="33489"/>
    <cellStyle name="输入 3 3 13 5" xfId="25995"/>
    <cellStyle name="输入 3 3 14" xfId="4695"/>
    <cellStyle name="输入 3 3 14 2" xfId="8508"/>
    <cellStyle name="输入 3 3 14 2 2" xfId="28833"/>
    <cellStyle name="输入 3 3 14 2 3" xfId="19727"/>
    <cellStyle name="输入 3 3 14 3" xfId="12181"/>
    <cellStyle name="输入 3 3 14 3 2" xfId="31591"/>
    <cellStyle name="输入 3 3 14 3 3" xfId="23287"/>
    <cellStyle name="输入 3 3 14 4" xfId="14266"/>
    <cellStyle name="输入 3 3 14 4 2" xfId="33582"/>
    <cellStyle name="输入 3 3 14 5" xfId="26133"/>
    <cellStyle name="输入 3 3 15" xfId="4848"/>
    <cellStyle name="输入 3 3 15 2" xfId="8659"/>
    <cellStyle name="输入 3 3 15 2 2" xfId="28978"/>
    <cellStyle name="输入 3 3 15 2 3" xfId="19878"/>
    <cellStyle name="输入 3 3 15 3" xfId="12332"/>
    <cellStyle name="输入 3 3 15 3 2" xfId="31736"/>
    <cellStyle name="输入 3 3 15 3 3" xfId="23438"/>
    <cellStyle name="输入 3 3 15 4" xfId="14375"/>
    <cellStyle name="输入 3 3 15 4 2" xfId="33691"/>
    <cellStyle name="输入 3 3 15 5" xfId="26278"/>
    <cellStyle name="输入 3 3 16" xfId="4992"/>
    <cellStyle name="输入 3 3 16 2" xfId="8791"/>
    <cellStyle name="输入 3 3 16 2 2" xfId="29065"/>
    <cellStyle name="输入 3 3 16 2 3" xfId="20010"/>
    <cellStyle name="输入 3 3 16 3" xfId="12464"/>
    <cellStyle name="输入 3 3 16 3 2" xfId="31823"/>
    <cellStyle name="输入 3 3 16 3 3" xfId="23570"/>
    <cellStyle name="输入 3 3 16 4" xfId="14424"/>
    <cellStyle name="输入 3 3 16 4 2" xfId="33740"/>
    <cellStyle name="输入 3 3 16 5" xfId="26377"/>
    <cellStyle name="输入 3 3 17" xfId="5120"/>
    <cellStyle name="输入 3 3 17 2" xfId="8904"/>
    <cellStyle name="输入 3 3 17 2 2" xfId="29174"/>
    <cellStyle name="输入 3 3 17 2 3" xfId="20123"/>
    <cellStyle name="输入 3 3 17 3" xfId="12577"/>
    <cellStyle name="输入 3 3 17 3 2" xfId="31932"/>
    <cellStyle name="输入 3 3 17 3 3" xfId="23683"/>
    <cellStyle name="输入 3 3 17 4" xfId="14497"/>
    <cellStyle name="输入 3 3 17 4 2" xfId="33813"/>
    <cellStyle name="输入 3 3 17 5" xfId="26496"/>
    <cellStyle name="输入 3 3 18" xfId="5245"/>
    <cellStyle name="输入 3 3 18 2" xfId="9016"/>
    <cellStyle name="输入 3 3 18 2 2" xfId="29247"/>
    <cellStyle name="输入 3 3 18 2 3" xfId="20235"/>
    <cellStyle name="输入 3 3 18 3" xfId="12689"/>
    <cellStyle name="输入 3 3 18 3 2" xfId="32005"/>
    <cellStyle name="输入 3 3 18 3 3" xfId="23795"/>
    <cellStyle name="输入 3 3 18 4" xfId="14534"/>
    <cellStyle name="输入 3 3 18 4 2" xfId="33850"/>
    <cellStyle name="输入 3 3 18 5" xfId="26582"/>
    <cellStyle name="输入 3 3 19" xfId="5566"/>
    <cellStyle name="输入 3 3 19 2" xfId="9244"/>
    <cellStyle name="输入 3 3 19 2 2" xfId="29432"/>
    <cellStyle name="输入 3 3 19 3" xfId="16787"/>
    <cellStyle name="输入 3 3 19 4" xfId="14710"/>
    <cellStyle name="输入 3 3 2" xfId="1468"/>
    <cellStyle name="输入 3 3 2 10" xfId="3937"/>
    <cellStyle name="输入 3 3 2 10 2" xfId="7763"/>
    <cellStyle name="输入 3 3 2 10 2 2" xfId="28352"/>
    <cellStyle name="输入 3 3 2 10 2 3" xfId="18982"/>
    <cellStyle name="输入 3 3 2 10 3" xfId="11436"/>
    <cellStyle name="输入 3 3 2 10 3 2" xfId="31110"/>
    <cellStyle name="输入 3 3 2 10 3 3" xfId="22542"/>
    <cellStyle name="输入 3 3 2 10 4" xfId="13943"/>
    <cellStyle name="输入 3 3 2 10 4 2" xfId="33259"/>
    <cellStyle name="输入 3 3 2 10 5" xfId="25641"/>
    <cellStyle name="输入 3 3 2 11" xfId="4081"/>
    <cellStyle name="输入 3 3 2 11 2" xfId="7906"/>
    <cellStyle name="输入 3 3 2 11 2 2" xfId="28448"/>
    <cellStyle name="输入 3 3 2 11 2 3" xfId="19125"/>
    <cellStyle name="输入 3 3 2 11 3" xfId="11579"/>
    <cellStyle name="输入 3 3 2 11 3 2" xfId="31206"/>
    <cellStyle name="输入 3 3 2 11 3 3" xfId="22685"/>
    <cellStyle name="输入 3 3 2 11 4" xfId="14001"/>
    <cellStyle name="输入 3 3 2 11 4 2" xfId="33317"/>
    <cellStyle name="输入 3 3 2 11 5" xfId="25737"/>
    <cellStyle name="输入 3 3 2 12" xfId="4323"/>
    <cellStyle name="输入 3 3 2 12 2" xfId="8143"/>
    <cellStyle name="输入 3 3 2 12 2 2" xfId="28618"/>
    <cellStyle name="输入 3 3 2 12 2 3" xfId="19362"/>
    <cellStyle name="输入 3 3 2 12 3" xfId="11816"/>
    <cellStyle name="输入 3 3 2 12 3 2" xfId="31376"/>
    <cellStyle name="输入 3 3 2 12 3 3" xfId="22922"/>
    <cellStyle name="输入 3 3 2 12 4" xfId="14133"/>
    <cellStyle name="输入 3 3 2 12 4 2" xfId="33449"/>
    <cellStyle name="输入 3 3 2 12 5" xfId="25912"/>
    <cellStyle name="输入 3 3 2 13" xfId="4451"/>
    <cellStyle name="输入 3 3 2 13 2" xfId="8269"/>
    <cellStyle name="输入 3 3 2 13 2 2" xfId="28701"/>
    <cellStyle name="输入 3 3 2 13 2 3" xfId="19488"/>
    <cellStyle name="输入 3 3 2 13 3" xfId="11942"/>
    <cellStyle name="输入 3 3 2 13 3 2" xfId="31459"/>
    <cellStyle name="输入 3 3 2 13 3 3" xfId="23048"/>
    <cellStyle name="输入 3 3 2 13 4" xfId="14174"/>
    <cellStyle name="输入 3 3 2 13 4 2" xfId="33490"/>
    <cellStyle name="输入 3 3 2 13 5" xfId="25996"/>
    <cellStyle name="输入 3 3 2 14" xfId="4696"/>
    <cellStyle name="输入 3 3 2 14 2" xfId="8509"/>
    <cellStyle name="输入 3 3 2 14 2 2" xfId="28834"/>
    <cellStyle name="输入 3 3 2 14 2 3" xfId="19728"/>
    <cellStyle name="输入 3 3 2 14 3" xfId="12182"/>
    <cellStyle name="输入 3 3 2 14 3 2" xfId="31592"/>
    <cellStyle name="输入 3 3 2 14 3 3" xfId="23288"/>
    <cellStyle name="输入 3 3 2 14 4" xfId="14267"/>
    <cellStyle name="输入 3 3 2 14 4 2" xfId="33583"/>
    <cellStyle name="输入 3 3 2 14 5" xfId="26134"/>
    <cellStyle name="输入 3 3 2 15" xfId="4849"/>
    <cellStyle name="输入 3 3 2 15 2" xfId="8660"/>
    <cellStyle name="输入 3 3 2 15 2 2" xfId="28979"/>
    <cellStyle name="输入 3 3 2 15 2 3" xfId="19879"/>
    <cellStyle name="输入 3 3 2 15 3" xfId="12333"/>
    <cellStyle name="输入 3 3 2 15 3 2" xfId="31737"/>
    <cellStyle name="输入 3 3 2 15 3 3" xfId="23439"/>
    <cellStyle name="输入 3 3 2 15 4" xfId="14376"/>
    <cellStyle name="输入 3 3 2 15 4 2" xfId="33692"/>
    <cellStyle name="输入 3 3 2 15 5" xfId="26279"/>
    <cellStyle name="输入 3 3 2 16" xfId="4993"/>
    <cellStyle name="输入 3 3 2 16 2" xfId="8792"/>
    <cellStyle name="输入 3 3 2 16 2 2" xfId="29066"/>
    <cellStyle name="输入 3 3 2 16 2 3" xfId="20011"/>
    <cellStyle name="输入 3 3 2 16 3" xfId="12465"/>
    <cellStyle name="输入 3 3 2 16 3 2" xfId="31824"/>
    <cellStyle name="输入 3 3 2 16 3 3" xfId="23571"/>
    <cellStyle name="输入 3 3 2 16 4" xfId="14425"/>
    <cellStyle name="输入 3 3 2 16 4 2" xfId="33741"/>
    <cellStyle name="输入 3 3 2 16 5" xfId="26378"/>
    <cellStyle name="输入 3 3 2 17" xfId="5121"/>
    <cellStyle name="输入 3 3 2 17 2" xfId="8905"/>
    <cellStyle name="输入 3 3 2 17 2 2" xfId="29175"/>
    <cellStyle name="输入 3 3 2 17 2 3" xfId="20124"/>
    <cellStyle name="输入 3 3 2 17 3" xfId="12578"/>
    <cellStyle name="输入 3 3 2 17 3 2" xfId="31933"/>
    <cellStyle name="输入 3 3 2 17 3 3" xfId="23684"/>
    <cellStyle name="输入 3 3 2 17 4" xfId="14498"/>
    <cellStyle name="输入 3 3 2 17 4 2" xfId="33814"/>
    <cellStyle name="输入 3 3 2 17 5" xfId="26497"/>
    <cellStyle name="输入 3 3 2 18" xfId="5246"/>
    <cellStyle name="输入 3 3 2 18 2" xfId="9017"/>
    <cellStyle name="输入 3 3 2 18 2 2" xfId="29248"/>
    <cellStyle name="输入 3 3 2 18 2 3" xfId="20236"/>
    <cellStyle name="输入 3 3 2 18 3" xfId="12690"/>
    <cellStyle name="输入 3 3 2 18 3 2" xfId="32006"/>
    <cellStyle name="输入 3 3 2 18 3 3" xfId="23796"/>
    <cellStyle name="输入 3 3 2 18 4" xfId="14535"/>
    <cellStyle name="输入 3 3 2 18 4 2" xfId="33851"/>
    <cellStyle name="输入 3 3 2 18 5" xfId="26583"/>
    <cellStyle name="输入 3 3 2 19" xfId="5567"/>
    <cellStyle name="输入 3 3 2 19 2" xfId="9245"/>
    <cellStyle name="输入 3 3 2 19 2 2" xfId="29433"/>
    <cellStyle name="输入 3 3 2 19 3" xfId="16788"/>
    <cellStyle name="输入 3 3 2 19 4" xfId="14711"/>
    <cellStyle name="输入 3 3 2 2" xfId="1469"/>
    <cellStyle name="输入 3 3 2 2 10" xfId="4082"/>
    <cellStyle name="输入 3 3 2 2 10 2" xfId="7907"/>
    <cellStyle name="输入 3 3 2 2 10 2 2" xfId="28449"/>
    <cellStyle name="输入 3 3 2 2 10 2 3" xfId="19126"/>
    <cellStyle name="输入 3 3 2 2 10 3" xfId="11580"/>
    <cellStyle name="输入 3 3 2 2 10 3 2" xfId="31207"/>
    <cellStyle name="输入 3 3 2 2 10 3 3" xfId="22686"/>
    <cellStyle name="输入 3 3 2 2 10 4" xfId="14002"/>
    <cellStyle name="输入 3 3 2 2 10 4 2" xfId="33318"/>
    <cellStyle name="输入 3 3 2 2 10 5" xfId="25738"/>
    <cellStyle name="输入 3 3 2 2 11" xfId="4324"/>
    <cellStyle name="输入 3 3 2 2 11 2" xfId="8144"/>
    <cellStyle name="输入 3 3 2 2 11 2 2" xfId="28619"/>
    <cellStyle name="输入 3 3 2 2 11 2 3" xfId="19363"/>
    <cellStyle name="输入 3 3 2 2 11 3" xfId="11817"/>
    <cellStyle name="输入 3 3 2 2 11 3 2" xfId="31377"/>
    <cellStyle name="输入 3 3 2 2 11 3 3" xfId="22923"/>
    <cellStyle name="输入 3 3 2 2 11 4" xfId="14134"/>
    <cellStyle name="输入 3 3 2 2 11 4 2" xfId="33450"/>
    <cellStyle name="输入 3 3 2 2 11 5" xfId="25913"/>
    <cellStyle name="输入 3 3 2 2 12" xfId="4452"/>
    <cellStyle name="输入 3 3 2 2 12 2" xfId="8270"/>
    <cellStyle name="输入 3 3 2 2 12 2 2" xfId="28702"/>
    <cellStyle name="输入 3 3 2 2 12 2 3" xfId="19489"/>
    <cellStyle name="输入 3 3 2 2 12 3" xfId="11943"/>
    <cellStyle name="输入 3 3 2 2 12 3 2" xfId="31460"/>
    <cellStyle name="输入 3 3 2 2 12 3 3" xfId="23049"/>
    <cellStyle name="输入 3 3 2 2 12 4" xfId="14175"/>
    <cellStyle name="输入 3 3 2 2 12 4 2" xfId="33491"/>
    <cellStyle name="输入 3 3 2 2 12 5" xfId="25997"/>
    <cellStyle name="输入 3 3 2 2 13" xfId="4697"/>
    <cellStyle name="输入 3 3 2 2 13 2" xfId="8510"/>
    <cellStyle name="输入 3 3 2 2 13 2 2" xfId="28835"/>
    <cellStyle name="输入 3 3 2 2 13 2 3" xfId="19729"/>
    <cellStyle name="输入 3 3 2 2 13 3" xfId="12183"/>
    <cellStyle name="输入 3 3 2 2 13 3 2" xfId="31593"/>
    <cellStyle name="输入 3 3 2 2 13 3 3" xfId="23289"/>
    <cellStyle name="输入 3 3 2 2 13 4" xfId="14268"/>
    <cellStyle name="输入 3 3 2 2 13 4 2" xfId="33584"/>
    <cellStyle name="输入 3 3 2 2 13 5" xfId="26135"/>
    <cellStyle name="输入 3 3 2 2 14" xfId="4850"/>
    <cellStyle name="输入 3 3 2 2 14 2" xfId="8661"/>
    <cellStyle name="输入 3 3 2 2 14 2 2" xfId="28980"/>
    <cellStyle name="输入 3 3 2 2 14 2 3" xfId="19880"/>
    <cellStyle name="输入 3 3 2 2 14 3" xfId="12334"/>
    <cellStyle name="输入 3 3 2 2 14 3 2" xfId="31738"/>
    <cellStyle name="输入 3 3 2 2 14 3 3" xfId="23440"/>
    <cellStyle name="输入 3 3 2 2 14 4" xfId="14377"/>
    <cellStyle name="输入 3 3 2 2 14 4 2" xfId="33693"/>
    <cellStyle name="输入 3 3 2 2 14 5" xfId="26280"/>
    <cellStyle name="输入 3 3 2 2 15" xfId="4994"/>
    <cellStyle name="输入 3 3 2 2 15 2" xfId="8793"/>
    <cellStyle name="输入 3 3 2 2 15 2 2" xfId="29067"/>
    <cellStyle name="输入 3 3 2 2 15 2 3" xfId="20012"/>
    <cellStyle name="输入 3 3 2 2 15 3" xfId="12466"/>
    <cellStyle name="输入 3 3 2 2 15 3 2" xfId="31825"/>
    <cellStyle name="输入 3 3 2 2 15 3 3" xfId="23572"/>
    <cellStyle name="输入 3 3 2 2 15 4" xfId="14426"/>
    <cellStyle name="输入 3 3 2 2 15 4 2" xfId="33742"/>
    <cellStyle name="输入 3 3 2 2 15 5" xfId="26379"/>
    <cellStyle name="输入 3 3 2 2 16" xfId="5122"/>
    <cellStyle name="输入 3 3 2 2 16 2" xfId="8906"/>
    <cellStyle name="输入 3 3 2 2 16 2 2" xfId="29176"/>
    <cellStyle name="输入 3 3 2 2 16 2 3" xfId="20125"/>
    <cellStyle name="输入 3 3 2 2 16 3" xfId="12579"/>
    <cellStyle name="输入 3 3 2 2 16 3 2" xfId="31934"/>
    <cellStyle name="输入 3 3 2 2 16 3 3" xfId="23685"/>
    <cellStyle name="输入 3 3 2 2 16 4" xfId="14499"/>
    <cellStyle name="输入 3 3 2 2 16 4 2" xfId="33815"/>
    <cellStyle name="输入 3 3 2 2 16 5" xfId="26498"/>
    <cellStyle name="输入 3 3 2 2 17" xfId="5247"/>
    <cellStyle name="输入 3 3 2 2 17 2" xfId="9018"/>
    <cellStyle name="输入 3 3 2 2 17 2 2" xfId="29249"/>
    <cellStyle name="输入 3 3 2 2 17 2 3" xfId="20237"/>
    <cellStyle name="输入 3 3 2 2 17 3" xfId="12691"/>
    <cellStyle name="输入 3 3 2 2 17 3 2" xfId="32007"/>
    <cellStyle name="输入 3 3 2 2 17 3 3" xfId="23797"/>
    <cellStyle name="输入 3 3 2 2 17 4" xfId="14536"/>
    <cellStyle name="输入 3 3 2 2 17 4 2" xfId="33852"/>
    <cellStyle name="输入 3 3 2 2 17 5" xfId="26584"/>
    <cellStyle name="输入 3 3 2 2 18" xfId="5568"/>
    <cellStyle name="输入 3 3 2 2 18 2" xfId="9246"/>
    <cellStyle name="输入 3 3 2 2 18 2 2" xfId="29434"/>
    <cellStyle name="输入 3 3 2 2 18 3" xfId="16789"/>
    <cellStyle name="输入 3 3 2 2 18 4" xfId="14712"/>
    <cellStyle name="输入 3 3 2 2 19" xfId="3773"/>
    <cellStyle name="输入 3 3 2 2 19 2" xfId="25520"/>
    <cellStyle name="输入 3 3 2 2 19 3" xfId="16549"/>
    <cellStyle name="输入 3 3 2 2 2" xfId="2581"/>
    <cellStyle name="输入 3 3 2 2 2 2" xfId="6461"/>
    <cellStyle name="输入 3 3 2 2 2 2 2" xfId="27388"/>
    <cellStyle name="输入 3 3 2 2 2 2 3" xfId="17680"/>
    <cellStyle name="输入 3 3 2 2 2 3" xfId="10134"/>
    <cellStyle name="输入 3 3 2 2 2 3 2" xfId="30146"/>
    <cellStyle name="输入 3 3 2 2 2 3 3" xfId="21240"/>
    <cellStyle name="输入 3 3 2 2 2 4" xfId="13291"/>
    <cellStyle name="输入 3 3 2 2 2 4 2" xfId="32607"/>
    <cellStyle name="输入 3 3 2 2 2 5" xfId="24651"/>
    <cellStyle name="输入 3 3 2 2 2 6" xfId="35040"/>
    <cellStyle name="输入 3 3 2 2 20" xfId="35273"/>
    <cellStyle name="输入 3 3 2 2 3" xfId="2731"/>
    <cellStyle name="输入 3 3 2 2 3 2" xfId="6610"/>
    <cellStyle name="输入 3 3 2 2 3 2 2" xfId="27526"/>
    <cellStyle name="输入 3 3 2 2 3 2 3" xfId="17829"/>
    <cellStyle name="输入 3 3 2 2 3 3" xfId="10283"/>
    <cellStyle name="输入 3 3 2 2 3 3 2" xfId="30284"/>
    <cellStyle name="输入 3 3 2 2 3 3 3" xfId="21389"/>
    <cellStyle name="输入 3 3 2 2 3 4" xfId="13377"/>
    <cellStyle name="输入 3 3 2 2 3 4 2" xfId="32693"/>
    <cellStyle name="输入 3 3 2 2 3 5" xfId="24790"/>
    <cellStyle name="输入 3 3 2 2 3 6" xfId="36149"/>
    <cellStyle name="输入 3 3 2 2 4" xfId="2882"/>
    <cellStyle name="输入 3 3 2 2 4 2" xfId="6761"/>
    <cellStyle name="输入 3 3 2 2 4 2 2" xfId="27659"/>
    <cellStyle name="输入 3 3 2 2 4 2 3" xfId="17980"/>
    <cellStyle name="输入 3 3 2 2 4 3" xfId="10434"/>
    <cellStyle name="输入 3 3 2 2 4 3 2" xfId="30417"/>
    <cellStyle name="输入 3 3 2 2 4 3 3" xfId="21540"/>
    <cellStyle name="输入 3 3 2 2 4 4" xfId="13468"/>
    <cellStyle name="输入 3 3 2 2 4 4 2" xfId="32784"/>
    <cellStyle name="输入 3 3 2 2 4 5" xfId="24923"/>
    <cellStyle name="输入 3 3 2 2 5" xfId="3042"/>
    <cellStyle name="输入 3 3 2 2 5 2" xfId="6908"/>
    <cellStyle name="输入 3 3 2 2 5 2 2" xfId="27759"/>
    <cellStyle name="输入 3 3 2 2 5 2 3" xfId="18127"/>
    <cellStyle name="输入 3 3 2 2 5 3" xfId="10581"/>
    <cellStyle name="输入 3 3 2 2 5 3 2" xfId="30517"/>
    <cellStyle name="输入 3 3 2 2 5 3 3" xfId="21687"/>
    <cellStyle name="输入 3 3 2 2 5 4" xfId="13530"/>
    <cellStyle name="输入 3 3 2 2 5 4 2" xfId="32846"/>
    <cellStyle name="输入 3 3 2 2 5 5" xfId="25024"/>
    <cellStyle name="输入 3 3 2 2 6" xfId="3287"/>
    <cellStyle name="输入 3 3 2 2 6 2" xfId="7152"/>
    <cellStyle name="输入 3 3 2 2 6 2 2" xfId="27936"/>
    <cellStyle name="输入 3 3 2 2 6 2 3" xfId="18371"/>
    <cellStyle name="输入 3 3 2 2 6 3" xfId="10825"/>
    <cellStyle name="输入 3 3 2 2 6 3 2" xfId="30694"/>
    <cellStyle name="输入 3 3 2 2 6 3 3" xfId="21931"/>
    <cellStyle name="输入 3 3 2 2 6 4" xfId="13669"/>
    <cellStyle name="输入 3 3 2 2 6 4 2" xfId="32985"/>
    <cellStyle name="输入 3 3 2 2 6 5" xfId="25201"/>
    <cellStyle name="输入 3 3 2 2 7" xfId="3429"/>
    <cellStyle name="输入 3 3 2 2 7 2" xfId="7287"/>
    <cellStyle name="输入 3 3 2 2 7 2 2" xfId="28028"/>
    <cellStyle name="输入 3 3 2 2 7 2 3" xfId="18506"/>
    <cellStyle name="输入 3 3 2 2 7 3" xfId="10960"/>
    <cellStyle name="输入 3 3 2 2 7 3 2" xfId="30786"/>
    <cellStyle name="输入 3 3 2 2 7 3 3" xfId="22066"/>
    <cellStyle name="输入 3 3 2 2 7 4" xfId="13713"/>
    <cellStyle name="输入 3 3 2 2 7 4 2" xfId="33029"/>
    <cellStyle name="输入 3 3 2 2 7 5" xfId="25296"/>
    <cellStyle name="输入 3 3 2 2 8" xfId="3682"/>
    <cellStyle name="输入 3 3 2 2 8 2" xfId="7539"/>
    <cellStyle name="输入 3 3 2 2 8 2 2" xfId="28173"/>
    <cellStyle name="输入 3 3 2 2 8 2 3" xfId="18758"/>
    <cellStyle name="输入 3 3 2 2 8 3" xfId="11212"/>
    <cellStyle name="输入 3 3 2 2 8 3 2" xfId="30931"/>
    <cellStyle name="输入 3 3 2 2 8 3 3" xfId="22318"/>
    <cellStyle name="输入 3 3 2 2 8 4" xfId="13812"/>
    <cellStyle name="输入 3 3 2 2 8 4 2" xfId="33128"/>
    <cellStyle name="输入 3 3 2 2 8 5" xfId="25442"/>
    <cellStyle name="输入 3 3 2 2 9" xfId="3938"/>
    <cellStyle name="输入 3 3 2 2 9 2" xfId="7764"/>
    <cellStyle name="输入 3 3 2 2 9 2 2" xfId="28353"/>
    <cellStyle name="输入 3 3 2 2 9 2 3" xfId="18983"/>
    <cellStyle name="输入 3 3 2 2 9 3" xfId="11437"/>
    <cellStyle name="输入 3 3 2 2 9 3 2" xfId="31111"/>
    <cellStyle name="输入 3 3 2 2 9 3 3" xfId="22543"/>
    <cellStyle name="输入 3 3 2 2 9 4" xfId="13944"/>
    <cellStyle name="输入 3 3 2 2 9 4 2" xfId="33260"/>
    <cellStyle name="输入 3 3 2 2 9 5" xfId="25642"/>
    <cellStyle name="输入 3 3 2 20" xfId="3772"/>
    <cellStyle name="输入 3 3 2 20 2" xfId="25519"/>
    <cellStyle name="输入 3 3 2 20 3" xfId="16543"/>
    <cellStyle name="输入 3 3 2 21" xfId="34881"/>
    <cellStyle name="输入 3 3 2 3" xfId="2580"/>
    <cellStyle name="输入 3 3 2 3 2" xfId="6460"/>
    <cellStyle name="输入 3 3 2 3 2 2" xfId="27387"/>
    <cellStyle name="输入 3 3 2 3 2 3" xfId="17679"/>
    <cellStyle name="输入 3 3 2 3 3" xfId="10133"/>
    <cellStyle name="输入 3 3 2 3 3 2" xfId="30145"/>
    <cellStyle name="输入 3 3 2 3 3 3" xfId="21239"/>
    <cellStyle name="输入 3 3 2 3 4" xfId="13290"/>
    <cellStyle name="输入 3 3 2 3 4 2" xfId="32606"/>
    <cellStyle name="输入 3 3 2 3 5" xfId="24650"/>
    <cellStyle name="输入 3 3 2 3 6" xfId="34930"/>
    <cellStyle name="输入 3 3 2 4" xfId="2730"/>
    <cellStyle name="输入 3 3 2 4 2" xfId="6609"/>
    <cellStyle name="输入 3 3 2 4 2 2" xfId="27525"/>
    <cellStyle name="输入 3 3 2 4 2 3" xfId="17828"/>
    <cellStyle name="输入 3 3 2 4 3" xfId="10282"/>
    <cellStyle name="输入 3 3 2 4 3 2" xfId="30283"/>
    <cellStyle name="输入 3 3 2 4 3 3" xfId="21388"/>
    <cellStyle name="输入 3 3 2 4 4" xfId="13376"/>
    <cellStyle name="输入 3 3 2 4 4 2" xfId="32692"/>
    <cellStyle name="输入 3 3 2 4 5" xfId="24789"/>
    <cellStyle name="输入 3 3 2 4 6" xfId="36082"/>
    <cellStyle name="输入 3 3 2 5" xfId="2881"/>
    <cellStyle name="输入 3 3 2 5 2" xfId="6760"/>
    <cellStyle name="输入 3 3 2 5 2 2" xfId="27658"/>
    <cellStyle name="输入 3 3 2 5 2 3" xfId="17979"/>
    <cellStyle name="输入 3 3 2 5 3" xfId="10433"/>
    <cellStyle name="输入 3 3 2 5 3 2" xfId="30416"/>
    <cellStyle name="输入 3 3 2 5 3 3" xfId="21539"/>
    <cellStyle name="输入 3 3 2 5 4" xfId="13467"/>
    <cellStyle name="输入 3 3 2 5 4 2" xfId="32783"/>
    <cellStyle name="输入 3 3 2 5 5" xfId="24922"/>
    <cellStyle name="输入 3 3 2 6" xfId="3041"/>
    <cellStyle name="输入 3 3 2 6 2" xfId="6907"/>
    <cellStyle name="输入 3 3 2 6 2 2" xfId="27758"/>
    <cellStyle name="输入 3 3 2 6 2 3" xfId="18126"/>
    <cellStyle name="输入 3 3 2 6 3" xfId="10580"/>
    <cellStyle name="输入 3 3 2 6 3 2" xfId="30516"/>
    <cellStyle name="输入 3 3 2 6 3 3" xfId="21686"/>
    <cellStyle name="输入 3 3 2 6 4" xfId="13529"/>
    <cellStyle name="输入 3 3 2 6 4 2" xfId="32845"/>
    <cellStyle name="输入 3 3 2 6 5" xfId="25023"/>
    <cellStyle name="输入 3 3 2 7" xfId="3286"/>
    <cellStyle name="输入 3 3 2 7 2" xfId="7151"/>
    <cellStyle name="输入 3 3 2 7 2 2" xfId="27935"/>
    <cellStyle name="输入 3 3 2 7 2 3" xfId="18370"/>
    <cellStyle name="输入 3 3 2 7 3" xfId="10824"/>
    <cellStyle name="输入 3 3 2 7 3 2" xfId="30693"/>
    <cellStyle name="输入 3 3 2 7 3 3" xfId="21930"/>
    <cellStyle name="输入 3 3 2 7 4" xfId="13668"/>
    <cellStyle name="输入 3 3 2 7 4 2" xfId="32984"/>
    <cellStyle name="输入 3 3 2 7 5" xfId="25200"/>
    <cellStyle name="输入 3 3 2 8" xfId="3428"/>
    <cellStyle name="输入 3 3 2 8 2" xfId="7286"/>
    <cellStyle name="输入 3 3 2 8 2 2" xfId="28027"/>
    <cellStyle name="输入 3 3 2 8 2 3" xfId="18505"/>
    <cellStyle name="输入 3 3 2 8 3" xfId="10959"/>
    <cellStyle name="输入 3 3 2 8 3 2" xfId="30785"/>
    <cellStyle name="输入 3 3 2 8 3 3" xfId="22065"/>
    <cellStyle name="输入 3 3 2 8 4" xfId="13712"/>
    <cellStyle name="输入 3 3 2 8 4 2" xfId="33028"/>
    <cellStyle name="输入 3 3 2 8 5" xfId="25295"/>
    <cellStyle name="输入 3 3 2 9" xfId="3681"/>
    <cellStyle name="输入 3 3 2 9 2" xfId="7538"/>
    <cellStyle name="输入 3 3 2 9 2 2" xfId="28172"/>
    <cellStyle name="输入 3 3 2 9 2 3" xfId="18757"/>
    <cellStyle name="输入 3 3 2 9 3" xfId="11211"/>
    <cellStyle name="输入 3 3 2 9 3 2" xfId="30930"/>
    <cellStyle name="输入 3 3 2 9 3 3" xfId="22317"/>
    <cellStyle name="输入 3 3 2 9 4" xfId="13811"/>
    <cellStyle name="输入 3 3 2 9 4 2" xfId="33127"/>
    <cellStyle name="输入 3 3 2 9 5" xfId="25441"/>
    <cellStyle name="输入 3 3 20" xfId="3771"/>
    <cellStyle name="输入 3 3 20 2" xfId="25518"/>
    <cellStyle name="输入 3 3 20 3" xfId="16540"/>
    <cellStyle name="输入 3 3 21" xfId="34571"/>
    <cellStyle name="输入 3 3 3" xfId="2579"/>
    <cellStyle name="输入 3 3 3 2" xfId="6459"/>
    <cellStyle name="输入 3 3 3 2 2" xfId="27386"/>
    <cellStyle name="输入 3 3 3 2 3" xfId="17678"/>
    <cellStyle name="输入 3 3 3 3" xfId="10132"/>
    <cellStyle name="输入 3 3 3 3 2" xfId="30144"/>
    <cellStyle name="输入 3 3 3 3 3" xfId="21238"/>
    <cellStyle name="输入 3 3 3 4" xfId="13289"/>
    <cellStyle name="输入 3 3 3 4 2" xfId="32605"/>
    <cellStyle name="输入 3 3 3 5" xfId="24649"/>
    <cellStyle name="输入 3 3 3 6" xfId="35519"/>
    <cellStyle name="输入 3 3 4" xfId="2729"/>
    <cellStyle name="输入 3 3 4 2" xfId="6608"/>
    <cellStyle name="输入 3 3 4 2 2" xfId="27524"/>
    <cellStyle name="输入 3 3 4 2 3" xfId="17827"/>
    <cellStyle name="输入 3 3 4 3" xfId="10281"/>
    <cellStyle name="输入 3 3 4 3 2" xfId="30282"/>
    <cellStyle name="输入 3 3 4 3 3" xfId="21387"/>
    <cellStyle name="输入 3 3 4 4" xfId="13375"/>
    <cellStyle name="输入 3 3 4 4 2" xfId="32691"/>
    <cellStyle name="输入 3 3 4 5" xfId="24788"/>
    <cellStyle name="输入 3 3 4 6" xfId="36045"/>
    <cellStyle name="输入 3 3 5" xfId="2880"/>
    <cellStyle name="输入 3 3 5 2" xfId="6759"/>
    <cellStyle name="输入 3 3 5 2 2" xfId="27657"/>
    <cellStyle name="输入 3 3 5 2 3" xfId="17978"/>
    <cellStyle name="输入 3 3 5 3" xfId="10432"/>
    <cellStyle name="输入 3 3 5 3 2" xfId="30415"/>
    <cellStyle name="输入 3 3 5 3 3" xfId="21538"/>
    <cellStyle name="输入 3 3 5 4" xfId="13466"/>
    <cellStyle name="输入 3 3 5 4 2" xfId="32782"/>
    <cellStyle name="输入 3 3 5 5" xfId="24921"/>
    <cellStyle name="输入 3 3 6" xfId="3040"/>
    <cellStyle name="输入 3 3 6 2" xfId="6906"/>
    <cellStyle name="输入 3 3 6 2 2" xfId="27757"/>
    <cellStyle name="输入 3 3 6 2 3" xfId="18125"/>
    <cellStyle name="输入 3 3 6 3" xfId="10579"/>
    <cellStyle name="输入 3 3 6 3 2" xfId="30515"/>
    <cellStyle name="输入 3 3 6 3 3" xfId="21685"/>
    <cellStyle name="输入 3 3 6 4" xfId="13528"/>
    <cellStyle name="输入 3 3 6 4 2" xfId="32844"/>
    <cellStyle name="输入 3 3 6 5" xfId="25022"/>
    <cellStyle name="输入 3 3 7" xfId="3285"/>
    <cellStyle name="输入 3 3 7 2" xfId="7150"/>
    <cellStyle name="输入 3 3 7 2 2" xfId="27934"/>
    <cellStyle name="输入 3 3 7 2 3" xfId="18369"/>
    <cellStyle name="输入 3 3 7 3" xfId="10823"/>
    <cellStyle name="输入 3 3 7 3 2" xfId="30692"/>
    <cellStyle name="输入 3 3 7 3 3" xfId="21929"/>
    <cellStyle name="输入 3 3 7 4" xfId="13667"/>
    <cellStyle name="输入 3 3 7 4 2" xfId="32983"/>
    <cellStyle name="输入 3 3 7 5" xfId="25199"/>
    <cellStyle name="输入 3 3 8" xfId="3427"/>
    <cellStyle name="输入 3 3 8 2" xfId="7285"/>
    <cellStyle name="输入 3 3 8 2 2" xfId="28026"/>
    <cellStyle name="输入 3 3 8 2 3" xfId="18504"/>
    <cellStyle name="输入 3 3 8 3" xfId="10958"/>
    <cellStyle name="输入 3 3 8 3 2" xfId="30784"/>
    <cellStyle name="输入 3 3 8 3 3" xfId="22064"/>
    <cellStyle name="输入 3 3 8 4" xfId="13711"/>
    <cellStyle name="输入 3 3 8 4 2" xfId="33027"/>
    <cellStyle name="输入 3 3 8 5" xfId="25294"/>
    <cellStyle name="输入 3 3 9" xfId="3680"/>
    <cellStyle name="输入 3 3 9 2" xfId="7537"/>
    <cellStyle name="输入 3 3 9 2 2" xfId="28171"/>
    <cellStyle name="输入 3 3 9 2 3" xfId="18756"/>
    <cellStyle name="输入 3 3 9 3" xfId="11210"/>
    <cellStyle name="输入 3 3 9 3 2" xfId="30929"/>
    <cellStyle name="输入 3 3 9 3 3" xfId="22316"/>
    <cellStyle name="输入 3 3 9 4" xfId="13810"/>
    <cellStyle name="输入 3 3 9 4 2" xfId="33126"/>
    <cellStyle name="输入 3 3 9 5" xfId="25440"/>
    <cellStyle name="输入 3 4" xfId="1470"/>
    <cellStyle name="输入 3 4 10" xfId="4083"/>
    <cellStyle name="输入 3 4 10 2" xfId="7908"/>
    <cellStyle name="输入 3 4 10 2 2" xfId="28450"/>
    <cellStyle name="输入 3 4 10 2 3" xfId="19127"/>
    <cellStyle name="输入 3 4 10 3" xfId="11581"/>
    <cellStyle name="输入 3 4 10 3 2" xfId="31208"/>
    <cellStyle name="输入 3 4 10 3 3" xfId="22687"/>
    <cellStyle name="输入 3 4 10 4" xfId="14003"/>
    <cellStyle name="输入 3 4 10 4 2" xfId="33319"/>
    <cellStyle name="输入 3 4 10 5" xfId="25739"/>
    <cellStyle name="输入 3 4 11" xfId="4325"/>
    <cellStyle name="输入 3 4 11 2" xfId="8145"/>
    <cellStyle name="输入 3 4 11 2 2" xfId="28620"/>
    <cellStyle name="输入 3 4 11 2 3" xfId="19364"/>
    <cellStyle name="输入 3 4 11 3" xfId="11818"/>
    <cellStyle name="输入 3 4 11 3 2" xfId="31378"/>
    <cellStyle name="输入 3 4 11 3 3" xfId="22924"/>
    <cellStyle name="输入 3 4 11 4" xfId="14135"/>
    <cellStyle name="输入 3 4 11 4 2" xfId="33451"/>
    <cellStyle name="输入 3 4 11 5" xfId="25914"/>
    <cellStyle name="输入 3 4 12" xfId="4453"/>
    <cellStyle name="输入 3 4 12 2" xfId="8271"/>
    <cellStyle name="输入 3 4 12 2 2" xfId="28703"/>
    <cellStyle name="输入 3 4 12 2 3" xfId="19490"/>
    <cellStyle name="输入 3 4 12 3" xfId="11944"/>
    <cellStyle name="输入 3 4 12 3 2" xfId="31461"/>
    <cellStyle name="输入 3 4 12 3 3" xfId="23050"/>
    <cellStyle name="输入 3 4 12 4" xfId="14176"/>
    <cellStyle name="输入 3 4 12 4 2" xfId="33492"/>
    <cellStyle name="输入 3 4 12 5" xfId="25998"/>
    <cellStyle name="输入 3 4 13" xfId="4698"/>
    <cellStyle name="输入 3 4 13 2" xfId="8511"/>
    <cellStyle name="输入 3 4 13 2 2" xfId="28836"/>
    <cellStyle name="输入 3 4 13 2 3" xfId="19730"/>
    <cellStyle name="输入 3 4 13 3" xfId="12184"/>
    <cellStyle name="输入 3 4 13 3 2" xfId="31594"/>
    <cellStyle name="输入 3 4 13 3 3" xfId="23290"/>
    <cellStyle name="输入 3 4 13 4" xfId="14269"/>
    <cellStyle name="输入 3 4 13 4 2" xfId="33585"/>
    <cellStyle name="输入 3 4 13 5" xfId="26136"/>
    <cellStyle name="输入 3 4 14" xfId="4851"/>
    <cellStyle name="输入 3 4 14 2" xfId="8662"/>
    <cellStyle name="输入 3 4 14 2 2" xfId="28981"/>
    <cellStyle name="输入 3 4 14 2 3" xfId="19881"/>
    <cellStyle name="输入 3 4 14 3" xfId="12335"/>
    <cellStyle name="输入 3 4 14 3 2" xfId="31739"/>
    <cellStyle name="输入 3 4 14 3 3" xfId="23441"/>
    <cellStyle name="输入 3 4 14 4" xfId="14378"/>
    <cellStyle name="输入 3 4 14 4 2" xfId="33694"/>
    <cellStyle name="输入 3 4 14 5" xfId="26281"/>
    <cellStyle name="输入 3 4 15" xfId="4995"/>
    <cellStyle name="输入 3 4 15 2" xfId="8794"/>
    <cellStyle name="输入 3 4 15 2 2" xfId="29068"/>
    <cellStyle name="输入 3 4 15 2 3" xfId="20013"/>
    <cellStyle name="输入 3 4 15 3" xfId="12467"/>
    <cellStyle name="输入 3 4 15 3 2" xfId="31826"/>
    <cellStyle name="输入 3 4 15 3 3" xfId="23573"/>
    <cellStyle name="输入 3 4 15 4" xfId="14427"/>
    <cellStyle name="输入 3 4 15 4 2" xfId="33743"/>
    <cellStyle name="输入 3 4 15 5" xfId="26380"/>
    <cellStyle name="输入 3 4 16" xfId="5123"/>
    <cellStyle name="输入 3 4 16 2" xfId="8907"/>
    <cellStyle name="输入 3 4 16 2 2" xfId="29177"/>
    <cellStyle name="输入 3 4 16 2 3" xfId="20126"/>
    <cellStyle name="输入 3 4 16 3" xfId="12580"/>
    <cellStyle name="输入 3 4 16 3 2" xfId="31935"/>
    <cellStyle name="输入 3 4 16 3 3" xfId="23686"/>
    <cellStyle name="输入 3 4 16 4" xfId="14500"/>
    <cellStyle name="输入 3 4 16 4 2" xfId="33816"/>
    <cellStyle name="输入 3 4 16 5" xfId="26499"/>
    <cellStyle name="输入 3 4 17" xfId="5248"/>
    <cellStyle name="输入 3 4 17 2" xfId="9019"/>
    <cellStyle name="输入 3 4 17 2 2" xfId="29250"/>
    <cellStyle name="输入 3 4 17 2 3" xfId="20238"/>
    <cellStyle name="输入 3 4 17 3" xfId="12692"/>
    <cellStyle name="输入 3 4 17 3 2" xfId="32008"/>
    <cellStyle name="输入 3 4 17 3 3" xfId="23798"/>
    <cellStyle name="输入 3 4 17 4" xfId="14537"/>
    <cellStyle name="输入 3 4 17 4 2" xfId="33853"/>
    <cellStyle name="输入 3 4 17 5" xfId="26585"/>
    <cellStyle name="输入 3 4 18" xfId="5569"/>
    <cellStyle name="输入 3 4 18 2" xfId="9247"/>
    <cellStyle name="输入 3 4 18 2 2" xfId="29435"/>
    <cellStyle name="输入 3 4 18 3" xfId="16790"/>
    <cellStyle name="输入 3 4 18 4" xfId="14713"/>
    <cellStyle name="输入 3 4 19" xfId="3774"/>
    <cellStyle name="输入 3 4 19 2" xfId="25521"/>
    <cellStyle name="输入 3 4 19 3" xfId="16449"/>
    <cellStyle name="输入 3 4 2" xfId="2582"/>
    <cellStyle name="输入 3 4 2 2" xfId="6462"/>
    <cellStyle name="输入 3 4 2 2 2" xfId="27389"/>
    <cellStyle name="输入 3 4 2 2 3" xfId="17681"/>
    <cellStyle name="输入 3 4 2 3" xfId="10135"/>
    <cellStyle name="输入 3 4 2 3 2" xfId="30147"/>
    <cellStyle name="输入 3 4 2 3 3" xfId="21241"/>
    <cellStyle name="输入 3 4 2 4" xfId="13292"/>
    <cellStyle name="输入 3 4 2 4 2" xfId="32608"/>
    <cellStyle name="输入 3 4 2 5" xfId="24652"/>
    <cellStyle name="输入 3 4 2 6" xfId="35532"/>
    <cellStyle name="输入 3 4 20" xfId="34278"/>
    <cellStyle name="输入 3 4 3" xfId="2732"/>
    <cellStyle name="输入 3 4 3 2" xfId="6611"/>
    <cellStyle name="输入 3 4 3 2 2" xfId="27527"/>
    <cellStyle name="输入 3 4 3 2 3" xfId="17830"/>
    <cellStyle name="输入 3 4 3 3" xfId="10284"/>
    <cellStyle name="输入 3 4 3 3 2" xfId="30285"/>
    <cellStyle name="输入 3 4 3 3 3" xfId="21390"/>
    <cellStyle name="输入 3 4 3 4" xfId="13378"/>
    <cellStyle name="输入 3 4 3 4 2" xfId="32694"/>
    <cellStyle name="输入 3 4 3 5" xfId="24791"/>
    <cellStyle name="输入 3 4 3 6" xfId="35608"/>
    <cellStyle name="输入 3 4 4" xfId="2883"/>
    <cellStyle name="输入 3 4 4 2" xfId="6762"/>
    <cellStyle name="输入 3 4 4 2 2" xfId="27660"/>
    <cellStyle name="输入 3 4 4 2 3" xfId="17981"/>
    <cellStyle name="输入 3 4 4 3" xfId="10435"/>
    <cellStyle name="输入 3 4 4 3 2" xfId="30418"/>
    <cellStyle name="输入 3 4 4 3 3" xfId="21541"/>
    <cellStyle name="输入 3 4 4 4" xfId="13469"/>
    <cellStyle name="输入 3 4 4 4 2" xfId="32785"/>
    <cellStyle name="输入 3 4 4 5" xfId="24924"/>
    <cellStyle name="输入 3 4 5" xfId="3043"/>
    <cellStyle name="输入 3 4 5 2" xfId="6909"/>
    <cellStyle name="输入 3 4 5 2 2" xfId="27760"/>
    <cellStyle name="输入 3 4 5 2 3" xfId="18128"/>
    <cellStyle name="输入 3 4 5 3" xfId="10582"/>
    <cellStyle name="输入 3 4 5 3 2" xfId="30518"/>
    <cellStyle name="输入 3 4 5 3 3" xfId="21688"/>
    <cellStyle name="输入 3 4 5 4" xfId="13531"/>
    <cellStyle name="输入 3 4 5 4 2" xfId="32847"/>
    <cellStyle name="输入 3 4 5 5" xfId="25025"/>
    <cellStyle name="输入 3 4 6" xfId="3288"/>
    <cellStyle name="输入 3 4 6 2" xfId="7153"/>
    <cellStyle name="输入 3 4 6 2 2" xfId="27937"/>
    <cellStyle name="输入 3 4 6 2 3" xfId="18372"/>
    <cellStyle name="输入 3 4 6 3" xfId="10826"/>
    <cellStyle name="输入 3 4 6 3 2" xfId="30695"/>
    <cellStyle name="输入 3 4 6 3 3" xfId="21932"/>
    <cellStyle name="输入 3 4 6 4" xfId="13670"/>
    <cellStyle name="输入 3 4 6 4 2" xfId="32986"/>
    <cellStyle name="输入 3 4 6 5" xfId="25202"/>
    <cellStyle name="输入 3 4 7" xfId="3430"/>
    <cellStyle name="输入 3 4 7 2" xfId="7288"/>
    <cellStyle name="输入 3 4 7 2 2" xfId="28029"/>
    <cellStyle name="输入 3 4 7 2 3" xfId="18507"/>
    <cellStyle name="输入 3 4 7 3" xfId="10961"/>
    <cellStyle name="输入 3 4 7 3 2" xfId="30787"/>
    <cellStyle name="输入 3 4 7 3 3" xfId="22067"/>
    <cellStyle name="输入 3 4 7 4" xfId="13714"/>
    <cellStyle name="输入 3 4 7 4 2" xfId="33030"/>
    <cellStyle name="输入 3 4 7 5" xfId="25297"/>
    <cellStyle name="输入 3 4 8" xfId="3683"/>
    <cellStyle name="输入 3 4 8 2" xfId="7540"/>
    <cellStyle name="输入 3 4 8 2 2" xfId="28174"/>
    <cellStyle name="输入 3 4 8 2 3" xfId="18759"/>
    <cellStyle name="输入 3 4 8 3" xfId="11213"/>
    <cellStyle name="输入 3 4 8 3 2" xfId="30932"/>
    <cellStyle name="输入 3 4 8 3 3" xfId="22319"/>
    <cellStyle name="输入 3 4 8 4" xfId="13813"/>
    <cellStyle name="输入 3 4 8 4 2" xfId="33129"/>
    <cellStyle name="输入 3 4 8 5" xfId="25443"/>
    <cellStyle name="输入 3 4 9" xfId="3939"/>
    <cellStyle name="输入 3 4 9 2" xfId="7765"/>
    <cellStyle name="输入 3 4 9 2 2" xfId="28354"/>
    <cellStyle name="输入 3 4 9 2 3" xfId="18984"/>
    <cellStyle name="输入 3 4 9 3" xfId="11438"/>
    <cellStyle name="输入 3 4 9 3 2" xfId="31112"/>
    <cellStyle name="输入 3 4 9 3 3" xfId="22544"/>
    <cellStyle name="输入 3 4 9 4" xfId="13945"/>
    <cellStyle name="输入 3 4 9 4 2" xfId="33261"/>
    <cellStyle name="输入 3 4 9 5" xfId="25643"/>
    <cellStyle name="输入 3 5" xfId="1471"/>
    <cellStyle name="输入 3 5 10" xfId="4084"/>
    <cellStyle name="输入 3 5 10 2" xfId="7909"/>
    <cellStyle name="输入 3 5 10 2 2" xfId="28451"/>
    <cellStyle name="输入 3 5 10 2 3" xfId="19128"/>
    <cellStyle name="输入 3 5 10 3" xfId="11582"/>
    <cellStyle name="输入 3 5 10 3 2" xfId="31209"/>
    <cellStyle name="输入 3 5 10 3 3" xfId="22688"/>
    <cellStyle name="输入 3 5 10 4" xfId="14004"/>
    <cellStyle name="输入 3 5 10 4 2" xfId="33320"/>
    <cellStyle name="输入 3 5 10 5" xfId="25740"/>
    <cellStyle name="输入 3 5 11" xfId="4326"/>
    <cellStyle name="输入 3 5 11 2" xfId="8146"/>
    <cellStyle name="输入 3 5 11 2 2" xfId="28621"/>
    <cellStyle name="输入 3 5 11 2 3" xfId="19365"/>
    <cellStyle name="输入 3 5 11 3" xfId="11819"/>
    <cellStyle name="输入 3 5 11 3 2" xfId="31379"/>
    <cellStyle name="输入 3 5 11 3 3" xfId="22925"/>
    <cellStyle name="输入 3 5 11 4" xfId="14136"/>
    <cellStyle name="输入 3 5 11 4 2" xfId="33452"/>
    <cellStyle name="输入 3 5 11 5" xfId="25915"/>
    <cellStyle name="输入 3 5 12" xfId="4454"/>
    <cellStyle name="输入 3 5 12 2" xfId="8272"/>
    <cellStyle name="输入 3 5 12 2 2" xfId="28704"/>
    <cellStyle name="输入 3 5 12 2 3" xfId="19491"/>
    <cellStyle name="输入 3 5 12 3" xfId="11945"/>
    <cellStyle name="输入 3 5 12 3 2" xfId="31462"/>
    <cellStyle name="输入 3 5 12 3 3" xfId="23051"/>
    <cellStyle name="输入 3 5 12 4" xfId="14177"/>
    <cellStyle name="输入 3 5 12 4 2" xfId="33493"/>
    <cellStyle name="输入 3 5 12 5" xfId="25999"/>
    <cellStyle name="输入 3 5 13" xfId="4699"/>
    <cellStyle name="输入 3 5 13 2" xfId="8512"/>
    <cellStyle name="输入 3 5 13 2 2" xfId="28837"/>
    <cellStyle name="输入 3 5 13 2 3" xfId="19731"/>
    <cellStyle name="输入 3 5 13 3" xfId="12185"/>
    <cellStyle name="输入 3 5 13 3 2" xfId="31595"/>
    <cellStyle name="输入 3 5 13 3 3" xfId="23291"/>
    <cellStyle name="输入 3 5 13 4" xfId="14270"/>
    <cellStyle name="输入 3 5 13 4 2" xfId="33586"/>
    <cellStyle name="输入 3 5 13 5" xfId="26137"/>
    <cellStyle name="输入 3 5 14" xfId="4852"/>
    <cellStyle name="输入 3 5 14 2" xfId="8663"/>
    <cellStyle name="输入 3 5 14 2 2" xfId="28982"/>
    <cellStyle name="输入 3 5 14 2 3" xfId="19882"/>
    <cellStyle name="输入 3 5 14 3" xfId="12336"/>
    <cellStyle name="输入 3 5 14 3 2" xfId="31740"/>
    <cellStyle name="输入 3 5 14 3 3" xfId="23442"/>
    <cellStyle name="输入 3 5 14 4" xfId="14379"/>
    <cellStyle name="输入 3 5 14 4 2" xfId="33695"/>
    <cellStyle name="输入 3 5 14 5" xfId="26282"/>
    <cellStyle name="输入 3 5 15" xfId="4996"/>
    <cellStyle name="输入 3 5 15 2" xfId="8795"/>
    <cellStyle name="输入 3 5 15 2 2" xfId="29069"/>
    <cellStyle name="输入 3 5 15 2 3" xfId="20014"/>
    <cellStyle name="输入 3 5 15 3" xfId="12468"/>
    <cellStyle name="输入 3 5 15 3 2" xfId="31827"/>
    <cellStyle name="输入 3 5 15 3 3" xfId="23574"/>
    <cellStyle name="输入 3 5 15 4" xfId="14428"/>
    <cellStyle name="输入 3 5 15 4 2" xfId="33744"/>
    <cellStyle name="输入 3 5 15 5" xfId="26381"/>
    <cellStyle name="输入 3 5 16" xfId="5124"/>
    <cellStyle name="输入 3 5 16 2" xfId="8908"/>
    <cellStyle name="输入 3 5 16 2 2" xfId="29178"/>
    <cellStyle name="输入 3 5 16 2 3" xfId="20127"/>
    <cellStyle name="输入 3 5 16 3" xfId="12581"/>
    <cellStyle name="输入 3 5 16 3 2" xfId="31936"/>
    <cellStyle name="输入 3 5 16 3 3" xfId="23687"/>
    <cellStyle name="输入 3 5 16 4" xfId="14501"/>
    <cellStyle name="输入 3 5 16 4 2" xfId="33817"/>
    <cellStyle name="输入 3 5 16 5" xfId="26500"/>
    <cellStyle name="输入 3 5 17" xfId="5249"/>
    <cellStyle name="输入 3 5 17 2" xfId="9020"/>
    <cellStyle name="输入 3 5 17 2 2" xfId="29251"/>
    <cellStyle name="输入 3 5 17 2 3" xfId="20239"/>
    <cellStyle name="输入 3 5 17 3" xfId="12693"/>
    <cellStyle name="输入 3 5 17 3 2" xfId="32009"/>
    <cellStyle name="输入 3 5 17 3 3" xfId="23799"/>
    <cellStyle name="输入 3 5 17 4" xfId="14538"/>
    <cellStyle name="输入 3 5 17 4 2" xfId="33854"/>
    <cellStyle name="输入 3 5 17 5" xfId="26586"/>
    <cellStyle name="输入 3 5 18" xfId="5570"/>
    <cellStyle name="输入 3 5 18 2" xfId="9248"/>
    <cellStyle name="输入 3 5 18 2 2" xfId="29436"/>
    <cellStyle name="输入 3 5 18 3" xfId="16791"/>
    <cellStyle name="输入 3 5 18 4" xfId="14714"/>
    <cellStyle name="输入 3 5 19" xfId="3775"/>
    <cellStyle name="输入 3 5 19 2" xfId="25522"/>
    <cellStyle name="输入 3 5 19 3" xfId="16454"/>
    <cellStyle name="输入 3 5 2" xfId="2583"/>
    <cellStyle name="输入 3 5 2 2" xfId="6463"/>
    <cellStyle name="输入 3 5 2 2 2" xfId="27390"/>
    <cellStyle name="输入 3 5 2 2 3" xfId="17682"/>
    <cellStyle name="输入 3 5 2 3" xfId="10136"/>
    <cellStyle name="输入 3 5 2 3 2" xfId="30148"/>
    <cellStyle name="输入 3 5 2 3 3" xfId="21242"/>
    <cellStyle name="输入 3 5 2 4" xfId="13293"/>
    <cellStyle name="输入 3 5 2 4 2" xfId="32609"/>
    <cellStyle name="输入 3 5 2 5" xfId="24653"/>
    <cellStyle name="输入 3 5 2 6" xfId="35130"/>
    <cellStyle name="输入 3 5 20" xfId="35075"/>
    <cellStyle name="输入 3 5 3" xfId="2733"/>
    <cellStyle name="输入 3 5 3 2" xfId="6612"/>
    <cellStyle name="输入 3 5 3 2 2" xfId="27528"/>
    <cellStyle name="输入 3 5 3 2 3" xfId="17831"/>
    <cellStyle name="输入 3 5 3 3" xfId="10285"/>
    <cellStyle name="输入 3 5 3 3 2" xfId="30286"/>
    <cellStyle name="输入 3 5 3 3 3" xfId="21391"/>
    <cellStyle name="输入 3 5 3 4" xfId="13379"/>
    <cellStyle name="输入 3 5 3 4 2" xfId="32695"/>
    <cellStyle name="输入 3 5 3 5" xfId="24792"/>
    <cellStyle name="输入 3 5 3 6" xfId="35636"/>
    <cellStyle name="输入 3 5 4" xfId="2884"/>
    <cellStyle name="输入 3 5 4 2" xfId="6763"/>
    <cellStyle name="输入 3 5 4 2 2" xfId="27661"/>
    <cellStyle name="输入 3 5 4 2 3" xfId="17982"/>
    <cellStyle name="输入 3 5 4 3" xfId="10436"/>
    <cellStyle name="输入 3 5 4 3 2" xfId="30419"/>
    <cellStyle name="输入 3 5 4 3 3" xfId="21542"/>
    <cellStyle name="输入 3 5 4 4" xfId="13470"/>
    <cellStyle name="输入 3 5 4 4 2" xfId="32786"/>
    <cellStyle name="输入 3 5 4 5" xfId="24925"/>
    <cellStyle name="输入 3 5 5" xfId="3044"/>
    <cellStyle name="输入 3 5 5 2" xfId="6910"/>
    <cellStyle name="输入 3 5 5 2 2" xfId="27761"/>
    <cellStyle name="输入 3 5 5 2 3" xfId="18129"/>
    <cellStyle name="输入 3 5 5 3" xfId="10583"/>
    <cellStyle name="输入 3 5 5 3 2" xfId="30519"/>
    <cellStyle name="输入 3 5 5 3 3" xfId="21689"/>
    <cellStyle name="输入 3 5 5 4" xfId="13532"/>
    <cellStyle name="输入 3 5 5 4 2" xfId="32848"/>
    <cellStyle name="输入 3 5 5 5" xfId="25026"/>
    <cellStyle name="输入 3 5 6" xfId="3289"/>
    <cellStyle name="输入 3 5 6 2" xfId="7154"/>
    <cellStyle name="输入 3 5 6 2 2" xfId="27938"/>
    <cellStyle name="输入 3 5 6 2 3" xfId="18373"/>
    <cellStyle name="输入 3 5 6 3" xfId="10827"/>
    <cellStyle name="输入 3 5 6 3 2" xfId="30696"/>
    <cellStyle name="输入 3 5 6 3 3" xfId="21933"/>
    <cellStyle name="输入 3 5 6 4" xfId="13671"/>
    <cellStyle name="输入 3 5 6 4 2" xfId="32987"/>
    <cellStyle name="输入 3 5 6 5" xfId="25203"/>
    <cellStyle name="输入 3 5 7" xfId="3431"/>
    <cellStyle name="输入 3 5 7 2" xfId="7289"/>
    <cellStyle name="输入 3 5 7 2 2" xfId="28030"/>
    <cellStyle name="输入 3 5 7 2 3" xfId="18508"/>
    <cellStyle name="输入 3 5 7 3" xfId="10962"/>
    <cellStyle name="输入 3 5 7 3 2" xfId="30788"/>
    <cellStyle name="输入 3 5 7 3 3" xfId="22068"/>
    <cellStyle name="输入 3 5 7 4" xfId="13715"/>
    <cellStyle name="输入 3 5 7 4 2" xfId="33031"/>
    <cellStyle name="输入 3 5 7 5" xfId="25298"/>
    <cellStyle name="输入 3 5 8" xfId="3684"/>
    <cellStyle name="输入 3 5 8 2" xfId="7541"/>
    <cellStyle name="输入 3 5 8 2 2" xfId="28175"/>
    <cellStyle name="输入 3 5 8 2 3" xfId="18760"/>
    <cellStyle name="输入 3 5 8 3" xfId="11214"/>
    <cellStyle name="输入 3 5 8 3 2" xfId="30933"/>
    <cellStyle name="输入 3 5 8 3 3" xfId="22320"/>
    <cellStyle name="输入 3 5 8 4" xfId="13814"/>
    <cellStyle name="输入 3 5 8 4 2" xfId="33130"/>
    <cellStyle name="输入 3 5 8 5" xfId="25444"/>
    <cellStyle name="输入 3 5 9" xfId="3940"/>
    <cellStyle name="输入 3 5 9 2" xfId="7766"/>
    <cellStyle name="输入 3 5 9 2 2" xfId="28355"/>
    <cellStyle name="输入 3 5 9 2 3" xfId="18985"/>
    <cellStyle name="输入 3 5 9 3" xfId="11439"/>
    <cellStyle name="输入 3 5 9 3 2" xfId="31113"/>
    <cellStyle name="输入 3 5 9 3 3" xfId="22545"/>
    <cellStyle name="输入 3 5 9 4" xfId="13946"/>
    <cellStyle name="输入 3 5 9 4 2" xfId="33262"/>
    <cellStyle name="输入 3 5 9 5" xfId="25644"/>
    <cellStyle name="输入 3 6" xfId="1528"/>
    <cellStyle name="输入 3 6 2" xfId="5587"/>
    <cellStyle name="输入 3 6 2 2" xfId="26691"/>
    <cellStyle name="输入 3 6 2 3" xfId="16808"/>
    <cellStyle name="输入 3 6 3" xfId="9265"/>
    <cellStyle name="输入 3 6 3 2" xfId="29453"/>
    <cellStyle name="输入 3 6 3 3" xfId="20371"/>
    <cellStyle name="输入 3 6 4" xfId="12746"/>
    <cellStyle name="输入 3 6 4 2" xfId="32062"/>
    <cellStyle name="输入 3 6 5" xfId="23903"/>
    <cellStyle name="输入 3 7" xfId="2723"/>
    <cellStyle name="输入 3 7 2" xfId="6602"/>
    <cellStyle name="输入 3 7 2 2" xfId="27518"/>
    <cellStyle name="输入 3 7 2 3" xfId="17821"/>
    <cellStyle name="输入 3 7 3" xfId="10275"/>
    <cellStyle name="输入 3 7 3 2" xfId="30276"/>
    <cellStyle name="输入 3 7 3 3" xfId="21381"/>
    <cellStyle name="输入 3 7 4" xfId="13369"/>
    <cellStyle name="输入 3 7 4 2" xfId="32685"/>
    <cellStyle name="输入 3 7 5" xfId="24782"/>
    <cellStyle name="输入 3 8" xfId="2874"/>
    <cellStyle name="输入 3 8 2" xfId="6753"/>
    <cellStyle name="输入 3 8 2 2" xfId="27651"/>
    <cellStyle name="输入 3 8 2 3" xfId="17972"/>
    <cellStyle name="输入 3 8 3" xfId="10426"/>
    <cellStyle name="输入 3 8 3 2" xfId="30409"/>
    <cellStyle name="输入 3 8 3 3" xfId="21532"/>
    <cellStyle name="输入 3 8 4" xfId="13460"/>
    <cellStyle name="输入 3 8 4 2" xfId="32776"/>
    <cellStyle name="输入 3 8 5" xfId="24915"/>
    <cellStyle name="输入 3 9" xfId="3034"/>
    <cellStyle name="输入 3 9 2" xfId="6900"/>
    <cellStyle name="输入 3 9 2 2" xfId="27751"/>
    <cellStyle name="输入 3 9 2 3" xfId="18119"/>
    <cellStyle name="输入 3 9 3" xfId="10573"/>
    <cellStyle name="输入 3 9 3 2" xfId="30509"/>
    <cellStyle name="输入 3 9 3 3" xfId="21679"/>
    <cellStyle name="输入 3 9 4" xfId="13522"/>
    <cellStyle name="输入 3 9 4 2" xfId="32838"/>
    <cellStyle name="输入 3 9 5" xfId="25016"/>
    <cellStyle name="输入 4" xfId="1472"/>
    <cellStyle name="输入 4 10" xfId="3432"/>
    <cellStyle name="输入 4 10 2" xfId="7290"/>
    <cellStyle name="输入 4 10 2 2" xfId="28031"/>
    <cellStyle name="输入 4 10 2 3" xfId="18509"/>
    <cellStyle name="输入 4 10 3" xfId="10963"/>
    <cellStyle name="输入 4 10 3 2" xfId="30789"/>
    <cellStyle name="输入 4 10 3 3" xfId="22069"/>
    <cellStyle name="输入 4 10 4" xfId="13716"/>
    <cellStyle name="输入 4 10 4 2" xfId="33032"/>
    <cellStyle name="输入 4 10 5" xfId="25299"/>
    <cellStyle name="输入 4 11" xfId="3685"/>
    <cellStyle name="输入 4 11 2" xfId="7542"/>
    <cellStyle name="输入 4 11 2 2" xfId="28176"/>
    <cellStyle name="输入 4 11 2 3" xfId="18761"/>
    <cellStyle name="输入 4 11 3" xfId="11215"/>
    <cellStyle name="输入 4 11 3 2" xfId="30934"/>
    <cellStyle name="输入 4 11 3 3" xfId="22321"/>
    <cellStyle name="输入 4 11 4" xfId="13815"/>
    <cellStyle name="输入 4 11 4 2" xfId="33131"/>
    <cellStyle name="输入 4 11 5" xfId="25445"/>
    <cellStyle name="输入 4 12" xfId="3941"/>
    <cellStyle name="输入 4 12 2" xfId="7767"/>
    <cellStyle name="输入 4 12 2 2" xfId="28356"/>
    <cellStyle name="输入 4 12 2 3" xfId="18986"/>
    <cellStyle name="输入 4 12 3" xfId="11440"/>
    <cellStyle name="输入 4 12 3 2" xfId="31114"/>
    <cellStyle name="输入 4 12 3 3" xfId="22546"/>
    <cellStyle name="输入 4 12 4" xfId="13947"/>
    <cellStyle name="输入 4 12 4 2" xfId="33263"/>
    <cellStyle name="输入 4 12 5" xfId="25645"/>
    <cellStyle name="输入 4 13" xfId="4085"/>
    <cellStyle name="输入 4 13 2" xfId="7910"/>
    <cellStyle name="输入 4 13 2 2" xfId="28452"/>
    <cellStyle name="输入 4 13 2 3" xfId="19129"/>
    <cellStyle name="输入 4 13 3" xfId="11583"/>
    <cellStyle name="输入 4 13 3 2" xfId="31210"/>
    <cellStyle name="输入 4 13 3 3" xfId="22689"/>
    <cellStyle name="输入 4 13 4" xfId="14005"/>
    <cellStyle name="输入 4 13 4 2" xfId="33321"/>
    <cellStyle name="输入 4 13 5" xfId="25741"/>
    <cellStyle name="输入 4 14" xfId="4327"/>
    <cellStyle name="输入 4 14 2" xfId="8147"/>
    <cellStyle name="输入 4 14 2 2" xfId="28622"/>
    <cellStyle name="输入 4 14 2 3" xfId="19366"/>
    <cellStyle name="输入 4 14 3" xfId="11820"/>
    <cellStyle name="输入 4 14 3 2" xfId="31380"/>
    <cellStyle name="输入 4 14 3 3" xfId="22926"/>
    <cellStyle name="输入 4 14 4" xfId="14137"/>
    <cellStyle name="输入 4 14 4 2" xfId="33453"/>
    <cellStyle name="输入 4 14 5" xfId="25916"/>
    <cellStyle name="输入 4 15" xfId="4455"/>
    <cellStyle name="输入 4 15 2" xfId="8273"/>
    <cellStyle name="输入 4 15 2 2" xfId="28705"/>
    <cellStyle name="输入 4 15 2 3" xfId="19492"/>
    <cellStyle name="输入 4 15 3" xfId="11946"/>
    <cellStyle name="输入 4 15 3 2" xfId="31463"/>
    <cellStyle name="输入 4 15 3 3" xfId="23052"/>
    <cellStyle name="输入 4 15 4" xfId="14178"/>
    <cellStyle name="输入 4 15 4 2" xfId="33494"/>
    <cellStyle name="输入 4 15 5" xfId="26000"/>
    <cellStyle name="输入 4 16" xfId="4700"/>
    <cellStyle name="输入 4 16 2" xfId="8513"/>
    <cellStyle name="输入 4 16 2 2" xfId="28838"/>
    <cellStyle name="输入 4 16 2 3" xfId="19732"/>
    <cellStyle name="输入 4 16 3" xfId="12186"/>
    <cellStyle name="输入 4 16 3 2" xfId="31596"/>
    <cellStyle name="输入 4 16 3 3" xfId="23292"/>
    <cellStyle name="输入 4 16 4" xfId="14271"/>
    <cellStyle name="输入 4 16 4 2" xfId="33587"/>
    <cellStyle name="输入 4 16 5" xfId="26138"/>
    <cellStyle name="输入 4 17" xfId="4853"/>
    <cellStyle name="输入 4 17 2" xfId="8664"/>
    <cellStyle name="输入 4 17 2 2" xfId="28983"/>
    <cellStyle name="输入 4 17 2 3" xfId="19883"/>
    <cellStyle name="输入 4 17 3" xfId="12337"/>
    <cellStyle name="输入 4 17 3 2" xfId="31741"/>
    <cellStyle name="输入 4 17 3 3" xfId="23443"/>
    <cellStyle name="输入 4 17 4" xfId="14380"/>
    <cellStyle name="输入 4 17 4 2" xfId="33696"/>
    <cellStyle name="输入 4 17 5" xfId="26283"/>
    <cellStyle name="输入 4 18" xfId="4997"/>
    <cellStyle name="输入 4 18 2" xfId="8796"/>
    <cellStyle name="输入 4 18 2 2" xfId="29070"/>
    <cellStyle name="输入 4 18 2 3" xfId="20015"/>
    <cellStyle name="输入 4 18 3" xfId="12469"/>
    <cellStyle name="输入 4 18 3 2" xfId="31828"/>
    <cellStyle name="输入 4 18 3 3" xfId="23575"/>
    <cellStyle name="输入 4 18 4" xfId="14429"/>
    <cellStyle name="输入 4 18 4 2" xfId="33745"/>
    <cellStyle name="输入 4 18 5" xfId="26382"/>
    <cellStyle name="输入 4 19" xfId="5125"/>
    <cellStyle name="输入 4 19 2" xfId="8909"/>
    <cellStyle name="输入 4 19 2 2" xfId="29179"/>
    <cellStyle name="输入 4 19 2 3" xfId="20128"/>
    <cellStyle name="输入 4 19 3" xfId="12582"/>
    <cellStyle name="输入 4 19 3 2" xfId="31937"/>
    <cellStyle name="输入 4 19 3 3" xfId="23688"/>
    <cellStyle name="输入 4 19 4" xfId="14502"/>
    <cellStyle name="输入 4 19 4 2" xfId="33818"/>
    <cellStyle name="输入 4 19 5" xfId="26501"/>
    <cellStyle name="输入 4 2" xfId="1473"/>
    <cellStyle name="输入 4 2 10" xfId="3942"/>
    <cellStyle name="输入 4 2 10 2" xfId="7768"/>
    <cellStyle name="输入 4 2 10 2 2" xfId="28357"/>
    <cellStyle name="输入 4 2 10 2 3" xfId="18987"/>
    <cellStyle name="输入 4 2 10 3" xfId="11441"/>
    <cellStyle name="输入 4 2 10 3 2" xfId="31115"/>
    <cellStyle name="输入 4 2 10 3 3" xfId="22547"/>
    <cellStyle name="输入 4 2 10 4" xfId="13948"/>
    <cellStyle name="输入 4 2 10 4 2" xfId="33264"/>
    <cellStyle name="输入 4 2 10 5" xfId="25646"/>
    <cellStyle name="输入 4 2 11" xfId="4086"/>
    <cellStyle name="输入 4 2 11 2" xfId="7911"/>
    <cellStyle name="输入 4 2 11 2 2" xfId="28453"/>
    <cellStyle name="输入 4 2 11 2 3" xfId="19130"/>
    <cellStyle name="输入 4 2 11 3" xfId="11584"/>
    <cellStyle name="输入 4 2 11 3 2" xfId="31211"/>
    <cellStyle name="输入 4 2 11 3 3" xfId="22690"/>
    <cellStyle name="输入 4 2 11 4" xfId="14006"/>
    <cellStyle name="输入 4 2 11 4 2" xfId="33322"/>
    <cellStyle name="输入 4 2 11 5" xfId="25742"/>
    <cellStyle name="输入 4 2 12" xfId="4328"/>
    <cellStyle name="输入 4 2 12 2" xfId="8148"/>
    <cellStyle name="输入 4 2 12 2 2" xfId="28623"/>
    <cellStyle name="输入 4 2 12 2 3" xfId="19367"/>
    <cellStyle name="输入 4 2 12 3" xfId="11821"/>
    <cellStyle name="输入 4 2 12 3 2" xfId="31381"/>
    <cellStyle name="输入 4 2 12 3 3" xfId="22927"/>
    <cellStyle name="输入 4 2 12 4" xfId="14138"/>
    <cellStyle name="输入 4 2 12 4 2" xfId="33454"/>
    <cellStyle name="输入 4 2 12 5" xfId="25917"/>
    <cellStyle name="输入 4 2 13" xfId="4456"/>
    <cellStyle name="输入 4 2 13 2" xfId="8274"/>
    <cellStyle name="输入 4 2 13 2 2" xfId="28706"/>
    <cellStyle name="输入 4 2 13 2 3" xfId="19493"/>
    <cellStyle name="输入 4 2 13 3" xfId="11947"/>
    <cellStyle name="输入 4 2 13 3 2" xfId="31464"/>
    <cellStyle name="输入 4 2 13 3 3" xfId="23053"/>
    <cellStyle name="输入 4 2 13 4" xfId="14179"/>
    <cellStyle name="输入 4 2 13 4 2" xfId="33495"/>
    <cellStyle name="输入 4 2 13 5" xfId="26001"/>
    <cellStyle name="输入 4 2 14" xfId="4701"/>
    <cellStyle name="输入 4 2 14 2" xfId="8514"/>
    <cellStyle name="输入 4 2 14 2 2" xfId="28839"/>
    <cellStyle name="输入 4 2 14 2 3" xfId="19733"/>
    <cellStyle name="输入 4 2 14 3" xfId="12187"/>
    <cellStyle name="输入 4 2 14 3 2" xfId="31597"/>
    <cellStyle name="输入 4 2 14 3 3" xfId="23293"/>
    <cellStyle name="输入 4 2 14 4" xfId="14272"/>
    <cellStyle name="输入 4 2 14 4 2" xfId="33588"/>
    <cellStyle name="输入 4 2 14 5" xfId="26139"/>
    <cellStyle name="输入 4 2 15" xfId="4854"/>
    <cellStyle name="输入 4 2 15 2" xfId="8665"/>
    <cellStyle name="输入 4 2 15 2 2" xfId="28984"/>
    <cellStyle name="输入 4 2 15 2 3" xfId="19884"/>
    <cellStyle name="输入 4 2 15 3" xfId="12338"/>
    <cellStyle name="输入 4 2 15 3 2" xfId="31742"/>
    <cellStyle name="输入 4 2 15 3 3" xfId="23444"/>
    <cellStyle name="输入 4 2 15 4" xfId="14381"/>
    <cellStyle name="输入 4 2 15 4 2" xfId="33697"/>
    <cellStyle name="输入 4 2 15 5" xfId="26284"/>
    <cellStyle name="输入 4 2 16" xfId="4998"/>
    <cellStyle name="输入 4 2 16 2" xfId="8797"/>
    <cellStyle name="输入 4 2 16 2 2" xfId="29071"/>
    <cellStyle name="输入 4 2 16 2 3" xfId="20016"/>
    <cellStyle name="输入 4 2 16 3" xfId="12470"/>
    <cellStyle name="输入 4 2 16 3 2" xfId="31829"/>
    <cellStyle name="输入 4 2 16 3 3" xfId="23576"/>
    <cellStyle name="输入 4 2 16 4" xfId="14430"/>
    <cellStyle name="输入 4 2 16 4 2" xfId="33746"/>
    <cellStyle name="输入 4 2 16 5" xfId="26383"/>
    <cellStyle name="输入 4 2 17" xfId="5126"/>
    <cellStyle name="输入 4 2 17 2" xfId="8910"/>
    <cellStyle name="输入 4 2 17 2 2" xfId="29180"/>
    <cellStyle name="输入 4 2 17 2 3" xfId="20129"/>
    <cellStyle name="输入 4 2 17 3" xfId="12583"/>
    <cellStyle name="输入 4 2 17 3 2" xfId="31938"/>
    <cellStyle name="输入 4 2 17 3 3" xfId="23689"/>
    <cellStyle name="输入 4 2 17 4" xfId="14503"/>
    <cellStyle name="输入 4 2 17 4 2" xfId="33819"/>
    <cellStyle name="输入 4 2 17 5" xfId="26502"/>
    <cellStyle name="输入 4 2 18" xfId="5251"/>
    <cellStyle name="输入 4 2 18 2" xfId="9022"/>
    <cellStyle name="输入 4 2 18 2 2" xfId="29253"/>
    <cellStyle name="输入 4 2 18 2 3" xfId="20241"/>
    <cellStyle name="输入 4 2 18 3" xfId="12695"/>
    <cellStyle name="输入 4 2 18 3 2" xfId="32011"/>
    <cellStyle name="输入 4 2 18 3 3" xfId="23801"/>
    <cellStyle name="输入 4 2 18 4" xfId="14540"/>
    <cellStyle name="输入 4 2 18 4 2" xfId="33856"/>
    <cellStyle name="输入 4 2 18 5" xfId="26588"/>
    <cellStyle name="输入 4 2 19" xfId="5572"/>
    <cellStyle name="输入 4 2 19 2" xfId="9250"/>
    <cellStyle name="输入 4 2 19 2 2" xfId="29438"/>
    <cellStyle name="输入 4 2 19 3" xfId="16793"/>
    <cellStyle name="输入 4 2 19 4" xfId="14716"/>
    <cellStyle name="输入 4 2 2" xfId="1474"/>
    <cellStyle name="输入 4 2 2 10" xfId="3943"/>
    <cellStyle name="输入 4 2 2 10 2" xfId="7769"/>
    <cellStyle name="输入 4 2 2 10 2 2" xfId="28358"/>
    <cellStyle name="输入 4 2 2 10 2 3" xfId="18988"/>
    <cellStyle name="输入 4 2 2 10 3" xfId="11442"/>
    <cellStyle name="输入 4 2 2 10 3 2" xfId="31116"/>
    <cellStyle name="输入 4 2 2 10 3 3" xfId="22548"/>
    <cellStyle name="输入 4 2 2 10 4" xfId="13949"/>
    <cellStyle name="输入 4 2 2 10 4 2" xfId="33265"/>
    <cellStyle name="输入 4 2 2 10 5" xfId="25647"/>
    <cellStyle name="输入 4 2 2 11" xfId="4087"/>
    <cellStyle name="输入 4 2 2 11 2" xfId="7912"/>
    <cellStyle name="输入 4 2 2 11 2 2" xfId="28454"/>
    <cellStyle name="输入 4 2 2 11 2 3" xfId="19131"/>
    <cellStyle name="输入 4 2 2 11 3" xfId="11585"/>
    <cellStyle name="输入 4 2 2 11 3 2" xfId="31212"/>
    <cellStyle name="输入 4 2 2 11 3 3" xfId="22691"/>
    <cellStyle name="输入 4 2 2 11 4" xfId="14007"/>
    <cellStyle name="输入 4 2 2 11 4 2" xfId="33323"/>
    <cellStyle name="输入 4 2 2 11 5" xfId="25743"/>
    <cellStyle name="输入 4 2 2 12" xfId="4329"/>
    <cellStyle name="输入 4 2 2 12 2" xfId="8149"/>
    <cellStyle name="输入 4 2 2 12 2 2" xfId="28624"/>
    <cellStyle name="输入 4 2 2 12 2 3" xfId="19368"/>
    <cellStyle name="输入 4 2 2 12 3" xfId="11822"/>
    <cellStyle name="输入 4 2 2 12 3 2" xfId="31382"/>
    <cellStyle name="输入 4 2 2 12 3 3" xfId="22928"/>
    <cellStyle name="输入 4 2 2 12 4" xfId="14139"/>
    <cellStyle name="输入 4 2 2 12 4 2" xfId="33455"/>
    <cellStyle name="输入 4 2 2 12 5" xfId="25918"/>
    <cellStyle name="输入 4 2 2 13" xfId="4457"/>
    <cellStyle name="输入 4 2 2 13 2" xfId="8275"/>
    <cellStyle name="输入 4 2 2 13 2 2" xfId="28707"/>
    <cellStyle name="输入 4 2 2 13 2 3" xfId="19494"/>
    <cellStyle name="输入 4 2 2 13 3" xfId="11948"/>
    <cellStyle name="输入 4 2 2 13 3 2" xfId="31465"/>
    <cellStyle name="输入 4 2 2 13 3 3" xfId="23054"/>
    <cellStyle name="输入 4 2 2 13 4" xfId="14180"/>
    <cellStyle name="输入 4 2 2 13 4 2" xfId="33496"/>
    <cellStyle name="输入 4 2 2 13 5" xfId="26002"/>
    <cellStyle name="输入 4 2 2 14" xfId="4702"/>
    <cellStyle name="输入 4 2 2 14 2" xfId="8515"/>
    <cellStyle name="输入 4 2 2 14 2 2" xfId="28840"/>
    <cellStyle name="输入 4 2 2 14 2 3" xfId="19734"/>
    <cellStyle name="输入 4 2 2 14 3" xfId="12188"/>
    <cellStyle name="输入 4 2 2 14 3 2" xfId="31598"/>
    <cellStyle name="输入 4 2 2 14 3 3" xfId="23294"/>
    <cellStyle name="输入 4 2 2 14 4" xfId="14273"/>
    <cellStyle name="输入 4 2 2 14 4 2" xfId="33589"/>
    <cellStyle name="输入 4 2 2 14 5" xfId="26140"/>
    <cellStyle name="输入 4 2 2 15" xfId="4855"/>
    <cellStyle name="输入 4 2 2 15 2" xfId="8666"/>
    <cellStyle name="输入 4 2 2 15 2 2" xfId="28985"/>
    <cellStyle name="输入 4 2 2 15 2 3" xfId="19885"/>
    <cellStyle name="输入 4 2 2 15 3" xfId="12339"/>
    <cellStyle name="输入 4 2 2 15 3 2" xfId="31743"/>
    <cellStyle name="输入 4 2 2 15 3 3" xfId="23445"/>
    <cellStyle name="输入 4 2 2 15 4" xfId="14382"/>
    <cellStyle name="输入 4 2 2 15 4 2" xfId="33698"/>
    <cellStyle name="输入 4 2 2 15 5" xfId="26285"/>
    <cellStyle name="输入 4 2 2 16" xfId="4999"/>
    <cellStyle name="输入 4 2 2 16 2" xfId="8798"/>
    <cellStyle name="输入 4 2 2 16 2 2" xfId="29072"/>
    <cellStyle name="输入 4 2 2 16 2 3" xfId="20017"/>
    <cellStyle name="输入 4 2 2 16 3" xfId="12471"/>
    <cellStyle name="输入 4 2 2 16 3 2" xfId="31830"/>
    <cellStyle name="输入 4 2 2 16 3 3" xfId="23577"/>
    <cellStyle name="输入 4 2 2 16 4" xfId="14431"/>
    <cellStyle name="输入 4 2 2 16 4 2" xfId="33747"/>
    <cellStyle name="输入 4 2 2 16 5" xfId="26384"/>
    <cellStyle name="输入 4 2 2 17" xfId="5127"/>
    <cellStyle name="输入 4 2 2 17 2" xfId="8911"/>
    <cellStyle name="输入 4 2 2 17 2 2" xfId="29181"/>
    <cellStyle name="输入 4 2 2 17 2 3" xfId="20130"/>
    <cellStyle name="输入 4 2 2 17 3" xfId="12584"/>
    <cellStyle name="输入 4 2 2 17 3 2" xfId="31939"/>
    <cellStyle name="输入 4 2 2 17 3 3" xfId="23690"/>
    <cellStyle name="输入 4 2 2 17 4" xfId="14504"/>
    <cellStyle name="输入 4 2 2 17 4 2" xfId="33820"/>
    <cellStyle name="输入 4 2 2 17 5" xfId="26503"/>
    <cellStyle name="输入 4 2 2 18" xfId="5252"/>
    <cellStyle name="输入 4 2 2 18 2" xfId="9023"/>
    <cellStyle name="输入 4 2 2 18 2 2" xfId="29254"/>
    <cellStyle name="输入 4 2 2 18 2 3" xfId="20242"/>
    <cellStyle name="输入 4 2 2 18 3" xfId="12696"/>
    <cellStyle name="输入 4 2 2 18 3 2" xfId="32012"/>
    <cellStyle name="输入 4 2 2 18 3 3" xfId="23802"/>
    <cellStyle name="输入 4 2 2 18 4" xfId="14541"/>
    <cellStyle name="输入 4 2 2 18 4 2" xfId="33857"/>
    <cellStyle name="输入 4 2 2 18 5" xfId="26589"/>
    <cellStyle name="输入 4 2 2 19" xfId="5573"/>
    <cellStyle name="输入 4 2 2 19 2" xfId="9251"/>
    <cellStyle name="输入 4 2 2 19 2 2" xfId="29439"/>
    <cellStyle name="输入 4 2 2 19 3" xfId="16794"/>
    <cellStyle name="输入 4 2 2 19 4" xfId="14717"/>
    <cellStyle name="输入 4 2 2 2" xfId="1475"/>
    <cellStyle name="输入 4 2 2 2 10" xfId="4088"/>
    <cellStyle name="输入 4 2 2 2 10 2" xfId="7913"/>
    <cellStyle name="输入 4 2 2 2 10 2 2" xfId="28455"/>
    <cellStyle name="输入 4 2 2 2 10 2 3" xfId="19132"/>
    <cellStyle name="输入 4 2 2 2 10 3" xfId="11586"/>
    <cellStyle name="输入 4 2 2 2 10 3 2" xfId="31213"/>
    <cellStyle name="输入 4 2 2 2 10 3 3" xfId="22692"/>
    <cellStyle name="输入 4 2 2 2 10 4" xfId="14008"/>
    <cellStyle name="输入 4 2 2 2 10 4 2" xfId="33324"/>
    <cellStyle name="输入 4 2 2 2 10 5" xfId="25744"/>
    <cellStyle name="输入 4 2 2 2 11" xfId="4330"/>
    <cellStyle name="输入 4 2 2 2 11 2" xfId="8150"/>
    <cellStyle name="输入 4 2 2 2 11 2 2" xfId="28625"/>
    <cellStyle name="输入 4 2 2 2 11 2 3" xfId="19369"/>
    <cellStyle name="输入 4 2 2 2 11 3" xfId="11823"/>
    <cellStyle name="输入 4 2 2 2 11 3 2" xfId="31383"/>
    <cellStyle name="输入 4 2 2 2 11 3 3" xfId="22929"/>
    <cellStyle name="输入 4 2 2 2 11 4" xfId="14140"/>
    <cellStyle name="输入 4 2 2 2 11 4 2" xfId="33456"/>
    <cellStyle name="输入 4 2 2 2 11 5" xfId="25919"/>
    <cellStyle name="输入 4 2 2 2 12" xfId="4458"/>
    <cellStyle name="输入 4 2 2 2 12 2" xfId="8276"/>
    <cellStyle name="输入 4 2 2 2 12 2 2" xfId="28708"/>
    <cellStyle name="输入 4 2 2 2 12 2 3" xfId="19495"/>
    <cellStyle name="输入 4 2 2 2 12 3" xfId="11949"/>
    <cellStyle name="输入 4 2 2 2 12 3 2" xfId="31466"/>
    <cellStyle name="输入 4 2 2 2 12 3 3" xfId="23055"/>
    <cellStyle name="输入 4 2 2 2 12 4" xfId="14181"/>
    <cellStyle name="输入 4 2 2 2 12 4 2" xfId="33497"/>
    <cellStyle name="输入 4 2 2 2 12 5" xfId="26003"/>
    <cellStyle name="输入 4 2 2 2 13" xfId="4703"/>
    <cellStyle name="输入 4 2 2 2 13 2" xfId="8516"/>
    <cellStyle name="输入 4 2 2 2 13 2 2" xfId="28841"/>
    <cellStyle name="输入 4 2 2 2 13 2 3" xfId="19735"/>
    <cellStyle name="输入 4 2 2 2 13 3" xfId="12189"/>
    <cellStyle name="输入 4 2 2 2 13 3 2" xfId="31599"/>
    <cellStyle name="输入 4 2 2 2 13 3 3" xfId="23295"/>
    <cellStyle name="输入 4 2 2 2 13 4" xfId="14274"/>
    <cellStyle name="输入 4 2 2 2 13 4 2" xfId="33590"/>
    <cellStyle name="输入 4 2 2 2 13 5" xfId="26141"/>
    <cellStyle name="输入 4 2 2 2 14" xfId="4856"/>
    <cellStyle name="输入 4 2 2 2 14 2" xfId="8667"/>
    <cellStyle name="输入 4 2 2 2 14 2 2" xfId="28986"/>
    <cellStyle name="输入 4 2 2 2 14 2 3" xfId="19886"/>
    <cellStyle name="输入 4 2 2 2 14 3" xfId="12340"/>
    <cellStyle name="输入 4 2 2 2 14 3 2" xfId="31744"/>
    <cellStyle name="输入 4 2 2 2 14 3 3" xfId="23446"/>
    <cellStyle name="输入 4 2 2 2 14 4" xfId="14383"/>
    <cellStyle name="输入 4 2 2 2 14 4 2" xfId="33699"/>
    <cellStyle name="输入 4 2 2 2 14 5" xfId="26286"/>
    <cellStyle name="输入 4 2 2 2 15" xfId="5000"/>
    <cellStyle name="输入 4 2 2 2 15 2" xfId="8799"/>
    <cellStyle name="输入 4 2 2 2 15 2 2" xfId="29073"/>
    <cellStyle name="输入 4 2 2 2 15 2 3" xfId="20018"/>
    <cellStyle name="输入 4 2 2 2 15 3" xfId="12472"/>
    <cellStyle name="输入 4 2 2 2 15 3 2" xfId="31831"/>
    <cellStyle name="输入 4 2 2 2 15 3 3" xfId="23578"/>
    <cellStyle name="输入 4 2 2 2 15 4" xfId="14432"/>
    <cellStyle name="输入 4 2 2 2 15 4 2" xfId="33748"/>
    <cellStyle name="输入 4 2 2 2 15 5" xfId="26385"/>
    <cellStyle name="输入 4 2 2 2 16" xfId="5128"/>
    <cellStyle name="输入 4 2 2 2 16 2" xfId="8912"/>
    <cellStyle name="输入 4 2 2 2 16 2 2" xfId="29182"/>
    <cellStyle name="输入 4 2 2 2 16 2 3" xfId="20131"/>
    <cellStyle name="输入 4 2 2 2 16 3" xfId="12585"/>
    <cellStyle name="输入 4 2 2 2 16 3 2" xfId="31940"/>
    <cellStyle name="输入 4 2 2 2 16 3 3" xfId="23691"/>
    <cellStyle name="输入 4 2 2 2 16 4" xfId="14505"/>
    <cellStyle name="输入 4 2 2 2 16 4 2" xfId="33821"/>
    <cellStyle name="输入 4 2 2 2 16 5" xfId="26504"/>
    <cellStyle name="输入 4 2 2 2 17" xfId="5253"/>
    <cellStyle name="输入 4 2 2 2 17 2" xfId="9024"/>
    <cellStyle name="输入 4 2 2 2 17 2 2" xfId="29255"/>
    <cellStyle name="输入 4 2 2 2 17 2 3" xfId="20243"/>
    <cellStyle name="输入 4 2 2 2 17 3" xfId="12697"/>
    <cellStyle name="输入 4 2 2 2 17 3 2" xfId="32013"/>
    <cellStyle name="输入 4 2 2 2 17 3 3" xfId="23803"/>
    <cellStyle name="输入 4 2 2 2 17 4" xfId="14542"/>
    <cellStyle name="输入 4 2 2 2 17 4 2" xfId="33858"/>
    <cellStyle name="输入 4 2 2 2 17 5" xfId="26590"/>
    <cellStyle name="输入 4 2 2 2 18" xfId="5574"/>
    <cellStyle name="输入 4 2 2 2 18 2" xfId="9252"/>
    <cellStyle name="输入 4 2 2 2 18 2 2" xfId="29440"/>
    <cellStyle name="输入 4 2 2 2 18 3" xfId="16795"/>
    <cellStyle name="输入 4 2 2 2 18 4" xfId="14718"/>
    <cellStyle name="输入 4 2 2 2 19" xfId="5261"/>
    <cellStyle name="输入 4 2 2 2 19 2" xfId="26598"/>
    <cellStyle name="输入 4 2 2 2 19 3" xfId="16573"/>
    <cellStyle name="输入 4 2 2 2 2" xfId="2587"/>
    <cellStyle name="输入 4 2 2 2 2 2" xfId="6467"/>
    <cellStyle name="输入 4 2 2 2 2 2 2" xfId="27394"/>
    <cellStyle name="输入 4 2 2 2 2 2 3" xfId="17686"/>
    <cellStyle name="输入 4 2 2 2 2 3" xfId="10140"/>
    <cellStyle name="输入 4 2 2 2 2 3 2" xfId="30152"/>
    <cellStyle name="输入 4 2 2 2 2 3 3" xfId="21246"/>
    <cellStyle name="输入 4 2 2 2 2 4" xfId="13297"/>
    <cellStyle name="输入 4 2 2 2 2 4 2" xfId="32613"/>
    <cellStyle name="输入 4 2 2 2 2 5" xfId="24657"/>
    <cellStyle name="输入 4 2 2 2 2 6" xfId="35542"/>
    <cellStyle name="输入 4 2 2 2 20" xfId="35256"/>
    <cellStyle name="输入 4 2 2 2 3" xfId="2737"/>
    <cellStyle name="输入 4 2 2 2 3 2" xfId="6616"/>
    <cellStyle name="输入 4 2 2 2 3 2 2" xfId="27532"/>
    <cellStyle name="输入 4 2 2 2 3 2 3" xfId="17835"/>
    <cellStyle name="输入 4 2 2 2 3 3" xfId="10289"/>
    <cellStyle name="输入 4 2 2 2 3 3 2" xfId="30290"/>
    <cellStyle name="输入 4 2 2 2 3 3 3" xfId="21395"/>
    <cellStyle name="输入 4 2 2 2 3 4" xfId="13383"/>
    <cellStyle name="输入 4 2 2 2 3 4 2" xfId="32699"/>
    <cellStyle name="输入 4 2 2 2 3 5" xfId="24796"/>
    <cellStyle name="输入 4 2 2 2 3 6" xfId="36134"/>
    <cellStyle name="输入 4 2 2 2 4" xfId="2888"/>
    <cellStyle name="输入 4 2 2 2 4 2" xfId="6767"/>
    <cellStyle name="输入 4 2 2 2 4 2 2" xfId="27665"/>
    <cellStyle name="输入 4 2 2 2 4 2 3" xfId="17986"/>
    <cellStyle name="输入 4 2 2 2 4 3" xfId="10440"/>
    <cellStyle name="输入 4 2 2 2 4 3 2" xfId="30423"/>
    <cellStyle name="输入 4 2 2 2 4 3 3" xfId="21546"/>
    <cellStyle name="输入 4 2 2 2 4 4" xfId="13474"/>
    <cellStyle name="输入 4 2 2 2 4 4 2" xfId="32790"/>
    <cellStyle name="输入 4 2 2 2 4 5" xfId="24929"/>
    <cellStyle name="输入 4 2 2 2 5" xfId="3048"/>
    <cellStyle name="输入 4 2 2 2 5 2" xfId="6914"/>
    <cellStyle name="输入 4 2 2 2 5 2 2" xfId="27765"/>
    <cellStyle name="输入 4 2 2 2 5 2 3" xfId="18133"/>
    <cellStyle name="输入 4 2 2 2 5 3" xfId="10587"/>
    <cellStyle name="输入 4 2 2 2 5 3 2" xfId="30523"/>
    <cellStyle name="输入 4 2 2 2 5 3 3" xfId="21693"/>
    <cellStyle name="输入 4 2 2 2 5 4" xfId="13536"/>
    <cellStyle name="输入 4 2 2 2 5 4 2" xfId="32852"/>
    <cellStyle name="输入 4 2 2 2 5 5" xfId="25030"/>
    <cellStyle name="输入 4 2 2 2 6" xfId="3293"/>
    <cellStyle name="输入 4 2 2 2 6 2" xfId="7158"/>
    <cellStyle name="输入 4 2 2 2 6 2 2" xfId="27942"/>
    <cellStyle name="输入 4 2 2 2 6 2 3" xfId="18377"/>
    <cellStyle name="输入 4 2 2 2 6 3" xfId="10831"/>
    <cellStyle name="输入 4 2 2 2 6 3 2" xfId="30700"/>
    <cellStyle name="输入 4 2 2 2 6 3 3" xfId="21937"/>
    <cellStyle name="输入 4 2 2 2 6 4" xfId="13675"/>
    <cellStyle name="输入 4 2 2 2 6 4 2" xfId="32991"/>
    <cellStyle name="输入 4 2 2 2 6 5" xfId="25207"/>
    <cellStyle name="输入 4 2 2 2 7" xfId="3435"/>
    <cellStyle name="输入 4 2 2 2 7 2" xfId="7293"/>
    <cellStyle name="输入 4 2 2 2 7 2 2" xfId="28034"/>
    <cellStyle name="输入 4 2 2 2 7 2 3" xfId="18512"/>
    <cellStyle name="输入 4 2 2 2 7 3" xfId="10966"/>
    <cellStyle name="输入 4 2 2 2 7 3 2" xfId="30792"/>
    <cellStyle name="输入 4 2 2 2 7 3 3" xfId="22072"/>
    <cellStyle name="输入 4 2 2 2 7 4" xfId="13719"/>
    <cellStyle name="输入 4 2 2 2 7 4 2" xfId="33035"/>
    <cellStyle name="输入 4 2 2 2 7 5" xfId="25302"/>
    <cellStyle name="输入 4 2 2 2 8" xfId="3688"/>
    <cellStyle name="输入 4 2 2 2 8 2" xfId="7545"/>
    <cellStyle name="输入 4 2 2 2 8 2 2" xfId="28179"/>
    <cellStyle name="输入 4 2 2 2 8 2 3" xfId="18764"/>
    <cellStyle name="输入 4 2 2 2 8 3" xfId="11218"/>
    <cellStyle name="输入 4 2 2 2 8 3 2" xfId="30937"/>
    <cellStyle name="输入 4 2 2 2 8 3 3" xfId="22324"/>
    <cellStyle name="输入 4 2 2 2 8 4" xfId="13818"/>
    <cellStyle name="输入 4 2 2 2 8 4 2" xfId="33134"/>
    <cellStyle name="输入 4 2 2 2 8 5" xfId="25448"/>
    <cellStyle name="输入 4 2 2 2 9" xfId="3944"/>
    <cellStyle name="输入 4 2 2 2 9 2" xfId="7770"/>
    <cellStyle name="输入 4 2 2 2 9 2 2" xfId="28359"/>
    <cellStyle name="输入 4 2 2 2 9 2 3" xfId="18989"/>
    <cellStyle name="输入 4 2 2 2 9 3" xfId="11443"/>
    <cellStyle name="输入 4 2 2 2 9 3 2" xfId="31117"/>
    <cellStyle name="输入 4 2 2 2 9 3 3" xfId="22549"/>
    <cellStyle name="输入 4 2 2 2 9 4" xfId="13950"/>
    <cellStyle name="输入 4 2 2 2 9 4 2" xfId="33266"/>
    <cellStyle name="输入 4 2 2 2 9 5" xfId="25648"/>
    <cellStyle name="输入 4 2 2 20" xfId="3915"/>
    <cellStyle name="输入 4 2 2 20 2" xfId="25619"/>
    <cellStyle name="输入 4 2 2 20 3" xfId="16551"/>
    <cellStyle name="输入 4 2 2 21" xfId="34793"/>
    <cellStyle name="输入 4 2 2 3" xfId="2586"/>
    <cellStyle name="输入 4 2 2 3 2" xfId="6466"/>
    <cellStyle name="输入 4 2 2 3 2 2" xfId="27393"/>
    <cellStyle name="输入 4 2 2 3 2 3" xfId="17685"/>
    <cellStyle name="输入 4 2 2 3 3" xfId="10139"/>
    <cellStyle name="输入 4 2 2 3 3 2" xfId="30151"/>
    <cellStyle name="输入 4 2 2 3 3 3" xfId="21245"/>
    <cellStyle name="输入 4 2 2 3 4" xfId="13296"/>
    <cellStyle name="输入 4 2 2 3 4 2" xfId="32612"/>
    <cellStyle name="输入 4 2 2 3 5" xfId="24656"/>
    <cellStyle name="输入 4 2 2 3 6" xfId="34886"/>
    <cellStyle name="输入 4 2 2 4" xfId="2736"/>
    <cellStyle name="输入 4 2 2 4 2" xfId="6615"/>
    <cellStyle name="输入 4 2 2 4 2 2" xfId="27531"/>
    <cellStyle name="输入 4 2 2 4 2 3" xfId="17834"/>
    <cellStyle name="输入 4 2 2 4 3" xfId="10288"/>
    <cellStyle name="输入 4 2 2 4 3 2" xfId="30289"/>
    <cellStyle name="输入 4 2 2 4 3 3" xfId="21394"/>
    <cellStyle name="输入 4 2 2 4 4" xfId="13382"/>
    <cellStyle name="输入 4 2 2 4 4 2" xfId="32698"/>
    <cellStyle name="输入 4 2 2 4 5" xfId="24795"/>
    <cellStyle name="输入 4 2 2 4 6" xfId="36054"/>
    <cellStyle name="输入 4 2 2 5" xfId="2887"/>
    <cellStyle name="输入 4 2 2 5 2" xfId="6766"/>
    <cellStyle name="输入 4 2 2 5 2 2" xfId="27664"/>
    <cellStyle name="输入 4 2 2 5 2 3" xfId="17985"/>
    <cellStyle name="输入 4 2 2 5 3" xfId="10439"/>
    <cellStyle name="输入 4 2 2 5 3 2" xfId="30422"/>
    <cellStyle name="输入 4 2 2 5 3 3" xfId="21545"/>
    <cellStyle name="输入 4 2 2 5 4" xfId="13473"/>
    <cellStyle name="输入 4 2 2 5 4 2" xfId="32789"/>
    <cellStyle name="输入 4 2 2 5 5" xfId="24928"/>
    <cellStyle name="输入 4 2 2 6" xfId="3047"/>
    <cellStyle name="输入 4 2 2 6 2" xfId="6913"/>
    <cellStyle name="输入 4 2 2 6 2 2" xfId="27764"/>
    <cellStyle name="输入 4 2 2 6 2 3" xfId="18132"/>
    <cellStyle name="输入 4 2 2 6 3" xfId="10586"/>
    <cellStyle name="输入 4 2 2 6 3 2" xfId="30522"/>
    <cellStyle name="输入 4 2 2 6 3 3" xfId="21692"/>
    <cellStyle name="输入 4 2 2 6 4" xfId="13535"/>
    <cellStyle name="输入 4 2 2 6 4 2" xfId="32851"/>
    <cellStyle name="输入 4 2 2 6 5" xfId="25029"/>
    <cellStyle name="输入 4 2 2 7" xfId="3292"/>
    <cellStyle name="输入 4 2 2 7 2" xfId="7157"/>
    <cellStyle name="输入 4 2 2 7 2 2" xfId="27941"/>
    <cellStyle name="输入 4 2 2 7 2 3" xfId="18376"/>
    <cellStyle name="输入 4 2 2 7 3" xfId="10830"/>
    <cellStyle name="输入 4 2 2 7 3 2" xfId="30699"/>
    <cellStyle name="输入 4 2 2 7 3 3" xfId="21936"/>
    <cellStyle name="输入 4 2 2 7 4" xfId="13674"/>
    <cellStyle name="输入 4 2 2 7 4 2" xfId="32990"/>
    <cellStyle name="输入 4 2 2 7 5" xfId="25206"/>
    <cellStyle name="输入 4 2 2 8" xfId="3434"/>
    <cellStyle name="输入 4 2 2 8 2" xfId="7292"/>
    <cellStyle name="输入 4 2 2 8 2 2" xfId="28033"/>
    <cellStyle name="输入 4 2 2 8 2 3" xfId="18511"/>
    <cellStyle name="输入 4 2 2 8 3" xfId="10965"/>
    <cellStyle name="输入 4 2 2 8 3 2" xfId="30791"/>
    <cellStyle name="输入 4 2 2 8 3 3" xfId="22071"/>
    <cellStyle name="输入 4 2 2 8 4" xfId="13718"/>
    <cellStyle name="输入 4 2 2 8 4 2" xfId="33034"/>
    <cellStyle name="输入 4 2 2 8 5" xfId="25301"/>
    <cellStyle name="输入 4 2 2 9" xfId="3687"/>
    <cellStyle name="输入 4 2 2 9 2" xfId="7544"/>
    <cellStyle name="输入 4 2 2 9 2 2" xfId="28178"/>
    <cellStyle name="输入 4 2 2 9 2 3" xfId="18763"/>
    <cellStyle name="输入 4 2 2 9 3" xfId="11217"/>
    <cellStyle name="输入 4 2 2 9 3 2" xfId="30936"/>
    <cellStyle name="输入 4 2 2 9 3 3" xfId="22323"/>
    <cellStyle name="输入 4 2 2 9 4" xfId="13817"/>
    <cellStyle name="输入 4 2 2 9 4 2" xfId="33133"/>
    <cellStyle name="输入 4 2 2 9 5" xfId="25447"/>
    <cellStyle name="输入 4 2 20" xfId="3914"/>
    <cellStyle name="输入 4 2 20 2" xfId="25618"/>
    <cellStyle name="输入 4 2 20 3" xfId="16545"/>
    <cellStyle name="输入 4 2 21" xfId="34682"/>
    <cellStyle name="输入 4 2 3" xfId="2585"/>
    <cellStyle name="输入 4 2 3 2" xfId="6465"/>
    <cellStyle name="输入 4 2 3 2 2" xfId="27392"/>
    <cellStyle name="输入 4 2 3 2 3" xfId="17684"/>
    <cellStyle name="输入 4 2 3 3" xfId="10138"/>
    <cellStyle name="输入 4 2 3 3 2" xfId="30150"/>
    <cellStyle name="输入 4 2 3 3 3" xfId="21244"/>
    <cellStyle name="输入 4 2 3 4" xfId="13295"/>
    <cellStyle name="输入 4 2 3 4 2" xfId="32611"/>
    <cellStyle name="输入 4 2 3 5" xfId="24655"/>
    <cellStyle name="输入 4 2 3 6" xfId="34795"/>
    <cellStyle name="输入 4 2 4" xfId="2735"/>
    <cellStyle name="输入 4 2 4 2" xfId="6614"/>
    <cellStyle name="输入 4 2 4 2 2" xfId="27530"/>
    <cellStyle name="输入 4 2 4 2 3" xfId="17833"/>
    <cellStyle name="输入 4 2 4 3" xfId="10287"/>
    <cellStyle name="输入 4 2 4 3 2" xfId="30288"/>
    <cellStyle name="输入 4 2 4 3 3" xfId="21393"/>
    <cellStyle name="输入 4 2 4 4" xfId="13381"/>
    <cellStyle name="输入 4 2 4 4 2" xfId="32697"/>
    <cellStyle name="输入 4 2 4 5" xfId="24794"/>
    <cellStyle name="输入 4 2 4 6" xfId="35720"/>
    <cellStyle name="输入 4 2 5" xfId="2886"/>
    <cellStyle name="输入 4 2 5 2" xfId="6765"/>
    <cellStyle name="输入 4 2 5 2 2" xfId="27663"/>
    <cellStyle name="输入 4 2 5 2 3" xfId="17984"/>
    <cellStyle name="输入 4 2 5 3" xfId="10438"/>
    <cellStyle name="输入 4 2 5 3 2" xfId="30421"/>
    <cellStyle name="输入 4 2 5 3 3" xfId="21544"/>
    <cellStyle name="输入 4 2 5 4" xfId="13472"/>
    <cellStyle name="输入 4 2 5 4 2" xfId="32788"/>
    <cellStyle name="输入 4 2 5 5" xfId="24927"/>
    <cellStyle name="输入 4 2 6" xfId="3046"/>
    <cellStyle name="输入 4 2 6 2" xfId="6912"/>
    <cellStyle name="输入 4 2 6 2 2" xfId="27763"/>
    <cellStyle name="输入 4 2 6 2 3" xfId="18131"/>
    <cellStyle name="输入 4 2 6 3" xfId="10585"/>
    <cellStyle name="输入 4 2 6 3 2" xfId="30521"/>
    <cellStyle name="输入 4 2 6 3 3" xfId="21691"/>
    <cellStyle name="输入 4 2 6 4" xfId="13534"/>
    <cellStyle name="输入 4 2 6 4 2" xfId="32850"/>
    <cellStyle name="输入 4 2 6 5" xfId="25028"/>
    <cellStyle name="输入 4 2 7" xfId="3291"/>
    <cellStyle name="输入 4 2 7 2" xfId="7156"/>
    <cellStyle name="输入 4 2 7 2 2" xfId="27940"/>
    <cellStyle name="输入 4 2 7 2 3" xfId="18375"/>
    <cellStyle name="输入 4 2 7 3" xfId="10829"/>
    <cellStyle name="输入 4 2 7 3 2" xfId="30698"/>
    <cellStyle name="输入 4 2 7 3 3" xfId="21935"/>
    <cellStyle name="输入 4 2 7 4" xfId="13673"/>
    <cellStyle name="输入 4 2 7 4 2" xfId="32989"/>
    <cellStyle name="输入 4 2 7 5" xfId="25205"/>
    <cellStyle name="输入 4 2 8" xfId="3433"/>
    <cellStyle name="输入 4 2 8 2" xfId="7291"/>
    <cellStyle name="输入 4 2 8 2 2" xfId="28032"/>
    <cellStyle name="输入 4 2 8 2 3" xfId="18510"/>
    <cellStyle name="输入 4 2 8 3" xfId="10964"/>
    <cellStyle name="输入 4 2 8 3 2" xfId="30790"/>
    <cellStyle name="输入 4 2 8 3 3" xfId="22070"/>
    <cellStyle name="输入 4 2 8 4" xfId="13717"/>
    <cellStyle name="输入 4 2 8 4 2" xfId="33033"/>
    <cellStyle name="输入 4 2 8 5" xfId="25300"/>
    <cellStyle name="输入 4 2 9" xfId="3686"/>
    <cellStyle name="输入 4 2 9 2" xfId="7543"/>
    <cellStyle name="输入 4 2 9 2 2" xfId="28177"/>
    <cellStyle name="输入 4 2 9 2 3" xfId="18762"/>
    <cellStyle name="输入 4 2 9 3" xfId="11216"/>
    <cellStyle name="输入 4 2 9 3 2" xfId="30935"/>
    <cellStyle name="输入 4 2 9 3 3" xfId="22322"/>
    <cellStyle name="输入 4 2 9 4" xfId="13816"/>
    <cellStyle name="输入 4 2 9 4 2" xfId="33132"/>
    <cellStyle name="输入 4 2 9 5" xfId="25446"/>
    <cellStyle name="输入 4 20" xfId="5250"/>
    <cellStyle name="输入 4 20 2" xfId="9021"/>
    <cellStyle name="输入 4 20 2 2" xfId="29252"/>
    <cellStyle name="输入 4 20 2 3" xfId="20240"/>
    <cellStyle name="输入 4 20 3" xfId="12694"/>
    <cellStyle name="输入 4 20 3 2" xfId="32010"/>
    <cellStyle name="输入 4 20 3 3" xfId="23800"/>
    <cellStyle name="输入 4 20 4" xfId="14539"/>
    <cellStyle name="输入 4 20 4 2" xfId="33855"/>
    <cellStyle name="输入 4 20 5" xfId="26587"/>
    <cellStyle name="输入 4 21" xfId="5571"/>
    <cellStyle name="输入 4 21 2" xfId="9249"/>
    <cellStyle name="输入 4 21 2 2" xfId="29437"/>
    <cellStyle name="输入 4 21 3" xfId="16792"/>
    <cellStyle name="输入 4 21 4" xfId="14715"/>
    <cellStyle name="输入 4 22" xfId="3913"/>
    <cellStyle name="输入 4 22 2" xfId="25617"/>
    <cellStyle name="输入 4 22 3" xfId="16509"/>
    <cellStyle name="输入 4 23" xfId="34105"/>
    <cellStyle name="输入 4 3" xfId="1476"/>
    <cellStyle name="输入 4 3 10" xfId="4089"/>
    <cellStyle name="输入 4 3 10 2" xfId="7914"/>
    <cellStyle name="输入 4 3 10 2 2" xfId="28456"/>
    <cellStyle name="输入 4 3 10 2 3" xfId="19133"/>
    <cellStyle name="输入 4 3 10 3" xfId="11587"/>
    <cellStyle name="输入 4 3 10 3 2" xfId="31214"/>
    <cellStyle name="输入 4 3 10 3 3" xfId="22693"/>
    <cellStyle name="输入 4 3 10 4" xfId="14009"/>
    <cellStyle name="输入 4 3 10 4 2" xfId="33325"/>
    <cellStyle name="输入 4 3 10 5" xfId="25745"/>
    <cellStyle name="输入 4 3 11" xfId="4331"/>
    <cellStyle name="输入 4 3 11 2" xfId="8151"/>
    <cellStyle name="输入 4 3 11 2 2" xfId="28626"/>
    <cellStyle name="输入 4 3 11 2 3" xfId="19370"/>
    <cellStyle name="输入 4 3 11 3" xfId="11824"/>
    <cellStyle name="输入 4 3 11 3 2" xfId="31384"/>
    <cellStyle name="输入 4 3 11 3 3" xfId="22930"/>
    <cellStyle name="输入 4 3 11 4" xfId="14141"/>
    <cellStyle name="输入 4 3 11 4 2" xfId="33457"/>
    <cellStyle name="输入 4 3 11 5" xfId="25920"/>
    <cellStyle name="输入 4 3 12" xfId="4459"/>
    <cellStyle name="输入 4 3 12 2" xfId="8277"/>
    <cellStyle name="输入 4 3 12 2 2" xfId="28709"/>
    <cellStyle name="输入 4 3 12 2 3" xfId="19496"/>
    <cellStyle name="输入 4 3 12 3" xfId="11950"/>
    <cellStyle name="输入 4 3 12 3 2" xfId="31467"/>
    <cellStyle name="输入 4 3 12 3 3" xfId="23056"/>
    <cellStyle name="输入 4 3 12 4" xfId="14182"/>
    <cellStyle name="输入 4 3 12 4 2" xfId="33498"/>
    <cellStyle name="输入 4 3 12 5" xfId="26004"/>
    <cellStyle name="输入 4 3 13" xfId="4704"/>
    <cellStyle name="输入 4 3 13 2" xfId="8517"/>
    <cellStyle name="输入 4 3 13 2 2" xfId="28842"/>
    <cellStyle name="输入 4 3 13 2 3" xfId="19736"/>
    <cellStyle name="输入 4 3 13 3" xfId="12190"/>
    <cellStyle name="输入 4 3 13 3 2" xfId="31600"/>
    <cellStyle name="输入 4 3 13 3 3" xfId="23296"/>
    <cellStyle name="输入 4 3 13 4" xfId="14275"/>
    <cellStyle name="输入 4 3 13 4 2" xfId="33591"/>
    <cellStyle name="输入 4 3 13 5" xfId="26142"/>
    <cellStyle name="输入 4 3 14" xfId="4857"/>
    <cellStyle name="输入 4 3 14 2" xfId="8668"/>
    <cellStyle name="输入 4 3 14 2 2" xfId="28987"/>
    <cellStyle name="输入 4 3 14 2 3" xfId="19887"/>
    <cellStyle name="输入 4 3 14 3" xfId="12341"/>
    <cellStyle name="输入 4 3 14 3 2" xfId="31745"/>
    <cellStyle name="输入 4 3 14 3 3" xfId="23447"/>
    <cellStyle name="输入 4 3 14 4" xfId="14384"/>
    <cellStyle name="输入 4 3 14 4 2" xfId="33700"/>
    <cellStyle name="输入 4 3 14 5" xfId="26287"/>
    <cellStyle name="输入 4 3 15" xfId="5001"/>
    <cellStyle name="输入 4 3 15 2" xfId="8800"/>
    <cellStyle name="输入 4 3 15 2 2" xfId="29074"/>
    <cellStyle name="输入 4 3 15 2 3" xfId="20019"/>
    <cellStyle name="输入 4 3 15 3" xfId="12473"/>
    <cellStyle name="输入 4 3 15 3 2" xfId="31832"/>
    <cellStyle name="输入 4 3 15 3 3" xfId="23579"/>
    <cellStyle name="输入 4 3 15 4" xfId="14433"/>
    <cellStyle name="输入 4 3 15 4 2" xfId="33749"/>
    <cellStyle name="输入 4 3 15 5" xfId="26386"/>
    <cellStyle name="输入 4 3 16" xfId="5129"/>
    <cellStyle name="输入 4 3 16 2" xfId="8913"/>
    <cellStyle name="输入 4 3 16 2 2" xfId="29183"/>
    <cellStyle name="输入 4 3 16 2 3" xfId="20132"/>
    <cellStyle name="输入 4 3 16 3" xfId="12586"/>
    <cellStyle name="输入 4 3 16 3 2" xfId="31941"/>
    <cellStyle name="输入 4 3 16 3 3" xfId="23692"/>
    <cellStyle name="输入 4 3 16 4" xfId="14506"/>
    <cellStyle name="输入 4 3 16 4 2" xfId="33822"/>
    <cellStyle name="输入 4 3 16 5" xfId="26505"/>
    <cellStyle name="输入 4 3 17" xfId="5254"/>
    <cellStyle name="输入 4 3 17 2" xfId="9025"/>
    <cellStyle name="输入 4 3 17 2 2" xfId="29256"/>
    <cellStyle name="输入 4 3 17 2 3" xfId="20244"/>
    <cellStyle name="输入 4 3 17 3" xfId="12698"/>
    <cellStyle name="输入 4 3 17 3 2" xfId="32014"/>
    <cellStyle name="输入 4 3 17 3 3" xfId="23804"/>
    <cellStyle name="输入 4 3 17 4" xfId="14543"/>
    <cellStyle name="输入 4 3 17 4 2" xfId="33859"/>
    <cellStyle name="输入 4 3 17 5" xfId="26591"/>
    <cellStyle name="输入 4 3 18" xfId="5575"/>
    <cellStyle name="输入 4 3 18 2" xfId="9253"/>
    <cellStyle name="输入 4 3 18 2 2" xfId="29441"/>
    <cellStyle name="输入 4 3 18 3" xfId="16796"/>
    <cellStyle name="输入 4 3 18 4" xfId="14719"/>
    <cellStyle name="输入 4 3 19" xfId="5174"/>
    <cellStyle name="输入 4 3 19 2" xfId="26550"/>
    <cellStyle name="输入 4 3 19 3" xfId="16561"/>
    <cellStyle name="输入 4 3 2" xfId="2588"/>
    <cellStyle name="输入 4 3 2 2" xfId="6468"/>
    <cellStyle name="输入 4 3 2 2 2" xfId="27395"/>
    <cellStyle name="输入 4 3 2 2 3" xfId="17687"/>
    <cellStyle name="输入 4 3 2 3" xfId="10141"/>
    <cellStyle name="输入 4 3 2 3 2" xfId="30153"/>
    <cellStyle name="输入 4 3 2 3 3" xfId="21247"/>
    <cellStyle name="输入 4 3 2 4" xfId="13298"/>
    <cellStyle name="输入 4 3 2 4 2" xfId="32614"/>
    <cellStyle name="输入 4 3 2 5" xfId="24658"/>
    <cellStyle name="输入 4 3 2 6" xfId="35293"/>
    <cellStyle name="输入 4 3 20" xfId="34392"/>
    <cellStyle name="输入 4 3 3" xfId="2738"/>
    <cellStyle name="输入 4 3 3 2" xfId="6617"/>
    <cellStyle name="输入 4 3 3 2 2" xfId="27533"/>
    <cellStyle name="输入 4 3 3 2 3" xfId="17836"/>
    <cellStyle name="输入 4 3 3 3" xfId="10290"/>
    <cellStyle name="输入 4 3 3 3 2" xfId="30291"/>
    <cellStyle name="输入 4 3 3 3 3" xfId="21396"/>
    <cellStyle name="输入 4 3 3 4" xfId="13384"/>
    <cellStyle name="输入 4 3 3 4 2" xfId="32700"/>
    <cellStyle name="输入 4 3 3 5" xfId="24797"/>
    <cellStyle name="输入 4 3 3 6" xfId="35766"/>
    <cellStyle name="输入 4 3 4" xfId="2889"/>
    <cellStyle name="输入 4 3 4 2" xfId="6768"/>
    <cellStyle name="输入 4 3 4 2 2" xfId="27666"/>
    <cellStyle name="输入 4 3 4 2 3" xfId="17987"/>
    <cellStyle name="输入 4 3 4 3" xfId="10441"/>
    <cellStyle name="输入 4 3 4 3 2" xfId="30424"/>
    <cellStyle name="输入 4 3 4 3 3" xfId="21547"/>
    <cellStyle name="输入 4 3 4 4" xfId="13475"/>
    <cellStyle name="输入 4 3 4 4 2" xfId="32791"/>
    <cellStyle name="输入 4 3 4 5" xfId="24930"/>
    <cellStyle name="输入 4 3 5" xfId="3049"/>
    <cellStyle name="输入 4 3 5 2" xfId="6915"/>
    <cellStyle name="输入 4 3 5 2 2" xfId="27766"/>
    <cellStyle name="输入 4 3 5 2 3" xfId="18134"/>
    <cellStyle name="输入 4 3 5 3" xfId="10588"/>
    <cellStyle name="输入 4 3 5 3 2" xfId="30524"/>
    <cellStyle name="输入 4 3 5 3 3" xfId="21694"/>
    <cellStyle name="输入 4 3 5 4" xfId="13537"/>
    <cellStyle name="输入 4 3 5 4 2" xfId="32853"/>
    <cellStyle name="输入 4 3 5 5" xfId="25031"/>
    <cellStyle name="输入 4 3 6" xfId="3294"/>
    <cellStyle name="输入 4 3 6 2" xfId="7159"/>
    <cellStyle name="输入 4 3 6 2 2" xfId="27943"/>
    <cellStyle name="输入 4 3 6 2 3" xfId="18378"/>
    <cellStyle name="输入 4 3 6 3" xfId="10832"/>
    <cellStyle name="输入 4 3 6 3 2" xfId="30701"/>
    <cellStyle name="输入 4 3 6 3 3" xfId="21938"/>
    <cellStyle name="输入 4 3 6 4" xfId="13676"/>
    <cellStyle name="输入 4 3 6 4 2" xfId="32992"/>
    <cellStyle name="输入 4 3 6 5" xfId="25208"/>
    <cellStyle name="输入 4 3 7" xfId="3436"/>
    <cellStyle name="输入 4 3 7 2" xfId="7294"/>
    <cellStyle name="输入 4 3 7 2 2" xfId="28035"/>
    <cellStyle name="输入 4 3 7 2 3" xfId="18513"/>
    <cellStyle name="输入 4 3 7 3" xfId="10967"/>
    <cellStyle name="输入 4 3 7 3 2" xfId="30793"/>
    <cellStyle name="输入 4 3 7 3 3" xfId="22073"/>
    <cellStyle name="输入 4 3 7 4" xfId="13720"/>
    <cellStyle name="输入 4 3 7 4 2" xfId="33036"/>
    <cellStyle name="输入 4 3 7 5" xfId="25303"/>
    <cellStyle name="输入 4 3 8" xfId="3689"/>
    <cellStyle name="输入 4 3 8 2" xfId="7546"/>
    <cellStyle name="输入 4 3 8 2 2" xfId="28180"/>
    <cellStyle name="输入 4 3 8 2 3" xfId="18765"/>
    <cellStyle name="输入 4 3 8 3" xfId="11219"/>
    <cellStyle name="输入 4 3 8 3 2" xfId="30938"/>
    <cellStyle name="输入 4 3 8 3 3" xfId="22325"/>
    <cellStyle name="输入 4 3 8 4" xfId="13819"/>
    <cellStyle name="输入 4 3 8 4 2" xfId="33135"/>
    <cellStyle name="输入 4 3 8 5" xfId="25449"/>
    <cellStyle name="输入 4 3 9" xfId="3945"/>
    <cellStyle name="输入 4 3 9 2" xfId="7771"/>
    <cellStyle name="输入 4 3 9 2 2" xfId="28360"/>
    <cellStyle name="输入 4 3 9 2 3" xfId="18990"/>
    <cellStyle name="输入 4 3 9 3" xfId="11444"/>
    <cellStyle name="输入 4 3 9 3 2" xfId="31118"/>
    <cellStyle name="输入 4 3 9 3 3" xfId="22550"/>
    <cellStyle name="输入 4 3 9 4" xfId="13951"/>
    <cellStyle name="输入 4 3 9 4 2" xfId="33267"/>
    <cellStyle name="输入 4 3 9 5" xfId="25649"/>
    <cellStyle name="输入 4 4" xfId="1477"/>
    <cellStyle name="输入 4 4 10" xfId="4090"/>
    <cellStyle name="输入 4 4 10 2" xfId="7915"/>
    <cellStyle name="输入 4 4 10 2 2" xfId="28457"/>
    <cellStyle name="输入 4 4 10 2 3" xfId="19134"/>
    <cellStyle name="输入 4 4 10 3" xfId="11588"/>
    <cellStyle name="输入 4 4 10 3 2" xfId="31215"/>
    <cellStyle name="输入 4 4 10 3 3" xfId="22694"/>
    <cellStyle name="输入 4 4 10 4" xfId="14010"/>
    <cellStyle name="输入 4 4 10 4 2" xfId="33326"/>
    <cellStyle name="输入 4 4 10 5" xfId="25746"/>
    <cellStyle name="输入 4 4 11" xfId="4332"/>
    <cellStyle name="输入 4 4 11 2" xfId="8152"/>
    <cellStyle name="输入 4 4 11 2 2" xfId="28627"/>
    <cellStyle name="输入 4 4 11 2 3" xfId="19371"/>
    <cellStyle name="输入 4 4 11 3" xfId="11825"/>
    <cellStyle name="输入 4 4 11 3 2" xfId="31385"/>
    <cellStyle name="输入 4 4 11 3 3" xfId="22931"/>
    <cellStyle name="输入 4 4 11 4" xfId="14142"/>
    <cellStyle name="输入 4 4 11 4 2" xfId="33458"/>
    <cellStyle name="输入 4 4 11 5" xfId="25921"/>
    <cellStyle name="输入 4 4 12" xfId="4460"/>
    <cellStyle name="输入 4 4 12 2" xfId="8278"/>
    <cellStyle name="输入 4 4 12 2 2" xfId="28710"/>
    <cellStyle name="输入 4 4 12 2 3" xfId="19497"/>
    <cellStyle name="输入 4 4 12 3" xfId="11951"/>
    <cellStyle name="输入 4 4 12 3 2" xfId="31468"/>
    <cellStyle name="输入 4 4 12 3 3" xfId="23057"/>
    <cellStyle name="输入 4 4 12 4" xfId="14183"/>
    <cellStyle name="输入 4 4 12 4 2" xfId="33499"/>
    <cellStyle name="输入 4 4 12 5" xfId="26005"/>
    <cellStyle name="输入 4 4 13" xfId="4705"/>
    <cellStyle name="输入 4 4 13 2" xfId="8518"/>
    <cellStyle name="输入 4 4 13 2 2" xfId="28843"/>
    <cellStyle name="输入 4 4 13 2 3" xfId="19737"/>
    <cellStyle name="输入 4 4 13 3" xfId="12191"/>
    <cellStyle name="输入 4 4 13 3 2" xfId="31601"/>
    <cellStyle name="输入 4 4 13 3 3" xfId="23297"/>
    <cellStyle name="输入 4 4 13 4" xfId="14276"/>
    <cellStyle name="输入 4 4 13 4 2" xfId="33592"/>
    <cellStyle name="输入 4 4 13 5" xfId="26143"/>
    <cellStyle name="输入 4 4 14" xfId="4858"/>
    <cellStyle name="输入 4 4 14 2" xfId="8669"/>
    <cellStyle name="输入 4 4 14 2 2" xfId="28988"/>
    <cellStyle name="输入 4 4 14 2 3" xfId="19888"/>
    <cellStyle name="输入 4 4 14 3" xfId="12342"/>
    <cellStyle name="输入 4 4 14 3 2" xfId="31746"/>
    <cellStyle name="输入 4 4 14 3 3" xfId="23448"/>
    <cellStyle name="输入 4 4 14 4" xfId="14385"/>
    <cellStyle name="输入 4 4 14 4 2" xfId="33701"/>
    <cellStyle name="输入 4 4 14 5" xfId="26288"/>
    <cellStyle name="输入 4 4 15" xfId="5002"/>
    <cellStyle name="输入 4 4 15 2" xfId="8801"/>
    <cellStyle name="输入 4 4 15 2 2" xfId="29075"/>
    <cellStyle name="输入 4 4 15 2 3" xfId="20020"/>
    <cellStyle name="输入 4 4 15 3" xfId="12474"/>
    <cellStyle name="输入 4 4 15 3 2" xfId="31833"/>
    <cellStyle name="输入 4 4 15 3 3" xfId="23580"/>
    <cellStyle name="输入 4 4 15 4" xfId="14434"/>
    <cellStyle name="输入 4 4 15 4 2" xfId="33750"/>
    <cellStyle name="输入 4 4 15 5" xfId="26387"/>
    <cellStyle name="输入 4 4 16" xfId="5130"/>
    <cellStyle name="输入 4 4 16 2" xfId="8914"/>
    <cellStyle name="输入 4 4 16 2 2" xfId="29184"/>
    <cellStyle name="输入 4 4 16 2 3" xfId="20133"/>
    <cellStyle name="输入 4 4 16 3" xfId="12587"/>
    <cellStyle name="输入 4 4 16 3 2" xfId="31942"/>
    <cellStyle name="输入 4 4 16 3 3" xfId="23693"/>
    <cellStyle name="输入 4 4 16 4" xfId="14507"/>
    <cellStyle name="输入 4 4 16 4 2" xfId="33823"/>
    <cellStyle name="输入 4 4 16 5" xfId="26506"/>
    <cellStyle name="输入 4 4 17" xfId="5255"/>
    <cellStyle name="输入 4 4 17 2" xfId="9026"/>
    <cellStyle name="输入 4 4 17 2 2" xfId="29257"/>
    <cellStyle name="输入 4 4 17 2 3" xfId="20245"/>
    <cellStyle name="输入 4 4 17 3" xfId="12699"/>
    <cellStyle name="输入 4 4 17 3 2" xfId="32015"/>
    <cellStyle name="输入 4 4 17 3 3" xfId="23805"/>
    <cellStyle name="输入 4 4 17 4" xfId="14544"/>
    <cellStyle name="输入 4 4 17 4 2" xfId="33860"/>
    <cellStyle name="输入 4 4 17 5" xfId="26592"/>
    <cellStyle name="输入 4 4 18" xfId="5576"/>
    <cellStyle name="输入 4 4 18 2" xfId="9254"/>
    <cellStyle name="输入 4 4 18 2 2" xfId="29442"/>
    <cellStyle name="输入 4 4 18 3" xfId="16797"/>
    <cellStyle name="输入 4 4 18 4" xfId="14720"/>
    <cellStyle name="输入 4 4 19" xfId="5300"/>
    <cellStyle name="输入 4 4 19 2" xfId="26637"/>
    <cellStyle name="输入 4 4 19 3" xfId="16576"/>
    <cellStyle name="输入 4 4 2" xfId="2589"/>
    <cellStyle name="输入 4 4 2 2" xfId="6469"/>
    <cellStyle name="输入 4 4 2 2 2" xfId="27396"/>
    <cellStyle name="输入 4 4 2 2 3" xfId="17688"/>
    <cellStyle name="输入 4 4 2 3" xfId="10142"/>
    <cellStyle name="输入 4 4 2 3 2" xfId="30154"/>
    <cellStyle name="输入 4 4 2 3 3" xfId="21248"/>
    <cellStyle name="输入 4 4 2 4" xfId="13299"/>
    <cellStyle name="输入 4 4 2 4 2" xfId="32615"/>
    <cellStyle name="输入 4 4 2 5" xfId="24659"/>
    <cellStyle name="输入 4 4 2 6" xfId="34542"/>
    <cellStyle name="输入 4 4 20" xfId="35096"/>
    <cellStyle name="输入 4 4 3" xfId="2739"/>
    <cellStyle name="输入 4 4 3 2" xfId="6618"/>
    <cellStyle name="输入 4 4 3 2 2" xfId="27534"/>
    <cellStyle name="输入 4 4 3 2 3" xfId="17837"/>
    <cellStyle name="输入 4 4 3 3" xfId="10291"/>
    <cellStyle name="输入 4 4 3 3 2" xfId="30292"/>
    <cellStyle name="输入 4 4 3 3 3" xfId="21397"/>
    <cellStyle name="输入 4 4 3 4" xfId="13385"/>
    <cellStyle name="输入 4 4 3 4 2" xfId="32701"/>
    <cellStyle name="输入 4 4 3 5" xfId="24798"/>
    <cellStyle name="输入 4 4 3 6" xfId="36044"/>
    <cellStyle name="输入 4 4 4" xfId="2890"/>
    <cellStyle name="输入 4 4 4 2" xfId="6769"/>
    <cellStyle name="输入 4 4 4 2 2" xfId="27667"/>
    <cellStyle name="输入 4 4 4 2 3" xfId="17988"/>
    <cellStyle name="输入 4 4 4 3" xfId="10442"/>
    <cellStyle name="输入 4 4 4 3 2" xfId="30425"/>
    <cellStyle name="输入 4 4 4 3 3" xfId="21548"/>
    <cellStyle name="输入 4 4 4 4" xfId="13476"/>
    <cellStyle name="输入 4 4 4 4 2" xfId="32792"/>
    <cellStyle name="输入 4 4 4 5" xfId="24931"/>
    <cellStyle name="输入 4 4 5" xfId="3050"/>
    <cellStyle name="输入 4 4 5 2" xfId="6916"/>
    <cellStyle name="输入 4 4 5 2 2" xfId="27767"/>
    <cellStyle name="输入 4 4 5 2 3" xfId="18135"/>
    <cellStyle name="输入 4 4 5 3" xfId="10589"/>
    <cellStyle name="输入 4 4 5 3 2" xfId="30525"/>
    <cellStyle name="输入 4 4 5 3 3" xfId="21695"/>
    <cellStyle name="输入 4 4 5 4" xfId="13538"/>
    <cellStyle name="输入 4 4 5 4 2" xfId="32854"/>
    <cellStyle name="输入 4 4 5 5" xfId="25032"/>
    <cellStyle name="输入 4 4 6" xfId="3295"/>
    <cellStyle name="输入 4 4 6 2" xfId="7160"/>
    <cellStyle name="输入 4 4 6 2 2" xfId="27944"/>
    <cellStyle name="输入 4 4 6 2 3" xfId="18379"/>
    <cellStyle name="输入 4 4 6 3" xfId="10833"/>
    <cellStyle name="输入 4 4 6 3 2" xfId="30702"/>
    <cellStyle name="输入 4 4 6 3 3" xfId="21939"/>
    <cellStyle name="输入 4 4 6 4" xfId="13677"/>
    <cellStyle name="输入 4 4 6 4 2" xfId="32993"/>
    <cellStyle name="输入 4 4 6 5" xfId="25209"/>
    <cellStyle name="输入 4 4 7" xfId="3437"/>
    <cellStyle name="输入 4 4 7 2" xfId="7295"/>
    <cellStyle name="输入 4 4 7 2 2" xfId="28036"/>
    <cellStyle name="输入 4 4 7 2 3" xfId="18514"/>
    <cellStyle name="输入 4 4 7 3" xfId="10968"/>
    <cellStyle name="输入 4 4 7 3 2" xfId="30794"/>
    <cellStyle name="输入 4 4 7 3 3" xfId="22074"/>
    <cellStyle name="输入 4 4 7 4" xfId="13721"/>
    <cellStyle name="输入 4 4 7 4 2" xfId="33037"/>
    <cellStyle name="输入 4 4 7 5" xfId="25304"/>
    <cellStyle name="输入 4 4 8" xfId="3690"/>
    <cellStyle name="输入 4 4 8 2" xfId="7547"/>
    <cellStyle name="输入 4 4 8 2 2" xfId="28181"/>
    <cellStyle name="输入 4 4 8 2 3" xfId="18766"/>
    <cellStyle name="输入 4 4 8 3" xfId="11220"/>
    <cellStyle name="输入 4 4 8 3 2" xfId="30939"/>
    <cellStyle name="输入 4 4 8 3 3" xfId="22326"/>
    <cellStyle name="输入 4 4 8 4" xfId="13820"/>
    <cellStyle name="输入 4 4 8 4 2" xfId="33136"/>
    <cellStyle name="输入 4 4 8 5" xfId="25450"/>
    <cellStyle name="输入 4 4 9" xfId="3946"/>
    <cellStyle name="输入 4 4 9 2" xfId="7772"/>
    <cellStyle name="输入 4 4 9 2 2" xfId="28361"/>
    <cellStyle name="输入 4 4 9 2 3" xfId="18991"/>
    <cellStyle name="输入 4 4 9 3" xfId="11445"/>
    <cellStyle name="输入 4 4 9 3 2" xfId="31119"/>
    <cellStyle name="输入 4 4 9 3 3" xfId="22551"/>
    <cellStyle name="输入 4 4 9 4" xfId="13952"/>
    <cellStyle name="输入 4 4 9 4 2" xfId="33268"/>
    <cellStyle name="输入 4 4 9 5" xfId="25650"/>
    <cellStyle name="输入 4 5" xfId="2584"/>
    <cellStyle name="输入 4 5 2" xfId="6464"/>
    <cellStyle name="输入 4 5 2 2" xfId="27391"/>
    <cellStyle name="输入 4 5 2 3" xfId="17683"/>
    <cellStyle name="输入 4 5 3" xfId="10137"/>
    <cellStyle name="输入 4 5 3 2" xfId="30149"/>
    <cellStyle name="输入 4 5 3 3" xfId="21243"/>
    <cellStyle name="输入 4 5 4" xfId="13294"/>
    <cellStyle name="输入 4 5 4 2" xfId="32610"/>
    <cellStyle name="输入 4 5 5" xfId="24654"/>
    <cellStyle name="输入 4 6" xfId="2734"/>
    <cellStyle name="输入 4 6 2" xfId="6613"/>
    <cellStyle name="输入 4 6 2 2" xfId="27529"/>
    <cellStyle name="输入 4 6 2 3" xfId="17832"/>
    <cellStyle name="输入 4 6 3" xfId="10286"/>
    <cellStyle name="输入 4 6 3 2" xfId="30287"/>
    <cellStyle name="输入 4 6 3 3" xfId="21392"/>
    <cellStyle name="输入 4 6 4" xfId="13380"/>
    <cellStyle name="输入 4 6 4 2" xfId="32696"/>
    <cellStyle name="输入 4 6 5" xfId="24793"/>
    <cellStyle name="输入 4 7" xfId="2885"/>
    <cellStyle name="输入 4 7 2" xfId="6764"/>
    <cellStyle name="输入 4 7 2 2" xfId="27662"/>
    <cellStyle name="输入 4 7 2 3" xfId="17983"/>
    <cellStyle name="输入 4 7 3" xfId="10437"/>
    <cellStyle name="输入 4 7 3 2" xfId="30420"/>
    <cellStyle name="输入 4 7 3 3" xfId="21543"/>
    <cellStyle name="输入 4 7 4" xfId="13471"/>
    <cellStyle name="输入 4 7 4 2" xfId="32787"/>
    <cellStyle name="输入 4 7 5" xfId="24926"/>
    <cellStyle name="输入 4 8" xfId="3045"/>
    <cellStyle name="输入 4 8 2" xfId="6911"/>
    <cellStyle name="输入 4 8 2 2" xfId="27762"/>
    <cellStyle name="输入 4 8 2 3" xfId="18130"/>
    <cellStyle name="输入 4 8 3" xfId="10584"/>
    <cellStyle name="输入 4 8 3 2" xfId="30520"/>
    <cellStyle name="输入 4 8 3 3" xfId="21690"/>
    <cellStyle name="输入 4 8 4" xfId="13533"/>
    <cellStyle name="输入 4 8 4 2" xfId="32849"/>
    <cellStyle name="输入 4 8 5" xfId="25027"/>
    <cellStyle name="输入 4 9" xfId="3290"/>
    <cellStyle name="输入 4 9 2" xfId="7155"/>
    <cellStyle name="输入 4 9 2 2" xfId="27939"/>
    <cellStyle name="输入 4 9 2 3" xfId="18374"/>
    <cellStyle name="输入 4 9 3" xfId="10828"/>
    <cellStyle name="输入 4 9 3 2" xfId="30697"/>
    <cellStyle name="输入 4 9 3 3" xfId="21934"/>
    <cellStyle name="输入 4 9 4" xfId="13672"/>
    <cellStyle name="输入 4 9 4 2" xfId="32988"/>
    <cellStyle name="输入 4 9 5" xfId="25204"/>
    <cellStyle name="输入 5" xfId="1478"/>
    <cellStyle name="输入 5 10" xfId="3947"/>
    <cellStyle name="输入 5 10 2" xfId="7773"/>
    <cellStyle name="输入 5 10 2 2" xfId="28362"/>
    <cellStyle name="输入 5 10 2 3" xfId="18992"/>
    <cellStyle name="输入 5 10 3" xfId="11446"/>
    <cellStyle name="输入 5 10 3 2" xfId="31120"/>
    <cellStyle name="输入 5 10 3 3" xfId="22552"/>
    <cellStyle name="输入 5 10 4" xfId="13953"/>
    <cellStyle name="输入 5 10 4 2" xfId="33269"/>
    <cellStyle name="输入 5 10 5" xfId="25651"/>
    <cellStyle name="输入 5 11" xfId="4091"/>
    <cellStyle name="输入 5 11 2" xfId="7916"/>
    <cellStyle name="输入 5 11 2 2" xfId="28458"/>
    <cellStyle name="输入 5 11 2 3" xfId="19135"/>
    <cellStyle name="输入 5 11 3" xfId="11589"/>
    <cellStyle name="输入 5 11 3 2" xfId="31216"/>
    <cellStyle name="输入 5 11 3 3" xfId="22695"/>
    <cellStyle name="输入 5 11 4" xfId="14011"/>
    <cellStyle name="输入 5 11 4 2" xfId="33327"/>
    <cellStyle name="输入 5 11 5" xfId="25747"/>
    <cellStyle name="输入 5 12" xfId="4333"/>
    <cellStyle name="输入 5 12 2" xfId="8153"/>
    <cellStyle name="输入 5 12 2 2" xfId="28628"/>
    <cellStyle name="输入 5 12 2 3" xfId="19372"/>
    <cellStyle name="输入 5 12 3" xfId="11826"/>
    <cellStyle name="输入 5 12 3 2" xfId="31386"/>
    <cellStyle name="输入 5 12 3 3" xfId="22932"/>
    <cellStyle name="输入 5 12 4" xfId="14143"/>
    <cellStyle name="输入 5 12 4 2" xfId="33459"/>
    <cellStyle name="输入 5 12 5" xfId="25922"/>
    <cellStyle name="输入 5 13" xfId="4461"/>
    <cellStyle name="输入 5 13 2" xfId="8279"/>
    <cellStyle name="输入 5 13 2 2" xfId="28711"/>
    <cellStyle name="输入 5 13 2 3" xfId="19498"/>
    <cellStyle name="输入 5 13 3" xfId="11952"/>
    <cellStyle name="输入 5 13 3 2" xfId="31469"/>
    <cellStyle name="输入 5 13 3 3" xfId="23058"/>
    <cellStyle name="输入 5 13 4" xfId="14184"/>
    <cellStyle name="输入 5 13 4 2" xfId="33500"/>
    <cellStyle name="输入 5 13 5" xfId="26006"/>
    <cellStyle name="输入 5 14" xfId="4706"/>
    <cellStyle name="输入 5 14 2" xfId="8519"/>
    <cellStyle name="输入 5 14 2 2" xfId="28844"/>
    <cellStyle name="输入 5 14 2 3" xfId="19738"/>
    <cellStyle name="输入 5 14 3" xfId="12192"/>
    <cellStyle name="输入 5 14 3 2" xfId="31602"/>
    <cellStyle name="输入 5 14 3 3" xfId="23298"/>
    <cellStyle name="输入 5 14 4" xfId="14277"/>
    <cellStyle name="输入 5 14 4 2" xfId="33593"/>
    <cellStyle name="输入 5 14 5" xfId="26144"/>
    <cellStyle name="输入 5 15" xfId="4859"/>
    <cellStyle name="输入 5 15 2" xfId="8670"/>
    <cellStyle name="输入 5 15 2 2" xfId="28989"/>
    <cellStyle name="输入 5 15 2 3" xfId="19889"/>
    <cellStyle name="输入 5 15 3" xfId="12343"/>
    <cellStyle name="输入 5 15 3 2" xfId="31747"/>
    <cellStyle name="输入 5 15 3 3" xfId="23449"/>
    <cellStyle name="输入 5 15 4" xfId="14386"/>
    <cellStyle name="输入 5 15 4 2" xfId="33702"/>
    <cellStyle name="输入 5 15 5" xfId="26289"/>
    <cellStyle name="输入 5 16" xfId="5003"/>
    <cellStyle name="输入 5 16 2" xfId="8802"/>
    <cellStyle name="输入 5 16 2 2" xfId="29076"/>
    <cellStyle name="输入 5 16 2 3" xfId="20021"/>
    <cellStyle name="输入 5 16 3" xfId="12475"/>
    <cellStyle name="输入 5 16 3 2" xfId="31834"/>
    <cellStyle name="输入 5 16 3 3" xfId="23581"/>
    <cellStyle name="输入 5 16 4" xfId="14435"/>
    <cellStyle name="输入 5 16 4 2" xfId="33751"/>
    <cellStyle name="输入 5 16 5" xfId="26388"/>
    <cellStyle name="输入 5 17" xfId="5131"/>
    <cellStyle name="输入 5 17 2" xfId="8915"/>
    <cellStyle name="输入 5 17 2 2" xfId="29185"/>
    <cellStyle name="输入 5 17 2 3" xfId="20134"/>
    <cellStyle name="输入 5 17 3" xfId="12588"/>
    <cellStyle name="输入 5 17 3 2" xfId="31943"/>
    <cellStyle name="输入 5 17 3 3" xfId="23694"/>
    <cellStyle name="输入 5 17 4" xfId="14508"/>
    <cellStyle name="输入 5 17 4 2" xfId="33824"/>
    <cellStyle name="输入 5 17 5" xfId="26507"/>
    <cellStyle name="输入 5 18" xfId="5256"/>
    <cellStyle name="输入 5 18 2" xfId="9027"/>
    <cellStyle name="输入 5 18 2 2" xfId="29258"/>
    <cellStyle name="输入 5 18 2 3" xfId="20246"/>
    <cellStyle name="输入 5 18 3" xfId="12700"/>
    <cellStyle name="输入 5 18 3 2" xfId="32016"/>
    <cellStyle name="输入 5 18 3 3" xfId="23806"/>
    <cellStyle name="输入 5 18 4" xfId="14545"/>
    <cellStyle name="输入 5 18 4 2" xfId="33861"/>
    <cellStyle name="输入 5 18 5" xfId="26593"/>
    <cellStyle name="输入 5 19" xfId="5577"/>
    <cellStyle name="输入 5 19 2" xfId="9255"/>
    <cellStyle name="输入 5 19 2 2" xfId="29443"/>
    <cellStyle name="输入 5 19 3" xfId="16798"/>
    <cellStyle name="输入 5 19 4" xfId="14721"/>
    <cellStyle name="输入 5 2" xfId="1479"/>
    <cellStyle name="输入 5 2 10" xfId="3948"/>
    <cellStyle name="输入 5 2 10 2" xfId="7774"/>
    <cellStyle name="输入 5 2 10 2 2" xfId="28363"/>
    <cellStyle name="输入 5 2 10 2 3" xfId="18993"/>
    <cellStyle name="输入 5 2 10 3" xfId="11447"/>
    <cellStyle name="输入 5 2 10 3 2" xfId="31121"/>
    <cellStyle name="输入 5 2 10 3 3" xfId="22553"/>
    <cellStyle name="输入 5 2 10 4" xfId="13954"/>
    <cellStyle name="输入 5 2 10 4 2" xfId="33270"/>
    <cellStyle name="输入 5 2 10 5" xfId="25652"/>
    <cellStyle name="输入 5 2 11" xfId="4092"/>
    <cellStyle name="输入 5 2 11 2" xfId="7917"/>
    <cellStyle name="输入 5 2 11 2 2" xfId="28459"/>
    <cellStyle name="输入 5 2 11 2 3" xfId="19136"/>
    <cellStyle name="输入 5 2 11 3" xfId="11590"/>
    <cellStyle name="输入 5 2 11 3 2" xfId="31217"/>
    <cellStyle name="输入 5 2 11 3 3" xfId="22696"/>
    <cellStyle name="输入 5 2 11 4" xfId="14012"/>
    <cellStyle name="输入 5 2 11 4 2" xfId="33328"/>
    <cellStyle name="输入 5 2 11 5" xfId="25748"/>
    <cellStyle name="输入 5 2 12" xfId="4334"/>
    <cellStyle name="输入 5 2 12 2" xfId="8154"/>
    <cellStyle name="输入 5 2 12 2 2" xfId="28629"/>
    <cellStyle name="输入 5 2 12 2 3" xfId="19373"/>
    <cellStyle name="输入 5 2 12 3" xfId="11827"/>
    <cellStyle name="输入 5 2 12 3 2" xfId="31387"/>
    <cellStyle name="输入 5 2 12 3 3" xfId="22933"/>
    <cellStyle name="输入 5 2 12 4" xfId="14144"/>
    <cellStyle name="输入 5 2 12 4 2" xfId="33460"/>
    <cellStyle name="输入 5 2 12 5" xfId="25923"/>
    <cellStyle name="输入 5 2 13" xfId="4462"/>
    <cellStyle name="输入 5 2 13 2" xfId="8280"/>
    <cellStyle name="输入 5 2 13 2 2" xfId="28712"/>
    <cellStyle name="输入 5 2 13 2 3" xfId="19499"/>
    <cellStyle name="输入 5 2 13 3" xfId="11953"/>
    <cellStyle name="输入 5 2 13 3 2" xfId="31470"/>
    <cellStyle name="输入 5 2 13 3 3" xfId="23059"/>
    <cellStyle name="输入 5 2 13 4" xfId="14185"/>
    <cellStyle name="输入 5 2 13 4 2" xfId="33501"/>
    <cellStyle name="输入 5 2 13 5" xfId="26007"/>
    <cellStyle name="输入 5 2 14" xfId="4707"/>
    <cellStyle name="输入 5 2 14 2" xfId="8520"/>
    <cellStyle name="输入 5 2 14 2 2" xfId="28845"/>
    <cellStyle name="输入 5 2 14 2 3" xfId="19739"/>
    <cellStyle name="输入 5 2 14 3" xfId="12193"/>
    <cellStyle name="输入 5 2 14 3 2" xfId="31603"/>
    <cellStyle name="输入 5 2 14 3 3" xfId="23299"/>
    <cellStyle name="输入 5 2 14 4" xfId="14278"/>
    <cellStyle name="输入 5 2 14 4 2" xfId="33594"/>
    <cellStyle name="输入 5 2 14 5" xfId="26145"/>
    <cellStyle name="输入 5 2 15" xfId="4860"/>
    <cellStyle name="输入 5 2 15 2" xfId="8671"/>
    <cellStyle name="输入 5 2 15 2 2" xfId="28990"/>
    <cellStyle name="输入 5 2 15 2 3" xfId="19890"/>
    <cellStyle name="输入 5 2 15 3" xfId="12344"/>
    <cellStyle name="输入 5 2 15 3 2" xfId="31748"/>
    <cellStyle name="输入 5 2 15 3 3" xfId="23450"/>
    <cellStyle name="输入 5 2 15 4" xfId="14387"/>
    <cellStyle name="输入 5 2 15 4 2" xfId="33703"/>
    <cellStyle name="输入 5 2 15 5" xfId="26290"/>
    <cellStyle name="输入 5 2 16" xfId="5004"/>
    <cellStyle name="输入 5 2 16 2" xfId="8803"/>
    <cellStyle name="输入 5 2 16 2 2" xfId="29077"/>
    <cellStyle name="输入 5 2 16 2 3" xfId="20022"/>
    <cellStyle name="输入 5 2 16 3" xfId="12476"/>
    <cellStyle name="输入 5 2 16 3 2" xfId="31835"/>
    <cellStyle name="输入 5 2 16 3 3" xfId="23582"/>
    <cellStyle name="输入 5 2 16 4" xfId="14436"/>
    <cellStyle name="输入 5 2 16 4 2" xfId="33752"/>
    <cellStyle name="输入 5 2 16 5" xfId="26389"/>
    <cellStyle name="输入 5 2 17" xfId="5132"/>
    <cellStyle name="输入 5 2 17 2" xfId="8916"/>
    <cellStyle name="输入 5 2 17 2 2" xfId="29186"/>
    <cellStyle name="输入 5 2 17 2 3" xfId="20135"/>
    <cellStyle name="输入 5 2 17 3" xfId="12589"/>
    <cellStyle name="输入 5 2 17 3 2" xfId="31944"/>
    <cellStyle name="输入 5 2 17 3 3" xfId="23695"/>
    <cellStyle name="输入 5 2 17 4" xfId="14509"/>
    <cellStyle name="输入 5 2 17 4 2" xfId="33825"/>
    <cellStyle name="输入 5 2 17 5" xfId="26508"/>
    <cellStyle name="输入 5 2 18" xfId="5257"/>
    <cellStyle name="输入 5 2 18 2" xfId="9028"/>
    <cellStyle name="输入 5 2 18 2 2" xfId="29259"/>
    <cellStyle name="输入 5 2 18 2 3" xfId="20247"/>
    <cellStyle name="输入 5 2 18 3" xfId="12701"/>
    <cellStyle name="输入 5 2 18 3 2" xfId="32017"/>
    <cellStyle name="输入 5 2 18 3 3" xfId="23807"/>
    <cellStyle name="输入 5 2 18 4" xfId="14546"/>
    <cellStyle name="输入 5 2 18 4 2" xfId="33862"/>
    <cellStyle name="输入 5 2 18 5" xfId="26594"/>
    <cellStyle name="输入 5 2 19" xfId="5578"/>
    <cellStyle name="输入 5 2 19 2" xfId="9256"/>
    <cellStyle name="输入 5 2 19 2 2" xfId="29444"/>
    <cellStyle name="输入 5 2 19 3" xfId="16799"/>
    <cellStyle name="输入 5 2 19 4" xfId="14722"/>
    <cellStyle name="输入 5 2 2" xfId="1480"/>
    <cellStyle name="输入 5 2 2 10" xfId="4093"/>
    <cellStyle name="输入 5 2 2 10 2" xfId="7918"/>
    <cellStyle name="输入 5 2 2 10 2 2" xfId="28460"/>
    <cellStyle name="输入 5 2 2 10 2 3" xfId="19137"/>
    <cellStyle name="输入 5 2 2 10 3" xfId="11591"/>
    <cellStyle name="输入 5 2 2 10 3 2" xfId="31218"/>
    <cellStyle name="输入 5 2 2 10 3 3" xfId="22697"/>
    <cellStyle name="输入 5 2 2 10 4" xfId="14013"/>
    <cellStyle name="输入 5 2 2 10 4 2" xfId="33329"/>
    <cellStyle name="输入 5 2 2 10 5" xfId="25749"/>
    <cellStyle name="输入 5 2 2 11" xfId="4335"/>
    <cellStyle name="输入 5 2 2 11 2" xfId="8155"/>
    <cellStyle name="输入 5 2 2 11 2 2" xfId="28630"/>
    <cellStyle name="输入 5 2 2 11 2 3" xfId="19374"/>
    <cellStyle name="输入 5 2 2 11 3" xfId="11828"/>
    <cellStyle name="输入 5 2 2 11 3 2" xfId="31388"/>
    <cellStyle name="输入 5 2 2 11 3 3" xfId="22934"/>
    <cellStyle name="输入 5 2 2 11 4" xfId="14145"/>
    <cellStyle name="输入 5 2 2 11 4 2" xfId="33461"/>
    <cellStyle name="输入 5 2 2 11 5" xfId="25924"/>
    <cellStyle name="输入 5 2 2 12" xfId="4463"/>
    <cellStyle name="输入 5 2 2 12 2" xfId="8281"/>
    <cellStyle name="输入 5 2 2 12 2 2" xfId="28713"/>
    <cellStyle name="输入 5 2 2 12 2 3" xfId="19500"/>
    <cellStyle name="输入 5 2 2 12 3" xfId="11954"/>
    <cellStyle name="输入 5 2 2 12 3 2" xfId="31471"/>
    <cellStyle name="输入 5 2 2 12 3 3" xfId="23060"/>
    <cellStyle name="输入 5 2 2 12 4" xfId="14186"/>
    <cellStyle name="输入 5 2 2 12 4 2" xfId="33502"/>
    <cellStyle name="输入 5 2 2 12 5" xfId="26008"/>
    <cellStyle name="输入 5 2 2 13" xfId="4708"/>
    <cellStyle name="输入 5 2 2 13 2" xfId="8521"/>
    <cellStyle name="输入 5 2 2 13 2 2" xfId="28846"/>
    <cellStyle name="输入 5 2 2 13 2 3" xfId="19740"/>
    <cellStyle name="输入 5 2 2 13 3" xfId="12194"/>
    <cellStyle name="输入 5 2 2 13 3 2" xfId="31604"/>
    <cellStyle name="输入 5 2 2 13 3 3" xfId="23300"/>
    <cellStyle name="输入 5 2 2 13 4" xfId="14279"/>
    <cellStyle name="输入 5 2 2 13 4 2" xfId="33595"/>
    <cellStyle name="输入 5 2 2 13 5" xfId="26146"/>
    <cellStyle name="输入 5 2 2 14" xfId="4861"/>
    <cellStyle name="输入 5 2 2 14 2" xfId="8672"/>
    <cellStyle name="输入 5 2 2 14 2 2" xfId="28991"/>
    <cellStyle name="输入 5 2 2 14 2 3" xfId="19891"/>
    <cellStyle name="输入 5 2 2 14 3" xfId="12345"/>
    <cellStyle name="输入 5 2 2 14 3 2" xfId="31749"/>
    <cellStyle name="输入 5 2 2 14 3 3" xfId="23451"/>
    <cellStyle name="输入 5 2 2 14 4" xfId="14388"/>
    <cellStyle name="输入 5 2 2 14 4 2" xfId="33704"/>
    <cellStyle name="输入 5 2 2 14 5" xfId="26291"/>
    <cellStyle name="输入 5 2 2 15" xfId="5005"/>
    <cellStyle name="输入 5 2 2 15 2" xfId="8804"/>
    <cellStyle name="输入 5 2 2 15 2 2" xfId="29078"/>
    <cellStyle name="输入 5 2 2 15 2 3" xfId="20023"/>
    <cellStyle name="输入 5 2 2 15 3" xfId="12477"/>
    <cellStyle name="输入 5 2 2 15 3 2" xfId="31836"/>
    <cellStyle name="输入 5 2 2 15 3 3" xfId="23583"/>
    <cellStyle name="输入 5 2 2 15 4" xfId="14437"/>
    <cellStyle name="输入 5 2 2 15 4 2" xfId="33753"/>
    <cellStyle name="输入 5 2 2 15 5" xfId="26390"/>
    <cellStyle name="输入 5 2 2 16" xfId="5133"/>
    <cellStyle name="输入 5 2 2 16 2" xfId="8917"/>
    <cellStyle name="输入 5 2 2 16 2 2" xfId="29187"/>
    <cellStyle name="输入 5 2 2 16 2 3" xfId="20136"/>
    <cellStyle name="输入 5 2 2 16 3" xfId="12590"/>
    <cellStyle name="输入 5 2 2 16 3 2" xfId="31945"/>
    <cellStyle name="输入 5 2 2 16 3 3" xfId="23696"/>
    <cellStyle name="输入 5 2 2 16 4" xfId="14510"/>
    <cellStyle name="输入 5 2 2 16 4 2" xfId="33826"/>
    <cellStyle name="输入 5 2 2 16 5" xfId="26509"/>
    <cellStyle name="输入 5 2 2 17" xfId="5258"/>
    <cellStyle name="输入 5 2 2 17 2" xfId="9029"/>
    <cellStyle name="输入 5 2 2 17 2 2" xfId="29260"/>
    <cellStyle name="输入 5 2 2 17 2 3" xfId="20248"/>
    <cellStyle name="输入 5 2 2 17 3" xfId="12702"/>
    <cellStyle name="输入 5 2 2 17 3 2" xfId="32018"/>
    <cellStyle name="输入 5 2 2 17 3 3" xfId="23808"/>
    <cellStyle name="输入 5 2 2 17 4" xfId="14547"/>
    <cellStyle name="输入 5 2 2 17 4 2" xfId="33863"/>
    <cellStyle name="输入 5 2 2 17 5" xfId="26595"/>
    <cellStyle name="输入 5 2 2 18" xfId="5579"/>
    <cellStyle name="输入 5 2 2 18 2" xfId="9257"/>
    <cellStyle name="输入 5 2 2 18 2 2" xfId="29445"/>
    <cellStyle name="输入 5 2 2 18 3" xfId="16800"/>
    <cellStyle name="输入 5 2 2 18 4" xfId="14723"/>
    <cellStyle name="输入 5 2 2 19" xfId="5177"/>
    <cellStyle name="输入 5 2 2 19 2" xfId="26553"/>
    <cellStyle name="输入 5 2 2 19 3" xfId="16564"/>
    <cellStyle name="输入 5 2 2 2" xfId="2592"/>
    <cellStyle name="输入 5 2 2 2 2" xfId="6472"/>
    <cellStyle name="输入 5 2 2 2 2 2" xfId="27399"/>
    <cellStyle name="输入 5 2 2 2 2 3" xfId="17691"/>
    <cellStyle name="输入 5 2 2 2 3" xfId="10145"/>
    <cellStyle name="输入 5 2 2 2 3 2" xfId="30157"/>
    <cellStyle name="输入 5 2 2 2 3 3" xfId="21251"/>
    <cellStyle name="输入 5 2 2 2 4" xfId="13302"/>
    <cellStyle name="输入 5 2 2 2 4 2" xfId="32618"/>
    <cellStyle name="输入 5 2 2 2 5" xfId="24662"/>
    <cellStyle name="输入 5 2 2 2 6" xfId="34818"/>
    <cellStyle name="输入 5 2 2 20" xfId="35267"/>
    <cellStyle name="输入 5 2 2 3" xfId="2742"/>
    <cellStyle name="输入 5 2 2 3 2" xfId="6621"/>
    <cellStyle name="输入 5 2 2 3 2 2" xfId="27537"/>
    <cellStyle name="输入 5 2 2 3 2 3" xfId="17840"/>
    <cellStyle name="输入 5 2 2 3 3" xfId="10294"/>
    <cellStyle name="输入 5 2 2 3 3 2" xfId="30295"/>
    <cellStyle name="输入 5 2 2 3 3 3" xfId="21400"/>
    <cellStyle name="输入 5 2 2 3 4" xfId="13388"/>
    <cellStyle name="输入 5 2 2 3 4 2" xfId="32704"/>
    <cellStyle name="输入 5 2 2 3 5" xfId="24801"/>
    <cellStyle name="输入 5 2 2 3 6" xfId="36143"/>
    <cellStyle name="输入 5 2 2 4" xfId="2893"/>
    <cellStyle name="输入 5 2 2 4 2" xfId="6772"/>
    <cellStyle name="输入 5 2 2 4 2 2" xfId="27670"/>
    <cellStyle name="输入 5 2 2 4 2 3" xfId="17991"/>
    <cellStyle name="输入 5 2 2 4 3" xfId="10445"/>
    <cellStyle name="输入 5 2 2 4 3 2" xfId="30428"/>
    <cellStyle name="输入 5 2 2 4 3 3" xfId="21551"/>
    <cellStyle name="输入 5 2 2 4 4" xfId="13479"/>
    <cellStyle name="输入 5 2 2 4 4 2" xfId="32795"/>
    <cellStyle name="输入 5 2 2 4 5" xfId="24934"/>
    <cellStyle name="输入 5 2 2 5" xfId="3053"/>
    <cellStyle name="输入 5 2 2 5 2" xfId="6919"/>
    <cellStyle name="输入 5 2 2 5 2 2" xfId="27770"/>
    <cellStyle name="输入 5 2 2 5 2 3" xfId="18138"/>
    <cellStyle name="输入 5 2 2 5 3" xfId="10592"/>
    <cellStyle name="输入 5 2 2 5 3 2" xfId="30528"/>
    <cellStyle name="输入 5 2 2 5 3 3" xfId="21698"/>
    <cellStyle name="输入 5 2 2 5 4" xfId="13541"/>
    <cellStyle name="输入 5 2 2 5 4 2" xfId="32857"/>
    <cellStyle name="输入 5 2 2 5 5" xfId="25035"/>
    <cellStyle name="输入 5 2 2 6" xfId="3298"/>
    <cellStyle name="输入 5 2 2 6 2" xfId="7163"/>
    <cellStyle name="输入 5 2 2 6 2 2" xfId="27947"/>
    <cellStyle name="输入 5 2 2 6 2 3" xfId="18382"/>
    <cellStyle name="输入 5 2 2 6 3" xfId="10836"/>
    <cellStyle name="输入 5 2 2 6 3 2" xfId="30705"/>
    <cellStyle name="输入 5 2 2 6 3 3" xfId="21942"/>
    <cellStyle name="输入 5 2 2 6 4" xfId="13680"/>
    <cellStyle name="输入 5 2 2 6 4 2" xfId="32996"/>
    <cellStyle name="输入 5 2 2 6 5" xfId="25212"/>
    <cellStyle name="输入 5 2 2 7" xfId="3440"/>
    <cellStyle name="输入 5 2 2 7 2" xfId="7298"/>
    <cellStyle name="输入 5 2 2 7 2 2" xfId="28039"/>
    <cellStyle name="输入 5 2 2 7 2 3" xfId="18517"/>
    <cellStyle name="输入 5 2 2 7 3" xfId="10971"/>
    <cellStyle name="输入 5 2 2 7 3 2" xfId="30797"/>
    <cellStyle name="输入 5 2 2 7 3 3" xfId="22077"/>
    <cellStyle name="输入 5 2 2 7 4" xfId="13724"/>
    <cellStyle name="输入 5 2 2 7 4 2" xfId="33040"/>
    <cellStyle name="输入 5 2 2 7 5" xfId="25307"/>
    <cellStyle name="输入 5 2 2 8" xfId="3693"/>
    <cellStyle name="输入 5 2 2 8 2" xfId="7550"/>
    <cellStyle name="输入 5 2 2 8 2 2" xfId="28184"/>
    <cellStyle name="输入 5 2 2 8 2 3" xfId="18769"/>
    <cellStyle name="输入 5 2 2 8 3" xfId="11223"/>
    <cellStyle name="输入 5 2 2 8 3 2" xfId="30942"/>
    <cellStyle name="输入 5 2 2 8 3 3" xfId="22329"/>
    <cellStyle name="输入 5 2 2 8 4" xfId="13823"/>
    <cellStyle name="输入 5 2 2 8 4 2" xfId="33139"/>
    <cellStyle name="输入 5 2 2 8 5" xfId="25453"/>
    <cellStyle name="输入 5 2 2 9" xfId="3949"/>
    <cellStyle name="输入 5 2 2 9 2" xfId="7775"/>
    <cellStyle name="输入 5 2 2 9 2 2" xfId="28364"/>
    <cellStyle name="输入 5 2 2 9 2 3" xfId="18994"/>
    <cellStyle name="输入 5 2 2 9 3" xfId="11448"/>
    <cellStyle name="输入 5 2 2 9 3 2" xfId="31122"/>
    <cellStyle name="输入 5 2 2 9 3 3" xfId="22554"/>
    <cellStyle name="输入 5 2 2 9 4" xfId="13955"/>
    <cellStyle name="输入 5 2 2 9 4 2" xfId="33271"/>
    <cellStyle name="输入 5 2 2 9 5" xfId="25653"/>
    <cellStyle name="输入 5 2 20" xfId="5176"/>
    <cellStyle name="输入 5 2 20 2" xfId="26552"/>
    <cellStyle name="输入 5 2 20 3" xfId="16563"/>
    <cellStyle name="输入 5 2 21" xfId="34857"/>
    <cellStyle name="输入 5 2 3" xfId="2591"/>
    <cellStyle name="输入 5 2 3 2" xfId="6471"/>
    <cellStyle name="输入 5 2 3 2 2" xfId="27398"/>
    <cellStyle name="输入 5 2 3 2 3" xfId="17690"/>
    <cellStyle name="输入 5 2 3 3" xfId="10144"/>
    <cellStyle name="输入 5 2 3 3 2" xfId="30156"/>
    <cellStyle name="输入 5 2 3 3 3" xfId="21250"/>
    <cellStyle name="输入 5 2 3 4" xfId="13301"/>
    <cellStyle name="输入 5 2 3 4 2" xfId="32617"/>
    <cellStyle name="输入 5 2 3 5" xfId="24661"/>
    <cellStyle name="输入 5 2 3 6" xfId="34788"/>
    <cellStyle name="输入 5 2 4" xfId="2741"/>
    <cellStyle name="输入 5 2 4 2" xfId="6620"/>
    <cellStyle name="输入 5 2 4 2 2" xfId="27536"/>
    <cellStyle name="输入 5 2 4 2 3" xfId="17839"/>
    <cellStyle name="输入 5 2 4 3" xfId="10293"/>
    <cellStyle name="输入 5 2 4 3 2" xfId="30294"/>
    <cellStyle name="输入 5 2 4 3 3" xfId="21399"/>
    <cellStyle name="输入 5 2 4 4" xfId="13387"/>
    <cellStyle name="输入 5 2 4 4 2" xfId="32703"/>
    <cellStyle name="输入 5 2 4 5" xfId="24800"/>
    <cellStyle name="输入 5 2 4 6" xfId="36074"/>
    <cellStyle name="输入 5 2 5" xfId="2892"/>
    <cellStyle name="输入 5 2 5 2" xfId="6771"/>
    <cellStyle name="输入 5 2 5 2 2" xfId="27669"/>
    <cellStyle name="输入 5 2 5 2 3" xfId="17990"/>
    <cellStyle name="输入 5 2 5 3" xfId="10444"/>
    <cellStyle name="输入 5 2 5 3 2" xfId="30427"/>
    <cellStyle name="输入 5 2 5 3 3" xfId="21550"/>
    <cellStyle name="输入 5 2 5 4" xfId="13478"/>
    <cellStyle name="输入 5 2 5 4 2" xfId="32794"/>
    <cellStyle name="输入 5 2 5 5" xfId="24933"/>
    <cellStyle name="输入 5 2 6" xfId="3052"/>
    <cellStyle name="输入 5 2 6 2" xfId="6918"/>
    <cellStyle name="输入 5 2 6 2 2" xfId="27769"/>
    <cellStyle name="输入 5 2 6 2 3" xfId="18137"/>
    <cellStyle name="输入 5 2 6 3" xfId="10591"/>
    <cellStyle name="输入 5 2 6 3 2" xfId="30527"/>
    <cellStyle name="输入 5 2 6 3 3" xfId="21697"/>
    <cellStyle name="输入 5 2 6 4" xfId="13540"/>
    <cellStyle name="输入 5 2 6 4 2" xfId="32856"/>
    <cellStyle name="输入 5 2 6 5" xfId="25034"/>
    <cellStyle name="输入 5 2 7" xfId="3297"/>
    <cellStyle name="输入 5 2 7 2" xfId="7162"/>
    <cellStyle name="输入 5 2 7 2 2" xfId="27946"/>
    <cellStyle name="输入 5 2 7 2 3" xfId="18381"/>
    <cellStyle name="输入 5 2 7 3" xfId="10835"/>
    <cellStyle name="输入 5 2 7 3 2" xfId="30704"/>
    <cellStyle name="输入 5 2 7 3 3" xfId="21941"/>
    <cellStyle name="输入 5 2 7 4" xfId="13679"/>
    <cellStyle name="输入 5 2 7 4 2" xfId="32995"/>
    <cellStyle name="输入 5 2 7 5" xfId="25211"/>
    <cellStyle name="输入 5 2 8" xfId="3439"/>
    <cellStyle name="输入 5 2 8 2" xfId="7297"/>
    <cellStyle name="输入 5 2 8 2 2" xfId="28038"/>
    <cellStyle name="输入 5 2 8 2 3" xfId="18516"/>
    <cellStyle name="输入 5 2 8 3" xfId="10970"/>
    <cellStyle name="输入 5 2 8 3 2" xfId="30796"/>
    <cellStyle name="输入 5 2 8 3 3" xfId="22076"/>
    <cellStyle name="输入 5 2 8 4" xfId="13723"/>
    <cellStyle name="输入 5 2 8 4 2" xfId="33039"/>
    <cellStyle name="输入 5 2 8 5" xfId="25306"/>
    <cellStyle name="输入 5 2 9" xfId="3692"/>
    <cellStyle name="输入 5 2 9 2" xfId="7549"/>
    <cellStyle name="输入 5 2 9 2 2" xfId="28183"/>
    <cellStyle name="输入 5 2 9 2 3" xfId="18768"/>
    <cellStyle name="输入 5 2 9 3" xfId="11222"/>
    <cellStyle name="输入 5 2 9 3 2" xfId="30941"/>
    <cellStyle name="输入 5 2 9 3 3" xfId="22328"/>
    <cellStyle name="输入 5 2 9 4" xfId="13822"/>
    <cellStyle name="输入 5 2 9 4 2" xfId="33138"/>
    <cellStyle name="输入 5 2 9 5" xfId="25452"/>
    <cellStyle name="输入 5 20" xfId="5175"/>
    <cellStyle name="输入 5 20 2" xfId="26551"/>
    <cellStyle name="输入 5 20 3" xfId="16562"/>
    <cellStyle name="输入 5 21" xfId="34630"/>
    <cellStyle name="输入 5 3" xfId="2590"/>
    <cellStyle name="输入 5 3 2" xfId="6470"/>
    <cellStyle name="输入 5 3 2 2" xfId="27397"/>
    <cellStyle name="输入 5 3 2 3" xfId="17689"/>
    <cellStyle name="输入 5 3 3" xfId="10143"/>
    <cellStyle name="输入 5 3 3 2" xfId="30155"/>
    <cellStyle name="输入 5 3 3 3" xfId="21249"/>
    <cellStyle name="输入 5 3 4" xfId="13300"/>
    <cellStyle name="输入 5 3 4 2" xfId="32616"/>
    <cellStyle name="输入 5 3 5" xfId="24660"/>
    <cellStyle name="输入 5 3 6" xfId="34797"/>
    <cellStyle name="输入 5 4" xfId="2740"/>
    <cellStyle name="输入 5 4 2" xfId="6619"/>
    <cellStyle name="输入 5 4 2 2" xfId="27535"/>
    <cellStyle name="输入 5 4 2 3" xfId="17838"/>
    <cellStyle name="输入 5 4 3" xfId="10292"/>
    <cellStyle name="输入 5 4 3 2" xfId="30293"/>
    <cellStyle name="输入 5 4 3 3" xfId="21398"/>
    <cellStyle name="输入 5 4 4" xfId="13386"/>
    <cellStyle name="输入 5 4 4 2" xfId="32702"/>
    <cellStyle name="输入 5 4 5" xfId="24799"/>
    <cellStyle name="输入 5 4 6" xfId="35752"/>
    <cellStyle name="输入 5 5" xfId="2891"/>
    <cellStyle name="输入 5 5 2" xfId="6770"/>
    <cellStyle name="输入 5 5 2 2" xfId="27668"/>
    <cellStyle name="输入 5 5 2 3" xfId="17989"/>
    <cellStyle name="输入 5 5 3" xfId="10443"/>
    <cellStyle name="输入 5 5 3 2" xfId="30426"/>
    <cellStyle name="输入 5 5 3 3" xfId="21549"/>
    <cellStyle name="输入 5 5 4" xfId="13477"/>
    <cellStyle name="输入 5 5 4 2" xfId="32793"/>
    <cellStyle name="输入 5 5 5" xfId="24932"/>
    <cellStyle name="输入 5 6" xfId="3051"/>
    <cellStyle name="输入 5 6 2" xfId="6917"/>
    <cellStyle name="输入 5 6 2 2" xfId="27768"/>
    <cellStyle name="输入 5 6 2 3" xfId="18136"/>
    <cellStyle name="输入 5 6 3" xfId="10590"/>
    <cellStyle name="输入 5 6 3 2" xfId="30526"/>
    <cellStyle name="输入 5 6 3 3" xfId="21696"/>
    <cellStyle name="输入 5 6 4" xfId="13539"/>
    <cellStyle name="输入 5 6 4 2" xfId="32855"/>
    <cellStyle name="输入 5 6 5" xfId="25033"/>
    <cellStyle name="输入 5 7" xfId="3296"/>
    <cellStyle name="输入 5 7 2" xfId="7161"/>
    <cellStyle name="输入 5 7 2 2" xfId="27945"/>
    <cellStyle name="输入 5 7 2 3" xfId="18380"/>
    <cellStyle name="输入 5 7 3" xfId="10834"/>
    <cellStyle name="输入 5 7 3 2" xfId="30703"/>
    <cellStyle name="输入 5 7 3 3" xfId="21940"/>
    <cellStyle name="输入 5 7 4" xfId="13678"/>
    <cellStyle name="输入 5 7 4 2" xfId="32994"/>
    <cellStyle name="输入 5 7 5" xfId="25210"/>
    <cellStyle name="输入 5 8" xfId="3438"/>
    <cellStyle name="输入 5 8 2" xfId="7296"/>
    <cellStyle name="输入 5 8 2 2" xfId="28037"/>
    <cellStyle name="输入 5 8 2 3" xfId="18515"/>
    <cellStyle name="输入 5 8 3" xfId="10969"/>
    <cellStyle name="输入 5 8 3 2" xfId="30795"/>
    <cellStyle name="输入 5 8 3 3" xfId="22075"/>
    <cellStyle name="输入 5 8 4" xfId="13722"/>
    <cellStyle name="输入 5 8 4 2" xfId="33038"/>
    <cellStyle name="输入 5 8 5" xfId="25305"/>
    <cellStyle name="输入 5 9" xfId="3691"/>
    <cellStyle name="输入 5 9 2" xfId="7548"/>
    <cellStyle name="输入 5 9 2 2" xfId="28182"/>
    <cellStyle name="输入 5 9 2 3" xfId="18767"/>
    <cellStyle name="输入 5 9 3" xfId="11221"/>
    <cellStyle name="输入 5 9 3 2" xfId="30940"/>
    <cellStyle name="输入 5 9 3 3" xfId="22327"/>
    <cellStyle name="输入 5 9 4" xfId="13821"/>
    <cellStyle name="输入 5 9 4 2" xfId="33137"/>
    <cellStyle name="输入 5 9 5" xfId="25451"/>
    <cellStyle name="输入 6" xfId="1481"/>
    <cellStyle name="输入 6 10" xfId="4094"/>
    <cellStyle name="输入 6 10 2" xfId="7919"/>
    <cellStyle name="输入 6 10 2 2" xfId="28461"/>
    <cellStyle name="输入 6 10 2 3" xfId="19138"/>
    <cellStyle name="输入 6 10 3" xfId="11592"/>
    <cellStyle name="输入 6 10 3 2" xfId="31219"/>
    <cellStyle name="输入 6 10 3 3" xfId="22698"/>
    <cellStyle name="输入 6 10 4" xfId="14014"/>
    <cellStyle name="输入 6 10 4 2" xfId="33330"/>
    <cellStyle name="输入 6 10 5" xfId="25750"/>
    <cellStyle name="输入 6 11" xfId="4336"/>
    <cellStyle name="输入 6 11 2" xfId="8156"/>
    <cellStyle name="输入 6 11 2 2" xfId="28631"/>
    <cellStyle name="输入 6 11 2 3" xfId="19375"/>
    <cellStyle name="输入 6 11 3" xfId="11829"/>
    <cellStyle name="输入 6 11 3 2" xfId="31389"/>
    <cellStyle name="输入 6 11 3 3" xfId="22935"/>
    <cellStyle name="输入 6 11 4" xfId="14146"/>
    <cellStyle name="输入 6 11 4 2" xfId="33462"/>
    <cellStyle name="输入 6 11 5" xfId="25925"/>
    <cellStyle name="输入 6 12" xfId="4464"/>
    <cellStyle name="输入 6 12 2" xfId="8282"/>
    <cellStyle name="输入 6 12 2 2" xfId="28714"/>
    <cellStyle name="输入 6 12 2 3" xfId="19501"/>
    <cellStyle name="输入 6 12 3" xfId="11955"/>
    <cellStyle name="输入 6 12 3 2" xfId="31472"/>
    <cellStyle name="输入 6 12 3 3" xfId="23061"/>
    <cellStyle name="输入 6 12 4" xfId="14187"/>
    <cellStyle name="输入 6 12 4 2" xfId="33503"/>
    <cellStyle name="输入 6 12 5" xfId="26009"/>
    <cellStyle name="输入 6 13" xfId="4709"/>
    <cellStyle name="输入 6 13 2" xfId="8522"/>
    <cellStyle name="输入 6 13 2 2" xfId="28847"/>
    <cellStyle name="输入 6 13 2 3" xfId="19741"/>
    <cellStyle name="输入 6 13 3" xfId="12195"/>
    <cellStyle name="输入 6 13 3 2" xfId="31605"/>
    <cellStyle name="输入 6 13 3 3" xfId="23301"/>
    <cellStyle name="输入 6 13 4" xfId="14280"/>
    <cellStyle name="输入 6 13 4 2" xfId="33596"/>
    <cellStyle name="输入 6 13 5" xfId="26147"/>
    <cellStyle name="输入 6 14" xfId="4862"/>
    <cellStyle name="输入 6 14 2" xfId="8673"/>
    <cellStyle name="输入 6 14 2 2" xfId="28992"/>
    <cellStyle name="输入 6 14 2 3" xfId="19892"/>
    <cellStyle name="输入 6 14 3" xfId="12346"/>
    <cellStyle name="输入 6 14 3 2" xfId="31750"/>
    <cellStyle name="输入 6 14 3 3" xfId="23452"/>
    <cellStyle name="输入 6 14 4" xfId="14389"/>
    <cellStyle name="输入 6 14 4 2" xfId="33705"/>
    <cellStyle name="输入 6 14 5" xfId="26292"/>
    <cellStyle name="输入 6 15" xfId="5006"/>
    <cellStyle name="输入 6 15 2" xfId="8805"/>
    <cellStyle name="输入 6 15 2 2" xfId="29079"/>
    <cellStyle name="输入 6 15 2 3" xfId="20024"/>
    <cellStyle name="输入 6 15 3" xfId="12478"/>
    <cellStyle name="输入 6 15 3 2" xfId="31837"/>
    <cellStyle name="输入 6 15 3 3" xfId="23584"/>
    <cellStyle name="输入 6 15 4" xfId="14438"/>
    <cellStyle name="输入 6 15 4 2" xfId="33754"/>
    <cellStyle name="输入 6 15 5" xfId="26391"/>
    <cellStyle name="输入 6 16" xfId="5134"/>
    <cellStyle name="输入 6 16 2" xfId="8918"/>
    <cellStyle name="输入 6 16 2 2" xfId="29188"/>
    <cellStyle name="输入 6 16 2 3" xfId="20137"/>
    <cellStyle name="输入 6 16 3" xfId="12591"/>
    <cellStyle name="输入 6 16 3 2" xfId="31946"/>
    <cellStyle name="输入 6 16 3 3" xfId="23697"/>
    <cellStyle name="输入 6 16 4" xfId="14511"/>
    <cellStyle name="输入 6 16 4 2" xfId="33827"/>
    <cellStyle name="输入 6 16 5" xfId="26510"/>
    <cellStyle name="输入 6 17" xfId="5259"/>
    <cellStyle name="输入 6 17 2" xfId="9030"/>
    <cellStyle name="输入 6 17 2 2" xfId="29261"/>
    <cellStyle name="输入 6 17 2 3" xfId="20249"/>
    <cellStyle name="输入 6 17 3" xfId="12703"/>
    <cellStyle name="输入 6 17 3 2" xfId="32019"/>
    <cellStyle name="输入 6 17 3 3" xfId="23809"/>
    <cellStyle name="输入 6 17 4" xfId="14548"/>
    <cellStyle name="输入 6 17 4 2" xfId="33864"/>
    <cellStyle name="输入 6 17 5" xfId="26596"/>
    <cellStyle name="输入 6 18" xfId="5580"/>
    <cellStyle name="输入 6 18 2" xfId="9258"/>
    <cellStyle name="输入 6 18 2 2" xfId="29446"/>
    <cellStyle name="输入 6 18 3" xfId="16801"/>
    <cellStyle name="输入 6 18 4" xfId="14724"/>
    <cellStyle name="输入 6 19" xfId="5178"/>
    <cellStyle name="输入 6 19 2" xfId="26554"/>
    <cellStyle name="输入 6 19 3" xfId="16565"/>
    <cellStyle name="输入 6 2" xfId="2593"/>
    <cellStyle name="输入 6 2 2" xfId="6473"/>
    <cellStyle name="输入 6 2 2 2" xfId="27400"/>
    <cellStyle name="输入 6 2 2 3" xfId="17692"/>
    <cellStyle name="输入 6 2 3" xfId="10146"/>
    <cellStyle name="输入 6 2 3 2" xfId="30158"/>
    <cellStyle name="输入 6 2 3 3" xfId="21252"/>
    <cellStyle name="输入 6 2 4" xfId="13303"/>
    <cellStyle name="输入 6 2 4 2" xfId="32619"/>
    <cellStyle name="输入 6 2 5" xfId="24663"/>
    <cellStyle name="输入 6 2 6" xfId="35115"/>
    <cellStyle name="输入 6 20" xfId="34339"/>
    <cellStyle name="输入 6 3" xfId="2743"/>
    <cellStyle name="输入 6 3 2" xfId="6622"/>
    <cellStyle name="输入 6 3 2 2" xfId="27538"/>
    <cellStyle name="输入 6 3 2 3" xfId="17841"/>
    <cellStyle name="输入 6 3 3" xfId="10295"/>
    <cellStyle name="输入 6 3 3 2" xfId="30296"/>
    <cellStyle name="输入 6 3 3 3" xfId="21401"/>
    <cellStyle name="输入 6 3 4" xfId="13389"/>
    <cellStyle name="输入 6 3 4 2" xfId="32705"/>
    <cellStyle name="输入 6 3 5" xfId="24802"/>
    <cellStyle name="输入 6 3 6" xfId="35787"/>
    <cellStyle name="输入 6 4" xfId="2894"/>
    <cellStyle name="输入 6 4 2" xfId="6773"/>
    <cellStyle name="输入 6 4 2 2" xfId="27671"/>
    <cellStyle name="输入 6 4 2 3" xfId="17992"/>
    <cellStyle name="输入 6 4 3" xfId="10446"/>
    <cellStyle name="输入 6 4 3 2" xfId="30429"/>
    <cellStyle name="输入 6 4 3 3" xfId="21552"/>
    <cellStyle name="输入 6 4 4" xfId="13480"/>
    <cellStyle name="输入 6 4 4 2" xfId="32796"/>
    <cellStyle name="输入 6 4 5" xfId="24935"/>
    <cellStyle name="输入 6 5" xfId="3054"/>
    <cellStyle name="输入 6 5 2" xfId="6920"/>
    <cellStyle name="输入 6 5 2 2" xfId="27771"/>
    <cellStyle name="输入 6 5 2 3" xfId="18139"/>
    <cellStyle name="输入 6 5 3" xfId="10593"/>
    <cellStyle name="输入 6 5 3 2" xfId="30529"/>
    <cellStyle name="输入 6 5 3 3" xfId="21699"/>
    <cellStyle name="输入 6 5 4" xfId="13542"/>
    <cellStyle name="输入 6 5 4 2" xfId="32858"/>
    <cellStyle name="输入 6 5 5" xfId="25036"/>
    <cellStyle name="输入 6 6" xfId="3299"/>
    <cellStyle name="输入 6 6 2" xfId="7164"/>
    <cellStyle name="输入 6 6 2 2" xfId="27948"/>
    <cellStyle name="输入 6 6 2 3" xfId="18383"/>
    <cellStyle name="输入 6 6 3" xfId="10837"/>
    <cellStyle name="输入 6 6 3 2" xfId="30706"/>
    <cellStyle name="输入 6 6 3 3" xfId="21943"/>
    <cellStyle name="输入 6 6 4" xfId="13681"/>
    <cellStyle name="输入 6 6 4 2" xfId="32997"/>
    <cellStyle name="输入 6 6 5" xfId="25213"/>
    <cellStyle name="输入 6 7" xfId="3441"/>
    <cellStyle name="输入 6 7 2" xfId="7299"/>
    <cellStyle name="输入 6 7 2 2" xfId="28040"/>
    <cellStyle name="输入 6 7 2 3" xfId="18518"/>
    <cellStyle name="输入 6 7 3" xfId="10972"/>
    <cellStyle name="输入 6 7 3 2" xfId="30798"/>
    <cellStyle name="输入 6 7 3 3" xfId="22078"/>
    <cellStyle name="输入 6 7 4" xfId="13725"/>
    <cellStyle name="输入 6 7 4 2" xfId="33041"/>
    <cellStyle name="输入 6 7 5" xfId="25308"/>
    <cellStyle name="输入 6 8" xfId="3694"/>
    <cellStyle name="输入 6 8 2" xfId="7551"/>
    <cellStyle name="输入 6 8 2 2" xfId="28185"/>
    <cellStyle name="输入 6 8 2 3" xfId="18770"/>
    <cellStyle name="输入 6 8 3" xfId="11224"/>
    <cellStyle name="输入 6 8 3 2" xfId="30943"/>
    <cellStyle name="输入 6 8 3 3" xfId="22330"/>
    <cellStyle name="输入 6 8 4" xfId="13824"/>
    <cellStyle name="输入 6 8 4 2" xfId="33140"/>
    <cellStyle name="输入 6 8 5" xfId="25454"/>
    <cellStyle name="输入 6 9" xfId="3950"/>
    <cellStyle name="输入 6 9 2" xfId="7776"/>
    <cellStyle name="输入 6 9 2 2" xfId="28365"/>
    <cellStyle name="输入 6 9 2 3" xfId="18995"/>
    <cellStyle name="输入 6 9 3" xfId="11449"/>
    <cellStyle name="输入 6 9 3 2" xfId="31123"/>
    <cellStyle name="输入 6 9 3 3" xfId="22555"/>
    <cellStyle name="输入 6 9 4" xfId="13956"/>
    <cellStyle name="输入 6 9 4 2" xfId="33272"/>
    <cellStyle name="输入 6 9 5" xfId="25654"/>
    <cellStyle name="输入 7" xfId="1482"/>
    <cellStyle name="输入 7 10" xfId="4095"/>
    <cellStyle name="输入 7 10 2" xfId="7920"/>
    <cellStyle name="输入 7 10 2 2" xfId="28462"/>
    <cellStyle name="输入 7 10 2 3" xfId="19139"/>
    <cellStyle name="输入 7 10 3" xfId="11593"/>
    <cellStyle name="输入 7 10 3 2" xfId="31220"/>
    <cellStyle name="输入 7 10 3 3" xfId="22699"/>
    <cellStyle name="输入 7 10 4" xfId="14015"/>
    <cellStyle name="输入 7 10 4 2" xfId="33331"/>
    <cellStyle name="输入 7 10 5" xfId="25751"/>
    <cellStyle name="输入 7 11" xfId="4337"/>
    <cellStyle name="输入 7 11 2" xfId="8157"/>
    <cellStyle name="输入 7 11 2 2" xfId="28632"/>
    <cellStyle name="输入 7 11 2 3" xfId="19376"/>
    <cellStyle name="输入 7 11 3" xfId="11830"/>
    <cellStyle name="输入 7 11 3 2" xfId="31390"/>
    <cellStyle name="输入 7 11 3 3" xfId="22936"/>
    <cellStyle name="输入 7 11 4" xfId="14147"/>
    <cellStyle name="输入 7 11 4 2" xfId="33463"/>
    <cellStyle name="输入 7 11 5" xfId="25926"/>
    <cellStyle name="输入 7 12" xfId="4465"/>
    <cellStyle name="输入 7 12 2" xfId="8283"/>
    <cellStyle name="输入 7 12 2 2" xfId="28715"/>
    <cellStyle name="输入 7 12 2 3" xfId="19502"/>
    <cellStyle name="输入 7 12 3" xfId="11956"/>
    <cellStyle name="输入 7 12 3 2" xfId="31473"/>
    <cellStyle name="输入 7 12 3 3" xfId="23062"/>
    <cellStyle name="输入 7 12 4" xfId="14188"/>
    <cellStyle name="输入 7 12 4 2" xfId="33504"/>
    <cellStyle name="输入 7 12 5" xfId="26010"/>
    <cellStyle name="输入 7 13" xfId="4710"/>
    <cellStyle name="输入 7 13 2" xfId="8523"/>
    <cellStyle name="输入 7 13 2 2" xfId="28848"/>
    <cellStyle name="输入 7 13 2 3" xfId="19742"/>
    <cellStyle name="输入 7 13 3" xfId="12196"/>
    <cellStyle name="输入 7 13 3 2" xfId="31606"/>
    <cellStyle name="输入 7 13 3 3" xfId="23302"/>
    <cellStyle name="输入 7 13 4" xfId="14281"/>
    <cellStyle name="输入 7 13 4 2" xfId="33597"/>
    <cellStyle name="输入 7 13 5" xfId="26148"/>
    <cellStyle name="输入 7 14" xfId="4863"/>
    <cellStyle name="输入 7 14 2" xfId="8674"/>
    <cellStyle name="输入 7 14 2 2" xfId="28993"/>
    <cellStyle name="输入 7 14 2 3" xfId="19893"/>
    <cellStyle name="输入 7 14 3" xfId="12347"/>
    <cellStyle name="输入 7 14 3 2" xfId="31751"/>
    <cellStyle name="输入 7 14 3 3" xfId="23453"/>
    <cellStyle name="输入 7 14 4" xfId="14390"/>
    <cellStyle name="输入 7 14 4 2" xfId="33706"/>
    <cellStyle name="输入 7 14 5" xfId="26293"/>
    <cellStyle name="输入 7 15" xfId="5007"/>
    <cellStyle name="输入 7 15 2" xfId="8806"/>
    <cellStyle name="输入 7 15 2 2" xfId="29080"/>
    <cellStyle name="输入 7 15 2 3" xfId="20025"/>
    <cellStyle name="输入 7 15 3" xfId="12479"/>
    <cellStyle name="输入 7 15 3 2" xfId="31838"/>
    <cellStyle name="输入 7 15 3 3" xfId="23585"/>
    <cellStyle name="输入 7 15 4" xfId="14439"/>
    <cellStyle name="输入 7 15 4 2" xfId="33755"/>
    <cellStyle name="输入 7 15 5" xfId="26392"/>
    <cellStyle name="输入 7 16" xfId="5135"/>
    <cellStyle name="输入 7 16 2" xfId="8919"/>
    <cellStyle name="输入 7 16 2 2" xfId="29189"/>
    <cellStyle name="输入 7 16 2 3" xfId="20138"/>
    <cellStyle name="输入 7 16 3" xfId="12592"/>
    <cellStyle name="输入 7 16 3 2" xfId="31947"/>
    <cellStyle name="输入 7 16 3 3" xfId="23698"/>
    <cellStyle name="输入 7 16 4" xfId="14512"/>
    <cellStyle name="输入 7 16 4 2" xfId="33828"/>
    <cellStyle name="输入 7 16 5" xfId="26511"/>
    <cellStyle name="输入 7 17" xfId="5260"/>
    <cellStyle name="输入 7 17 2" xfId="9031"/>
    <cellStyle name="输入 7 17 2 2" xfId="29262"/>
    <cellStyle name="输入 7 17 2 3" xfId="20250"/>
    <cellStyle name="输入 7 17 3" xfId="12704"/>
    <cellStyle name="输入 7 17 3 2" xfId="32020"/>
    <cellStyle name="输入 7 17 3 3" xfId="23810"/>
    <cellStyle name="输入 7 17 4" xfId="14549"/>
    <cellStyle name="输入 7 17 4 2" xfId="33865"/>
    <cellStyle name="输入 7 17 5" xfId="26597"/>
    <cellStyle name="输入 7 18" xfId="5581"/>
    <cellStyle name="输入 7 18 2" xfId="9259"/>
    <cellStyle name="输入 7 18 2 2" xfId="29447"/>
    <cellStyle name="输入 7 18 3" xfId="16802"/>
    <cellStyle name="输入 7 18 4" xfId="14725"/>
    <cellStyle name="输入 7 19" xfId="5179"/>
    <cellStyle name="输入 7 19 2" xfId="26555"/>
    <cellStyle name="输入 7 19 3" xfId="16566"/>
    <cellStyle name="输入 7 2" xfId="2594"/>
    <cellStyle name="输入 7 2 2" xfId="6474"/>
    <cellStyle name="输入 7 2 2 2" xfId="27401"/>
    <cellStyle name="输入 7 2 2 3" xfId="17693"/>
    <cellStyle name="输入 7 2 3" xfId="10147"/>
    <cellStyle name="输入 7 2 3 2" xfId="30159"/>
    <cellStyle name="输入 7 2 3 3" xfId="21253"/>
    <cellStyle name="输入 7 2 4" xfId="13304"/>
    <cellStyle name="输入 7 2 4 2" xfId="32620"/>
    <cellStyle name="输入 7 2 5" xfId="24664"/>
    <cellStyle name="输入 7 2 6" xfId="34840"/>
    <cellStyle name="输入 7 20" xfId="35024"/>
    <cellStyle name="输入 7 3" xfId="2744"/>
    <cellStyle name="输入 7 3 2" xfId="6623"/>
    <cellStyle name="输入 7 3 2 2" xfId="27539"/>
    <cellStyle name="输入 7 3 2 3" xfId="17842"/>
    <cellStyle name="输入 7 3 3" xfId="10296"/>
    <cellStyle name="输入 7 3 3 2" xfId="30297"/>
    <cellStyle name="输入 7 3 3 3" xfId="21402"/>
    <cellStyle name="输入 7 3 4" xfId="13390"/>
    <cellStyle name="输入 7 3 4 2" xfId="32706"/>
    <cellStyle name="输入 7 3 5" xfId="24803"/>
    <cellStyle name="输入 7 3 6" xfId="35641"/>
    <cellStyle name="输入 7 4" xfId="2895"/>
    <cellStyle name="输入 7 4 2" xfId="6774"/>
    <cellStyle name="输入 7 4 2 2" xfId="27672"/>
    <cellStyle name="输入 7 4 2 3" xfId="17993"/>
    <cellStyle name="输入 7 4 3" xfId="10447"/>
    <cellStyle name="输入 7 4 3 2" xfId="30430"/>
    <cellStyle name="输入 7 4 3 3" xfId="21553"/>
    <cellStyle name="输入 7 4 4" xfId="13481"/>
    <cellStyle name="输入 7 4 4 2" xfId="32797"/>
    <cellStyle name="输入 7 4 5" xfId="24936"/>
    <cellStyle name="输入 7 5" xfId="3055"/>
    <cellStyle name="输入 7 5 2" xfId="6921"/>
    <cellStyle name="输入 7 5 2 2" xfId="27772"/>
    <cellStyle name="输入 7 5 2 3" xfId="18140"/>
    <cellStyle name="输入 7 5 3" xfId="10594"/>
    <cellStyle name="输入 7 5 3 2" xfId="30530"/>
    <cellStyle name="输入 7 5 3 3" xfId="21700"/>
    <cellStyle name="输入 7 5 4" xfId="13543"/>
    <cellStyle name="输入 7 5 4 2" xfId="32859"/>
    <cellStyle name="输入 7 5 5" xfId="25037"/>
    <cellStyle name="输入 7 6" xfId="3300"/>
    <cellStyle name="输入 7 6 2" xfId="7165"/>
    <cellStyle name="输入 7 6 2 2" xfId="27949"/>
    <cellStyle name="输入 7 6 2 3" xfId="18384"/>
    <cellStyle name="输入 7 6 3" xfId="10838"/>
    <cellStyle name="输入 7 6 3 2" xfId="30707"/>
    <cellStyle name="输入 7 6 3 3" xfId="21944"/>
    <cellStyle name="输入 7 6 4" xfId="13682"/>
    <cellStyle name="输入 7 6 4 2" xfId="32998"/>
    <cellStyle name="输入 7 6 5" xfId="25214"/>
    <cellStyle name="输入 7 7" xfId="3442"/>
    <cellStyle name="输入 7 7 2" xfId="7300"/>
    <cellStyle name="输入 7 7 2 2" xfId="28041"/>
    <cellStyle name="输入 7 7 2 3" xfId="18519"/>
    <cellStyle name="输入 7 7 3" xfId="10973"/>
    <cellStyle name="输入 7 7 3 2" xfId="30799"/>
    <cellStyle name="输入 7 7 3 3" xfId="22079"/>
    <cellStyle name="输入 7 7 4" xfId="13726"/>
    <cellStyle name="输入 7 7 4 2" xfId="33042"/>
    <cellStyle name="输入 7 7 5" xfId="25309"/>
    <cellStyle name="输入 7 8" xfId="3695"/>
    <cellStyle name="输入 7 8 2" xfId="7552"/>
    <cellStyle name="输入 7 8 2 2" xfId="28186"/>
    <cellStyle name="输入 7 8 2 3" xfId="18771"/>
    <cellStyle name="输入 7 8 3" xfId="11225"/>
    <cellStyle name="输入 7 8 3 2" xfId="30944"/>
    <cellStyle name="输入 7 8 3 3" xfId="22331"/>
    <cellStyle name="输入 7 8 4" xfId="13825"/>
    <cellStyle name="输入 7 8 4 2" xfId="33141"/>
    <cellStyle name="输入 7 8 5" xfId="25455"/>
    <cellStyle name="输入 7 9" xfId="3951"/>
    <cellStyle name="输入 7 9 2" xfId="7777"/>
    <cellStyle name="输入 7 9 2 2" xfId="28366"/>
    <cellStyle name="输入 7 9 2 3" xfId="18996"/>
    <cellStyle name="输入 7 9 3" xfId="11450"/>
    <cellStyle name="输入 7 9 3 2" xfId="31124"/>
    <cellStyle name="输入 7 9 3 3" xfId="22556"/>
    <cellStyle name="输入 7 9 4" xfId="13957"/>
    <cellStyle name="输入 7 9 4 2" xfId="33273"/>
    <cellStyle name="输入 7 9 5" xfId="25655"/>
    <cellStyle name="输出" xfId="34023"/>
    <cellStyle name="输出 2" xfId="1408"/>
    <cellStyle name="输出 2 10" xfId="4391"/>
    <cellStyle name="输出 2 10 2" xfId="8209"/>
    <cellStyle name="输出 2 10 2 2" xfId="19428"/>
    <cellStyle name="输出 2 10 3" xfId="11882"/>
    <cellStyle name="输出 2 10 3 2" xfId="22988"/>
    <cellStyle name="输出 2 10 4" xfId="15938"/>
    <cellStyle name="输出 2 11" xfId="4636"/>
    <cellStyle name="输出 2 11 2" xfId="8449"/>
    <cellStyle name="输出 2 11 2 2" xfId="19668"/>
    <cellStyle name="输出 2 11 3" xfId="12122"/>
    <cellStyle name="输出 2 11 3 2" xfId="23228"/>
    <cellStyle name="输出 2 11 4" xfId="16085"/>
    <cellStyle name="输出 2 12" xfId="4933"/>
    <cellStyle name="输出 2 12 2" xfId="8732"/>
    <cellStyle name="输出 2 12 2 2" xfId="19951"/>
    <cellStyle name="输出 2 12 3" xfId="12405"/>
    <cellStyle name="输出 2 12 3 2" xfId="23511"/>
    <cellStyle name="输出 2 12 4" xfId="16210"/>
    <cellStyle name="输出 2 13" xfId="5186"/>
    <cellStyle name="输出 2 13 2" xfId="8957"/>
    <cellStyle name="输出 2 13 2 2" xfId="20176"/>
    <cellStyle name="输出 2 13 3" xfId="12630"/>
    <cellStyle name="输出 2 13 3 2" xfId="23736"/>
    <cellStyle name="输出 2 13 4" xfId="16325"/>
    <cellStyle name="输出 2 14" xfId="2949"/>
    <cellStyle name="输出 2 14 2" xfId="16426"/>
    <cellStyle name="输出 2 15" xfId="9072"/>
    <cellStyle name="输出 2 15 2" xfId="20291"/>
    <cellStyle name="输出 2 16" xfId="34073"/>
    <cellStyle name="输出 2 2" xfId="1409"/>
    <cellStyle name="输出 2 2 10" xfId="4392"/>
    <cellStyle name="输出 2 2 10 2" xfId="8210"/>
    <cellStyle name="输出 2 2 10 2 2" xfId="19429"/>
    <cellStyle name="输出 2 2 10 3" xfId="11883"/>
    <cellStyle name="输出 2 2 10 3 2" xfId="22989"/>
    <cellStyle name="输出 2 2 10 4" xfId="15939"/>
    <cellStyle name="输出 2 2 11" xfId="4637"/>
    <cellStyle name="输出 2 2 11 2" xfId="8450"/>
    <cellStyle name="输出 2 2 11 2 2" xfId="19669"/>
    <cellStyle name="输出 2 2 11 3" xfId="12123"/>
    <cellStyle name="输出 2 2 11 3 2" xfId="23229"/>
    <cellStyle name="输出 2 2 11 4" xfId="16086"/>
    <cellStyle name="输出 2 2 12" xfId="4934"/>
    <cellStyle name="输出 2 2 12 2" xfId="8733"/>
    <cellStyle name="输出 2 2 12 2 2" xfId="19952"/>
    <cellStyle name="输出 2 2 12 3" xfId="12406"/>
    <cellStyle name="输出 2 2 12 3 2" xfId="23512"/>
    <cellStyle name="输出 2 2 12 4" xfId="16211"/>
    <cellStyle name="输出 2 2 13" xfId="5187"/>
    <cellStyle name="输出 2 2 13 2" xfId="8958"/>
    <cellStyle name="输出 2 2 13 2 2" xfId="20177"/>
    <cellStyle name="输出 2 2 13 3" xfId="12631"/>
    <cellStyle name="输出 2 2 13 3 2" xfId="23737"/>
    <cellStyle name="输出 2 2 13 4" xfId="16326"/>
    <cellStyle name="输出 2 2 14" xfId="2950"/>
    <cellStyle name="输出 2 2 14 2" xfId="16478"/>
    <cellStyle name="输出 2 2 15" xfId="9073"/>
    <cellStyle name="输出 2 2 15 2" xfId="20292"/>
    <cellStyle name="输出 2 2 16" xfId="34096"/>
    <cellStyle name="输出 2 2 2" xfId="1410"/>
    <cellStyle name="输出 2 2 2 10" xfId="5188"/>
    <cellStyle name="输出 2 2 2 10 2" xfId="8959"/>
    <cellStyle name="输出 2 2 2 10 2 2" xfId="20178"/>
    <cellStyle name="输出 2 2 2 10 3" xfId="12632"/>
    <cellStyle name="输出 2 2 2 10 3 2" xfId="23738"/>
    <cellStyle name="输出 2 2 2 10 4" xfId="16327"/>
    <cellStyle name="输出 2 2 2 11" xfId="2951"/>
    <cellStyle name="输出 2 2 2 11 2" xfId="14558"/>
    <cellStyle name="输出 2 2 2 12" xfId="9074"/>
    <cellStyle name="输出 2 2 2 12 2" xfId="20293"/>
    <cellStyle name="输出 2 2 2 13" xfId="34688"/>
    <cellStyle name="输出 2 2 2 2" xfId="1411"/>
    <cellStyle name="输出 2 2 2 2 10" xfId="2952"/>
    <cellStyle name="输出 2 2 2 2 10 2" xfId="16431"/>
    <cellStyle name="输出 2 2 2 2 11" xfId="9075"/>
    <cellStyle name="输出 2 2 2 2 11 2" xfId="20294"/>
    <cellStyle name="输出 2 2 2 2 12" xfId="34902"/>
    <cellStyle name="输出 2 2 2 2 2" xfId="2984"/>
    <cellStyle name="输出 2 2 2 2 2 2" xfId="6850"/>
    <cellStyle name="输出 2 2 2 2 2 2 2" xfId="18069"/>
    <cellStyle name="输出 2 2 2 2 2 3" xfId="10523"/>
    <cellStyle name="输出 2 2 2 2 2 3 2" xfId="21629"/>
    <cellStyle name="输出 2 2 2 2 2 4" xfId="15224"/>
    <cellStyle name="输出 2 2 2 2 2 5" xfId="34853"/>
    <cellStyle name="输出 2 2 2 2 3" xfId="3371"/>
    <cellStyle name="输出 2 2 2 2 3 2" xfId="7229"/>
    <cellStyle name="输出 2 2 2 2 3 2 2" xfId="18448"/>
    <cellStyle name="输出 2 2 2 2 3 3" xfId="10902"/>
    <cellStyle name="输出 2 2 2 2 3 3 2" xfId="22008"/>
    <cellStyle name="输出 2 2 2 2 3 4" xfId="15420"/>
    <cellStyle name="输出 2 2 2 2 3 5" xfId="36087"/>
    <cellStyle name="输出 2 2 2 2 4" xfId="3624"/>
    <cellStyle name="输出 2 2 2 2 4 2" xfId="7481"/>
    <cellStyle name="输出 2 2 2 2 4 2 2" xfId="18700"/>
    <cellStyle name="输出 2 2 2 2 4 3" xfId="11154"/>
    <cellStyle name="输出 2 2 2 2 4 3 2" xfId="22260"/>
    <cellStyle name="输出 2 2 2 2 4 4" xfId="15573"/>
    <cellStyle name="输出 2 2 2 2 5" xfId="4024"/>
    <cellStyle name="输出 2 2 2 2 5 2" xfId="7849"/>
    <cellStyle name="输出 2 2 2 2 5 2 2" xfId="19068"/>
    <cellStyle name="输出 2 2 2 2 5 3" xfId="11522"/>
    <cellStyle name="输出 2 2 2 2 5 3 2" xfId="22628"/>
    <cellStyle name="输出 2 2 2 2 5 4" xfId="15751"/>
    <cellStyle name="输出 2 2 2 2 6" xfId="4394"/>
    <cellStyle name="输出 2 2 2 2 6 2" xfId="8212"/>
    <cellStyle name="输出 2 2 2 2 6 2 2" xfId="19431"/>
    <cellStyle name="输出 2 2 2 2 6 3" xfId="11885"/>
    <cellStyle name="输出 2 2 2 2 6 3 2" xfId="22991"/>
    <cellStyle name="输出 2 2 2 2 6 4" xfId="15941"/>
    <cellStyle name="输出 2 2 2 2 7" xfId="4639"/>
    <cellStyle name="输出 2 2 2 2 7 2" xfId="8452"/>
    <cellStyle name="输出 2 2 2 2 7 2 2" xfId="19671"/>
    <cellStyle name="输出 2 2 2 2 7 3" xfId="12125"/>
    <cellStyle name="输出 2 2 2 2 7 3 2" xfId="23231"/>
    <cellStyle name="输出 2 2 2 2 7 4" xfId="16088"/>
    <cellStyle name="输出 2 2 2 2 8" xfId="4936"/>
    <cellStyle name="输出 2 2 2 2 8 2" xfId="8735"/>
    <cellStyle name="输出 2 2 2 2 8 2 2" xfId="19954"/>
    <cellStyle name="输出 2 2 2 2 8 3" xfId="12408"/>
    <cellStyle name="输出 2 2 2 2 8 3 2" xfId="23514"/>
    <cellStyle name="输出 2 2 2 2 8 4" xfId="16213"/>
    <cellStyle name="输出 2 2 2 2 9" xfId="5189"/>
    <cellStyle name="输出 2 2 2 2 9 2" xfId="8960"/>
    <cellStyle name="输出 2 2 2 2 9 2 2" xfId="20179"/>
    <cellStyle name="输出 2 2 2 2 9 3" xfId="12633"/>
    <cellStyle name="输出 2 2 2 2 9 3 2" xfId="23739"/>
    <cellStyle name="输出 2 2 2 2 9 4" xfId="16328"/>
    <cellStyle name="输出 2 2 2 3" xfId="2983"/>
    <cellStyle name="输出 2 2 2 3 2" xfId="6849"/>
    <cellStyle name="输出 2 2 2 3 2 2" xfId="18068"/>
    <cellStyle name="输出 2 2 2 3 3" xfId="10522"/>
    <cellStyle name="输出 2 2 2 3 3 2" xfId="21628"/>
    <cellStyle name="输出 2 2 2 3 4" xfId="15223"/>
    <cellStyle name="输出 2 2 2 3 5" xfId="35305"/>
    <cellStyle name="输出 2 2 2 4" xfId="3370"/>
    <cellStyle name="输出 2 2 2 4 2" xfId="7228"/>
    <cellStyle name="输出 2 2 2 4 2 2" xfId="18447"/>
    <cellStyle name="输出 2 2 2 4 3" xfId="10901"/>
    <cellStyle name="输出 2 2 2 4 3 2" xfId="22007"/>
    <cellStyle name="输出 2 2 2 4 4" xfId="15419"/>
    <cellStyle name="输出 2 2 2 4 5" xfId="35597"/>
    <cellStyle name="输出 2 2 2 5" xfId="3623"/>
    <cellStyle name="输出 2 2 2 5 2" xfId="7480"/>
    <cellStyle name="输出 2 2 2 5 2 2" xfId="18699"/>
    <cellStyle name="输出 2 2 2 5 3" xfId="11153"/>
    <cellStyle name="输出 2 2 2 5 3 2" xfId="22259"/>
    <cellStyle name="输出 2 2 2 5 4" xfId="15572"/>
    <cellStyle name="输出 2 2 2 6" xfId="4023"/>
    <cellStyle name="输出 2 2 2 6 2" xfId="7848"/>
    <cellStyle name="输出 2 2 2 6 2 2" xfId="19067"/>
    <cellStyle name="输出 2 2 2 6 3" xfId="11521"/>
    <cellStyle name="输出 2 2 2 6 3 2" xfId="22627"/>
    <cellStyle name="输出 2 2 2 6 4" xfId="15750"/>
    <cellStyle name="输出 2 2 2 7" xfId="4393"/>
    <cellStyle name="输出 2 2 2 7 2" xfId="8211"/>
    <cellStyle name="输出 2 2 2 7 2 2" xfId="19430"/>
    <cellStyle name="输出 2 2 2 7 3" xfId="11884"/>
    <cellStyle name="输出 2 2 2 7 3 2" xfId="22990"/>
    <cellStyle name="输出 2 2 2 7 4" xfId="15940"/>
    <cellStyle name="输出 2 2 2 8" xfId="4638"/>
    <cellStyle name="输出 2 2 2 8 2" xfId="8451"/>
    <cellStyle name="输出 2 2 2 8 2 2" xfId="19670"/>
    <cellStyle name="输出 2 2 2 8 3" xfId="12124"/>
    <cellStyle name="输出 2 2 2 8 3 2" xfId="23230"/>
    <cellStyle name="输出 2 2 2 8 4" xfId="16087"/>
    <cellStyle name="输出 2 2 2 9" xfId="4935"/>
    <cellStyle name="输出 2 2 2 9 2" xfId="8734"/>
    <cellStyle name="输出 2 2 2 9 2 2" xfId="19953"/>
    <cellStyle name="输出 2 2 2 9 3" xfId="12407"/>
    <cellStyle name="输出 2 2 2 9 3 2" xfId="23513"/>
    <cellStyle name="输出 2 2 2 9 4" xfId="16212"/>
    <cellStyle name="输出 2 2 3" xfId="1412"/>
    <cellStyle name="输出 2 2 3 10" xfId="5190"/>
    <cellStyle name="输出 2 2 3 10 2" xfId="8961"/>
    <cellStyle name="输出 2 2 3 10 2 2" xfId="20180"/>
    <cellStyle name="输出 2 2 3 10 3" xfId="12634"/>
    <cellStyle name="输出 2 2 3 10 3 2" xfId="23740"/>
    <cellStyle name="输出 2 2 3 10 4" xfId="16329"/>
    <cellStyle name="输出 2 2 3 11" xfId="2953"/>
    <cellStyle name="输出 2 2 3 11 2" xfId="16414"/>
    <cellStyle name="输出 2 2 3 12" xfId="9076"/>
    <cellStyle name="输出 2 2 3 12 2" xfId="20295"/>
    <cellStyle name="输出 2 2 3 13" xfId="34398"/>
    <cellStyle name="输出 2 2 3 2" xfId="1413"/>
    <cellStyle name="输出 2 2 3 2 10" xfId="2954"/>
    <cellStyle name="输出 2 2 3 2 10 2" xfId="16497"/>
    <cellStyle name="输出 2 2 3 2 11" xfId="9077"/>
    <cellStyle name="输出 2 2 3 2 11 2" xfId="20296"/>
    <cellStyle name="输出 2 2 3 2 12" xfId="35176"/>
    <cellStyle name="输出 2 2 3 2 2" xfId="2986"/>
    <cellStyle name="输出 2 2 3 2 2 2" xfId="6852"/>
    <cellStyle name="输出 2 2 3 2 2 2 2" xfId="18071"/>
    <cellStyle name="输出 2 2 3 2 2 3" xfId="10525"/>
    <cellStyle name="输出 2 2 3 2 2 3 2" xfId="21631"/>
    <cellStyle name="输出 2 2 3 2 2 4" xfId="15226"/>
    <cellStyle name="输出 2 2 3 2 2 5" xfId="35544"/>
    <cellStyle name="输出 2 2 3 2 3" xfId="3373"/>
    <cellStyle name="输出 2 2 3 2 3 2" xfId="7231"/>
    <cellStyle name="输出 2 2 3 2 3 2 2" xfId="18450"/>
    <cellStyle name="输出 2 2 3 2 3 3" xfId="10904"/>
    <cellStyle name="输出 2 2 3 2 3 3 2" xfId="22010"/>
    <cellStyle name="输出 2 2 3 2 3 4" xfId="15422"/>
    <cellStyle name="输出 2 2 3 2 3 5" xfId="36128"/>
    <cellStyle name="输出 2 2 3 2 4" xfId="3626"/>
    <cellStyle name="输出 2 2 3 2 4 2" xfId="7483"/>
    <cellStyle name="输出 2 2 3 2 4 2 2" xfId="18702"/>
    <cellStyle name="输出 2 2 3 2 4 3" xfId="11156"/>
    <cellStyle name="输出 2 2 3 2 4 3 2" xfId="22262"/>
    <cellStyle name="输出 2 2 3 2 4 4" xfId="15575"/>
    <cellStyle name="输出 2 2 3 2 5" xfId="4026"/>
    <cellStyle name="输出 2 2 3 2 5 2" xfId="7851"/>
    <cellStyle name="输出 2 2 3 2 5 2 2" xfId="19070"/>
    <cellStyle name="输出 2 2 3 2 5 3" xfId="11524"/>
    <cellStyle name="输出 2 2 3 2 5 3 2" xfId="22630"/>
    <cellStyle name="输出 2 2 3 2 5 4" xfId="15753"/>
    <cellStyle name="输出 2 2 3 2 6" xfId="4396"/>
    <cellStyle name="输出 2 2 3 2 6 2" xfId="8214"/>
    <cellStyle name="输出 2 2 3 2 6 2 2" xfId="19433"/>
    <cellStyle name="输出 2 2 3 2 6 3" xfId="11887"/>
    <cellStyle name="输出 2 2 3 2 6 3 2" xfId="22993"/>
    <cellStyle name="输出 2 2 3 2 6 4" xfId="15943"/>
    <cellStyle name="输出 2 2 3 2 7" xfId="4641"/>
    <cellStyle name="输出 2 2 3 2 7 2" xfId="8454"/>
    <cellStyle name="输出 2 2 3 2 7 2 2" xfId="19673"/>
    <cellStyle name="输出 2 2 3 2 7 3" xfId="12127"/>
    <cellStyle name="输出 2 2 3 2 7 3 2" xfId="23233"/>
    <cellStyle name="输出 2 2 3 2 7 4" xfId="16090"/>
    <cellStyle name="输出 2 2 3 2 8" xfId="4938"/>
    <cellStyle name="输出 2 2 3 2 8 2" xfId="8737"/>
    <cellStyle name="输出 2 2 3 2 8 2 2" xfId="19956"/>
    <cellStyle name="输出 2 2 3 2 8 3" xfId="12410"/>
    <cellStyle name="输出 2 2 3 2 8 3 2" xfId="23516"/>
    <cellStyle name="输出 2 2 3 2 8 4" xfId="16215"/>
    <cellStyle name="输出 2 2 3 2 9" xfId="5191"/>
    <cellStyle name="输出 2 2 3 2 9 2" xfId="8962"/>
    <cellStyle name="输出 2 2 3 2 9 2 2" xfId="20181"/>
    <cellStyle name="输出 2 2 3 2 9 3" xfId="12635"/>
    <cellStyle name="输出 2 2 3 2 9 3 2" xfId="23741"/>
    <cellStyle name="输出 2 2 3 2 9 4" xfId="16330"/>
    <cellStyle name="输出 2 2 3 3" xfId="2985"/>
    <cellStyle name="输出 2 2 3 3 2" xfId="6851"/>
    <cellStyle name="输出 2 2 3 3 2 2" xfId="18070"/>
    <cellStyle name="输出 2 2 3 3 3" xfId="10524"/>
    <cellStyle name="输出 2 2 3 3 3 2" xfId="21630"/>
    <cellStyle name="输出 2 2 3 3 4" xfId="15225"/>
    <cellStyle name="输出 2 2 3 3 5" xfId="35530"/>
    <cellStyle name="输出 2 2 3 4" xfId="3372"/>
    <cellStyle name="输出 2 2 3 4 2" xfId="7230"/>
    <cellStyle name="输出 2 2 3 4 2 2" xfId="18449"/>
    <cellStyle name="输出 2 2 3 4 3" xfId="10903"/>
    <cellStyle name="输出 2 2 3 4 3 2" xfId="22009"/>
    <cellStyle name="输出 2 2 3 4 4" xfId="15421"/>
    <cellStyle name="输出 2 2 3 4 5" xfId="35765"/>
    <cellStyle name="输出 2 2 3 5" xfId="3625"/>
    <cellStyle name="输出 2 2 3 5 2" xfId="7482"/>
    <cellStyle name="输出 2 2 3 5 2 2" xfId="18701"/>
    <cellStyle name="输出 2 2 3 5 3" xfId="11155"/>
    <cellStyle name="输出 2 2 3 5 3 2" xfId="22261"/>
    <cellStyle name="输出 2 2 3 5 4" xfId="15574"/>
    <cellStyle name="输出 2 2 3 6" xfId="4025"/>
    <cellStyle name="输出 2 2 3 6 2" xfId="7850"/>
    <cellStyle name="输出 2 2 3 6 2 2" xfId="19069"/>
    <cellStyle name="输出 2 2 3 6 3" xfId="11523"/>
    <cellStyle name="输出 2 2 3 6 3 2" xfId="22629"/>
    <cellStyle name="输出 2 2 3 6 4" xfId="15752"/>
    <cellStyle name="输出 2 2 3 7" xfId="4395"/>
    <cellStyle name="输出 2 2 3 7 2" xfId="8213"/>
    <cellStyle name="输出 2 2 3 7 2 2" xfId="19432"/>
    <cellStyle name="输出 2 2 3 7 3" xfId="11886"/>
    <cellStyle name="输出 2 2 3 7 3 2" xfId="22992"/>
    <cellStyle name="输出 2 2 3 7 4" xfId="15942"/>
    <cellStyle name="输出 2 2 3 8" xfId="4640"/>
    <cellStyle name="输出 2 2 3 8 2" xfId="8453"/>
    <cellStyle name="输出 2 2 3 8 2 2" xfId="19672"/>
    <cellStyle name="输出 2 2 3 8 3" xfId="12126"/>
    <cellStyle name="输出 2 2 3 8 3 2" xfId="23232"/>
    <cellStyle name="输出 2 2 3 8 4" xfId="16089"/>
    <cellStyle name="输出 2 2 3 9" xfId="4937"/>
    <cellStyle name="输出 2 2 3 9 2" xfId="8736"/>
    <cellStyle name="输出 2 2 3 9 2 2" xfId="19955"/>
    <cellStyle name="输出 2 2 3 9 3" xfId="12409"/>
    <cellStyle name="输出 2 2 3 9 3 2" xfId="23515"/>
    <cellStyle name="输出 2 2 3 9 4" xfId="16214"/>
    <cellStyle name="输出 2 2 4" xfId="1414"/>
    <cellStyle name="输出 2 2 4 10" xfId="2955"/>
    <cellStyle name="输出 2 2 4 10 2" xfId="16445"/>
    <cellStyle name="输出 2 2 4 11" xfId="9078"/>
    <cellStyle name="输出 2 2 4 11 2" xfId="20297"/>
    <cellStyle name="输出 2 2 4 12" xfId="34919"/>
    <cellStyle name="输出 2 2 4 2" xfId="2987"/>
    <cellStyle name="输出 2 2 4 2 2" xfId="6853"/>
    <cellStyle name="输出 2 2 4 2 2 2" xfId="18072"/>
    <cellStyle name="输出 2 2 4 2 3" xfId="10526"/>
    <cellStyle name="输出 2 2 4 2 3 2" xfId="21632"/>
    <cellStyle name="输出 2 2 4 2 4" xfId="15227"/>
    <cellStyle name="输出 2 2 4 2 5" xfId="35515"/>
    <cellStyle name="输出 2 2 4 3" xfId="3374"/>
    <cellStyle name="输出 2 2 4 3 2" xfId="7232"/>
    <cellStyle name="输出 2 2 4 3 2 2" xfId="18451"/>
    <cellStyle name="输出 2 2 4 3 3" xfId="10905"/>
    <cellStyle name="输出 2 2 4 3 3 2" xfId="22011"/>
    <cellStyle name="输出 2 2 4 3 4" xfId="15423"/>
    <cellStyle name="输出 2 2 4 3 5" xfId="36090"/>
    <cellStyle name="输出 2 2 4 4" xfId="3627"/>
    <cellStyle name="输出 2 2 4 4 2" xfId="7484"/>
    <cellStyle name="输出 2 2 4 4 2 2" xfId="18703"/>
    <cellStyle name="输出 2 2 4 4 3" xfId="11157"/>
    <cellStyle name="输出 2 2 4 4 3 2" xfId="22263"/>
    <cellStyle name="输出 2 2 4 4 4" xfId="15576"/>
    <cellStyle name="输出 2 2 4 5" xfId="4027"/>
    <cellStyle name="输出 2 2 4 5 2" xfId="7852"/>
    <cellStyle name="输出 2 2 4 5 2 2" xfId="19071"/>
    <cellStyle name="输出 2 2 4 5 3" xfId="11525"/>
    <cellStyle name="输出 2 2 4 5 3 2" xfId="22631"/>
    <cellStyle name="输出 2 2 4 5 4" xfId="15754"/>
    <cellStyle name="输出 2 2 4 6" xfId="4397"/>
    <cellStyle name="输出 2 2 4 6 2" xfId="8215"/>
    <cellStyle name="输出 2 2 4 6 2 2" xfId="19434"/>
    <cellStyle name="输出 2 2 4 6 3" xfId="11888"/>
    <cellStyle name="输出 2 2 4 6 3 2" xfId="22994"/>
    <cellStyle name="输出 2 2 4 6 4" xfId="15944"/>
    <cellStyle name="输出 2 2 4 7" xfId="4642"/>
    <cellStyle name="输出 2 2 4 7 2" xfId="8455"/>
    <cellStyle name="输出 2 2 4 7 2 2" xfId="19674"/>
    <cellStyle name="输出 2 2 4 7 3" xfId="12128"/>
    <cellStyle name="输出 2 2 4 7 3 2" xfId="23234"/>
    <cellStyle name="输出 2 2 4 7 4" xfId="16091"/>
    <cellStyle name="输出 2 2 4 8" xfId="4939"/>
    <cellStyle name="输出 2 2 4 8 2" xfId="8738"/>
    <cellStyle name="输出 2 2 4 8 2 2" xfId="19957"/>
    <cellStyle name="输出 2 2 4 8 3" xfId="12411"/>
    <cellStyle name="输出 2 2 4 8 3 2" xfId="23517"/>
    <cellStyle name="输出 2 2 4 8 4" xfId="16216"/>
    <cellStyle name="输出 2 2 4 9" xfId="5192"/>
    <cellStyle name="输出 2 2 4 9 2" xfId="8963"/>
    <cellStyle name="输出 2 2 4 9 2 2" xfId="20182"/>
    <cellStyle name="输出 2 2 4 9 3" xfId="12636"/>
    <cellStyle name="输出 2 2 4 9 3 2" xfId="23742"/>
    <cellStyle name="输出 2 2 4 9 4" xfId="16331"/>
    <cellStyle name="输出 2 2 5" xfId="1415"/>
    <cellStyle name="输出 2 2 5 10" xfId="2956"/>
    <cellStyle name="输出 2 2 5 10 2" xfId="16482"/>
    <cellStyle name="输出 2 2 5 11" xfId="9079"/>
    <cellStyle name="输出 2 2 5 11 2" xfId="20298"/>
    <cellStyle name="输出 2 2 5 12" xfId="35087"/>
    <cellStyle name="输出 2 2 5 2" xfId="2988"/>
    <cellStyle name="输出 2 2 5 2 2" xfId="6854"/>
    <cellStyle name="输出 2 2 5 2 2 2" xfId="18073"/>
    <cellStyle name="输出 2 2 5 2 3" xfId="10527"/>
    <cellStyle name="输出 2 2 5 2 3 2" xfId="21633"/>
    <cellStyle name="输出 2 2 5 2 4" xfId="15228"/>
    <cellStyle name="输出 2 2 5 2 5" xfId="35322"/>
    <cellStyle name="输出 2 2 5 3" xfId="3375"/>
    <cellStyle name="输出 2 2 5 3 2" xfId="7233"/>
    <cellStyle name="输出 2 2 5 3 2 2" xfId="18452"/>
    <cellStyle name="输出 2 2 5 3 3" xfId="10906"/>
    <cellStyle name="输出 2 2 5 3 3 2" xfId="22012"/>
    <cellStyle name="输出 2 2 5 3 4" xfId="15424"/>
    <cellStyle name="输出 2 2 5 3 5" xfId="35741"/>
    <cellStyle name="输出 2 2 5 4" xfId="3628"/>
    <cellStyle name="输出 2 2 5 4 2" xfId="7485"/>
    <cellStyle name="输出 2 2 5 4 2 2" xfId="18704"/>
    <cellStyle name="输出 2 2 5 4 3" xfId="11158"/>
    <cellStyle name="输出 2 2 5 4 3 2" xfId="22264"/>
    <cellStyle name="输出 2 2 5 4 4" xfId="15577"/>
    <cellStyle name="输出 2 2 5 5" xfId="4028"/>
    <cellStyle name="输出 2 2 5 5 2" xfId="7853"/>
    <cellStyle name="输出 2 2 5 5 2 2" xfId="19072"/>
    <cellStyle name="输出 2 2 5 5 3" xfId="11526"/>
    <cellStyle name="输出 2 2 5 5 3 2" xfId="22632"/>
    <cellStyle name="输出 2 2 5 5 4" xfId="15755"/>
    <cellStyle name="输出 2 2 5 6" xfId="4398"/>
    <cellStyle name="输出 2 2 5 6 2" xfId="8216"/>
    <cellStyle name="输出 2 2 5 6 2 2" xfId="19435"/>
    <cellStyle name="输出 2 2 5 6 3" xfId="11889"/>
    <cellStyle name="输出 2 2 5 6 3 2" xfId="22995"/>
    <cellStyle name="输出 2 2 5 6 4" xfId="15945"/>
    <cellStyle name="输出 2 2 5 7" xfId="4643"/>
    <cellStyle name="输出 2 2 5 7 2" xfId="8456"/>
    <cellStyle name="输出 2 2 5 7 2 2" xfId="19675"/>
    <cellStyle name="输出 2 2 5 7 3" xfId="12129"/>
    <cellStyle name="输出 2 2 5 7 3 2" xfId="23235"/>
    <cellStyle name="输出 2 2 5 7 4" xfId="16092"/>
    <cellStyle name="输出 2 2 5 8" xfId="4940"/>
    <cellStyle name="输出 2 2 5 8 2" xfId="8739"/>
    <cellStyle name="输出 2 2 5 8 2 2" xfId="19958"/>
    <cellStyle name="输出 2 2 5 8 3" xfId="12412"/>
    <cellStyle name="输出 2 2 5 8 3 2" xfId="23518"/>
    <cellStyle name="输出 2 2 5 8 4" xfId="16217"/>
    <cellStyle name="输出 2 2 5 9" xfId="5193"/>
    <cellStyle name="输出 2 2 5 9 2" xfId="8964"/>
    <cellStyle name="输出 2 2 5 9 2 2" xfId="20183"/>
    <cellStyle name="输出 2 2 5 9 3" xfId="12637"/>
    <cellStyle name="输出 2 2 5 9 3 2" xfId="23743"/>
    <cellStyle name="输出 2 2 5 9 4" xfId="16332"/>
    <cellStyle name="输出 2 2 6" xfId="2982"/>
    <cellStyle name="输出 2 2 6 2" xfId="6848"/>
    <cellStyle name="输出 2 2 6 2 2" xfId="18067"/>
    <cellStyle name="输出 2 2 6 3" xfId="10521"/>
    <cellStyle name="输出 2 2 6 3 2" xfId="21627"/>
    <cellStyle name="输出 2 2 6 4" xfId="15222"/>
    <cellStyle name="输出 2 2 7" xfId="3369"/>
    <cellStyle name="输出 2 2 7 2" xfId="7227"/>
    <cellStyle name="输出 2 2 7 2 2" xfId="18446"/>
    <cellStyle name="输出 2 2 7 3" xfId="10900"/>
    <cellStyle name="输出 2 2 7 3 2" xfId="22006"/>
    <cellStyle name="输出 2 2 7 4" xfId="15418"/>
    <cellStyle name="输出 2 2 8" xfId="3622"/>
    <cellStyle name="输出 2 2 8 2" xfId="7479"/>
    <cellStyle name="输出 2 2 8 2 2" xfId="18698"/>
    <cellStyle name="输出 2 2 8 3" xfId="11152"/>
    <cellStyle name="输出 2 2 8 3 2" xfId="22258"/>
    <cellStyle name="输出 2 2 8 4" xfId="15571"/>
    <cellStyle name="输出 2 2 9" xfId="4022"/>
    <cellStyle name="输出 2 2 9 2" xfId="7847"/>
    <cellStyle name="输出 2 2 9 2 2" xfId="19066"/>
    <cellStyle name="输出 2 2 9 3" xfId="11520"/>
    <cellStyle name="输出 2 2 9 3 2" xfId="22626"/>
    <cellStyle name="输出 2 2 9 4" xfId="15749"/>
    <cellStyle name="输出 2 3" xfId="1416"/>
    <cellStyle name="输出 2 3 10" xfId="4644"/>
    <cellStyle name="输出 2 3 10 2" xfId="8457"/>
    <cellStyle name="输出 2 3 10 2 2" xfId="19676"/>
    <cellStyle name="输出 2 3 10 3" xfId="12130"/>
    <cellStyle name="输出 2 3 10 3 2" xfId="23236"/>
    <cellStyle name="输出 2 3 10 4" xfId="16093"/>
    <cellStyle name="输出 2 3 11" xfId="4941"/>
    <cellStyle name="输出 2 3 11 2" xfId="8740"/>
    <cellStyle name="输出 2 3 11 2 2" xfId="19959"/>
    <cellStyle name="输出 2 3 11 3" xfId="12413"/>
    <cellStyle name="输出 2 3 11 3 2" xfId="23519"/>
    <cellStyle name="输出 2 3 11 4" xfId="16218"/>
    <cellStyle name="输出 2 3 12" xfId="5194"/>
    <cellStyle name="输出 2 3 12 2" xfId="8965"/>
    <cellStyle name="输出 2 3 12 2 2" xfId="20184"/>
    <cellStyle name="输出 2 3 12 3" xfId="12638"/>
    <cellStyle name="输出 2 3 12 3 2" xfId="23744"/>
    <cellStyle name="输出 2 3 12 4" xfId="16333"/>
    <cellStyle name="输出 2 3 13" xfId="2957"/>
    <cellStyle name="输出 2 3 13 2" xfId="16416"/>
    <cellStyle name="输出 2 3 14" xfId="9080"/>
    <cellStyle name="输出 2 3 14 2" xfId="20299"/>
    <cellStyle name="输出 2 3 15" xfId="34118"/>
    <cellStyle name="输出 2 3 2" xfId="1417"/>
    <cellStyle name="输出 2 3 2 10" xfId="5195"/>
    <cellStyle name="输出 2 3 2 10 2" xfId="8966"/>
    <cellStyle name="输出 2 3 2 10 2 2" xfId="20185"/>
    <cellStyle name="输出 2 3 2 10 3" xfId="12639"/>
    <cellStyle name="输出 2 3 2 10 3 2" xfId="23745"/>
    <cellStyle name="输出 2 3 2 10 4" xfId="16334"/>
    <cellStyle name="输出 2 3 2 11" xfId="2958"/>
    <cellStyle name="输出 2 3 2 11 2" xfId="14614"/>
    <cellStyle name="输出 2 3 2 12" xfId="9081"/>
    <cellStyle name="输出 2 3 2 12 2" xfId="20300"/>
    <cellStyle name="输出 2 3 2 13" xfId="34568"/>
    <cellStyle name="输出 2 3 2 2" xfId="1418"/>
    <cellStyle name="输出 2 3 2 2 10" xfId="2959"/>
    <cellStyle name="输出 2 3 2 2 10 2" xfId="16433"/>
    <cellStyle name="输出 2 3 2 2 11" xfId="9082"/>
    <cellStyle name="输出 2 3 2 2 11 2" xfId="20301"/>
    <cellStyle name="输出 2 3 2 2 12" xfId="35219"/>
    <cellStyle name="输出 2 3 2 2 2" xfId="2991"/>
    <cellStyle name="输出 2 3 2 2 2 2" xfId="6857"/>
    <cellStyle name="输出 2 3 2 2 2 2 2" xfId="18076"/>
    <cellStyle name="输出 2 3 2 2 2 3" xfId="10530"/>
    <cellStyle name="输出 2 3 2 2 2 3 2" xfId="21636"/>
    <cellStyle name="输出 2 3 2 2 2 4" xfId="15231"/>
    <cellStyle name="输出 2 3 2 2 2 5" xfId="35048"/>
    <cellStyle name="输出 2 3 2 2 3" xfId="3378"/>
    <cellStyle name="输出 2 3 2 2 3 2" xfId="7236"/>
    <cellStyle name="输出 2 3 2 2 3 2 2" xfId="18455"/>
    <cellStyle name="输出 2 3 2 2 3 3" xfId="10909"/>
    <cellStyle name="输出 2 3 2 2 3 3 2" xfId="22015"/>
    <cellStyle name="输出 2 3 2 2 3 4" xfId="15427"/>
    <cellStyle name="输出 2 3 2 2 3 5" xfId="36131"/>
    <cellStyle name="输出 2 3 2 2 4" xfId="3631"/>
    <cellStyle name="输出 2 3 2 2 4 2" xfId="7488"/>
    <cellStyle name="输出 2 3 2 2 4 2 2" xfId="18707"/>
    <cellStyle name="输出 2 3 2 2 4 3" xfId="11161"/>
    <cellStyle name="输出 2 3 2 2 4 3 2" xfId="22267"/>
    <cellStyle name="输出 2 3 2 2 4 4" xfId="15580"/>
    <cellStyle name="输出 2 3 2 2 5" xfId="4031"/>
    <cellStyle name="输出 2 3 2 2 5 2" xfId="7856"/>
    <cellStyle name="输出 2 3 2 2 5 2 2" xfId="19075"/>
    <cellStyle name="输出 2 3 2 2 5 3" xfId="11529"/>
    <cellStyle name="输出 2 3 2 2 5 3 2" xfId="22635"/>
    <cellStyle name="输出 2 3 2 2 5 4" xfId="15758"/>
    <cellStyle name="输出 2 3 2 2 6" xfId="4401"/>
    <cellStyle name="输出 2 3 2 2 6 2" xfId="8219"/>
    <cellStyle name="输出 2 3 2 2 6 2 2" xfId="19438"/>
    <cellStyle name="输出 2 3 2 2 6 3" xfId="11892"/>
    <cellStyle name="输出 2 3 2 2 6 3 2" xfId="22998"/>
    <cellStyle name="输出 2 3 2 2 6 4" xfId="15948"/>
    <cellStyle name="输出 2 3 2 2 7" xfId="4646"/>
    <cellStyle name="输出 2 3 2 2 7 2" xfId="8459"/>
    <cellStyle name="输出 2 3 2 2 7 2 2" xfId="19678"/>
    <cellStyle name="输出 2 3 2 2 7 3" xfId="12132"/>
    <cellStyle name="输出 2 3 2 2 7 3 2" xfId="23238"/>
    <cellStyle name="输出 2 3 2 2 7 4" xfId="16095"/>
    <cellStyle name="输出 2 3 2 2 8" xfId="4943"/>
    <cellStyle name="输出 2 3 2 2 8 2" xfId="8742"/>
    <cellStyle name="输出 2 3 2 2 8 2 2" xfId="19961"/>
    <cellStyle name="输出 2 3 2 2 8 3" xfId="12415"/>
    <cellStyle name="输出 2 3 2 2 8 3 2" xfId="23521"/>
    <cellStyle name="输出 2 3 2 2 8 4" xfId="16220"/>
    <cellStyle name="输出 2 3 2 2 9" xfId="5196"/>
    <cellStyle name="输出 2 3 2 2 9 2" xfId="8967"/>
    <cellStyle name="输出 2 3 2 2 9 2 2" xfId="20186"/>
    <cellStyle name="输出 2 3 2 2 9 3" xfId="12640"/>
    <cellStyle name="输出 2 3 2 2 9 3 2" xfId="23746"/>
    <cellStyle name="输出 2 3 2 2 9 4" xfId="16335"/>
    <cellStyle name="输出 2 3 2 3" xfId="2990"/>
    <cellStyle name="输出 2 3 2 3 2" xfId="6856"/>
    <cellStyle name="输出 2 3 2 3 2 2" xfId="18075"/>
    <cellStyle name="输出 2 3 2 3 3" xfId="10529"/>
    <cellStyle name="输出 2 3 2 3 3 2" xfId="21635"/>
    <cellStyle name="输出 2 3 2 3 4" xfId="15230"/>
    <cellStyle name="输出 2 3 2 3 5" xfId="35326"/>
    <cellStyle name="输出 2 3 2 4" xfId="3377"/>
    <cellStyle name="输出 2 3 2 4 2" xfId="7235"/>
    <cellStyle name="输出 2 3 2 4 2 2" xfId="18454"/>
    <cellStyle name="输出 2 3 2 4 3" xfId="10908"/>
    <cellStyle name="输出 2 3 2 4 3 2" xfId="22014"/>
    <cellStyle name="输出 2 3 2 4 4" xfId="15426"/>
    <cellStyle name="输出 2 3 2 4 5" xfId="36048"/>
    <cellStyle name="输出 2 3 2 5" xfId="3630"/>
    <cellStyle name="输出 2 3 2 5 2" xfId="7487"/>
    <cellStyle name="输出 2 3 2 5 2 2" xfId="18706"/>
    <cellStyle name="输出 2 3 2 5 3" xfId="11160"/>
    <cellStyle name="输出 2 3 2 5 3 2" xfId="22266"/>
    <cellStyle name="输出 2 3 2 5 4" xfId="15579"/>
    <cellStyle name="输出 2 3 2 6" xfId="4030"/>
    <cellStyle name="输出 2 3 2 6 2" xfId="7855"/>
    <cellStyle name="输出 2 3 2 6 2 2" xfId="19074"/>
    <cellStyle name="输出 2 3 2 6 3" xfId="11528"/>
    <cellStyle name="输出 2 3 2 6 3 2" xfId="22634"/>
    <cellStyle name="输出 2 3 2 6 4" xfId="15757"/>
    <cellStyle name="输出 2 3 2 7" xfId="4400"/>
    <cellStyle name="输出 2 3 2 7 2" xfId="8218"/>
    <cellStyle name="输出 2 3 2 7 2 2" xfId="19437"/>
    <cellStyle name="输出 2 3 2 7 3" xfId="11891"/>
    <cellStyle name="输出 2 3 2 7 3 2" xfId="22997"/>
    <cellStyle name="输出 2 3 2 7 4" xfId="15947"/>
    <cellStyle name="输出 2 3 2 8" xfId="4645"/>
    <cellStyle name="输出 2 3 2 8 2" xfId="8458"/>
    <cellStyle name="输出 2 3 2 8 2 2" xfId="19677"/>
    <cellStyle name="输出 2 3 2 8 3" xfId="12131"/>
    <cellStyle name="输出 2 3 2 8 3 2" xfId="23237"/>
    <cellStyle name="输出 2 3 2 8 4" xfId="16094"/>
    <cellStyle name="输出 2 3 2 9" xfId="4942"/>
    <cellStyle name="输出 2 3 2 9 2" xfId="8741"/>
    <cellStyle name="输出 2 3 2 9 2 2" xfId="19960"/>
    <cellStyle name="输出 2 3 2 9 3" xfId="12414"/>
    <cellStyle name="输出 2 3 2 9 3 2" xfId="23520"/>
    <cellStyle name="输出 2 3 2 9 4" xfId="16219"/>
    <cellStyle name="输出 2 3 3" xfId="1419"/>
    <cellStyle name="输出 2 3 3 10" xfId="3092"/>
    <cellStyle name="输出 2 3 3 10 2" xfId="16515"/>
    <cellStyle name="输出 2 3 3 11" xfId="9083"/>
    <cellStyle name="输出 2 3 3 11 2" xfId="20302"/>
    <cellStyle name="输出 2 3 3 12" xfId="34844"/>
    <cellStyle name="输出 2 3 3 2" xfId="2992"/>
    <cellStyle name="输出 2 3 3 2 2" xfId="6858"/>
    <cellStyle name="输出 2 3 3 2 2 2" xfId="18077"/>
    <cellStyle name="输出 2 3 3 2 3" xfId="10531"/>
    <cellStyle name="输出 2 3 3 2 3 2" xfId="21637"/>
    <cellStyle name="输出 2 3 3 2 4" xfId="15232"/>
    <cellStyle name="输出 2 3 3 2 5" xfId="35297"/>
    <cellStyle name="输出 2 3 3 3" xfId="3379"/>
    <cellStyle name="输出 2 3 3 3 2" xfId="7237"/>
    <cellStyle name="输出 2 3 3 3 2 2" xfId="18456"/>
    <cellStyle name="输出 2 3 3 3 3" xfId="10910"/>
    <cellStyle name="输出 2 3 3 3 3 2" xfId="22016"/>
    <cellStyle name="输出 2 3 3 3 4" xfId="15428"/>
    <cellStyle name="输出 2 3 3 3 5" xfId="36071"/>
    <cellStyle name="输出 2 3 3 4" xfId="3632"/>
    <cellStyle name="输出 2 3 3 4 2" xfId="7489"/>
    <cellStyle name="输出 2 3 3 4 2 2" xfId="18708"/>
    <cellStyle name="输出 2 3 3 4 3" xfId="11162"/>
    <cellStyle name="输出 2 3 3 4 3 2" xfId="22268"/>
    <cellStyle name="输出 2 3 3 4 4" xfId="15581"/>
    <cellStyle name="输出 2 3 3 5" xfId="4032"/>
    <cellStyle name="输出 2 3 3 5 2" xfId="7857"/>
    <cellStyle name="输出 2 3 3 5 2 2" xfId="19076"/>
    <cellStyle name="输出 2 3 3 5 3" xfId="11530"/>
    <cellStyle name="输出 2 3 3 5 3 2" xfId="22636"/>
    <cellStyle name="输出 2 3 3 5 4" xfId="15759"/>
    <cellStyle name="输出 2 3 3 6" xfId="4402"/>
    <cellStyle name="输出 2 3 3 6 2" xfId="8220"/>
    <cellStyle name="输出 2 3 3 6 2 2" xfId="19439"/>
    <cellStyle name="输出 2 3 3 6 3" xfId="11893"/>
    <cellStyle name="输出 2 3 3 6 3 2" xfId="22999"/>
    <cellStyle name="输出 2 3 3 6 4" xfId="15949"/>
    <cellStyle name="输出 2 3 3 7" xfId="4647"/>
    <cellStyle name="输出 2 3 3 7 2" xfId="8460"/>
    <cellStyle name="输出 2 3 3 7 2 2" xfId="19679"/>
    <cellStyle name="输出 2 3 3 7 3" xfId="12133"/>
    <cellStyle name="输出 2 3 3 7 3 2" xfId="23239"/>
    <cellStyle name="输出 2 3 3 7 4" xfId="16096"/>
    <cellStyle name="输出 2 3 3 8" xfId="4944"/>
    <cellStyle name="输出 2 3 3 8 2" xfId="8743"/>
    <cellStyle name="输出 2 3 3 8 2 2" xfId="19962"/>
    <cellStyle name="输出 2 3 3 8 3" xfId="12416"/>
    <cellStyle name="输出 2 3 3 8 3 2" xfId="23522"/>
    <cellStyle name="输出 2 3 3 8 4" xfId="16221"/>
    <cellStyle name="输出 2 3 3 9" xfId="5197"/>
    <cellStyle name="输出 2 3 3 9 2" xfId="8968"/>
    <cellStyle name="输出 2 3 3 9 2 2" xfId="20187"/>
    <cellStyle name="输出 2 3 3 9 3" xfId="12641"/>
    <cellStyle name="输出 2 3 3 9 3 2" xfId="23747"/>
    <cellStyle name="输出 2 3 3 9 4" xfId="16336"/>
    <cellStyle name="输出 2 3 4" xfId="1420"/>
    <cellStyle name="输出 2 3 4 10" xfId="2947"/>
    <cellStyle name="输出 2 3 4 10 2" xfId="16446"/>
    <cellStyle name="输出 2 3 4 11" xfId="9084"/>
    <cellStyle name="输出 2 3 4 11 2" xfId="20303"/>
    <cellStyle name="输出 2 3 4 12" xfId="35109"/>
    <cellStyle name="输出 2 3 4 2" xfId="2993"/>
    <cellStyle name="输出 2 3 4 2 2" xfId="6859"/>
    <cellStyle name="输出 2 3 4 2 2 2" xfId="18078"/>
    <cellStyle name="输出 2 3 4 2 3" xfId="10532"/>
    <cellStyle name="输出 2 3 4 2 3 2" xfId="21638"/>
    <cellStyle name="输出 2 3 4 2 4" xfId="15233"/>
    <cellStyle name="输出 2 3 4 2 5" xfId="35533"/>
    <cellStyle name="输出 2 3 4 3" xfId="3380"/>
    <cellStyle name="输出 2 3 4 3 2" xfId="7238"/>
    <cellStyle name="输出 2 3 4 3 2 2" xfId="18457"/>
    <cellStyle name="输出 2 3 4 3 3" xfId="10911"/>
    <cellStyle name="输出 2 3 4 3 3 2" xfId="22017"/>
    <cellStyle name="输出 2 3 4 3 4" xfId="15429"/>
    <cellStyle name="输出 2 3 4 3 5" xfId="35959"/>
    <cellStyle name="输出 2 3 4 4" xfId="3633"/>
    <cellStyle name="输出 2 3 4 4 2" xfId="7490"/>
    <cellStyle name="输出 2 3 4 4 2 2" xfId="18709"/>
    <cellStyle name="输出 2 3 4 4 3" xfId="11163"/>
    <cellStyle name="输出 2 3 4 4 3 2" xfId="22269"/>
    <cellStyle name="输出 2 3 4 4 4" xfId="15582"/>
    <cellStyle name="输出 2 3 4 5" xfId="4033"/>
    <cellStyle name="输出 2 3 4 5 2" xfId="7858"/>
    <cellStyle name="输出 2 3 4 5 2 2" xfId="19077"/>
    <cellStyle name="输出 2 3 4 5 3" xfId="11531"/>
    <cellStyle name="输出 2 3 4 5 3 2" xfId="22637"/>
    <cellStyle name="输出 2 3 4 5 4" xfId="15760"/>
    <cellStyle name="输出 2 3 4 6" xfId="4403"/>
    <cellStyle name="输出 2 3 4 6 2" xfId="8221"/>
    <cellStyle name="输出 2 3 4 6 2 2" xfId="19440"/>
    <cellStyle name="输出 2 3 4 6 3" xfId="11894"/>
    <cellStyle name="输出 2 3 4 6 3 2" xfId="23000"/>
    <cellStyle name="输出 2 3 4 6 4" xfId="15950"/>
    <cellStyle name="输出 2 3 4 7" xfId="4648"/>
    <cellStyle name="输出 2 3 4 7 2" xfId="8461"/>
    <cellStyle name="输出 2 3 4 7 2 2" xfId="19680"/>
    <cellStyle name="输出 2 3 4 7 3" xfId="12134"/>
    <cellStyle name="输出 2 3 4 7 3 2" xfId="23240"/>
    <cellStyle name="输出 2 3 4 7 4" xfId="16097"/>
    <cellStyle name="输出 2 3 4 8" xfId="4945"/>
    <cellStyle name="输出 2 3 4 8 2" xfId="8744"/>
    <cellStyle name="输出 2 3 4 8 2 2" xfId="19963"/>
    <cellStyle name="输出 2 3 4 8 3" xfId="12417"/>
    <cellStyle name="输出 2 3 4 8 3 2" xfId="23523"/>
    <cellStyle name="输出 2 3 4 8 4" xfId="16222"/>
    <cellStyle name="输出 2 3 4 9" xfId="5198"/>
    <cellStyle name="输出 2 3 4 9 2" xfId="8969"/>
    <cellStyle name="输出 2 3 4 9 2 2" xfId="20188"/>
    <cellStyle name="输出 2 3 4 9 3" xfId="12642"/>
    <cellStyle name="输出 2 3 4 9 3 2" xfId="23748"/>
    <cellStyle name="输出 2 3 4 9 4" xfId="16337"/>
    <cellStyle name="输出 2 3 5" xfId="2989"/>
    <cellStyle name="输出 2 3 5 2" xfId="6855"/>
    <cellStyle name="输出 2 3 5 2 2" xfId="18074"/>
    <cellStyle name="输出 2 3 5 3" xfId="10528"/>
    <cellStyle name="输出 2 3 5 3 2" xfId="21634"/>
    <cellStyle name="输出 2 3 5 4" xfId="15229"/>
    <cellStyle name="输出 2 3 5 5" xfId="35159"/>
    <cellStyle name="输出 2 3 6" xfId="3376"/>
    <cellStyle name="输出 2 3 6 2" xfId="7234"/>
    <cellStyle name="输出 2 3 6 2 2" xfId="18453"/>
    <cellStyle name="输出 2 3 6 3" xfId="10907"/>
    <cellStyle name="输出 2 3 6 3 2" xfId="22013"/>
    <cellStyle name="输出 2 3 6 4" xfId="15425"/>
    <cellStyle name="输出 2 3 6 5" xfId="35749"/>
    <cellStyle name="输出 2 3 7" xfId="3629"/>
    <cellStyle name="输出 2 3 7 2" xfId="7486"/>
    <cellStyle name="输出 2 3 7 2 2" xfId="18705"/>
    <cellStyle name="输出 2 3 7 3" xfId="11159"/>
    <cellStyle name="输出 2 3 7 3 2" xfId="22265"/>
    <cellStyle name="输出 2 3 7 4" xfId="15578"/>
    <cellStyle name="输出 2 3 8" xfId="4029"/>
    <cellStyle name="输出 2 3 8 2" xfId="7854"/>
    <cellStyle name="输出 2 3 8 2 2" xfId="19073"/>
    <cellStyle name="输出 2 3 8 3" xfId="11527"/>
    <cellStyle name="输出 2 3 8 3 2" xfId="22633"/>
    <cellStyle name="输出 2 3 8 4" xfId="15756"/>
    <cellStyle name="输出 2 3 9" xfId="4399"/>
    <cellStyle name="输出 2 3 9 2" xfId="8217"/>
    <cellStyle name="输出 2 3 9 2 2" xfId="19436"/>
    <cellStyle name="输出 2 3 9 3" xfId="11890"/>
    <cellStyle name="输出 2 3 9 3 2" xfId="22996"/>
    <cellStyle name="输出 2 3 9 4" xfId="15946"/>
    <cellStyle name="输出 2 4" xfId="1421"/>
    <cellStyle name="输出 2 4 10" xfId="5199"/>
    <cellStyle name="输出 2 4 10 2" xfId="8970"/>
    <cellStyle name="输出 2 4 10 2 2" xfId="20189"/>
    <cellStyle name="输出 2 4 10 3" xfId="12643"/>
    <cellStyle name="输出 2 4 10 3 2" xfId="23749"/>
    <cellStyle name="输出 2 4 10 4" xfId="16338"/>
    <cellStyle name="输出 2 4 11" xfId="2376"/>
    <cellStyle name="输出 2 4 11 2" xfId="16510"/>
    <cellStyle name="输出 2 4 12" xfId="9085"/>
    <cellStyle name="输出 2 4 12 2" xfId="20304"/>
    <cellStyle name="输出 2 4 13" xfId="34275"/>
    <cellStyle name="输出 2 4 2" xfId="1422"/>
    <cellStyle name="输出 2 4 2 10" xfId="2498"/>
    <cellStyle name="输出 2 4 2 10 2" xfId="14612"/>
    <cellStyle name="输出 2 4 2 11" xfId="9086"/>
    <cellStyle name="输出 2 4 2 11 2" xfId="20305"/>
    <cellStyle name="输出 2 4 2 12" xfId="35146"/>
    <cellStyle name="输出 2 4 2 2" xfId="2995"/>
    <cellStyle name="输出 2 4 2 2 2" xfId="6861"/>
    <cellStyle name="输出 2 4 2 2 2 2" xfId="18080"/>
    <cellStyle name="输出 2 4 2 2 3" xfId="10534"/>
    <cellStyle name="输出 2 4 2 2 3 2" xfId="21640"/>
    <cellStyle name="输出 2 4 2 2 4" xfId="15235"/>
    <cellStyle name="输出 2 4 2 2 5" xfId="35324"/>
    <cellStyle name="输出 2 4 2 3" xfId="3382"/>
    <cellStyle name="输出 2 4 2 3 2" xfId="7240"/>
    <cellStyle name="输出 2 4 2 3 2 2" xfId="18459"/>
    <cellStyle name="输出 2 4 2 3 3" xfId="10913"/>
    <cellStyle name="输出 2 4 2 3 3 2" xfId="22019"/>
    <cellStyle name="输出 2 4 2 3 4" xfId="15431"/>
    <cellStyle name="输出 2 4 2 3 5" xfId="36123"/>
    <cellStyle name="输出 2 4 2 4" xfId="3635"/>
    <cellStyle name="输出 2 4 2 4 2" xfId="7492"/>
    <cellStyle name="输出 2 4 2 4 2 2" xfId="18711"/>
    <cellStyle name="输出 2 4 2 4 3" xfId="11165"/>
    <cellStyle name="输出 2 4 2 4 3 2" xfId="22271"/>
    <cellStyle name="输出 2 4 2 4 4" xfId="15584"/>
    <cellStyle name="输出 2 4 2 5" xfId="4035"/>
    <cellStyle name="输出 2 4 2 5 2" xfId="7860"/>
    <cellStyle name="输出 2 4 2 5 2 2" xfId="19079"/>
    <cellStyle name="输出 2 4 2 5 3" xfId="11533"/>
    <cellStyle name="输出 2 4 2 5 3 2" xfId="22639"/>
    <cellStyle name="输出 2 4 2 5 4" xfId="15762"/>
    <cellStyle name="输出 2 4 2 6" xfId="4405"/>
    <cellStyle name="输出 2 4 2 6 2" xfId="8223"/>
    <cellStyle name="输出 2 4 2 6 2 2" xfId="19442"/>
    <cellStyle name="输出 2 4 2 6 3" xfId="11896"/>
    <cellStyle name="输出 2 4 2 6 3 2" xfId="23002"/>
    <cellStyle name="输出 2 4 2 6 4" xfId="15952"/>
    <cellStyle name="输出 2 4 2 7" xfId="4650"/>
    <cellStyle name="输出 2 4 2 7 2" xfId="8463"/>
    <cellStyle name="输出 2 4 2 7 2 2" xfId="19682"/>
    <cellStyle name="输出 2 4 2 7 3" xfId="12136"/>
    <cellStyle name="输出 2 4 2 7 3 2" xfId="23242"/>
    <cellStyle name="输出 2 4 2 7 4" xfId="16099"/>
    <cellStyle name="输出 2 4 2 8" xfId="4947"/>
    <cellStyle name="输出 2 4 2 8 2" xfId="8746"/>
    <cellStyle name="输出 2 4 2 8 2 2" xfId="19965"/>
    <cellStyle name="输出 2 4 2 8 3" xfId="12419"/>
    <cellStyle name="输出 2 4 2 8 3 2" xfId="23525"/>
    <cellStyle name="输出 2 4 2 8 4" xfId="16224"/>
    <cellStyle name="输出 2 4 2 9" xfId="5200"/>
    <cellStyle name="输出 2 4 2 9 2" xfId="8971"/>
    <cellStyle name="输出 2 4 2 9 2 2" xfId="20190"/>
    <cellStyle name="输出 2 4 2 9 3" xfId="12644"/>
    <cellStyle name="输出 2 4 2 9 3 2" xfId="23750"/>
    <cellStyle name="输出 2 4 2 9 4" xfId="16339"/>
    <cellStyle name="输出 2 4 3" xfId="2994"/>
    <cellStyle name="输出 2 4 3 2" xfId="6860"/>
    <cellStyle name="输出 2 4 3 2 2" xfId="18079"/>
    <cellStyle name="输出 2 4 3 3" xfId="10533"/>
    <cellStyle name="输出 2 4 3 3 2" xfId="21639"/>
    <cellStyle name="输出 2 4 3 4" xfId="15234"/>
    <cellStyle name="输出 2 4 3 5" xfId="35209"/>
    <cellStyle name="输出 2 4 4" xfId="3381"/>
    <cellStyle name="输出 2 4 4 2" xfId="7239"/>
    <cellStyle name="输出 2 4 4 2 2" xfId="18458"/>
    <cellStyle name="输出 2 4 4 3" xfId="10912"/>
    <cellStyle name="输出 2 4 4 3 2" xfId="22018"/>
    <cellStyle name="输出 2 4 4 4" xfId="15430"/>
    <cellStyle name="输出 2 4 4 5" xfId="35726"/>
    <cellStyle name="输出 2 4 5" xfId="3634"/>
    <cellStyle name="输出 2 4 5 2" xfId="7491"/>
    <cellStyle name="输出 2 4 5 2 2" xfId="18710"/>
    <cellStyle name="输出 2 4 5 3" xfId="11164"/>
    <cellStyle name="输出 2 4 5 3 2" xfId="22270"/>
    <cellStyle name="输出 2 4 5 4" xfId="15583"/>
    <cellStyle name="输出 2 4 6" xfId="4034"/>
    <cellStyle name="输出 2 4 6 2" xfId="7859"/>
    <cellStyle name="输出 2 4 6 2 2" xfId="19078"/>
    <cellStyle name="输出 2 4 6 3" xfId="11532"/>
    <cellStyle name="输出 2 4 6 3 2" xfId="22638"/>
    <cellStyle name="输出 2 4 6 4" xfId="15761"/>
    <cellStyle name="输出 2 4 7" xfId="4404"/>
    <cellStyle name="输出 2 4 7 2" xfId="8222"/>
    <cellStyle name="输出 2 4 7 2 2" xfId="19441"/>
    <cellStyle name="输出 2 4 7 3" xfId="11895"/>
    <cellStyle name="输出 2 4 7 3 2" xfId="23001"/>
    <cellStyle name="输出 2 4 7 4" xfId="15951"/>
    <cellStyle name="输出 2 4 8" xfId="4649"/>
    <cellStyle name="输出 2 4 8 2" xfId="8462"/>
    <cellStyle name="输出 2 4 8 2 2" xfId="19681"/>
    <cellStyle name="输出 2 4 8 3" xfId="12135"/>
    <cellStyle name="输出 2 4 8 3 2" xfId="23241"/>
    <cellStyle name="输出 2 4 8 4" xfId="16098"/>
    <cellStyle name="输出 2 4 9" xfId="4946"/>
    <cellStyle name="输出 2 4 9 2" xfId="8745"/>
    <cellStyle name="输出 2 4 9 2 2" xfId="19964"/>
    <cellStyle name="输出 2 4 9 3" xfId="12418"/>
    <cellStyle name="输出 2 4 9 3 2" xfId="23524"/>
    <cellStyle name="输出 2 4 9 4" xfId="16223"/>
    <cellStyle name="输出 2 5" xfId="1423"/>
    <cellStyle name="输出 2 5 10" xfId="2499"/>
    <cellStyle name="输出 2 5 10 2" xfId="16456"/>
    <cellStyle name="输出 2 5 11" xfId="9087"/>
    <cellStyle name="输出 2 5 11 2" xfId="20306"/>
    <cellStyle name="输出 2 5 12" xfId="35064"/>
    <cellStyle name="输出 2 5 2" xfId="2996"/>
    <cellStyle name="输出 2 5 2 2" xfId="6862"/>
    <cellStyle name="输出 2 5 2 2 2" xfId="18081"/>
    <cellStyle name="输出 2 5 2 3" xfId="10535"/>
    <cellStyle name="输出 2 5 2 3 2" xfId="21641"/>
    <cellStyle name="输出 2 5 2 4" xfId="15236"/>
    <cellStyle name="输出 2 5 2 5" xfId="34820"/>
    <cellStyle name="输出 2 5 3" xfId="3383"/>
    <cellStyle name="输出 2 5 3 2" xfId="7241"/>
    <cellStyle name="输出 2 5 3 2 2" xfId="18460"/>
    <cellStyle name="输出 2 5 3 3" xfId="10914"/>
    <cellStyle name="输出 2 5 3 3 2" xfId="22020"/>
    <cellStyle name="输出 2 5 3 4" xfId="15432"/>
    <cellStyle name="输出 2 5 3 5" xfId="35707"/>
    <cellStyle name="输出 2 5 4" xfId="3636"/>
    <cellStyle name="输出 2 5 4 2" xfId="7493"/>
    <cellStyle name="输出 2 5 4 2 2" xfId="18712"/>
    <cellStyle name="输出 2 5 4 3" xfId="11166"/>
    <cellStyle name="输出 2 5 4 3 2" xfId="22272"/>
    <cellStyle name="输出 2 5 4 4" xfId="15585"/>
    <cellStyle name="输出 2 5 5" xfId="4036"/>
    <cellStyle name="输出 2 5 5 2" xfId="7861"/>
    <cellStyle name="输出 2 5 5 2 2" xfId="19080"/>
    <cellStyle name="输出 2 5 5 3" xfId="11534"/>
    <cellStyle name="输出 2 5 5 3 2" xfId="22640"/>
    <cellStyle name="输出 2 5 5 4" xfId="15763"/>
    <cellStyle name="输出 2 5 6" xfId="4406"/>
    <cellStyle name="输出 2 5 6 2" xfId="8224"/>
    <cellStyle name="输出 2 5 6 2 2" xfId="19443"/>
    <cellStyle name="输出 2 5 6 3" xfId="11897"/>
    <cellStyle name="输出 2 5 6 3 2" xfId="23003"/>
    <cellStyle name="输出 2 5 6 4" xfId="15953"/>
    <cellStyle name="输出 2 5 7" xfId="4651"/>
    <cellStyle name="输出 2 5 7 2" xfId="8464"/>
    <cellStyle name="输出 2 5 7 2 2" xfId="19683"/>
    <cellStyle name="输出 2 5 7 3" xfId="12137"/>
    <cellStyle name="输出 2 5 7 3 2" xfId="23243"/>
    <cellStyle name="输出 2 5 7 4" xfId="16100"/>
    <cellStyle name="输出 2 5 8" xfId="4948"/>
    <cellStyle name="输出 2 5 8 2" xfId="8747"/>
    <cellStyle name="输出 2 5 8 2 2" xfId="19966"/>
    <cellStyle name="输出 2 5 8 3" xfId="12420"/>
    <cellStyle name="输出 2 5 8 3 2" xfId="23526"/>
    <cellStyle name="输出 2 5 8 4" xfId="16225"/>
    <cellStyle name="输出 2 5 9" xfId="5201"/>
    <cellStyle name="输出 2 5 9 2" xfId="8972"/>
    <cellStyle name="输出 2 5 9 2 2" xfId="20191"/>
    <cellStyle name="输出 2 5 9 3" xfId="12645"/>
    <cellStyle name="输出 2 5 9 3 2" xfId="23751"/>
    <cellStyle name="输出 2 5 9 4" xfId="16340"/>
    <cellStyle name="输出 2 6" xfId="2981"/>
    <cellStyle name="输出 2 6 2" xfId="6847"/>
    <cellStyle name="输出 2 6 2 2" xfId="18066"/>
    <cellStyle name="输出 2 6 3" xfId="10520"/>
    <cellStyle name="输出 2 6 3 2" xfId="21626"/>
    <cellStyle name="输出 2 6 4" xfId="15221"/>
    <cellStyle name="输出 2 7" xfId="3368"/>
    <cellStyle name="输出 2 7 2" xfId="7226"/>
    <cellStyle name="输出 2 7 2 2" xfId="18445"/>
    <cellStyle name="输出 2 7 3" xfId="10899"/>
    <cellStyle name="输出 2 7 3 2" xfId="22005"/>
    <cellStyle name="输出 2 7 4" xfId="15417"/>
    <cellStyle name="输出 2 8" xfId="3621"/>
    <cellStyle name="输出 2 8 2" xfId="7478"/>
    <cellStyle name="输出 2 8 2 2" xfId="18697"/>
    <cellStyle name="输出 2 8 3" xfId="11151"/>
    <cellStyle name="输出 2 8 3 2" xfId="22257"/>
    <cellStyle name="输出 2 8 4" xfId="15570"/>
    <cellStyle name="输出 2 9" xfId="4021"/>
    <cellStyle name="输出 2 9 2" xfId="7846"/>
    <cellStyle name="输出 2 9 2 2" xfId="19065"/>
    <cellStyle name="输出 2 9 3" xfId="11519"/>
    <cellStyle name="输出 2 9 3 2" xfId="22625"/>
    <cellStyle name="输出 2 9 4" xfId="15748"/>
    <cellStyle name="输出 3" xfId="1424"/>
    <cellStyle name="输出 3 10" xfId="4407"/>
    <cellStyle name="输出 3 10 2" xfId="8225"/>
    <cellStyle name="输出 3 10 2 2" xfId="19444"/>
    <cellStyle name="输出 3 10 3" xfId="11898"/>
    <cellStyle name="输出 3 10 3 2" xfId="23004"/>
    <cellStyle name="输出 3 10 4" xfId="15954"/>
    <cellStyle name="输出 3 11" xfId="4652"/>
    <cellStyle name="输出 3 11 2" xfId="8465"/>
    <cellStyle name="输出 3 11 2 2" xfId="19684"/>
    <cellStyle name="输出 3 11 3" xfId="12138"/>
    <cellStyle name="输出 3 11 3 2" xfId="23244"/>
    <cellStyle name="输出 3 11 4" xfId="16101"/>
    <cellStyle name="输出 3 12" xfId="4949"/>
    <cellStyle name="输出 3 12 2" xfId="8748"/>
    <cellStyle name="输出 3 12 2 2" xfId="19967"/>
    <cellStyle name="输出 3 12 3" xfId="12421"/>
    <cellStyle name="输出 3 12 3 2" xfId="23527"/>
    <cellStyle name="输出 3 12 4" xfId="16226"/>
    <cellStyle name="输出 3 13" xfId="5202"/>
    <cellStyle name="输出 3 13 2" xfId="8973"/>
    <cellStyle name="输出 3 13 2 2" xfId="20192"/>
    <cellStyle name="输出 3 13 3" xfId="12646"/>
    <cellStyle name="输出 3 13 3 2" xfId="23752"/>
    <cellStyle name="输出 3 13 4" xfId="16341"/>
    <cellStyle name="输出 3 14" xfId="2500"/>
    <cellStyle name="输出 3 14 2" xfId="14605"/>
    <cellStyle name="输出 3 15" xfId="9088"/>
    <cellStyle name="输出 3 15 2" xfId="20307"/>
    <cellStyle name="输出 3 16" xfId="34083"/>
    <cellStyle name="输出 3 2" xfId="1425"/>
    <cellStyle name="输出 3 2 10" xfId="4653"/>
    <cellStyle name="输出 3 2 10 2" xfId="8466"/>
    <cellStyle name="输出 3 2 10 2 2" xfId="19685"/>
    <cellStyle name="输出 3 2 10 3" xfId="12139"/>
    <cellStyle name="输出 3 2 10 3 2" xfId="23245"/>
    <cellStyle name="输出 3 2 10 4" xfId="16102"/>
    <cellStyle name="输出 3 2 11" xfId="4950"/>
    <cellStyle name="输出 3 2 11 2" xfId="8749"/>
    <cellStyle name="输出 3 2 11 2 2" xfId="19968"/>
    <cellStyle name="输出 3 2 11 3" xfId="12422"/>
    <cellStyle name="输出 3 2 11 3 2" xfId="23528"/>
    <cellStyle name="输出 3 2 11 4" xfId="16227"/>
    <cellStyle name="输出 3 2 12" xfId="5203"/>
    <cellStyle name="输出 3 2 12 2" xfId="8974"/>
    <cellStyle name="输出 3 2 12 2 2" xfId="20193"/>
    <cellStyle name="输出 3 2 12 3" xfId="12647"/>
    <cellStyle name="输出 3 2 12 3 2" xfId="23753"/>
    <cellStyle name="输出 3 2 12 4" xfId="16342"/>
    <cellStyle name="输出 3 2 13" xfId="5050"/>
    <cellStyle name="输出 3 2 13 2" xfId="16405"/>
    <cellStyle name="输出 3 2 14" xfId="9089"/>
    <cellStyle name="输出 3 2 14 2" xfId="20308"/>
    <cellStyle name="输出 3 2 15" xfId="34403"/>
    <cellStyle name="输出 3 2 2" xfId="1426"/>
    <cellStyle name="输出 3 2 2 10" xfId="5204"/>
    <cellStyle name="输出 3 2 2 10 2" xfId="8975"/>
    <cellStyle name="输出 3 2 2 10 2 2" xfId="20194"/>
    <cellStyle name="输出 3 2 2 10 3" xfId="12648"/>
    <cellStyle name="输出 3 2 2 10 3 2" xfId="23754"/>
    <cellStyle name="输出 3 2 2 10 4" xfId="16343"/>
    <cellStyle name="输出 3 2 2 11" xfId="2501"/>
    <cellStyle name="输出 3 2 2 11 2" xfId="14557"/>
    <cellStyle name="输出 3 2 2 12" xfId="9090"/>
    <cellStyle name="输出 3 2 2 12 2" xfId="20309"/>
    <cellStyle name="输出 3 2 2 13" xfId="34693"/>
    <cellStyle name="输出 3 2 2 2" xfId="1427"/>
    <cellStyle name="输出 3 2 2 2 10" xfId="2398"/>
    <cellStyle name="输出 3 2 2 2 10 2" xfId="16522"/>
    <cellStyle name="输出 3 2 2 2 11" xfId="9091"/>
    <cellStyle name="输出 3 2 2 2 11 2" xfId="20310"/>
    <cellStyle name="输出 3 2 2 2 12" xfId="34847"/>
    <cellStyle name="输出 3 2 2 2 2" xfId="3000"/>
    <cellStyle name="输出 3 2 2 2 2 2" xfId="6866"/>
    <cellStyle name="输出 3 2 2 2 2 2 2" xfId="18085"/>
    <cellStyle name="输出 3 2 2 2 2 3" xfId="10539"/>
    <cellStyle name="输出 3 2 2 2 2 3 2" xfId="21645"/>
    <cellStyle name="输出 3 2 2 2 2 4" xfId="15240"/>
    <cellStyle name="输出 3 2 2 2 2 5" xfId="35299"/>
    <cellStyle name="输出 3 2 2 2 3" xfId="3387"/>
    <cellStyle name="输出 3 2 2 2 3 2" xfId="7245"/>
    <cellStyle name="输出 3 2 2 2 3 2 2" xfId="18464"/>
    <cellStyle name="输出 3 2 2 2 3 3" xfId="10918"/>
    <cellStyle name="输出 3 2 2 2 3 3 2" xfId="22024"/>
    <cellStyle name="输出 3 2 2 2 3 4" xfId="15436"/>
    <cellStyle name="输出 3 2 2 2 3 5" xfId="36073"/>
    <cellStyle name="输出 3 2 2 2 4" xfId="3640"/>
    <cellStyle name="输出 3 2 2 2 4 2" xfId="7497"/>
    <cellStyle name="输出 3 2 2 2 4 2 2" xfId="18716"/>
    <cellStyle name="输出 3 2 2 2 4 3" xfId="11170"/>
    <cellStyle name="输出 3 2 2 2 4 3 2" xfId="22276"/>
    <cellStyle name="输出 3 2 2 2 4 4" xfId="15589"/>
    <cellStyle name="输出 3 2 2 2 5" xfId="4040"/>
    <cellStyle name="输出 3 2 2 2 5 2" xfId="7865"/>
    <cellStyle name="输出 3 2 2 2 5 2 2" xfId="19084"/>
    <cellStyle name="输出 3 2 2 2 5 3" xfId="11538"/>
    <cellStyle name="输出 3 2 2 2 5 3 2" xfId="22644"/>
    <cellStyle name="输出 3 2 2 2 5 4" xfId="15767"/>
    <cellStyle name="输出 3 2 2 2 6" xfId="4410"/>
    <cellStyle name="输出 3 2 2 2 6 2" xfId="8228"/>
    <cellStyle name="输出 3 2 2 2 6 2 2" xfId="19447"/>
    <cellStyle name="输出 3 2 2 2 6 3" xfId="11901"/>
    <cellStyle name="输出 3 2 2 2 6 3 2" xfId="23007"/>
    <cellStyle name="输出 3 2 2 2 6 4" xfId="15957"/>
    <cellStyle name="输出 3 2 2 2 7" xfId="4655"/>
    <cellStyle name="输出 3 2 2 2 7 2" xfId="8468"/>
    <cellStyle name="输出 3 2 2 2 7 2 2" xfId="19687"/>
    <cellStyle name="输出 3 2 2 2 7 3" xfId="12141"/>
    <cellStyle name="输出 3 2 2 2 7 3 2" xfId="23247"/>
    <cellStyle name="输出 3 2 2 2 7 4" xfId="16104"/>
    <cellStyle name="输出 3 2 2 2 8" xfId="4952"/>
    <cellStyle name="输出 3 2 2 2 8 2" xfId="8751"/>
    <cellStyle name="输出 3 2 2 2 8 2 2" xfId="19970"/>
    <cellStyle name="输出 3 2 2 2 8 3" xfId="12424"/>
    <cellStyle name="输出 3 2 2 2 8 3 2" xfId="23530"/>
    <cellStyle name="输出 3 2 2 2 8 4" xfId="16229"/>
    <cellStyle name="输出 3 2 2 2 9" xfId="5205"/>
    <cellStyle name="输出 3 2 2 2 9 2" xfId="8976"/>
    <cellStyle name="输出 3 2 2 2 9 2 2" xfId="20195"/>
    <cellStyle name="输出 3 2 2 2 9 3" xfId="12649"/>
    <cellStyle name="输出 3 2 2 2 9 3 2" xfId="23755"/>
    <cellStyle name="输出 3 2 2 2 9 4" xfId="16344"/>
    <cellStyle name="输出 3 2 2 3" xfId="2999"/>
    <cellStyle name="输出 3 2 2 3 2" xfId="6865"/>
    <cellStyle name="输出 3 2 2 3 2 2" xfId="18084"/>
    <cellStyle name="输出 3 2 2 3 3" xfId="10538"/>
    <cellStyle name="输出 3 2 2 3 3 2" xfId="21644"/>
    <cellStyle name="输出 3 2 2 3 4" xfId="15239"/>
    <cellStyle name="输出 3 2 2 3 5" xfId="35313"/>
    <cellStyle name="输出 3 2 2 4" xfId="3386"/>
    <cellStyle name="输出 3 2 2 4 2" xfId="7244"/>
    <cellStyle name="输出 3 2 2 4 2 2" xfId="18463"/>
    <cellStyle name="输出 3 2 2 4 3" xfId="10917"/>
    <cellStyle name="输出 3 2 2 4 3 2" xfId="22023"/>
    <cellStyle name="输出 3 2 2 4 4" xfId="15435"/>
    <cellStyle name="输出 3 2 2 4 5" xfId="35630"/>
    <cellStyle name="输出 3 2 2 5" xfId="3639"/>
    <cellStyle name="输出 3 2 2 5 2" xfId="7496"/>
    <cellStyle name="输出 3 2 2 5 2 2" xfId="18715"/>
    <cellStyle name="输出 3 2 2 5 3" xfId="11169"/>
    <cellStyle name="输出 3 2 2 5 3 2" xfId="22275"/>
    <cellStyle name="输出 3 2 2 5 4" xfId="15588"/>
    <cellStyle name="输出 3 2 2 6" xfId="4039"/>
    <cellStyle name="输出 3 2 2 6 2" xfId="7864"/>
    <cellStyle name="输出 3 2 2 6 2 2" xfId="19083"/>
    <cellStyle name="输出 3 2 2 6 3" xfId="11537"/>
    <cellStyle name="输出 3 2 2 6 3 2" xfId="22643"/>
    <cellStyle name="输出 3 2 2 6 4" xfId="15766"/>
    <cellStyle name="输出 3 2 2 7" xfId="4409"/>
    <cellStyle name="输出 3 2 2 7 2" xfId="8227"/>
    <cellStyle name="输出 3 2 2 7 2 2" xfId="19446"/>
    <cellStyle name="输出 3 2 2 7 3" xfId="11900"/>
    <cellStyle name="输出 3 2 2 7 3 2" xfId="23006"/>
    <cellStyle name="输出 3 2 2 7 4" xfId="15956"/>
    <cellStyle name="输出 3 2 2 8" xfId="4654"/>
    <cellStyle name="输出 3 2 2 8 2" xfId="8467"/>
    <cellStyle name="输出 3 2 2 8 2 2" xfId="19686"/>
    <cellStyle name="输出 3 2 2 8 3" xfId="12140"/>
    <cellStyle name="输出 3 2 2 8 3 2" xfId="23246"/>
    <cellStyle name="输出 3 2 2 8 4" xfId="16103"/>
    <cellStyle name="输出 3 2 2 9" xfId="4951"/>
    <cellStyle name="输出 3 2 2 9 2" xfId="8750"/>
    <cellStyle name="输出 3 2 2 9 2 2" xfId="19969"/>
    <cellStyle name="输出 3 2 2 9 3" xfId="12423"/>
    <cellStyle name="输出 3 2 2 9 3 2" xfId="23529"/>
    <cellStyle name="输出 3 2 2 9 4" xfId="16228"/>
    <cellStyle name="输出 3 2 3" xfId="1428"/>
    <cellStyle name="输出 3 2 3 10" xfId="5049"/>
    <cellStyle name="输出 3 2 3 10 2" xfId="16404"/>
    <cellStyle name="输出 3 2 3 11" xfId="9092"/>
    <cellStyle name="输出 3 2 3 11 2" xfId="20311"/>
    <cellStyle name="输出 3 2 3 12" xfId="34877"/>
    <cellStyle name="输出 3 2 3 2" xfId="3001"/>
    <cellStyle name="输出 3 2 3 2 2" xfId="6867"/>
    <cellStyle name="输出 3 2 3 2 2 2" xfId="18086"/>
    <cellStyle name="输出 3 2 3 2 3" xfId="10540"/>
    <cellStyle name="输出 3 2 3 2 3 2" xfId="21646"/>
    <cellStyle name="输出 3 2 3 2 4" xfId="15241"/>
    <cellStyle name="输出 3 2 3 2 5" xfId="35516"/>
    <cellStyle name="输出 3 2 3 3" xfId="3388"/>
    <cellStyle name="输出 3 2 3 3 2" xfId="7246"/>
    <cellStyle name="输出 3 2 3 3 2 2" xfId="18465"/>
    <cellStyle name="输出 3 2 3 3 3" xfId="10919"/>
    <cellStyle name="输出 3 2 3 3 3 2" xfId="22025"/>
    <cellStyle name="输出 3 2 3 3 4" xfId="15437"/>
    <cellStyle name="输出 3 2 3 3 5" xfId="36080"/>
    <cellStyle name="输出 3 2 3 4" xfId="3641"/>
    <cellStyle name="输出 3 2 3 4 2" xfId="7498"/>
    <cellStyle name="输出 3 2 3 4 2 2" xfId="18717"/>
    <cellStyle name="输出 3 2 3 4 3" xfId="11171"/>
    <cellStyle name="输出 3 2 3 4 3 2" xfId="22277"/>
    <cellStyle name="输出 3 2 3 4 4" xfId="15590"/>
    <cellStyle name="输出 3 2 3 5" xfId="4041"/>
    <cellStyle name="输出 3 2 3 5 2" xfId="7866"/>
    <cellStyle name="输出 3 2 3 5 2 2" xfId="19085"/>
    <cellStyle name="输出 3 2 3 5 3" xfId="11539"/>
    <cellStyle name="输出 3 2 3 5 3 2" xfId="22645"/>
    <cellStyle name="输出 3 2 3 5 4" xfId="15768"/>
    <cellStyle name="输出 3 2 3 6" xfId="4411"/>
    <cellStyle name="输出 3 2 3 6 2" xfId="8229"/>
    <cellStyle name="输出 3 2 3 6 2 2" xfId="19448"/>
    <cellStyle name="输出 3 2 3 6 3" xfId="11902"/>
    <cellStyle name="输出 3 2 3 6 3 2" xfId="23008"/>
    <cellStyle name="输出 3 2 3 6 4" xfId="15958"/>
    <cellStyle name="输出 3 2 3 7" xfId="4656"/>
    <cellStyle name="输出 3 2 3 7 2" xfId="8469"/>
    <cellStyle name="输出 3 2 3 7 2 2" xfId="19688"/>
    <cellStyle name="输出 3 2 3 7 3" xfId="12142"/>
    <cellStyle name="输出 3 2 3 7 3 2" xfId="23248"/>
    <cellStyle name="输出 3 2 3 7 4" xfId="16105"/>
    <cellStyle name="输出 3 2 3 8" xfId="4953"/>
    <cellStyle name="输出 3 2 3 8 2" xfId="8752"/>
    <cellStyle name="输出 3 2 3 8 2 2" xfId="19971"/>
    <cellStyle name="输出 3 2 3 8 3" xfId="12425"/>
    <cellStyle name="输出 3 2 3 8 3 2" xfId="23531"/>
    <cellStyle name="输出 3 2 3 8 4" xfId="16230"/>
    <cellStyle name="输出 3 2 3 9" xfId="5206"/>
    <cellStyle name="输出 3 2 3 9 2" xfId="8977"/>
    <cellStyle name="输出 3 2 3 9 2 2" xfId="20196"/>
    <cellStyle name="输出 3 2 3 9 3" xfId="12650"/>
    <cellStyle name="输出 3 2 3 9 3 2" xfId="23756"/>
    <cellStyle name="输出 3 2 3 9 4" xfId="16345"/>
    <cellStyle name="输出 3 2 4" xfId="1429"/>
    <cellStyle name="输出 3 2 4 10" xfId="2399"/>
    <cellStyle name="输出 3 2 4 10 2" xfId="16472"/>
    <cellStyle name="输出 3 2 4 11" xfId="9093"/>
    <cellStyle name="输出 3 2 4 11 2" xfId="20312"/>
    <cellStyle name="输出 3 2 4 12" xfId="35180"/>
    <cellStyle name="输出 3 2 4 2" xfId="3002"/>
    <cellStyle name="输出 3 2 4 2 2" xfId="6868"/>
    <cellStyle name="输出 3 2 4 2 2 2" xfId="18087"/>
    <cellStyle name="输出 3 2 4 2 3" xfId="10541"/>
    <cellStyle name="输出 3 2 4 2 3 2" xfId="21647"/>
    <cellStyle name="输出 3 2 4 2 4" xfId="15242"/>
    <cellStyle name="输出 3 2 4 2 5" xfId="34837"/>
    <cellStyle name="输出 3 2 4 3" xfId="3389"/>
    <cellStyle name="输出 3 2 4 3 2" xfId="7247"/>
    <cellStyle name="输出 3 2 4 3 2 2" xfId="18466"/>
    <cellStyle name="输出 3 2 4 3 3" xfId="10920"/>
    <cellStyle name="输出 3 2 4 3 3 2" xfId="22026"/>
    <cellStyle name="输出 3 2 4 3 4" xfId="15438"/>
    <cellStyle name="输出 3 2 4 3 5" xfId="35737"/>
    <cellStyle name="输出 3 2 4 4" xfId="3642"/>
    <cellStyle name="输出 3 2 4 4 2" xfId="7499"/>
    <cellStyle name="输出 3 2 4 4 2 2" xfId="18718"/>
    <cellStyle name="输出 3 2 4 4 3" xfId="11172"/>
    <cellStyle name="输出 3 2 4 4 3 2" xfId="22278"/>
    <cellStyle name="输出 3 2 4 4 4" xfId="15591"/>
    <cellStyle name="输出 3 2 4 5" xfId="4042"/>
    <cellStyle name="输出 3 2 4 5 2" xfId="7867"/>
    <cellStyle name="输出 3 2 4 5 2 2" xfId="19086"/>
    <cellStyle name="输出 3 2 4 5 3" xfId="11540"/>
    <cellStyle name="输出 3 2 4 5 3 2" xfId="22646"/>
    <cellStyle name="输出 3 2 4 5 4" xfId="15769"/>
    <cellStyle name="输出 3 2 4 6" xfId="4412"/>
    <cellStyle name="输出 3 2 4 6 2" xfId="8230"/>
    <cellStyle name="输出 3 2 4 6 2 2" xfId="19449"/>
    <cellStyle name="输出 3 2 4 6 3" xfId="11903"/>
    <cellStyle name="输出 3 2 4 6 3 2" xfId="23009"/>
    <cellStyle name="输出 3 2 4 6 4" xfId="15959"/>
    <cellStyle name="输出 3 2 4 7" xfId="4657"/>
    <cellStyle name="输出 3 2 4 7 2" xfId="8470"/>
    <cellStyle name="输出 3 2 4 7 2 2" xfId="19689"/>
    <cellStyle name="输出 3 2 4 7 3" xfId="12143"/>
    <cellStyle name="输出 3 2 4 7 3 2" xfId="23249"/>
    <cellStyle name="输出 3 2 4 7 4" xfId="16106"/>
    <cellStyle name="输出 3 2 4 8" xfId="4954"/>
    <cellStyle name="输出 3 2 4 8 2" xfId="8753"/>
    <cellStyle name="输出 3 2 4 8 2 2" xfId="19972"/>
    <cellStyle name="输出 3 2 4 8 3" xfId="12426"/>
    <cellStyle name="输出 3 2 4 8 3 2" xfId="23532"/>
    <cellStyle name="输出 3 2 4 8 4" xfId="16231"/>
    <cellStyle name="输出 3 2 4 9" xfId="5207"/>
    <cellStyle name="输出 3 2 4 9 2" xfId="8978"/>
    <cellStyle name="输出 3 2 4 9 2 2" xfId="20197"/>
    <cellStyle name="输出 3 2 4 9 3" xfId="12651"/>
    <cellStyle name="输出 3 2 4 9 3 2" xfId="23757"/>
    <cellStyle name="输出 3 2 4 9 4" xfId="16346"/>
    <cellStyle name="输出 3 2 5" xfId="2998"/>
    <cellStyle name="输出 3 2 5 2" xfId="6864"/>
    <cellStyle name="输出 3 2 5 2 2" xfId="18083"/>
    <cellStyle name="输出 3 2 5 3" xfId="10537"/>
    <cellStyle name="输出 3 2 5 3 2" xfId="21643"/>
    <cellStyle name="输出 3 2 5 4" xfId="15238"/>
    <cellStyle name="输出 3 2 6" xfId="3385"/>
    <cellStyle name="输出 3 2 6 2" xfId="7243"/>
    <cellStyle name="输出 3 2 6 2 2" xfId="18462"/>
    <cellStyle name="输出 3 2 6 3" xfId="10916"/>
    <cellStyle name="输出 3 2 6 3 2" xfId="22022"/>
    <cellStyle name="输出 3 2 6 4" xfId="15434"/>
    <cellStyle name="输出 3 2 7" xfId="3638"/>
    <cellStyle name="输出 3 2 7 2" xfId="7495"/>
    <cellStyle name="输出 3 2 7 2 2" xfId="18714"/>
    <cellStyle name="输出 3 2 7 3" xfId="11168"/>
    <cellStyle name="输出 3 2 7 3 2" xfId="22274"/>
    <cellStyle name="输出 3 2 7 4" xfId="15587"/>
    <cellStyle name="输出 3 2 8" xfId="4038"/>
    <cellStyle name="输出 3 2 8 2" xfId="7863"/>
    <cellStyle name="输出 3 2 8 2 2" xfId="19082"/>
    <cellStyle name="输出 3 2 8 3" xfId="11536"/>
    <cellStyle name="输出 3 2 8 3 2" xfId="22642"/>
    <cellStyle name="输出 3 2 8 4" xfId="15765"/>
    <cellStyle name="输出 3 2 9" xfId="4408"/>
    <cellStyle name="输出 3 2 9 2" xfId="8226"/>
    <cellStyle name="输出 3 2 9 2 2" xfId="19445"/>
    <cellStyle name="输出 3 2 9 3" xfId="11899"/>
    <cellStyle name="输出 3 2 9 3 2" xfId="23005"/>
    <cellStyle name="输出 3 2 9 4" xfId="15955"/>
    <cellStyle name="输出 3 3" xfId="1430"/>
    <cellStyle name="输出 3 3 10" xfId="5208"/>
    <cellStyle name="输出 3 3 10 2" xfId="8979"/>
    <cellStyle name="输出 3 3 10 2 2" xfId="20198"/>
    <cellStyle name="输出 3 3 10 3" xfId="12652"/>
    <cellStyle name="输出 3 3 10 3 2" xfId="23758"/>
    <cellStyle name="输出 3 3 10 4" xfId="16347"/>
    <cellStyle name="输出 3 3 11" xfId="5051"/>
    <cellStyle name="输出 3 3 11 2" xfId="16406"/>
    <cellStyle name="输出 3 3 12" xfId="9094"/>
    <cellStyle name="输出 3 3 12 2" xfId="20313"/>
    <cellStyle name="输出 3 3 13" xfId="34569"/>
    <cellStyle name="输出 3 3 2" xfId="1431"/>
    <cellStyle name="输出 3 3 2 10" xfId="5047"/>
    <cellStyle name="输出 3 3 2 10 2" xfId="16539"/>
    <cellStyle name="输出 3 3 2 11" xfId="9095"/>
    <cellStyle name="输出 3 3 2 11 2" xfId="20314"/>
    <cellStyle name="输出 3 3 2 12" xfId="34816"/>
    <cellStyle name="输出 3 3 2 2" xfId="3004"/>
    <cellStyle name="输出 3 3 2 2 2" xfId="6870"/>
    <cellStyle name="输出 3 3 2 2 2 2" xfId="18089"/>
    <cellStyle name="输出 3 3 2 2 3" xfId="10543"/>
    <cellStyle name="输出 3 3 2 2 3 2" xfId="21649"/>
    <cellStyle name="输出 3 3 2 2 4" xfId="15244"/>
    <cellStyle name="输出 3 3 2 2 5" xfId="35157"/>
    <cellStyle name="输出 3 3 2 3" xfId="3391"/>
    <cellStyle name="输出 3 3 2 3 2" xfId="7249"/>
    <cellStyle name="输出 3 3 2 3 2 2" xfId="18468"/>
    <cellStyle name="输出 3 3 2 3 3" xfId="10922"/>
    <cellStyle name="输出 3 3 2 3 3 2" xfId="22028"/>
    <cellStyle name="输出 3 3 2 3 4" xfId="15440"/>
    <cellStyle name="输出 3 3 2 3 5" xfId="36064"/>
    <cellStyle name="输出 3 3 2 4" xfId="3644"/>
    <cellStyle name="输出 3 3 2 4 2" xfId="7501"/>
    <cellStyle name="输出 3 3 2 4 2 2" xfId="18720"/>
    <cellStyle name="输出 3 3 2 4 3" xfId="11174"/>
    <cellStyle name="输出 3 3 2 4 3 2" xfId="22280"/>
    <cellStyle name="输出 3 3 2 4 4" xfId="15593"/>
    <cellStyle name="输出 3 3 2 5" xfId="4044"/>
    <cellStyle name="输出 3 3 2 5 2" xfId="7869"/>
    <cellStyle name="输出 3 3 2 5 2 2" xfId="19088"/>
    <cellStyle name="输出 3 3 2 5 3" xfId="11542"/>
    <cellStyle name="输出 3 3 2 5 3 2" xfId="22648"/>
    <cellStyle name="输出 3 3 2 5 4" xfId="15771"/>
    <cellStyle name="输出 3 3 2 6" xfId="4414"/>
    <cellStyle name="输出 3 3 2 6 2" xfId="8232"/>
    <cellStyle name="输出 3 3 2 6 2 2" xfId="19451"/>
    <cellStyle name="输出 3 3 2 6 3" xfId="11905"/>
    <cellStyle name="输出 3 3 2 6 3 2" xfId="23011"/>
    <cellStyle name="输出 3 3 2 6 4" xfId="15961"/>
    <cellStyle name="输出 3 3 2 7" xfId="4659"/>
    <cellStyle name="输出 3 3 2 7 2" xfId="8472"/>
    <cellStyle name="输出 3 3 2 7 2 2" xfId="19691"/>
    <cellStyle name="输出 3 3 2 7 3" xfId="12145"/>
    <cellStyle name="输出 3 3 2 7 3 2" xfId="23251"/>
    <cellStyle name="输出 3 3 2 7 4" xfId="16108"/>
    <cellStyle name="输出 3 3 2 8" xfId="4956"/>
    <cellStyle name="输出 3 3 2 8 2" xfId="8755"/>
    <cellStyle name="输出 3 3 2 8 2 2" xfId="19974"/>
    <cellStyle name="输出 3 3 2 8 3" xfId="12428"/>
    <cellStyle name="输出 3 3 2 8 3 2" xfId="23534"/>
    <cellStyle name="输出 3 3 2 8 4" xfId="16233"/>
    <cellStyle name="输出 3 3 2 9" xfId="5209"/>
    <cellStyle name="输出 3 3 2 9 2" xfId="8980"/>
    <cellStyle name="输出 3 3 2 9 2 2" xfId="20199"/>
    <cellStyle name="输出 3 3 2 9 3" xfId="12653"/>
    <cellStyle name="输出 3 3 2 9 3 2" xfId="23759"/>
    <cellStyle name="输出 3 3 2 9 4" xfId="16348"/>
    <cellStyle name="输出 3 3 3" xfId="3003"/>
    <cellStyle name="输出 3 3 3 2" xfId="6869"/>
    <cellStyle name="输出 3 3 3 2 2" xfId="18088"/>
    <cellStyle name="输出 3 3 3 3" xfId="10542"/>
    <cellStyle name="输出 3 3 3 3 2" xfId="21648"/>
    <cellStyle name="输出 3 3 3 4" xfId="15243"/>
    <cellStyle name="输出 3 3 3 5" xfId="35124"/>
    <cellStyle name="输出 3 3 4" xfId="3390"/>
    <cellStyle name="输出 3 3 4 2" xfId="7248"/>
    <cellStyle name="输出 3 3 4 2 2" xfId="18467"/>
    <cellStyle name="输出 3 3 4 3" xfId="10921"/>
    <cellStyle name="输出 3 3 4 3 2" xfId="22027"/>
    <cellStyle name="输出 3 3 4 4" xfId="15439"/>
    <cellStyle name="输出 3 3 4 5" xfId="35569"/>
    <cellStyle name="输出 3 3 5" xfId="3643"/>
    <cellStyle name="输出 3 3 5 2" xfId="7500"/>
    <cellStyle name="输出 3 3 5 2 2" xfId="18719"/>
    <cellStyle name="输出 3 3 5 3" xfId="11173"/>
    <cellStyle name="输出 3 3 5 3 2" xfId="22279"/>
    <cellStyle name="输出 3 3 5 4" xfId="15592"/>
    <cellStyle name="输出 3 3 6" xfId="4043"/>
    <cellStyle name="输出 3 3 6 2" xfId="7868"/>
    <cellStyle name="输出 3 3 6 2 2" xfId="19087"/>
    <cellStyle name="输出 3 3 6 3" xfId="11541"/>
    <cellStyle name="输出 3 3 6 3 2" xfId="22647"/>
    <cellStyle name="输出 3 3 6 4" xfId="15770"/>
    <cellStyle name="输出 3 3 7" xfId="4413"/>
    <cellStyle name="输出 3 3 7 2" xfId="8231"/>
    <cellStyle name="输出 3 3 7 2 2" xfId="19450"/>
    <cellStyle name="输出 3 3 7 3" xfId="11904"/>
    <cellStyle name="输出 3 3 7 3 2" xfId="23010"/>
    <cellStyle name="输出 3 3 7 4" xfId="15960"/>
    <cellStyle name="输出 3 3 8" xfId="4658"/>
    <cellStyle name="输出 3 3 8 2" xfId="8471"/>
    <cellStyle name="输出 3 3 8 2 2" xfId="19690"/>
    <cellStyle name="输出 3 3 8 3" xfId="12144"/>
    <cellStyle name="输出 3 3 8 3 2" xfId="23250"/>
    <cellStyle name="输出 3 3 8 4" xfId="16107"/>
    <cellStyle name="输出 3 3 9" xfId="4955"/>
    <cellStyle name="输出 3 3 9 2" xfId="8754"/>
    <cellStyle name="输出 3 3 9 2 2" xfId="19973"/>
    <cellStyle name="输出 3 3 9 3" xfId="12427"/>
    <cellStyle name="输出 3 3 9 3 2" xfId="23533"/>
    <cellStyle name="输出 3 3 9 4" xfId="16232"/>
    <cellStyle name="输出 3 4" xfId="1432"/>
    <cellStyle name="输出 3 4 10" xfId="5210"/>
    <cellStyle name="输出 3 4 10 2" xfId="8981"/>
    <cellStyle name="输出 3 4 10 2 2" xfId="20200"/>
    <cellStyle name="输出 3 4 10 3" xfId="12654"/>
    <cellStyle name="输出 3 4 10 3 2" xfId="23760"/>
    <cellStyle name="输出 3 4 10 4" xfId="16349"/>
    <cellStyle name="输出 3 4 11" xfId="3894"/>
    <cellStyle name="输出 3 4 11 2" xfId="16476"/>
    <cellStyle name="输出 3 4 12" xfId="9096"/>
    <cellStyle name="输出 3 4 12 2" xfId="20315"/>
    <cellStyle name="输出 3 4 13" xfId="34276"/>
    <cellStyle name="输出 3 4 2" xfId="1433"/>
    <cellStyle name="输出 3 4 2 10" xfId="3870"/>
    <cellStyle name="输出 3 4 2 10 2" xfId="16550"/>
    <cellStyle name="输出 3 4 2 11" xfId="9097"/>
    <cellStyle name="输出 3 4 2 11 2" xfId="20316"/>
    <cellStyle name="输出 3 4 2 12" xfId="35147"/>
    <cellStyle name="输出 3 4 2 2" xfId="3006"/>
    <cellStyle name="输出 3 4 2 2 2" xfId="6872"/>
    <cellStyle name="输出 3 4 2 2 2 2" xfId="18091"/>
    <cellStyle name="输出 3 4 2 2 3" xfId="10545"/>
    <cellStyle name="输出 3 4 2 2 3 2" xfId="21651"/>
    <cellStyle name="输出 3 4 2 2 4" xfId="15246"/>
    <cellStyle name="输出 3 4 2 2 5" xfId="34928"/>
    <cellStyle name="输出 3 4 2 3" xfId="3393"/>
    <cellStyle name="输出 3 4 2 3 2" xfId="7251"/>
    <cellStyle name="输出 3 4 2 3 2 2" xfId="18470"/>
    <cellStyle name="输出 3 4 2 3 3" xfId="10924"/>
    <cellStyle name="输出 3 4 2 3 3 2" xfId="22030"/>
    <cellStyle name="输出 3 4 2 3 4" xfId="15442"/>
    <cellStyle name="输出 3 4 2 3 5" xfId="36124"/>
    <cellStyle name="输出 3 4 2 4" xfId="3646"/>
    <cellStyle name="输出 3 4 2 4 2" xfId="7503"/>
    <cellStyle name="输出 3 4 2 4 2 2" xfId="18722"/>
    <cellStyle name="输出 3 4 2 4 3" xfId="11176"/>
    <cellStyle name="输出 3 4 2 4 3 2" xfId="22282"/>
    <cellStyle name="输出 3 4 2 4 4" xfId="15595"/>
    <cellStyle name="输出 3 4 2 5" xfId="4046"/>
    <cellStyle name="输出 3 4 2 5 2" xfId="7871"/>
    <cellStyle name="输出 3 4 2 5 2 2" xfId="19090"/>
    <cellStyle name="输出 3 4 2 5 3" xfId="11544"/>
    <cellStyle name="输出 3 4 2 5 3 2" xfId="22650"/>
    <cellStyle name="输出 3 4 2 5 4" xfId="15773"/>
    <cellStyle name="输出 3 4 2 6" xfId="4416"/>
    <cellStyle name="输出 3 4 2 6 2" xfId="8234"/>
    <cellStyle name="输出 3 4 2 6 2 2" xfId="19453"/>
    <cellStyle name="输出 3 4 2 6 3" xfId="11907"/>
    <cellStyle name="输出 3 4 2 6 3 2" xfId="23013"/>
    <cellStyle name="输出 3 4 2 6 4" xfId="15963"/>
    <cellStyle name="输出 3 4 2 7" xfId="4661"/>
    <cellStyle name="输出 3 4 2 7 2" xfId="8474"/>
    <cellStyle name="输出 3 4 2 7 2 2" xfId="19693"/>
    <cellStyle name="输出 3 4 2 7 3" xfId="12147"/>
    <cellStyle name="输出 3 4 2 7 3 2" xfId="23253"/>
    <cellStyle name="输出 3 4 2 7 4" xfId="16110"/>
    <cellStyle name="输出 3 4 2 8" xfId="4958"/>
    <cellStyle name="输出 3 4 2 8 2" xfId="8757"/>
    <cellStyle name="输出 3 4 2 8 2 2" xfId="19976"/>
    <cellStyle name="输出 3 4 2 8 3" xfId="12430"/>
    <cellStyle name="输出 3 4 2 8 3 2" xfId="23536"/>
    <cellStyle name="输出 3 4 2 8 4" xfId="16235"/>
    <cellStyle name="输出 3 4 2 9" xfId="5211"/>
    <cellStyle name="输出 3 4 2 9 2" xfId="8982"/>
    <cellStyle name="输出 3 4 2 9 2 2" xfId="20201"/>
    <cellStyle name="输出 3 4 2 9 3" xfId="12655"/>
    <cellStyle name="输出 3 4 2 9 3 2" xfId="23761"/>
    <cellStyle name="输出 3 4 2 9 4" xfId="16350"/>
    <cellStyle name="输出 3 4 3" xfId="3005"/>
    <cellStyle name="输出 3 4 3 2" xfId="6871"/>
    <cellStyle name="输出 3 4 3 2 2" xfId="18090"/>
    <cellStyle name="输出 3 4 3 3" xfId="10544"/>
    <cellStyle name="输出 3 4 3 3 2" xfId="21650"/>
    <cellStyle name="输出 3 4 3 4" xfId="15245"/>
    <cellStyle name="输出 3 4 3 5" xfId="35177"/>
    <cellStyle name="输出 3 4 4" xfId="3392"/>
    <cellStyle name="输出 3 4 4 2" xfId="7250"/>
    <cellStyle name="输出 3 4 4 2 2" xfId="18469"/>
    <cellStyle name="输出 3 4 4 3" xfId="10923"/>
    <cellStyle name="输出 3 4 4 3 2" xfId="22029"/>
    <cellStyle name="输出 3 4 4 4" xfId="15441"/>
    <cellStyle name="输出 3 4 4 5" xfId="35789"/>
    <cellStyle name="输出 3 4 5" xfId="3645"/>
    <cellStyle name="输出 3 4 5 2" xfId="7502"/>
    <cellStyle name="输出 3 4 5 2 2" xfId="18721"/>
    <cellStyle name="输出 3 4 5 3" xfId="11175"/>
    <cellStyle name="输出 3 4 5 3 2" xfId="22281"/>
    <cellStyle name="输出 3 4 5 4" xfId="15594"/>
    <cellStyle name="输出 3 4 6" xfId="4045"/>
    <cellStyle name="输出 3 4 6 2" xfId="7870"/>
    <cellStyle name="输出 3 4 6 2 2" xfId="19089"/>
    <cellStyle name="输出 3 4 6 3" xfId="11543"/>
    <cellStyle name="输出 3 4 6 3 2" xfId="22649"/>
    <cellStyle name="输出 3 4 6 4" xfId="15772"/>
    <cellStyle name="输出 3 4 7" xfId="4415"/>
    <cellStyle name="输出 3 4 7 2" xfId="8233"/>
    <cellStyle name="输出 3 4 7 2 2" xfId="19452"/>
    <cellStyle name="输出 3 4 7 3" xfId="11906"/>
    <cellStyle name="输出 3 4 7 3 2" xfId="23012"/>
    <cellStyle name="输出 3 4 7 4" xfId="15962"/>
    <cellStyle name="输出 3 4 8" xfId="4660"/>
    <cellStyle name="输出 3 4 8 2" xfId="8473"/>
    <cellStyle name="输出 3 4 8 2 2" xfId="19692"/>
    <cellStyle name="输出 3 4 8 3" xfId="12146"/>
    <cellStyle name="输出 3 4 8 3 2" xfId="23252"/>
    <cellStyle name="输出 3 4 8 4" xfId="16109"/>
    <cellStyle name="输出 3 4 9" xfId="4957"/>
    <cellStyle name="输出 3 4 9 2" xfId="8756"/>
    <cellStyle name="输出 3 4 9 2 2" xfId="19975"/>
    <cellStyle name="输出 3 4 9 3" xfId="12429"/>
    <cellStyle name="输出 3 4 9 3 2" xfId="23535"/>
    <cellStyle name="输出 3 4 9 4" xfId="16234"/>
    <cellStyle name="输出 3 5" xfId="1434"/>
    <cellStyle name="输出 3 5 10" xfId="3871"/>
    <cellStyle name="输出 3 5 10 2" xfId="16498"/>
    <cellStyle name="输出 3 5 11" xfId="9098"/>
    <cellStyle name="输出 3 5 11 2" xfId="20317"/>
    <cellStyle name="输出 3 5 12" xfId="35074"/>
    <cellStyle name="输出 3 5 2" xfId="3007"/>
    <cellStyle name="输出 3 5 2 2" xfId="6873"/>
    <cellStyle name="输出 3 5 2 2 2" xfId="18092"/>
    <cellStyle name="输出 3 5 2 3" xfId="10546"/>
    <cellStyle name="输出 3 5 2 3 2" xfId="21652"/>
    <cellStyle name="输出 3 5 2 4" xfId="15247"/>
    <cellStyle name="输出 3 5 2 5" xfId="35134"/>
    <cellStyle name="输出 3 5 3" xfId="3394"/>
    <cellStyle name="输出 3 5 3 2" xfId="7252"/>
    <cellStyle name="输出 3 5 3 2 2" xfId="18471"/>
    <cellStyle name="输出 3 5 3 3" xfId="10925"/>
    <cellStyle name="输出 3 5 3 3 2" xfId="22031"/>
    <cellStyle name="输出 3 5 3 4" xfId="15443"/>
    <cellStyle name="输出 3 5 3 5" xfId="35751"/>
    <cellStyle name="输出 3 5 4" xfId="3647"/>
    <cellStyle name="输出 3 5 4 2" xfId="7504"/>
    <cellStyle name="输出 3 5 4 2 2" xfId="18723"/>
    <cellStyle name="输出 3 5 4 3" xfId="11177"/>
    <cellStyle name="输出 3 5 4 3 2" xfId="22283"/>
    <cellStyle name="输出 3 5 4 4" xfId="15596"/>
    <cellStyle name="输出 3 5 5" xfId="4047"/>
    <cellStyle name="输出 3 5 5 2" xfId="7872"/>
    <cellStyle name="输出 3 5 5 2 2" xfId="19091"/>
    <cellStyle name="输出 3 5 5 3" xfId="11545"/>
    <cellStyle name="输出 3 5 5 3 2" xfId="22651"/>
    <cellStyle name="输出 3 5 5 4" xfId="15774"/>
    <cellStyle name="输出 3 5 6" xfId="4417"/>
    <cellStyle name="输出 3 5 6 2" xfId="8235"/>
    <cellStyle name="输出 3 5 6 2 2" xfId="19454"/>
    <cellStyle name="输出 3 5 6 3" xfId="11908"/>
    <cellStyle name="输出 3 5 6 3 2" xfId="23014"/>
    <cellStyle name="输出 3 5 6 4" xfId="15964"/>
    <cellStyle name="输出 3 5 7" xfId="4662"/>
    <cellStyle name="输出 3 5 7 2" xfId="8475"/>
    <cellStyle name="输出 3 5 7 2 2" xfId="19694"/>
    <cellStyle name="输出 3 5 7 3" xfId="12148"/>
    <cellStyle name="输出 3 5 7 3 2" xfId="23254"/>
    <cellStyle name="输出 3 5 7 4" xfId="16111"/>
    <cellStyle name="输出 3 5 8" xfId="4959"/>
    <cellStyle name="输出 3 5 8 2" xfId="8758"/>
    <cellStyle name="输出 3 5 8 2 2" xfId="19977"/>
    <cellStyle name="输出 3 5 8 3" xfId="12431"/>
    <cellStyle name="输出 3 5 8 3 2" xfId="23537"/>
    <cellStyle name="输出 3 5 8 4" xfId="16236"/>
    <cellStyle name="输出 3 5 9" xfId="5212"/>
    <cellStyle name="输出 3 5 9 2" xfId="8983"/>
    <cellStyle name="输出 3 5 9 2 2" xfId="20202"/>
    <cellStyle name="输出 3 5 9 3" xfId="12656"/>
    <cellStyle name="输出 3 5 9 3 2" xfId="23762"/>
    <cellStyle name="输出 3 5 9 4" xfId="16351"/>
    <cellStyle name="输出 3 6" xfId="2997"/>
    <cellStyle name="输出 3 6 2" xfId="6863"/>
    <cellStyle name="输出 3 6 2 2" xfId="18082"/>
    <cellStyle name="输出 3 6 3" xfId="10536"/>
    <cellStyle name="输出 3 6 3 2" xfId="21642"/>
    <cellStyle name="输出 3 6 4" xfId="15237"/>
    <cellStyle name="输出 3 7" xfId="3384"/>
    <cellStyle name="输出 3 7 2" xfId="7242"/>
    <cellStyle name="输出 3 7 2 2" xfId="18461"/>
    <cellStyle name="输出 3 7 3" xfId="10915"/>
    <cellStyle name="输出 3 7 3 2" xfId="22021"/>
    <cellStyle name="输出 3 7 4" xfId="15433"/>
    <cellStyle name="输出 3 8" xfId="3637"/>
    <cellStyle name="输出 3 8 2" xfId="7494"/>
    <cellStyle name="输出 3 8 2 2" xfId="18713"/>
    <cellStyle name="输出 3 8 3" xfId="11167"/>
    <cellStyle name="输出 3 8 3 2" xfId="22273"/>
    <cellStyle name="输出 3 8 4" xfId="15586"/>
    <cellStyle name="输出 3 9" xfId="4037"/>
    <cellStyle name="输出 3 9 2" xfId="7862"/>
    <cellStyle name="输出 3 9 2 2" xfId="19081"/>
    <cellStyle name="输出 3 9 3" xfId="11535"/>
    <cellStyle name="输出 3 9 3 2" xfId="22641"/>
    <cellStyle name="输出 3 9 4" xfId="15764"/>
    <cellStyle name="输出 4" xfId="1435"/>
    <cellStyle name="输出 4 10" xfId="4418"/>
    <cellStyle name="输出 4 10 2" xfId="8236"/>
    <cellStyle name="输出 4 10 2 2" xfId="19455"/>
    <cellStyle name="输出 4 10 3" xfId="11909"/>
    <cellStyle name="输出 4 10 3 2" xfId="23015"/>
    <cellStyle name="输出 4 10 4" xfId="15965"/>
    <cellStyle name="输出 4 11" xfId="4663"/>
    <cellStyle name="输出 4 11 2" xfId="8476"/>
    <cellStyle name="输出 4 11 2 2" xfId="19695"/>
    <cellStyle name="输出 4 11 3" xfId="12149"/>
    <cellStyle name="输出 4 11 3 2" xfId="23255"/>
    <cellStyle name="输出 4 11 4" xfId="16112"/>
    <cellStyle name="输出 4 12" xfId="4960"/>
    <cellStyle name="输出 4 12 2" xfId="8759"/>
    <cellStyle name="输出 4 12 2 2" xfId="19978"/>
    <cellStyle name="输出 4 12 3" xfId="12432"/>
    <cellStyle name="输出 4 12 3 2" xfId="23538"/>
    <cellStyle name="输出 4 12 4" xfId="16237"/>
    <cellStyle name="输出 4 13" xfId="5213"/>
    <cellStyle name="输出 4 13 2" xfId="8984"/>
    <cellStyle name="输出 4 13 2 2" xfId="20203"/>
    <cellStyle name="输出 4 13 3" xfId="12657"/>
    <cellStyle name="输出 4 13 3 2" xfId="23763"/>
    <cellStyle name="输出 4 13 4" xfId="16352"/>
    <cellStyle name="输出 4 14" xfId="3872"/>
    <cellStyle name="输出 4 14 2" xfId="16412"/>
    <cellStyle name="输出 4 15" xfId="9099"/>
    <cellStyle name="输出 4 15 2" xfId="20318"/>
    <cellStyle name="输出 4 16" xfId="34099"/>
    <cellStyle name="输出 4 2" xfId="1436"/>
    <cellStyle name="输出 4 2 10" xfId="5214"/>
    <cellStyle name="输出 4 2 10 2" xfId="8985"/>
    <cellStyle name="输出 4 2 10 2 2" xfId="20204"/>
    <cellStyle name="输出 4 2 10 3" xfId="12658"/>
    <cellStyle name="输出 4 2 10 3 2" xfId="23764"/>
    <cellStyle name="输出 4 2 10 4" xfId="16353"/>
    <cellStyle name="输出 4 2 11" xfId="3873"/>
    <cellStyle name="输出 4 2 11 2" xfId="16504"/>
    <cellStyle name="输出 4 2 12" xfId="9100"/>
    <cellStyle name="输出 4 2 12 2" xfId="20319"/>
    <cellStyle name="输出 4 2 13" xfId="34681"/>
    <cellStyle name="输出 4 2 2" xfId="1437"/>
    <cellStyle name="输出 4 2 2 10" xfId="3874"/>
    <cellStyle name="输出 4 2 2 10 2" xfId="16514"/>
    <cellStyle name="输出 4 2 2 11" xfId="9101"/>
    <cellStyle name="输出 4 2 2 11 2" xfId="20320"/>
    <cellStyle name="输出 4 2 2 12" xfId="34831"/>
    <cellStyle name="输出 4 2 2 2" xfId="3010"/>
    <cellStyle name="输出 4 2 2 2 2" xfId="6876"/>
    <cellStyle name="输出 4 2 2 2 2 2" xfId="18095"/>
    <cellStyle name="输出 4 2 2 2 3" xfId="10549"/>
    <cellStyle name="输出 4 2 2 2 3 2" xfId="21655"/>
    <cellStyle name="输出 4 2 2 2 4" xfId="15250"/>
    <cellStyle name="输出 4 2 2 2 5" xfId="35551"/>
    <cellStyle name="输出 4 2 2 3" xfId="3397"/>
    <cellStyle name="输出 4 2 2 3 2" xfId="7255"/>
    <cellStyle name="输出 4 2 2 3 2 2" xfId="18474"/>
    <cellStyle name="输出 4 2 2 3 3" xfId="10928"/>
    <cellStyle name="输出 4 2 2 3 3 2" xfId="22034"/>
    <cellStyle name="输出 4 2 2 3 4" xfId="15446"/>
    <cellStyle name="输出 4 2 2 3 5" xfId="36068"/>
    <cellStyle name="输出 4 2 2 4" xfId="3650"/>
    <cellStyle name="输出 4 2 2 4 2" xfId="7507"/>
    <cellStyle name="输出 4 2 2 4 2 2" xfId="18726"/>
    <cellStyle name="输出 4 2 2 4 3" xfId="11180"/>
    <cellStyle name="输出 4 2 2 4 3 2" xfId="22286"/>
    <cellStyle name="输出 4 2 2 4 4" xfId="15599"/>
    <cellStyle name="输出 4 2 2 5" xfId="4050"/>
    <cellStyle name="输出 4 2 2 5 2" xfId="7875"/>
    <cellStyle name="输出 4 2 2 5 2 2" xfId="19094"/>
    <cellStyle name="输出 4 2 2 5 3" xfId="11548"/>
    <cellStyle name="输出 4 2 2 5 3 2" xfId="22654"/>
    <cellStyle name="输出 4 2 2 5 4" xfId="15777"/>
    <cellStyle name="输出 4 2 2 6" xfId="4420"/>
    <cellStyle name="输出 4 2 2 6 2" xfId="8238"/>
    <cellStyle name="输出 4 2 2 6 2 2" xfId="19457"/>
    <cellStyle name="输出 4 2 2 6 3" xfId="11911"/>
    <cellStyle name="输出 4 2 2 6 3 2" xfId="23017"/>
    <cellStyle name="输出 4 2 2 6 4" xfId="15967"/>
    <cellStyle name="输出 4 2 2 7" xfId="4665"/>
    <cellStyle name="输出 4 2 2 7 2" xfId="8478"/>
    <cellStyle name="输出 4 2 2 7 2 2" xfId="19697"/>
    <cellStyle name="输出 4 2 2 7 3" xfId="12151"/>
    <cellStyle name="输出 4 2 2 7 3 2" xfId="23257"/>
    <cellStyle name="输出 4 2 2 7 4" xfId="16114"/>
    <cellStyle name="输出 4 2 2 8" xfId="4962"/>
    <cellStyle name="输出 4 2 2 8 2" xfId="8761"/>
    <cellStyle name="输出 4 2 2 8 2 2" xfId="19980"/>
    <cellStyle name="输出 4 2 2 8 3" xfId="12434"/>
    <cellStyle name="输出 4 2 2 8 3 2" xfId="23540"/>
    <cellStyle name="输出 4 2 2 8 4" xfId="16239"/>
    <cellStyle name="输出 4 2 2 9" xfId="5215"/>
    <cellStyle name="输出 4 2 2 9 2" xfId="8986"/>
    <cellStyle name="输出 4 2 2 9 2 2" xfId="20205"/>
    <cellStyle name="输出 4 2 2 9 3" xfId="12659"/>
    <cellStyle name="输出 4 2 2 9 3 2" xfId="23765"/>
    <cellStyle name="输出 4 2 2 9 4" xfId="16354"/>
    <cellStyle name="输出 4 2 3" xfId="3009"/>
    <cellStyle name="输出 4 2 3 2" xfId="6875"/>
    <cellStyle name="输出 4 2 3 2 2" xfId="18094"/>
    <cellStyle name="输出 4 2 3 3" xfId="10548"/>
    <cellStyle name="输出 4 2 3 3 2" xfId="21654"/>
    <cellStyle name="输出 4 2 3 4" xfId="15249"/>
    <cellStyle name="输出 4 2 3 5" xfId="35122"/>
    <cellStyle name="输出 4 2 4" xfId="3396"/>
    <cellStyle name="输出 4 2 4 2" xfId="7254"/>
    <cellStyle name="输出 4 2 4 2 2" xfId="18473"/>
    <cellStyle name="输出 4 2 4 3" xfId="10927"/>
    <cellStyle name="输出 4 2 4 3 2" xfId="22033"/>
    <cellStyle name="输出 4 2 4 4" xfId="15445"/>
    <cellStyle name="输出 4 2 4 5" xfId="35606"/>
    <cellStyle name="输出 4 2 5" xfId="3649"/>
    <cellStyle name="输出 4 2 5 2" xfId="7506"/>
    <cellStyle name="输出 4 2 5 2 2" xfId="18725"/>
    <cellStyle name="输出 4 2 5 3" xfId="11179"/>
    <cellStyle name="输出 4 2 5 3 2" xfId="22285"/>
    <cellStyle name="输出 4 2 5 4" xfId="15598"/>
    <cellStyle name="输出 4 2 6" xfId="4049"/>
    <cellStyle name="输出 4 2 6 2" xfId="7874"/>
    <cellStyle name="输出 4 2 6 2 2" xfId="19093"/>
    <cellStyle name="输出 4 2 6 3" xfId="11547"/>
    <cellStyle name="输出 4 2 6 3 2" xfId="22653"/>
    <cellStyle name="输出 4 2 6 4" xfId="15776"/>
    <cellStyle name="输出 4 2 7" xfId="4419"/>
    <cellStyle name="输出 4 2 7 2" xfId="8237"/>
    <cellStyle name="输出 4 2 7 2 2" xfId="19456"/>
    <cellStyle name="输出 4 2 7 3" xfId="11910"/>
    <cellStyle name="输出 4 2 7 3 2" xfId="23016"/>
    <cellStyle name="输出 4 2 7 4" xfId="15966"/>
    <cellStyle name="输出 4 2 8" xfId="4664"/>
    <cellStyle name="输出 4 2 8 2" xfId="8477"/>
    <cellStyle name="输出 4 2 8 2 2" xfId="19696"/>
    <cellStyle name="输出 4 2 8 3" xfId="12150"/>
    <cellStyle name="输出 4 2 8 3 2" xfId="23256"/>
    <cellStyle name="输出 4 2 8 4" xfId="16113"/>
    <cellStyle name="输出 4 2 9" xfId="4961"/>
    <cellStyle name="输出 4 2 9 2" xfId="8760"/>
    <cellStyle name="输出 4 2 9 2 2" xfId="19979"/>
    <cellStyle name="输出 4 2 9 3" xfId="12433"/>
    <cellStyle name="输出 4 2 9 3 2" xfId="23539"/>
    <cellStyle name="输出 4 2 9 4" xfId="16238"/>
    <cellStyle name="输出 4 3" xfId="1438"/>
    <cellStyle name="输出 4 3 10" xfId="5216"/>
    <cellStyle name="输出 4 3 10 2" xfId="8987"/>
    <cellStyle name="输出 4 3 10 2 2" xfId="20206"/>
    <cellStyle name="输出 4 3 10 3" xfId="12660"/>
    <cellStyle name="输出 4 3 10 3 2" xfId="23766"/>
    <cellStyle name="输出 4 3 10 4" xfId="16355"/>
    <cellStyle name="输出 4 3 11" xfId="3875"/>
    <cellStyle name="输出 4 3 11 2" xfId="16519"/>
    <cellStyle name="输出 4 3 12" xfId="9102"/>
    <cellStyle name="输出 4 3 12 2" xfId="20321"/>
    <cellStyle name="输出 4 3 13" xfId="34391"/>
    <cellStyle name="输出 4 3 2" xfId="1439"/>
    <cellStyle name="输出 4 3 2 10" xfId="3876"/>
    <cellStyle name="输出 4 3 2 10 2" xfId="16529"/>
    <cellStyle name="输出 4 3 2 11" xfId="9103"/>
    <cellStyle name="输出 4 3 2 11 2" xfId="20322"/>
    <cellStyle name="输出 4 3 2 12" xfId="35173"/>
    <cellStyle name="输出 4 3 2 2" xfId="3012"/>
    <cellStyle name="输出 4 3 2 2 2" xfId="6878"/>
    <cellStyle name="输出 4 3 2 2 2 2" xfId="18097"/>
    <cellStyle name="输出 4 3 2 2 3" xfId="10551"/>
    <cellStyle name="输出 4 3 2 2 3 2" xfId="21657"/>
    <cellStyle name="输出 4 3 2 2 4" xfId="15252"/>
    <cellStyle name="输出 4 3 2 2 5" xfId="34841"/>
    <cellStyle name="输出 4 3 2 3" xfId="3399"/>
    <cellStyle name="输出 4 3 2 3 2" xfId="7257"/>
    <cellStyle name="输出 4 3 2 3 2 2" xfId="18476"/>
    <cellStyle name="输出 4 3 2 3 3" xfId="10930"/>
    <cellStyle name="输出 4 3 2 3 3 2" xfId="22036"/>
    <cellStyle name="输出 4 3 2 3 4" xfId="15448"/>
    <cellStyle name="输出 4 3 2 3 5" xfId="36127"/>
    <cellStyle name="输出 4 3 2 4" xfId="3652"/>
    <cellStyle name="输出 4 3 2 4 2" xfId="7509"/>
    <cellStyle name="输出 4 3 2 4 2 2" xfId="18728"/>
    <cellStyle name="输出 4 3 2 4 3" xfId="11182"/>
    <cellStyle name="输出 4 3 2 4 3 2" xfId="22288"/>
    <cellStyle name="输出 4 3 2 4 4" xfId="15601"/>
    <cellStyle name="输出 4 3 2 5" xfId="4052"/>
    <cellStyle name="输出 4 3 2 5 2" xfId="7877"/>
    <cellStyle name="输出 4 3 2 5 2 2" xfId="19096"/>
    <cellStyle name="输出 4 3 2 5 3" xfId="11550"/>
    <cellStyle name="输出 4 3 2 5 3 2" xfId="22656"/>
    <cellStyle name="输出 4 3 2 5 4" xfId="15779"/>
    <cellStyle name="输出 4 3 2 6" xfId="4422"/>
    <cellStyle name="输出 4 3 2 6 2" xfId="8240"/>
    <cellStyle name="输出 4 3 2 6 2 2" xfId="19459"/>
    <cellStyle name="输出 4 3 2 6 3" xfId="11913"/>
    <cellStyle name="输出 4 3 2 6 3 2" xfId="23019"/>
    <cellStyle name="输出 4 3 2 6 4" xfId="15969"/>
    <cellStyle name="输出 4 3 2 7" xfId="4667"/>
    <cellStyle name="输出 4 3 2 7 2" xfId="8480"/>
    <cellStyle name="输出 4 3 2 7 2 2" xfId="19699"/>
    <cellStyle name="输出 4 3 2 7 3" xfId="12153"/>
    <cellStyle name="输出 4 3 2 7 3 2" xfId="23259"/>
    <cellStyle name="输出 4 3 2 7 4" xfId="16116"/>
    <cellStyle name="输出 4 3 2 8" xfId="4964"/>
    <cellStyle name="输出 4 3 2 8 2" xfId="8763"/>
    <cellStyle name="输出 4 3 2 8 2 2" xfId="19982"/>
    <cellStyle name="输出 4 3 2 8 3" xfId="12436"/>
    <cellStyle name="输出 4 3 2 8 3 2" xfId="23542"/>
    <cellStyle name="输出 4 3 2 8 4" xfId="16241"/>
    <cellStyle name="输出 4 3 2 9" xfId="5217"/>
    <cellStyle name="输出 4 3 2 9 2" xfId="8988"/>
    <cellStyle name="输出 4 3 2 9 2 2" xfId="20207"/>
    <cellStyle name="输出 4 3 2 9 3" xfId="12661"/>
    <cellStyle name="输出 4 3 2 9 3 2" xfId="23767"/>
    <cellStyle name="输出 4 3 2 9 4" xfId="16356"/>
    <cellStyle name="输出 4 3 3" xfId="3011"/>
    <cellStyle name="输出 4 3 3 2" xfId="6877"/>
    <cellStyle name="输出 4 3 3 2 2" xfId="18096"/>
    <cellStyle name="输出 4 3 3 3" xfId="10550"/>
    <cellStyle name="输出 4 3 3 3 2" xfId="21656"/>
    <cellStyle name="输出 4 3 3 4" xfId="15251"/>
    <cellStyle name="输出 4 3 3 5" xfId="35118"/>
    <cellStyle name="输出 4 3 4" xfId="3398"/>
    <cellStyle name="输出 4 3 4 2" xfId="7256"/>
    <cellStyle name="输出 4 3 4 2 2" xfId="18475"/>
    <cellStyle name="输出 4 3 4 3" xfId="10929"/>
    <cellStyle name="输出 4 3 4 3 2" xfId="22035"/>
    <cellStyle name="输出 4 3 4 4" xfId="15447"/>
    <cellStyle name="输出 4 3 4 5" xfId="35585"/>
    <cellStyle name="输出 4 3 5" xfId="3651"/>
    <cellStyle name="输出 4 3 5 2" xfId="7508"/>
    <cellStyle name="输出 4 3 5 2 2" xfId="18727"/>
    <cellStyle name="输出 4 3 5 3" xfId="11181"/>
    <cellStyle name="输出 4 3 5 3 2" xfId="22287"/>
    <cellStyle name="输出 4 3 5 4" xfId="15600"/>
    <cellStyle name="输出 4 3 6" xfId="4051"/>
    <cellStyle name="输出 4 3 6 2" xfId="7876"/>
    <cellStyle name="输出 4 3 6 2 2" xfId="19095"/>
    <cellStyle name="输出 4 3 6 3" xfId="11549"/>
    <cellStyle name="输出 4 3 6 3 2" xfId="22655"/>
    <cellStyle name="输出 4 3 6 4" xfId="15778"/>
    <cellStyle name="输出 4 3 7" xfId="4421"/>
    <cellStyle name="输出 4 3 7 2" xfId="8239"/>
    <cellStyle name="输出 4 3 7 2 2" xfId="19458"/>
    <cellStyle name="输出 4 3 7 3" xfId="11912"/>
    <cellStyle name="输出 4 3 7 3 2" xfId="23018"/>
    <cellStyle name="输出 4 3 7 4" xfId="15968"/>
    <cellStyle name="输出 4 3 8" xfId="4666"/>
    <cellStyle name="输出 4 3 8 2" xfId="8479"/>
    <cellStyle name="输出 4 3 8 2 2" xfId="19698"/>
    <cellStyle name="输出 4 3 8 3" xfId="12152"/>
    <cellStyle name="输出 4 3 8 3 2" xfId="23258"/>
    <cellStyle name="输出 4 3 8 4" xfId="16115"/>
    <cellStyle name="输出 4 3 9" xfId="4963"/>
    <cellStyle name="输出 4 3 9 2" xfId="8762"/>
    <cellStyle name="输出 4 3 9 2 2" xfId="19981"/>
    <cellStyle name="输出 4 3 9 3" xfId="12435"/>
    <cellStyle name="输出 4 3 9 3 2" xfId="23541"/>
    <cellStyle name="输出 4 3 9 4" xfId="16240"/>
    <cellStyle name="输出 4 4" xfId="1440"/>
    <cellStyle name="输出 4 4 10" xfId="3877"/>
    <cellStyle name="输出 4 4 10 2" xfId="16534"/>
    <cellStyle name="输出 4 4 11" xfId="9104"/>
    <cellStyle name="输出 4 4 11 2" xfId="20323"/>
    <cellStyle name="输出 4 4 12" xfId="34834"/>
    <cellStyle name="输出 4 4 2" xfId="3013"/>
    <cellStyle name="输出 4 4 2 2" xfId="6879"/>
    <cellStyle name="输出 4 4 2 2 2" xfId="18098"/>
    <cellStyle name="输出 4 4 2 3" xfId="10552"/>
    <cellStyle name="输出 4 4 2 3 2" xfId="21658"/>
    <cellStyle name="输出 4 4 2 4" xfId="15253"/>
    <cellStyle name="输出 4 4 2 5" xfId="34927"/>
    <cellStyle name="输出 4 4 3" xfId="3400"/>
    <cellStyle name="输出 4 4 3 2" xfId="7258"/>
    <cellStyle name="输出 4 4 3 2 2" xfId="18477"/>
    <cellStyle name="输出 4 4 3 3" xfId="10931"/>
    <cellStyle name="输出 4 4 3 3 2" xfId="22037"/>
    <cellStyle name="输出 4 4 3 4" xfId="15449"/>
    <cellStyle name="输出 4 4 3 5" xfId="36069"/>
    <cellStyle name="输出 4 4 4" xfId="3653"/>
    <cellStyle name="输出 4 4 4 2" xfId="7510"/>
    <cellStyle name="输出 4 4 4 2 2" xfId="18729"/>
    <cellStyle name="输出 4 4 4 3" xfId="11183"/>
    <cellStyle name="输出 4 4 4 3 2" xfId="22289"/>
    <cellStyle name="输出 4 4 4 4" xfId="15602"/>
    <cellStyle name="输出 4 4 5" xfId="4053"/>
    <cellStyle name="输出 4 4 5 2" xfId="7878"/>
    <cellStyle name="输出 4 4 5 2 2" xfId="19097"/>
    <cellStyle name="输出 4 4 5 3" xfId="11551"/>
    <cellStyle name="输出 4 4 5 3 2" xfId="22657"/>
    <cellStyle name="输出 4 4 5 4" xfId="15780"/>
    <cellStyle name="输出 4 4 6" xfId="4423"/>
    <cellStyle name="输出 4 4 6 2" xfId="8241"/>
    <cellStyle name="输出 4 4 6 2 2" xfId="19460"/>
    <cellStyle name="输出 4 4 6 3" xfId="11914"/>
    <cellStyle name="输出 4 4 6 3 2" xfId="23020"/>
    <cellStyle name="输出 4 4 6 4" xfId="15970"/>
    <cellStyle name="输出 4 4 7" xfId="4668"/>
    <cellStyle name="输出 4 4 7 2" xfId="8481"/>
    <cellStyle name="输出 4 4 7 2 2" xfId="19700"/>
    <cellStyle name="输出 4 4 7 3" xfId="12154"/>
    <cellStyle name="输出 4 4 7 3 2" xfId="23260"/>
    <cellStyle name="输出 4 4 7 4" xfId="16117"/>
    <cellStyle name="输出 4 4 8" xfId="4965"/>
    <cellStyle name="输出 4 4 8 2" xfId="8764"/>
    <cellStyle name="输出 4 4 8 2 2" xfId="19983"/>
    <cellStyle name="输出 4 4 8 3" xfId="12437"/>
    <cellStyle name="输出 4 4 8 3 2" xfId="23543"/>
    <cellStyle name="输出 4 4 8 4" xfId="16242"/>
    <cellStyle name="输出 4 4 9" xfId="5218"/>
    <cellStyle name="输出 4 4 9 2" xfId="8989"/>
    <cellStyle name="输出 4 4 9 2 2" xfId="20208"/>
    <cellStyle name="输出 4 4 9 3" xfId="12662"/>
    <cellStyle name="输出 4 4 9 3 2" xfId="23768"/>
    <cellStyle name="输出 4 4 9 4" xfId="16357"/>
    <cellStyle name="输出 4 5" xfId="1441"/>
    <cellStyle name="输出 4 5 10" xfId="3878"/>
    <cellStyle name="输出 4 5 10 2" xfId="16541"/>
    <cellStyle name="输出 4 5 11" xfId="9105"/>
    <cellStyle name="输出 4 5 11 2" xfId="20324"/>
    <cellStyle name="输出 4 5 12" xfId="35090"/>
    <cellStyle name="输出 4 5 2" xfId="3014"/>
    <cellStyle name="输出 4 5 2 2" xfId="6880"/>
    <cellStyle name="输出 4 5 2 2 2" xfId="18099"/>
    <cellStyle name="输出 4 5 2 3" xfId="10553"/>
    <cellStyle name="输出 4 5 2 3 2" xfId="21659"/>
    <cellStyle name="输出 4 5 2 4" xfId="15254"/>
    <cellStyle name="输出 4 5 2 5" xfId="35320"/>
    <cellStyle name="输出 4 5 3" xfId="3401"/>
    <cellStyle name="输出 4 5 3 2" xfId="7259"/>
    <cellStyle name="输出 4 5 3 2 2" xfId="18478"/>
    <cellStyle name="输出 4 5 3 3" xfId="10932"/>
    <cellStyle name="输出 4 5 3 3 2" xfId="22038"/>
    <cellStyle name="输出 4 5 3 4" xfId="15450"/>
    <cellStyle name="输出 4 5 3 5" xfId="35857"/>
    <cellStyle name="输出 4 5 4" xfId="3654"/>
    <cellStyle name="输出 4 5 4 2" xfId="7511"/>
    <cellStyle name="输出 4 5 4 2 2" xfId="18730"/>
    <cellStyle name="输出 4 5 4 3" xfId="11184"/>
    <cellStyle name="输出 4 5 4 3 2" xfId="22290"/>
    <cellStyle name="输出 4 5 4 4" xfId="15603"/>
    <cellStyle name="输出 4 5 5" xfId="4054"/>
    <cellStyle name="输出 4 5 5 2" xfId="7879"/>
    <cellStyle name="输出 4 5 5 2 2" xfId="19098"/>
    <cellStyle name="输出 4 5 5 3" xfId="11552"/>
    <cellStyle name="输出 4 5 5 3 2" xfId="22658"/>
    <cellStyle name="输出 4 5 5 4" xfId="15781"/>
    <cellStyle name="输出 4 5 6" xfId="4424"/>
    <cellStyle name="输出 4 5 6 2" xfId="8242"/>
    <cellStyle name="输出 4 5 6 2 2" xfId="19461"/>
    <cellStyle name="输出 4 5 6 3" xfId="11915"/>
    <cellStyle name="输出 4 5 6 3 2" xfId="23021"/>
    <cellStyle name="输出 4 5 6 4" xfId="15971"/>
    <cellStyle name="输出 4 5 7" xfId="4669"/>
    <cellStyle name="输出 4 5 7 2" xfId="8482"/>
    <cellStyle name="输出 4 5 7 2 2" xfId="19701"/>
    <cellStyle name="输出 4 5 7 3" xfId="12155"/>
    <cellStyle name="输出 4 5 7 3 2" xfId="23261"/>
    <cellStyle name="输出 4 5 7 4" xfId="16118"/>
    <cellStyle name="输出 4 5 8" xfId="4966"/>
    <cellStyle name="输出 4 5 8 2" xfId="8765"/>
    <cellStyle name="输出 4 5 8 2 2" xfId="19984"/>
    <cellStyle name="输出 4 5 8 3" xfId="12438"/>
    <cellStyle name="输出 4 5 8 3 2" xfId="23544"/>
    <cellStyle name="输出 4 5 8 4" xfId="16243"/>
    <cellStyle name="输出 4 5 9" xfId="5219"/>
    <cellStyle name="输出 4 5 9 2" xfId="8990"/>
    <cellStyle name="输出 4 5 9 2 2" xfId="20209"/>
    <cellStyle name="输出 4 5 9 3" xfId="12663"/>
    <cellStyle name="输出 4 5 9 3 2" xfId="23769"/>
    <cellStyle name="输出 4 5 9 4" xfId="16358"/>
    <cellStyle name="输出 4 6" xfId="3008"/>
    <cellStyle name="输出 4 6 2" xfId="6874"/>
    <cellStyle name="输出 4 6 2 2" xfId="18093"/>
    <cellStyle name="输出 4 6 3" xfId="10547"/>
    <cellStyle name="输出 4 6 3 2" xfId="21653"/>
    <cellStyle name="输出 4 6 4" xfId="15248"/>
    <cellStyle name="输出 4 7" xfId="3395"/>
    <cellStyle name="输出 4 7 2" xfId="7253"/>
    <cellStyle name="输出 4 7 2 2" xfId="18472"/>
    <cellStyle name="输出 4 7 3" xfId="10926"/>
    <cellStyle name="输出 4 7 3 2" xfId="22032"/>
    <cellStyle name="输出 4 7 4" xfId="15444"/>
    <cellStyle name="输出 4 8" xfId="3648"/>
    <cellStyle name="输出 4 8 2" xfId="7505"/>
    <cellStyle name="输出 4 8 2 2" xfId="18724"/>
    <cellStyle name="输出 4 8 3" xfId="11178"/>
    <cellStyle name="输出 4 8 3 2" xfId="22284"/>
    <cellStyle name="输出 4 8 4" xfId="15597"/>
    <cellStyle name="输出 4 9" xfId="4048"/>
    <cellStyle name="输出 4 9 2" xfId="7873"/>
    <cellStyle name="输出 4 9 2 2" xfId="19092"/>
    <cellStyle name="输出 4 9 3" xfId="11546"/>
    <cellStyle name="输出 4 9 3 2" xfId="22652"/>
    <cellStyle name="输出 4 9 4" xfId="15775"/>
    <cellStyle name="输出 5" xfId="1442"/>
    <cellStyle name="输出 5 10" xfId="5220"/>
    <cellStyle name="输出 5 10 2" xfId="8991"/>
    <cellStyle name="输出 5 10 2 2" xfId="20210"/>
    <cellStyle name="输出 5 10 3" xfId="12664"/>
    <cellStyle name="输出 5 10 3 2" xfId="23770"/>
    <cellStyle name="输出 5 10 4" xfId="16359"/>
    <cellStyle name="输出 5 11" xfId="3879"/>
    <cellStyle name="输出 5 11 2" xfId="16544"/>
    <cellStyle name="输出 5 12" xfId="9106"/>
    <cellStyle name="输出 5 12 2" xfId="20325"/>
    <cellStyle name="输出 5 13" xfId="34629"/>
    <cellStyle name="输出 5 2" xfId="1443"/>
    <cellStyle name="输出 5 2 10" xfId="3358"/>
    <cellStyle name="输出 5 2 10 2" xfId="16490"/>
    <cellStyle name="输出 5 2 11" xfId="9107"/>
    <cellStyle name="输出 5 2 11 2" xfId="20326"/>
    <cellStyle name="输出 5 2 12" xfId="34794"/>
    <cellStyle name="输出 5 2 2" xfId="3016"/>
    <cellStyle name="输出 5 2 2 2" xfId="6882"/>
    <cellStyle name="输出 5 2 2 2 2" xfId="18101"/>
    <cellStyle name="输出 5 2 2 3" xfId="10555"/>
    <cellStyle name="输出 5 2 2 3 2" xfId="21661"/>
    <cellStyle name="输出 5 2 2 4" xfId="15256"/>
    <cellStyle name="输出 5 2 2 5" xfId="35206"/>
    <cellStyle name="输出 5 2 3" xfId="3403"/>
    <cellStyle name="输出 5 2 3 2" xfId="7261"/>
    <cellStyle name="输出 5 2 3 2 2" xfId="18480"/>
    <cellStyle name="输出 5 2 3 3" xfId="10934"/>
    <cellStyle name="输出 5 2 3 3 2" xfId="22040"/>
    <cellStyle name="输出 5 2 3 4" xfId="15452"/>
    <cellStyle name="输出 5 2 3 5" xfId="36055"/>
    <cellStyle name="输出 5 2 4" xfId="3656"/>
    <cellStyle name="输出 5 2 4 2" xfId="7513"/>
    <cellStyle name="输出 5 2 4 2 2" xfId="18732"/>
    <cellStyle name="输出 5 2 4 3" xfId="11186"/>
    <cellStyle name="输出 5 2 4 3 2" xfId="22292"/>
    <cellStyle name="输出 5 2 4 4" xfId="15605"/>
    <cellStyle name="输出 5 2 5" xfId="4056"/>
    <cellStyle name="输出 5 2 5 2" xfId="7881"/>
    <cellStyle name="输出 5 2 5 2 2" xfId="19100"/>
    <cellStyle name="输出 5 2 5 3" xfId="11554"/>
    <cellStyle name="输出 5 2 5 3 2" xfId="22660"/>
    <cellStyle name="输出 5 2 5 4" xfId="15783"/>
    <cellStyle name="输出 5 2 6" xfId="4426"/>
    <cellStyle name="输出 5 2 6 2" xfId="8244"/>
    <cellStyle name="输出 5 2 6 2 2" xfId="19463"/>
    <cellStyle name="输出 5 2 6 3" xfId="11917"/>
    <cellStyle name="输出 5 2 6 3 2" xfId="23023"/>
    <cellStyle name="输出 5 2 6 4" xfId="15973"/>
    <cellStyle name="输出 5 2 7" xfId="4671"/>
    <cellStyle name="输出 5 2 7 2" xfId="8484"/>
    <cellStyle name="输出 5 2 7 2 2" xfId="19703"/>
    <cellStyle name="输出 5 2 7 3" xfId="12157"/>
    <cellStyle name="输出 5 2 7 3 2" xfId="23263"/>
    <cellStyle name="输出 5 2 7 4" xfId="16120"/>
    <cellStyle name="输出 5 2 8" xfId="4968"/>
    <cellStyle name="输出 5 2 8 2" xfId="8767"/>
    <cellStyle name="输出 5 2 8 2 2" xfId="19986"/>
    <cellStyle name="输出 5 2 8 3" xfId="12440"/>
    <cellStyle name="输出 5 2 8 3 2" xfId="23546"/>
    <cellStyle name="输出 5 2 8 4" xfId="16245"/>
    <cellStyle name="输出 5 2 9" xfId="5221"/>
    <cellStyle name="输出 5 2 9 2" xfId="8992"/>
    <cellStyle name="输出 5 2 9 2 2" xfId="20211"/>
    <cellStyle name="输出 5 2 9 3" xfId="12665"/>
    <cellStyle name="输出 5 2 9 3 2" xfId="23771"/>
    <cellStyle name="输出 5 2 9 4" xfId="16360"/>
    <cellStyle name="输出 5 3" xfId="3015"/>
    <cellStyle name="输出 5 3 2" xfId="6881"/>
    <cellStyle name="输出 5 3 2 2" xfId="18100"/>
    <cellStyle name="输出 5 3 3" xfId="10554"/>
    <cellStyle name="输出 5 3 3 2" xfId="21660"/>
    <cellStyle name="输出 5 3 4" xfId="15255"/>
    <cellStyle name="输出 5 3 5" xfId="35290"/>
    <cellStyle name="输出 5 4" xfId="3402"/>
    <cellStyle name="输出 5 4 2" xfId="7260"/>
    <cellStyle name="输出 5 4 2 2" xfId="18479"/>
    <cellStyle name="输出 5 4 3" xfId="10933"/>
    <cellStyle name="输出 5 4 3 2" xfId="22039"/>
    <cellStyle name="输出 5 4 4" xfId="15451"/>
    <cellStyle name="输出 5 4 5" xfId="35574"/>
    <cellStyle name="输出 5 5" xfId="3655"/>
    <cellStyle name="输出 5 5 2" xfId="7512"/>
    <cellStyle name="输出 5 5 2 2" xfId="18731"/>
    <cellStyle name="输出 5 5 3" xfId="11185"/>
    <cellStyle name="输出 5 5 3 2" xfId="22291"/>
    <cellStyle name="输出 5 5 4" xfId="15604"/>
    <cellStyle name="输出 5 6" xfId="4055"/>
    <cellStyle name="输出 5 6 2" xfId="7880"/>
    <cellStyle name="输出 5 6 2 2" xfId="19099"/>
    <cellStyle name="输出 5 6 3" xfId="11553"/>
    <cellStyle name="输出 5 6 3 2" xfId="22659"/>
    <cellStyle name="输出 5 6 4" xfId="15782"/>
    <cellStyle name="输出 5 7" xfId="4425"/>
    <cellStyle name="输出 5 7 2" xfId="8243"/>
    <cellStyle name="输出 5 7 2 2" xfId="19462"/>
    <cellStyle name="输出 5 7 3" xfId="11916"/>
    <cellStyle name="输出 5 7 3 2" xfId="23022"/>
    <cellStyle name="输出 5 7 4" xfId="15972"/>
    <cellStyle name="输出 5 8" xfId="4670"/>
    <cellStyle name="输出 5 8 2" xfId="8483"/>
    <cellStyle name="输出 5 8 2 2" xfId="19702"/>
    <cellStyle name="输出 5 8 3" xfId="12156"/>
    <cellStyle name="输出 5 8 3 2" xfId="23262"/>
    <cellStyle name="输出 5 8 4" xfId="16119"/>
    <cellStyle name="输出 5 9" xfId="4967"/>
    <cellStyle name="输出 5 9 2" xfId="8766"/>
    <cellStyle name="输出 5 9 2 2" xfId="19985"/>
    <cellStyle name="输出 5 9 3" xfId="12439"/>
    <cellStyle name="输出 5 9 3 2" xfId="23545"/>
    <cellStyle name="输出 5 9 4" xfId="16244"/>
    <cellStyle name="输出 6" xfId="1444"/>
    <cellStyle name="输出 6 10" xfId="5222"/>
    <cellStyle name="输出 6 10 2" xfId="8993"/>
    <cellStyle name="输出 6 10 2 2" xfId="20212"/>
    <cellStyle name="输出 6 10 3" xfId="12666"/>
    <cellStyle name="输出 6 10 3 2" xfId="23772"/>
    <cellStyle name="输出 6 10 4" xfId="16361"/>
    <cellStyle name="输出 6 11" xfId="3359"/>
    <cellStyle name="输出 6 11 2" xfId="16477"/>
    <cellStyle name="输出 6 12" xfId="9108"/>
    <cellStyle name="输出 6 12 2" xfId="20327"/>
    <cellStyle name="输出 6 13" xfId="34338"/>
    <cellStyle name="输出 6 2" xfId="1445"/>
    <cellStyle name="输出 6 2 10" xfId="3360"/>
    <cellStyle name="输出 6 2 10 2" xfId="16524"/>
    <cellStyle name="输出 6 2 11" xfId="9109"/>
    <cellStyle name="输出 6 2 11 2" xfId="20328"/>
    <cellStyle name="输出 6 2 12" xfId="35163"/>
    <cellStyle name="输出 6 2 2" xfId="3018"/>
    <cellStyle name="输出 6 2 2 2" xfId="6884"/>
    <cellStyle name="输出 6 2 2 2 2" xfId="18103"/>
    <cellStyle name="输出 6 2 2 3" xfId="10557"/>
    <cellStyle name="输出 6 2 2 3 2" xfId="21663"/>
    <cellStyle name="输出 6 2 2 4" xfId="15258"/>
    <cellStyle name="输出 6 2 2 5" xfId="34934"/>
    <cellStyle name="输出 6 2 3" xfId="3405"/>
    <cellStyle name="输出 6 2 3 2" xfId="7263"/>
    <cellStyle name="输出 6 2 3 2 2" xfId="18482"/>
    <cellStyle name="输出 6 2 3 3" xfId="10936"/>
    <cellStyle name="输出 6 2 3 3 2" xfId="22042"/>
    <cellStyle name="输出 6 2 3 4" xfId="15454"/>
    <cellStyle name="输出 6 2 3 5" xfId="36125"/>
    <cellStyle name="输出 6 2 4" xfId="3658"/>
    <cellStyle name="输出 6 2 4 2" xfId="7515"/>
    <cellStyle name="输出 6 2 4 2 2" xfId="18734"/>
    <cellStyle name="输出 6 2 4 3" xfId="11188"/>
    <cellStyle name="输出 6 2 4 3 2" xfId="22294"/>
    <cellStyle name="输出 6 2 4 4" xfId="15607"/>
    <cellStyle name="输出 6 2 5" xfId="4058"/>
    <cellStyle name="输出 6 2 5 2" xfId="7883"/>
    <cellStyle name="输出 6 2 5 2 2" xfId="19102"/>
    <cellStyle name="输出 6 2 5 3" xfId="11556"/>
    <cellStyle name="输出 6 2 5 3 2" xfId="22662"/>
    <cellStyle name="输出 6 2 5 4" xfId="15785"/>
    <cellStyle name="输出 6 2 6" xfId="4428"/>
    <cellStyle name="输出 6 2 6 2" xfId="8246"/>
    <cellStyle name="输出 6 2 6 2 2" xfId="19465"/>
    <cellStyle name="输出 6 2 6 3" xfId="11919"/>
    <cellStyle name="输出 6 2 6 3 2" xfId="23025"/>
    <cellStyle name="输出 6 2 6 4" xfId="15975"/>
    <cellStyle name="输出 6 2 7" xfId="4673"/>
    <cellStyle name="输出 6 2 7 2" xfId="8486"/>
    <cellStyle name="输出 6 2 7 2 2" xfId="19705"/>
    <cellStyle name="输出 6 2 7 3" xfId="12159"/>
    <cellStyle name="输出 6 2 7 3 2" xfId="23265"/>
    <cellStyle name="输出 6 2 7 4" xfId="16122"/>
    <cellStyle name="输出 6 2 8" xfId="4970"/>
    <cellStyle name="输出 6 2 8 2" xfId="8769"/>
    <cellStyle name="输出 6 2 8 2 2" xfId="19988"/>
    <cellStyle name="输出 6 2 8 3" xfId="12442"/>
    <cellStyle name="输出 6 2 8 3 2" xfId="23548"/>
    <cellStyle name="输出 6 2 8 4" xfId="16247"/>
    <cellStyle name="输出 6 2 9" xfId="5223"/>
    <cellStyle name="输出 6 2 9 2" xfId="8994"/>
    <cellStyle name="输出 6 2 9 2 2" xfId="20213"/>
    <cellStyle name="输出 6 2 9 3" xfId="12667"/>
    <cellStyle name="输出 6 2 9 3 2" xfId="23773"/>
    <cellStyle name="输出 6 2 9 4" xfId="16362"/>
    <cellStyle name="输出 6 3" xfId="3017"/>
    <cellStyle name="输出 6 3 2" xfId="6883"/>
    <cellStyle name="输出 6 3 2 2" xfId="18102"/>
    <cellStyle name="输出 6 3 3" xfId="10556"/>
    <cellStyle name="输出 6 3 3 2" xfId="21662"/>
    <cellStyle name="输出 6 3 4" xfId="15257"/>
    <cellStyle name="输出 6 3 5" xfId="35547"/>
    <cellStyle name="输出 6 4" xfId="3404"/>
    <cellStyle name="输出 6 4 2" xfId="7262"/>
    <cellStyle name="输出 6 4 2 2" xfId="18481"/>
    <cellStyle name="输出 6 4 3" xfId="10935"/>
    <cellStyle name="输出 6 4 3 2" xfId="22041"/>
    <cellStyle name="输出 6 4 4" xfId="15453"/>
    <cellStyle name="输出 6 4 5" xfId="35723"/>
    <cellStyle name="输出 6 5" xfId="3657"/>
    <cellStyle name="输出 6 5 2" xfId="7514"/>
    <cellStyle name="输出 6 5 2 2" xfId="18733"/>
    <cellStyle name="输出 6 5 3" xfId="11187"/>
    <cellStyle name="输出 6 5 3 2" xfId="22293"/>
    <cellStyle name="输出 6 5 4" xfId="15606"/>
    <cellStyle name="输出 6 6" xfId="4057"/>
    <cellStyle name="输出 6 6 2" xfId="7882"/>
    <cellStyle name="输出 6 6 2 2" xfId="19101"/>
    <cellStyle name="输出 6 6 3" xfId="11555"/>
    <cellStyle name="输出 6 6 3 2" xfId="22661"/>
    <cellStyle name="输出 6 6 4" xfId="15784"/>
    <cellStyle name="输出 6 7" xfId="4427"/>
    <cellStyle name="输出 6 7 2" xfId="8245"/>
    <cellStyle name="输出 6 7 2 2" xfId="19464"/>
    <cellStyle name="输出 6 7 3" xfId="11918"/>
    <cellStyle name="输出 6 7 3 2" xfId="23024"/>
    <cellStyle name="输出 6 7 4" xfId="15974"/>
    <cellStyle name="输出 6 8" xfId="4672"/>
    <cellStyle name="输出 6 8 2" xfId="8485"/>
    <cellStyle name="输出 6 8 2 2" xfId="19704"/>
    <cellStyle name="输出 6 8 3" xfId="12158"/>
    <cellStyle name="输出 6 8 3 2" xfId="23264"/>
    <cellStyle name="输出 6 8 4" xfId="16121"/>
    <cellStyle name="输出 6 9" xfId="4969"/>
    <cellStyle name="输出 6 9 2" xfId="8768"/>
    <cellStyle name="输出 6 9 2 2" xfId="19987"/>
    <cellStyle name="输出 6 9 3" xfId="12441"/>
    <cellStyle name="输出 6 9 3 2" xfId="23547"/>
    <cellStyle name="输出 6 9 4" xfId="16246"/>
    <cellStyle name="输出 7" xfId="1446"/>
    <cellStyle name="输出 7 10" xfId="3361"/>
    <cellStyle name="输出 7 10 2" xfId="16531"/>
    <cellStyle name="输出 7 11" xfId="9110"/>
    <cellStyle name="输出 7 11 2" xfId="20329"/>
    <cellStyle name="输出 7 12" xfId="35025"/>
    <cellStyle name="输出 7 2" xfId="3019"/>
    <cellStyle name="输出 7 2 2" xfId="6885"/>
    <cellStyle name="输出 7 2 2 2" xfId="18104"/>
    <cellStyle name="输出 7 2 3" xfId="10558"/>
    <cellStyle name="输出 7 2 3 2" xfId="21664"/>
    <cellStyle name="输出 7 2 4" xfId="15259"/>
    <cellStyle name="输出 7 2 5" xfId="34911"/>
    <cellStyle name="输出 7 3" xfId="3406"/>
    <cellStyle name="输出 7 3 2" xfId="7264"/>
    <cellStyle name="输出 7 3 2 2" xfId="18483"/>
    <cellStyle name="输出 7 3 3" xfId="10937"/>
    <cellStyle name="输出 7 3 3 2" xfId="22043"/>
    <cellStyle name="输出 7 3 4" xfId="15455"/>
    <cellStyle name="输出 7 3 5" xfId="35572"/>
    <cellStyle name="输出 7 4" xfId="3659"/>
    <cellStyle name="输出 7 4 2" xfId="7516"/>
    <cellStyle name="输出 7 4 2 2" xfId="18735"/>
    <cellStyle name="输出 7 4 3" xfId="11189"/>
    <cellStyle name="输出 7 4 3 2" xfId="22295"/>
    <cellStyle name="输出 7 4 4" xfId="15608"/>
    <cellStyle name="输出 7 5" xfId="4059"/>
    <cellStyle name="输出 7 5 2" xfId="7884"/>
    <cellStyle name="输出 7 5 2 2" xfId="19103"/>
    <cellStyle name="输出 7 5 3" xfId="11557"/>
    <cellStyle name="输出 7 5 3 2" xfId="22663"/>
    <cellStyle name="输出 7 5 4" xfId="15786"/>
    <cellStyle name="输出 7 6" xfId="4429"/>
    <cellStyle name="输出 7 6 2" xfId="8247"/>
    <cellStyle name="输出 7 6 2 2" xfId="19466"/>
    <cellStyle name="输出 7 6 3" xfId="11920"/>
    <cellStyle name="输出 7 6 3 2" xfId="23026"/>
    <cellStyle name="输出 7 6 4" xfId="15976"/>
    <cellStyle name="输出 7 7" xfId="4674"/>
    <cellStyle name="输出 7 7 2" xfId="8487"/>
    <cellStyle name="输出 7 7 2 2" xfId="19706"/>
    <cellStyle name="输出 7 7 3" xfId="12160"/>
    <cellStyle name="输出 7 7 3 2" xfId="23266"/>
    <cellStyle name="输出 7 7 4" xfId="16123"/>
    <cellStyle name="输出 7 8" xfId="4971"/>
    <cellStyle name="输出 7 8 2" xfId="8770"/>
    <cellStyle name="输出 7 8 2 2" xfId="19989"/>
    <cellStyle name="输出 7 8 3" xfId="12443"/>
    <cellStyle name="输出 7 8 3 2" xfId="23549"/>
    <cellStyle name="输出 7 8 4" xfId="16248"/>
    <cellStyle name="输出 7 9" xfId="5224"/>
    <cellStyle name="输出 7 9 2" xfId="8995"/>
    <cellStyle name="输出 7 9 2 2" xfId="20214"/>
    <cellStyle name="输出 7 9 3" xfId="12668"/>
    <cellStyle name="输出 7 9 3 2" xfId="23774"/>
    <cellStyle name="输出 7 9 4" xfId="16363"/>
    <cellStyle name="适中" xfId="34005"/>
    <cellStyle name="适中 2" xfId="1405"/>
    <cellStyle name="适中 2 2" xfId="34628"/>
    <cellStyle name="适中 3" xfId="1406"/>
    <cellStyle name="适中 3 2" xfId="34337"/>
    <cellStyle name="适中 4" xfId="1407"/>
    <cellStyle name="适中 4 2" xfId="35007"/>
    <cellStyle name="链接单元格" xfId="34024"/>
    <cellStyle name="链接单元格 2" xfId="1368"/>
    <cellStyle name="链接单元格 2 2" xfId="1369"/>
    <cellStyle name="链接单元格 2 2 2" xfId="34621"/>
    <cellStyle name="链接单元格 2 3" xfId="1370"/>
    <cellStyle name="链接单元格 2 3 2" xfId="35054"/>
    <cellStyle name="链接单元格 2 4" xfId="34061"/>
    <cellStyle name="链接单元格 3" xfId="1371"/>
    <cellStyle name="链接单元格 3 2" xfId="34330"/>
    <cellStyle name="链接单元格 4" xfId="1372"/>
    <cellStyle name="链接单元格 4 2" xfId="35026"/>
  </cellStyles>
  <dxfs count="107">
    <dxf>
      <fill>
        <patternFill>
          <bgColor indexed="31"/>
        </patternFill>
      </fill>
    </dxf>
    <dxf>
      <fill>
        <patternFill>
          <bgColor indexed="31"/>
        </patternFill>
      </fill>
    </dxf>
    <dxf>
      <fill>
        <patternFill>
          <bgColor indexed="31"/>
        </patternFill>
      </fill>
    </dxf>
    <dxf>
      <fill>
        <patternFill>
          <bgColor indexed="31"/>
        </patternFill>
      </fill>
    </dxf>
    <dxf>
      <fill>
        <patternFill>
          <bgColor indexed="31"/>
        </patternFill>
      </fill>
    </dxf>
    <dxf>
      <fill>
        <patternFill>
          <bgColor indexed="31"/>
        </patternFill>
      </fill>
    </dxf>
    <dxf>
      <fill>
        <patternFill>
          <bgColor indexed="31"/>
        </patternFill>
      </fill>
    </dxf>
    <dxf>
      <fill>
        <patternFill>
          <bgColor indexed="31"/>
        </patternFill>
      </fill>
    </dxf>
    <dxf>
      <fill>
        <patternFill>
          <bgColor indexed="31"/>
        </patternFill>
      </fill>
    </dxf>
    <dxf>
      <fill>
        <patternFill>
          <bgColor indexed="31"/>
        </patternFill>
      </fill>
    </dxf>
    <dxf>
      <fill>
        <patternFill>
          <bgColor indexed="31"/>
        </patternFill>
      </fill>
    </dxf>
    <dxf>
      <fill>
        <patternFill>
          <bgColor indexed="31"/>
        </patternFill>
      </fill>
    </dxf>
    <dxf>
      <fill>
        <patternFill>
          <bgColor indexed="31"/>
        </patternFill>
      </fill>
    </dxf>
    <dxf>
      <fill>
        <patternFill>
          <bgColor indexed="31"/>
        </patternFill>
      </fill>
    </dxf>
    <dxf>
      <fill>
        <patternFill>
          <bgColor indexed="31"/>
        </patternFill>
      </fill>
    </dxf>
    <dxf>
      <fill>
        <patternFill>
          <bgColor indexed="31"/>
        </patternFill>
      </fill>
    </dxf>
    <dxf>
      <fill>
        <patternFill>
          <bgColor indexed="31"/>
        </patternFill>
      </fill>
    </dxf>
    <dxf>
      <fill>
        <patternFill>
          <bgColor indexed="31"/>
        </patternFill>
      </fill>
    </dxf>
    <dxf>
      <fill>
        <patternFill>
          <bgColor indexed="31"/>
        </patternFill>
      </fill>
    </dxf>
    <dxf>
      <fill>
        <patternFill>
          <bgColor indexed="31"/>
        </patternFill>
      </fill>
    </dxf>
    <dxf>
      <fill>
        <patternFill>
          <bgColor indexed="31"/>
        </patternFill>
      </fill>
    </dxf>
    <dxf>
      <fill>
        <patternFill>
          <bgColor indexed="31"/>
        </patternFill>
      </fill>
    </dxf>
    <dxf>
      <fill>
        <patternFill>
          <bgColor indexed="31"/>
        </patternFill>
      </fill>
    </dxf>
    <dxf>
      <fill>
        <patternFill>
          <bgColor indexed="31"/>
        </patternFill>
      </fill>
    </dxf>
    <dxf>
      <fill>
        <patternFill>
          <bgColor indexed="31"/>
        </patternFill>
      </fill>
    </dxf>
    <dxf>
      <fill>
        <patternFill>
          <bgColor indexed="31"/>
        </patternFill>
      </fill>
    </dxf>
    <dxf>
      <fill>
        <patternFill>
          <bgColor indexed="31"/>
        </patternFill>
      </fill>
    </dxf>
    <dxf>
      <fill>
        <patternFill>
          <bgColor indexed="31"/>
        </patternFill>
      </fill>
    </dxf>
    <dxf>
      <fill>
        <patternFill>
          <bgColor indexed="31"/>
        </patternFill>
      </fill>
    </dxf>
    <dxf>
      <fill>
        <patternFill>
          <bgColor indexed="31"/>
        </patternFill>
      </fill>
    </dxf>
    <dxf>
      <fill>
        <patternFill>
          <bgColor indexed="31"/>
        </patternFill>
      </fill>
    </dxf>
    <dxf>
      <fill>
        <patternFill>
          <bgColor indexed="31"/>
        </patternFill>
      </fill>
    </dxf>
    <dxf>
      <fill>
        <patternFill>
          <bgColor indexed="31"/>
        </patternFill>
      </fill>
    </dxf>
    <dxf>
      <fill>
        <patternFill>
          <bgColor indexed="31"/>
        </patternFill>
      </fill>
    </dxf>
    <dxf>
      <fill>
        <patternFill>
          <bgColor indexed="31"/>
        </patternFill>
      </fill>
    </dxf>
    <dxf>
      <fill>
        <patternFill>
          <bgColor indexed="31"/>
        </patternFill>
      </fill>
    </dxf>
    <dxf>
      <fill>
        <patternFill>
          <bgColor indexed="31"/>
        </patternFill>
      </fill>
    </dxf>
    <dxf>
      <fill>
        <patternFill>
          <bgColor indexed="31"/>
        </patternFill>
      </fill>
    </dxf>
    <dxf>
      <fill>
        <patternFill>
          <bgColor indexed="31"/>
        </patternFill>
      </fill>
    </dxf>
    <dxf>
      <fill>
        <patternFill>
          <bgColor indexed="31"/>
        </patternFill>
      </fill>
    </dxf>
    <dxf>
      <fill>
        <patternFill>
          <bgColor indexed="31"/>
        </patternFill>
      </fill>
    </dxf>
    <dxf>
      <fill>
        <patternFill>
          <bgColor indexed="31"/>
        </patternFill>
      </fill>
    </dxf>
    <dxf>
      <fill>
        <patternFill>
          <bgColor indexed="31"/>
        </patternFill>
      </fill>
    </dxf>
    <dxf>
      <fill>
        <patternFill>
          <bgColor indexed="31"/>
        </patternFill>
      </fill>
    </dxf>
    <dxf>
      <fill>
        <patternFill>
          <bgColor indexed="31"/>
        </patternFill>
      </fill>
    </dxf>
    <dxf>
      <fill>
        <patternFill>
          <bgColor indexed="31"/>
        </patternFill>
      </fill>
    </dxf>
    <dxf>
      <fill>
        <patternFill>
          <bgColor indexed="31"/>
        </patternFill>
      </fill>
    </dxf>
    <dxf>
      <fill>
        <patternFill>
          <bgColor indexed="31"/>
        </patternFill>
      </fill>
    </dxf>
    <dxf>
      <fill>
        <patternFill>
          <bgColor indexed="31"/>
        </patternFill>
      </fill>
    </dxf>
    <dxf>
      <fill>
        <patternFill>
          <bgColor indexed="31"/>
        </patternFill>
      </fill>
    </dxf>
    <dxf>
      <fill>
        <patternFill>
          <bgColor indexed="31"/>
        </patternFill>
      </fill>
    </dxf>
    <dxf>
      <fill>
        <patternFill>
          <bgColor indexed="31"/>
        </patternFill>
      </fill>
    </dxf>
    <dxf>
      <fill>
        <patternFill>
          <bgColor indexed="31"/>
        </patternFill>
      </fill>
    </dxf>
    <dxf>
      <fill>
        <patternFill>
          <bgColor indexed="31"/>
        </patternFill>
      </fill>
    </dxf>
    <dxf>
      <fill>
        <patternFill>
          <bgColor indexed="31"/>
        </patternFill>
      </fill>
    </dxf>
    <dxf>
      <fill>
        <patternFill>
          <bgColor indexed="31"/>
        </patternFill>
      </fill>
    </dxf>
    <dxf>
      <fill>
        <patternFill>
          <bgColor indexed="31"/>
        </patternFill>
      </fill>
    </dxf>
    <dxf>
      <fill>
        <patternFill>
          <bgColor indexed="31"/>
        </patternFill>
      </fill>
    </dxf>
    <dxf>
      <fill>
        <patternFill>
          <bgColor indexed="31"/>
        </patternFill>
      </fill>
    </dxf>
    <dxf>
      <fill>
        <patternFill>
          <bgColor indexed="31"/>
        </patternFill>
      </fill>
    </dxf>
    <dxf>
      <fill>
        <patternFill>
          <bgColor indexed="31"/>
        </patternFill>
      </fill>
    </dxf>
    <dxf>
      <fill>
        <patternFill>
          <bgColor indexed="31"/>
        </patternFill>
      </fill>
    </dxf>
    <dxf>
      <fill>
        <patternFill>
          <bgColor indexed="31"/>
        </patternFill>
      </fill>
    </dxf>
    <dxf>
      <fill>
        <patternFill>
          <bgColor indexed="31"/>
        </patternFill>
      </fill>
    </dxf>
    <dxf>
      <fill>
        <patternFill>
          <bgColor indexed="31"/>
        </patternFill>
      </fill>
    </dxf>
    <dxf>
      <fill>
        <patternFill>
          <bgColor indexed="31"/>
        </patternFill>
      </fill>
    </dxf>
    <dxf>
      <fill>
        <patternFill>
          <bgColor indexed="31"/>
        </patternFill>
      </fill>
    </dxf>
    <dxf>
      <fill>
        <patternFill>
          <bgColor indexed="31"/>
        </patternFill>
      </fill>
    </dxf>
    <dxf>
      <fill>
        <patternFill>
          <bgColor indexed="31"/>
        </patternFill>
      </fill>
    </dxf>
    <dxf>
      <fill>
        <patternFill>
          <bgColor indexed="31"/>
        </patternFill>
      </fill>
    </dxf>
    <dxf>
      <fill>
        <patternFill>
          <bgColor indexed="31"/>
        </patternFill>
      </fill>
    </dxf>
    <dxf>
      <fill>
        <patternFill>
          <bgColor indexed="31"/>
        </patternFill>
      </fill>
    </dxf>
    <dxf>
      <fill>
        <patternFill>
          <bgColor indexed="31"/>
        </patternFill>
      </fill>
    </dxf>
    <dxf>
      <fill>
        <patternFill>
          <bgColor indexed="31"/>
        </patternFill>
      </fill>
    </dxf>
    <dxf>
      <fill>
        <patternFill>
          <bgColor indexed="31"/>
        </patternFill>
      </fill>
    </dxf>
    <dxf>
      <fill>
        <patternFill>
          <bgColor indexed="31"/>
        </patternFill>
      </fill>
    </dxf>
    <dxf>
      <fill>
        <patternFill>
          <bgColor indexed="31"/>
        </patternFill>
      </fill>
    </dxf>
    <dxf>
      <fill>
        <patternFill>
          <bgColor indexed="31"/>
        </patternFill>
      </fill>
    </dxf>
    <dxf>
      <fill>
        <patternFill>
          <bgColor indexed="31"/>
        </patternFill>
      </fill>
    </dxf>
    <dxf>
      <fill>
        <patternFill>
          <bgColor indexed="31"/>
        </patternFill>
      </fill>
    </dxf>
    <dxf>
      <fill>
        <patternFill>
          <bgColor indexed="31"/>
        </patternFill>
      </fill>
    </dxf>
    <dxf>
      <fill>
        <patternFill>
          <bgColor indexed="31"/>
        </patternFill>
      </fill>
    </dxf>
    <dxf>
      <fill>
        <patternFill>
          <bgColor indexed="31"/>
        </patternFill>
      </fill>
    </dxf>
    <dxf>
      <fill>
        <patternFill>
          <bgColor indexed="31"/>
        </patternFill>
      </fill>
    </dxf>
    <dxf>
      <fill>
        <patternFill>
          <bgColor indexed="31"/>
        </patternFill>
      </fill>
    </dxf>
    <dxf>
      <fill>
        <patternFill>
          <bgColor indexed="31"/>
        </patternFill>
      </fill>
    </dxf>
    <dxf>
      <fill>
        <patternFill>
          <bgColor indexed="31"/>
        </patternFill>
      </fill>
    </dxf>
    <dxf>
      <fill>
        <patternFill>
          <bgColor indexed="31"/>
        </patternFill>
      </fill>
    </dxf>
    <dxf>
      <fill>
        <patternFill>
          <bgColor indexed="31"/>
        </patternFill>
      </fill>
    </dxf>
    <dxf>
      <fill>
        <patternFill>
          <bgColor indexed="31"/>
        </patternFill>
      </fill>
    </dxf>
    <dxf>
      <fill>
        <patternFill>
          <bgColor indexed="31"/>
        </patternFill>
      </fill>
    </dxf>
    <dxf>
      <fill>
        <patternFill>
          <bgColor indexed="31"/>
        </patternFill>
      </fill>
    </dxf>
    <dxf>
      <fill>
        <patternFill>
          <bgColor indexed="31"/>
        </patternFill>
      </fill>
    </dxf>
    <dxf>
      <fill>
        <patternFill>
          <bgColor indexed="31"/>
        </patternFill>
      </fill>
    </dxf>
    <dxf>
      <fill>
        <patternFill>
          <bgColor indexed="31"/>
        </patternFill>
      </fill>
    </dxf>
    <dxf>
      <fill>
        <patternFill>
          <bgColor indexed="31"/>
        </patternFill>
      </fill>
    </dxf>
    <dxf>
      <fill>
        <patternFill>
          <bgColor indexed="31"/>
        </patternFill>
      </fill>
    </dxf>
    <dxf>
      <fill>
        <patternFill>
          <bgColor indexed="31"/>
        </patternFill>
      </fill>
    </dxf>
    <dxf>
      <fill>
        <patternFill>
          <bgColor indexed="31"/>
        </patternFill>
      </fill>
    </dxf>
    <dxf>
      <fill>
        <patternFill>
          <bgColor indexed="31"/>
        </patternFill>
      </fill>
    </dxf>
    <dxf>
      <fill>
        <patternFill>
          <bgColor indexed="31"/>
        </patternFill>
      </fill>
    </dxf>
    <dxf>
      <fill>
        <patternFill>
          <bgColor indexed="31"/>
        </patternFill>
      </fill>
    </dxf>
    <dxf>
      <fill>
        <patternFill>
          <bgColor indexed="31"/>
        </patternFill>
      </fill>
    </dxf>
    <dxf>
      <fill>
        <patternFill>
          <bgColor indexed="31"/>
        </patternFill>
      </fill>
    </dxf>
    <dxf>
      <fill>
        <patternFill>
          <bgColor indexed="31"/>
        </patternFill>
      </fill>
    </dxf>
    <dxf>
      <fill>
        <patternFill>
          <bgColor indexed="31"/>
        </patternFill>
      </fill>
    </dxf>
    <dxf>
      <fill>
        <patternFill>
          <bgColor indexed="31"/>
        </patternFill>
      </fill>
    </dxf>
  </dxfs>
  <tableStyles count="0" defaultTableStyle="TableStyleMedium9" defaultPivotStyle="PivotStyleLight16"/>
  <colors>
    <mruColors>
      <color rgb="FF0000FF"/>
      <color rgb="FF99FF33"/>
      <color rgb="FFFFCCCC"/>
      <color rgb="FFFFFF99"/>
      <color rgb="FFBCBCBC"/>
      <color rgb="FF000000"/>
      <color rgb="FFFF0000"/>
      <color rgb="FFFF66FF"/>
      <color rgb="FFFFCCFF"/>
      <color rgb="FFFF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6.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2.xml"/><Relationship Id="rId27" Type="http://schemas.openxmlformats.org/officeDocument/2006/relationships/theme" Target="theme/theme1.xml"/><Relationship Id="rId30"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a:pPr>
            <a:r>
              <a:rPr lang="en-US"/>
              <a:t>FY15/16 </a:t>
            </a:r>
            <a:r>
              <a:rPr lang="en-US" sz="1800" b="1" i="0" u="none" strike="noStrike" baseline="0">
                <a:effectLst/>
              </a:rPr>
              <a:t>FIRM </a:t>
            </a:r>
            <a:r>
              <a:rPr lang="en-US"/>
              <a:t>Global Swiffer (MSUs) </a:t>
            </a:r>
          </a:p>
        </c:rich>
      </c:tx>
      <c:overlay val="1"/>
    </c:title>
    <c:autoTitleDeleted val="0"/>
    <c:view3D>
      <c:rotX val="30"/>
      <c:rotY val="230"/>
      <c:rAngAx val="0"/>
      <c:perspective val="30"/>
    </c:view3D>
    <c:floor>
      <c:thickness val="0"/>
    </c:floor>
    <c:sideWall>
      <c:thickness val="0"/>
    </c:sideWall>
    <c:backWall>
      <c:thickness val="0"/>
    </c:backWall>
    <c:plotArea>
      <c:layout>
        <c:manualLayout>
          <c:layoutTarget val="inner"/>
          <c:xMode val="edge"/>
          <c:yMode val="edge"/>
          <c:x val="3.4016248081558211E-2"/>
          <c:y val="7.5351231698449123E-2"/>
          <c:w val="0.9300566434783526"/>
          <c:h val="0.9007031590930652"/>
        </c:manualLayout>
      </c:layout>
      <c:pie3DChart>
        <c:varyColors val="1"/>
        <c:ser>
          <c:idx val="0"/>
          <c:order val="0"/>
          <c:dLbls>
            <c:dLbl>
              <c:idx val="0"/>
              <c:layout>
                <c:manualLayout>
                  <c:x val="-9.7041939111070245E-4"/>
                  <c:y val="4.593745058976062E-2"/>
                </c:manualLayout>
              </c:layout>
              <c:tx>
                <c:rich>
                  <a:bodyPr/>
                  <a:lstStyle/>
                  <a:p>
                    <a:r>
                      <a:rPr lang="en-US"/>
                      <a:t>Duster SH, </a:t>
                    </a:r>
                  </a:p>
                  <a:p>
                    <a:r>
                      <a:rPr lang="en-US"/>
                      <a:t>319, 4%</a:t>
                    </a:r>
                  </a:p>
                </c:rich>
              </c:tx>
              <c:showLegendKey val="0"/>
              <c:showVal val="1"/>
              <c:showCatName val="1"/>
              <c:showSerName val="0"/>
              <c:showPercent val="1"/>
              <c:showBubbleSize val="0"/>
              <c:extLst>
                <c:ext xmlns:c15="http://schemas.microsoft.com/office/drawing/2012/chart" uri="{CE6537A1-D6FC-4f65-9D91-7224C49458BB}"/>
              </c:extLst>
            </c:dLbl>
            <c:dLbl>
              <c:idx val="3"/>
              <c:layout>
                <c:manualLayout>
                  <c:x val="-4.1279669762641767E-2"/>
                  <c:y val="0.11078012838756601"/>
                </c:manualLayout>
              </c:layout>
              <c:tx>
                <c:rich>
                  <a:bodyPr/>
                  <a:lstStyle/>
                  <a:p>
                    <a:r>
                      <a:rPr lang="en-US"/>
                      <a:t>XL + Refill, </a:t>
                    </a:r>
                  </a:p>
                  <a:p>
                    <a:r>
                      <a:rPr lang="en-US"/>
                      <a:t>417, 6%</a:t>
                    </a:r>
                  </a:p>
                </c:rich>
              </c:tx>
              <c:showLegendKey val="0"/>
              <c:showVal val="1"/>
              <c:showCatName val="1"/>
              <c:showSerName val="0"/>
              <c:showPercent val="1"/>
              <c:showBubbleSize val="0"/>
              <c:extLst>
                <c:ext xmlns:c15="http://schemas.microsoft.com/office/drawing/2012/chart" uri="{CE6537A1-D6FC-4f65-9D91-7224C49458BB}"/>
              </c:extLst>
            </c:dLbl>
            <c:dLbl>
              <c:idx val="4"/>
              <c:layout>
                <c:manualLayout>
                  <c:x val="-3.3829544891794183E-2"/>
                  <c:y val="0.10371792682541189"/>
                </c:manualLayout>
              </c:layout>
              <c:tx>
                <c:rich>
                  <a:bodyPr/>
                  <a:lstStyle/>
                  <a:p>
                    <a:r>
                      <a:rPr lang="en-US"/>
                      <a:t>Sweep &amp; Trap, </a:t>
                    </a:r>
                  </a:p>
                  <a:p>
                    <a:r>
                      <a:rPr lang="en-US"/>
                      <a:t>230, 3%</a:t>
                    </a:r>
                  </a:p>
                </c:rich>
              </c:tx>
              <c:showLegendKey val="0"/>
              <c:showVal val="1"/>
              <c:showCatName val="1"/>
              <c:showSerName val="0"/>
              <c:showPercent val="1"/>
              <c:showBubbleSize val="0"/>
              <c:extLst>
                <c:ext xmlns:c15="http://schemas.microsoft.com/office/drawing/2012/chart" uri="{CE6537A1-D6FC-4f65-9D91-7224C49458BB}"/>
              </c:extLst>
            </c:dLbl>
            <c:spPr>
              <a:noFill/>
              <a:ln>
                <a:noFill/>
              </a:ln>
              <a:effectLst/>
            </c:spPr>
            <c:txPr>
              <a:bodyPr/>
              <a:lstStyle/>
              <a:p>
                <a:pPr>
                  <a:defRPr lang="en-US"/>
                </a:pPr>
                <a:endParaRPr lang="en-US"/>
              </a:p>
            </c:txPr>
            <c:showLegendKey val="0"/>
            <c:showVal val="1"/>
            <c:showCatName val="1"/>
            <c:showSerName val="0"/>
            <c:showPercent val="1"/>
            <c:showBubbleSize val="0"/>
            <c:showLeaderLines val="1"/>
            <c:extLst>
              <c:ext xmlns:c15="http://schemas.microsoft.com/office/drawing/2012/chart" uri="{CE6537A1-D6FC-4f65-9D91-7224C49458BB}"/>
            </c:extLst>
          </c:dLbls>
          <c:cat>
            <c:strRef>
              <c:f>Summary1516!$B$10:$B$15</c:f>
              <c:strCache>
                <c:ptCount val="6"/>
                <c:pt idx="0">
                  <c:v>Duster SH</c:v>
                </c:pt>
                <c:pt idx="1">
                  <c:v>Duster EH</c:v>
                </c:pt>
                <c:pt idx="2">
                  <c:v>Base Sweeper</c:v>
                </c:pt>
                <c:pt idx="3">
                  <c:v>XL + Refill</c:v>
                </c:pt>
                <c:pt idx="4">
                  <c:v>Sweep &amp; Trap</c:v>
                </c:pt>
                <c:pt idx="5">
                  <c:v>Wet Jet</c:v>
                </c:pt>
              </c:strCache>
            </c:strRef>
          </c:cat>
          <c:val>
            <c:numRef>
              <c:f>Summary1516!$H$10:$H$15</c:f>
              <c:numCache>
                <c:formatCode>#,##0</c:formatCode>
                <c:ptCount val="6"/>
                <c:pt idx="0">
                  <c:v>275</c:v>
                </c:pt>
                <c:pt idx="1">
                  <c:v>1142</c:v>
                </c:pt>
                <c:pt idx="2">
                  <c:v>3572</c:v>
                </c:pt>
                <c:pt idx="3">
                  <c:v>417</c:v>
                </c:pt>
                <c:pt idx="4">
                  <c:v>230</c:v>
                </c:pt>
                <c:pt idx="5">
                  <c:v>1830</c:v>
                </c:pt>
              </c:numCache>
            </c:numRef>
          </c:val>
        </c:ser>
        <c:dLbls>
          <c:showLegendKey val="0"/>
          <c:showVal val="0"/>
          <c:showCatName val="0"/>
          <c:showSerName val="0"/>
          <c:showPercent val="0"/>
          <c:showBubbleSize val="0"/>
          <c:showLeaderLines val="1"/>
        </c:dLbls>
      </c:pie3DChart>
    </c:plotArea>
    <c:plotVisOnly val="1"/>
    <c:dispBlanksAs val="zero"/>
    <c:showDLblsOverMax val="0"/>
  </c:chart>
  <c:spPr>
    <a:ln>
      <a:noFill/>
    </a:ln>
  </c:spPr>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a:pPr>
            <a:r>
              <a:rPr lang="en-US"/>
              <a:t>FY16/17 </a:t>
            </a:r>
            <a:r>
              <a:rPr lang="en-US" sz="1800" b="1" i="0" u="none" strike="noStrike" baseline="0">
                <a:effectLst/>
              </a:rPr>
              <a:t>FIRM </a:t>
            </a:r>
            <a:r>
              <a:rPr lang="en-US"/>
              <a:t>Global Swiffer (MSUs) </a:t>
            </a:r>
          </a:p>
        </c:rich>
      </c:tx>
      <c:layout>
        <c:manualLayout>
          <c:xMode val="edge"/>
          <c:yMode val="edge"/>
          <c:x val="0.25470657584794865"/>
          <c:y val="0"/>
        </c:manualLayout>
      </c:layout>
      <c:overlay val="1"/>
    </c:title>
    <c:autoTitleDeleted val="0"/>
    <c:view3D>
      <c:rotX val="30"/>
      <c:rotY val="230"/>
      <c:rAngAx val="0"/>
      <c:perspective val="30"/>
    </c:view3D>
    <c:floor>
      <c:thickness val="0"/>
    </c:floor>
    <c:sideWall>
      <c:thickness val="0"/>
    </c:sideWall>
    <c:backWall>
      <c:thickness val="0"/>
    </c:backWall>
    <c:plotArea>
      <c:layout>
        <c:manualLayout>
          <c:layoutTarget val="inner"/>
          <c:xMode val="edge"/>
          <c:yMode val="edge"/>
          <c:x val="1.8052078631598203E-2"/>
          <c:y val="7.6062533240094113E-2"/>
          <c:w val="0.96123752232442561"/>
          <c:h val="0.92393746675990596"/>
        </c:manualLayout>
      </c:layout>
      <c:pie3DChart>
        <c:varyColors val="1"/>
        <c:ser>
          <c:idx val="0"/>
          <c:order val="0"/>
          <c:dLbls>
            <c:dLbl>
              <c:idx val="0"/>
              <c:layout>
                <c:manualLayout>
                  <c:x val="-9.7041939111070245E-4"/>
                  <c:y val="4.593745058976062E-2"/>
                </c:manualLayout>
              </c:layout>
              <c:tx>
                <c:rich>
                  <a:bodyPr/>
                  <a:lstStyle/>
                  <a:p>
                    <a:r>
                      <a:rPr lang="en-US"/>
                      <a:t>Duster SH, </a:t>
                    </a:r>
                  </a:p>
                  <a:p>
                    <a:r>
                      <a:rPr lang="en-US"/>
                      <a:t>319, 4%</a:t>
                    </a:r>
                  </a:p>
                </c:rich>
              </c:tx>
              <c:showLegendKey val="0"/>
              <c:showVal val="1"/>
              <c:showCatName val="1"/>
              <c:showSerName val="0"/>
              <c:showPercent val="1"/>
              <c:showBubbleSize val="0"/>
              <c:extLst>
                <c:ext xmlns:c15="http://schemas.microsoft.com/office/drawing/2012/chart" uri="{CE6537A1-D6FC-4f65-9D91-7224C49458BB}">
                  <c15:layout/>
                </c:ext>
              </c:extLst>
            </c:dLbl>
            <c:dLbl>
              <c:idx val="3"/>
              <c:layout>
                <c:manualLayout>
                  <c:x val="-0.10675587426571879"/>
                  <c:y val="-0.19477553587051619"/>
                </c:manualLayout>
              </c:layout>
              <c:tx>
                <c:rich>
                  <a:bodyPr/>
                  <a:lstStyle/>
                  <a:p>
                    <a:r>
                      <a:rPr lang="en-US"/>
                      <a:t>XL + Refill, </a:t>
                    </a:r>
                  </a:p>
                  <a:p>
                    <a:r>
                      <a:rPr lang="en-US"/>
                      <a:t>417, 6%</a:t>
                    </a:r>
                  </a:p>
                </c:rich>
              </c:tx>
              <c:showLegendKey val="0"/>
              <c:showVal val="1"/>
              <c:showCatName val="1"/>
              <c:showSerName val="0"/>
              <c:showPercent val="1"/>
              <c:showBubbleSize val="0"/>
              <c:extLst>
                <c:ext xmlns:c15="http://schemas.microsoft.com/office/drawing/2012/chart" uri="{CE6537A1-D6FC-4f65-9D91-7224C49458BB}">
                  <c15:layout/>
                </c:ext>
              </c:extLst>
            </c:dLbl>
            <c:dLbl>
              <c:idx val="4"/>
              <c:layout>
                <c:manualLayout>
                  <c:x val="-3.3829544891794183E-2"/>
                  <c:y val="0.10371792682541189"/>
                </c:manualLayout>
              </c:layout>
              <c:tx>
                <c:rich>
                  <a:bodyPr/>
                  <a:lstStyle/>
                  <a:p>
                    <a:r>
                      <a:rPr lang="en-US"/>
                      <a:t>Sweep &amp; Trap, </a:t>
                    </a:r>
                  </a:p>
                  <a:p>
                    <a:r>
                      <a:rPr lang="en-US"/>
                      <a:t>230, 3%</a:t>
                    </a:r>
                  </a:p>
                </c:rich>
              </c:tx>
              <c:showLegendKey val="0"/>
              <c:showVal val="1"/>
              <c:showCatName val="1"/>
              <c:showSerName val="0"/>
              <c:showPercent val="1"/>
              <c:showBubbleSize val="0"/>
              <c:extLst>
                <c:ext xmlns:c15="http://schemas.microsoft.com/office/drawing/2012/chart" uri="{CE6537A1-D6FC-4f65-9D91-7224C49458BB}">
                  <c15:layout/>
                </c:ext>
              </c:extLst>
            </c:dLbl>
            <c:spPr>
              <a:noFill/>
              <a:ln>
                <a:noFill/>
              </a:ln>
              <a:effectLst/>
            </c:spPr>
            <c:txPr>
              <a:bodyPr/>
              <a:lstStyle/>
              <a:p>
                <a:pPr>
                  <a:defRPr lang="en-US" sz="1100"/>
                </a:pPr>
                <a:endParaRPr lang="en-US"/>
              </a:p>
            </c:txPr>
            <c:showLegendKey val="0"/>
            <c:showVal val="1"/>
            <c:showCatName val="1"/>
            <c:showSerName val="0"/>
            <c:showPercent val="1"/>
            <c:showBubbleSize val="0"/>
            <c:showLeaderLines val="1"/>
            <c:extLst>
              <c:ext xmlns:c15="http://schemas.microsoft.com/office/drawing/2012/chart" uri="{CE6537A1-D6FC-4f65-9D91-7224C49458BB}">
                <c15:layout/>
              </c:ext>
            </c:extLst>
          </c:dLbls>
          <c:cat>
            <c:strRef>
              <c:f>Summary1617!$B$10:$B$15</c:f>
              <c:strCache>
                <c:ptCount val="6"/>
                <c:pt idx="0">
                  <c:v>Duster SH</c:v>
                </c:pt>
                <c:pt idx="1">
                  <c:v>Duster EH</c:v>
                </c:pt>
                <c:pt idx="2">
                  <c:v>Base Sweeper</c:v>
                </c:pt>
                <c:pt idx="3">
                  <c:v>XL + Refill</c:v>
                </c:pt>
                <c:pt idx="4">
                  <c:v>Sweep &amp; Trap</c:v>
                </c:pt>
                <c:pt idx="5">
                  <c:v>Wet Jet</c:v>
                </c:pt>
              </c:strCache>
            </c:strRef>
          </c:cat>
          <c:val>
            <c:numRef>
              <c:f>Summary1617!$H$10:$H$15</c:f>
              <c:numCache>
                <c:formatCode>#,##0</c:formatCode>
                <c:ptCount val="6"/>
                <c:pt idx="0">
                  <c:v>760</c:v>
                </c:pt>
                <c:pt idx="1">
                  <c:v>1000</c:v>
                </c:pt>
                <c:pt idx="2">
                  <c:v>3990</c:v>
                </c:pt>
                <c:pt idx="3">
                  <c:v>600</c:v>
                </c:pt>
                <c:pt idx="4">
                  <c:v>100</c:v>
                </c:pt>
                <c:pt idx="5">
                  <c:v>2340</c:v>
                </c:pt>
              </c:numCache>
            </c:numRef>
          </c:val>
        </c:ser>
        <c:dLbls>
          <c:showLegendKey val="0"/>
          <c:showVal val="0"/>
          <c:showCatName val="0"/>
          <c:showSerName val="0"/>
          <c:showPercent val="0"/>
          <c:showBubbleSize val="0"/>
          <c:showLeaderLines val="1"/>
        </c:dLbls>
      </c:pie3DChart>
    </c:plotArea>
    <c:plotVisOnly val="1"/>
    <c:dispBlanksAs val="zero"/>
    <c:showDLblsOverMax val="0"/>
  </c:chart>
  <c:spPr>
    <a:ln>
      <a:noFill/>
    </a:ln>
  </c:spPr>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a:pPr>
            <a:r>
              <a:rPr lang="en-US"/>
              <a:t>FY16/17 FIRM Global Swiffer</a:t>
            </a:r>
            <a:r>
              <a:rPr lang="en-US" baseline="0"/>
              <a:t> Spend</a:t>
            </a:r>
            <a:endParaRPr lang="en-US"/>
          </a:p>
        </c:rich>
      </c:tx>
      <c:layout>
        <c:manualLayout>
          <c:xMode val="edge"/>
          <c:yMode val="edge"/>
          <c:x val="0.23130948767193962"/>
          <c:y val="1.0416666666666666E-2"/>
        </c:manualLayout>
      </c:layout>
      <c:overlay val="1"/>
    </c:title>
    <c:autoTitleDeleted val="0"/>
    <c:view3D>
      <c:rotX val="30"/>
      <c:rotY val="210"/>
      <c:rAngAx val="0"/>
      <c:perspective val="30"/>
    </c:view3D>
    <c:floor>
      <c:thickness val="0"/>
    </c:floor>
    <c:sideWall>
      <c:thickness val="0"/>
    </c:sideWall>
    <c:backWall>
      <c:thickness val="0"/>
    </c:backWall>
    <c:plotArea>
      <c:layout>
        <c:manualLayout>
          <c:layoutTarget val="inner"/>
          <c:xMode val="edge"/>
          <c:yMode val="edge"/>
          <c:x val="3.4016248081558211E-2"/>
          <c:y val="7.5351231698449123E-2"/>
          <c:w val="0.9300566434783526"/>
          <c:h val="0.9007031590930652"/>
        </c:manualLayout>
      </c:layout>
      <c:pie3DChart>
        <c:varyColors val="1"/>
        <c:ser>
          <c:idx val="0"/>
          <c:order val="0"/>
          <c:tx>
            <c:v>Spend $MM</c:v>
          </c:tx>
          <c:dLbls>
            <c:dLbl>
              <c:idx val="0"/>
              <c:layout>
                <c:manualLayout>
                  <c:x val="9.4267733054034963E-2"/>
                  <c:y val="-0.24225694444444976"/>
                </c:manualLayout>
              </c:layout>
              <c:tx>
                <c:rich>
                  <a:bodyPr/>
                  <a:lstStyle/>
                  <a:p>
                    <a:r>
                      <a:rPr lang="en-US"/>
                      <a:t>Duster SH, </a:t>
                    </a:r>
                  </a:p>
                  <a:p>
                    <a:r>
                      <a:rPr lang="en-US"/>
                      <a:t>319, 4%</a:t>
                    </a:r>
                  </a:p>
                </c:rich>
              </c:tx>
              <c:showLegendKey val="0"/>
              <c:showVal val="1"/>
              <c:showCatName val="1"/>
              <c:showSerName val="0"/>
              <c:showPercent val="1"/>
              <c:showBubbleSize val="0"/>
              <c:extLst>
                <c:ext xmlns:c15="http://schemas.microsoft.com/office/drawing/2012/chart" uri="{CE6537A1-D6FC-4f65-9D91-7224C49458BB}">
                  <c15:layout/>
                </c:ext>
              </c:extLst>
            </c:dLbl>
            <c:dLbl>
              <c:idx val="2"/>
              <c:layout>
                <c:manualLayout>
                  <c:x val="0.12340283661373007"/>
                  <c:y val="5.8696686351708612E-2"/>
                </c:manualLayout>
              </c:layout>
              <c:tx>
                <c:rich>
                  <a:bodyPr/>
                  <a:lstStyle/>
                  <a:p>
                    <a:r>
                      <a:rPr lang="en-US"/>
                      <a:t>XL + Refill, </a:t>
                    </a:r>
                  </a:p>
                  <a:p>
                    <a:r>
                      <a:rPr lang="en-US"/>
                      <a:t>417, 6%</a:t>
                    </a:r>
                  </a:p>
                </c:rich>
              </c:tx>
              <c:showLegendKey val="0"/>
              <c:showVal val="1"/>
              <c:showCatName val="1"/>
              <c:showSerName val="0"/>
              <c:showPercent val="1"/>
              <c:showBubbleSize val="0"/>
              <c:extLst>
                <c:ext xmlns:c15="http://schemas.microsoft.com/office/drawing/2012/chart" uri="{CE6537A1-D6FC-4f65-9D91-7224C49458BB}">
                  <c15:layout/>
                </c:ext>
              </c:extLst>
            </c:dLbl>
            <c:dLbl>
              <c:idx val="3"/>
              <c:layout>
                <c:manualLayout>
                  <c:x val="-7.7480302855848573E-2"/>
                  <c:y val="3.4273567366580014E-2"/>
                </c:manualLayout>
              </c:layout>
              <c:tx>
                <c:rich>
                  <a:bodyPr/>
                  <a:lstStyle/>
                  <a:p>
                    <a:r>
                      <a:rPr lang="en-US"/>
                      <a:t>Sweep &amp; Trap, </a:t>
                    </a:r>
                  </a:p>
                  <a:p>
                    <a:r>
                      <a:rPr lang="en-US"/>
                      <a:t>230, 3%</a:t>
                    </a:r>
                  </a:p>
                </c:rich>
              </c:tx>
              <c:showLegendKey val="0"/>
              <c:showVal val="1"/>
              <c:showCatName val="1"/>
              <c:showSerName val="0"/>
              <c:showPercent val="1"/>
              <c:showBubbleSize val="0"/>
              <c:extLst>
                <c:ext xmlns:c15="http://schemas.microsoft.com/office/drawing/2012/chart" uri="{CE6537A1-D6FC-4f65-9D91-7224C49458BB}">
                  <c15:layout/>
                </c:ext>
              </c:extLst>
            </c:dLbl>
            <c:numFmt formatCode="0%" sourceLinked="0"/>
            <c:spPr>
              <a:noFill/>
              <a:ln>
                <a:noFill/>
              </a:ln>
              <a:effectLst/>
            </c:spPr>
            <c:txPr>
              <a:bodyPr/>
              <a:lstStyle/>
              <a:p>
                <a:pPr>
                  <a:defRPr lang="en-US"/>
                </a:pPr>
                <a:endParaRPr lang="en-US"/>
              </a:p>
            </c:txPr>
            <c:showLegendKey val="0"/>
            <c:showVal val="1"/>
            <c:showCatName val="1"/>
            <c:showSerName val="0"/>
            <c:showPercent val="1"/>
            <c:showBubbleSize val="0"/>
            <c:showLeaderLines val="1"/>
            <c:extLst>
              <c:ext xmlns:c15="http://schemas.microsoft.com/office/drawing/2012/chart" uri="{CE6537A1-D6FC-4f65-9D91-7224C49458BB}">
                <c15:layout/>
              </c:ext>
            </c:extLst>
          </c:dLbls>
          <c:cat>
            <c:strRef>
              <c:f>(Summary1617!$B$20:$B$21,Summary1617!$B$23:$B$25)</c:f>
              <c:strCache>
                <c:ptCount val="5"/>
                <c:pt idx="0">
                  <c:v>Duster SH</c:v>
                </c:pt>
                <c:pt idx="1">
                  <c:v>Duster EH</c:v>
                </c:pt>
                <c:pt idx="2">
                  <c:v>XL + Refill</c:v>
                </c:pt>
                <c:pt idx="3">
                  <c:v>Sweep &amp; Trap</c:v>
                </c:pt>
                <c:pt idx="4">
                  <c:v>Wet Jet</c:v>
                </c:pt>
              </c:strCache>
              <c:extLst>
                <c:ext xmlns:c15="http://schemas.microsoft.com/office/drawing/2012/chart" uri="{02D57815-91ED-43cb-92C2-25804820EDAC}">
                  <c15:fullRef>
                    <c15:sqref>Summary1617!$B$20:$B$25</c15:sqref>
                  </c15:fullRef>
                </c:ext>
              </c:extLst>
            </c:strRef>
          </c:cat>
          <c:val>
            <c:numRef>
              <c:f>(Summary1617!$M$33:$M$34,Summary1617!$M$36:$M$38)</c:f>
              <c:numCache>
                <c:formatCode>"$"#,##0.0"MM"</c:formatCode>
                <c:ptCount val="5"/>
                <c:pt idx="0">
                  <c:v>0</c:v>
                </c:pt>
                <c:pt idx="1">
                  <c:v>0</c:v>
                </c:pt>
                <c:pt idx="2">
                  <c:v>0</c:v>
                </c:pt>
                <c:pt idx="3">
                  <c:v>1.4</c:v>
                </c:pt>
                <c:pt idx="4">
                  <c:v>0</c:v>
                </c:pt>
              </c:numCache>
              <c:extLst>
                <c:ext xmlns:c15="http://schemas.microsoft.com/office/drawing/2012/chart" uri="{02D57815-91ED-43cb-92C2-25804820EDAC}">
                  <c15:fullRef>
                    <c15:sqref>Summary1617!$M$33:$M$38</c15:sqref>
                  </c15:fullRef>
                </c:ext>
              </c:extLst>
            </c:numRef>
          </c:val>
        </c:ser>
        <c:dLbls>
          <c:showLegendKey val="0"/>
          <c:showVal val="0"/>
          <c:showCatName val="0"/>
          <c:showSerName val="0"/>
          <c:showPercent val="0"/>
          <c:showBubbleSize val="0"/>
          <c:showLeaderLines val="1"/>
        </c:dLbls>
      </c:pie3DChart>
    </c:plotArea>
    <c:plotVisOnly val="1"/>
    <c:dispBlanksAs val="zero"/>
    <c:showDLblsOverMax val="0"/>
  </c:chart>
  <c:spPr>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emf"/></Relationships>
</file>

<file path=xl/drawings/_rels/drawing11.xml.rels><?xml version="1.0" encoding="UTF-8" standalone="yes"?>
<Relationships xmlns="http://schemas.openxmlformats.org/package/2006/relationships"><Relationship Id="rId1" Type="http://schemas.openxmlformats.org/officeDocument/2006/relationships/image" Target="../media/image1.emf"/></Relationships>
</file>

<file path=xl/drawings/_rels/drawing12.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image" Target="../media/image1.emf"/></Relationships>
</file>

<file path=xl/drawings/_rels/drawing6.xml.rels><?xml version="1.0" encoding="UTF-8" standalone="yes"?>
<Relationships xmlns="http://schemas.openxmlformats.org/package/2006/relationships"><Relationship Id="rId1" Type="http://schemas.openxmlformats.org/officeDocument/2006/relationships/image" Target="../media/image1.emf"/></Relationships>
</file>

<file path=xl/drawings/_rels/drawing7.xml.rels><?xml version="1.0" encoding="UTF-8" standalone="yes"?>
<Relationships xmlns="http://schemas.openxmlformats.org/package/2006/relationships"><Relationship Id="rId1" Type="http://schemas.openxmlformats.org/officeDocument/2006/relationships/image" Target="../media/image1.emf"/></Relationships>
</file>

<file path=xl/drawings/_rels/drawing8.xml.rels><?xml version="1.0" encoding="UTF-8" standalone="yes"?>
<Relationships xmlns="http://schemas.openxmlformats.org/package/2006/relationships"><Relationship Id="rId1" Type="http://schemas.openxmlformats.org/officeDocument/2006/relationships/image" Target="../media/image1.emf"/></Relationships>
</file>

<file path=xl/drawings/_rels/drawing9.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21</xdr:col>
      <xdr:colOff>472169</xdr:colOff>
      <xdr:row>7</xdr:row>
      <xdr:rowOff>131989</xdr:rowOff>
    </xdr:from>
    <xdr:to>
      <xdr:col>34</xdr:col>
      <xdr:colOff>317046</xdr:colOff>
      <xdr:row>28</xdr:row>
      <xdr:rowOff>48985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26462</xdr:colOff>
      <xdr:row>0</xdr:row>
      <xdr:rowOff>0</xdr:rowOff>
    </xdr:from>
    <xdr:to>
      <xdr:col>0</xdr:col>
      <xdr:colOff>1864787</xdr:colOff>
      <xdr:row>3</xdr:row>
      <xdr:rowOff>171450</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26462" y="0"/>
          <a:ext cx="1838325" cy="752475"/>
        </a:xfrm>
        <a:prstGeom prst="rect">
          <a:avLst/>
        </a:prstGeom>
        <a:noFill/>
        <a:ln w="9525">
          <a:noFill/>
          <a:miter lim="800000"/>
          <a:headEnd/>
          <a:tailEnd/>
        </a:ln>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9525</xdr:colOff>
      <xdr:row>0</xdr:row>
      <xdr:rowOff>38100</xdr:rowOff>
    </xdr:from>
    <xdr:to>
      <xdr:col>0</xdr:col>
      <xdr:colOff>1333500</xdr:colOff>
      <xdr:row>3</xdr:row>
      <xdr:rowOff>66675</xdr:rowOff>
    </xdr:to>
    <xdr:pic>
      <xdr:nvPicPr>
        <xdr:cNvPr id="2"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9525" y="38100"/>
          <a:ext cx="1323975" cy="647700"/>
        </a:xfrm>
        <a:prstGeom prst="rect">
          <a:avLst/>
        </a:prstGeom>
        <a:noFill/>
        <a:ln w="9525">
          <a:noFill/>
          <a:miter lim="800000"/>
          <a:headEnd/>
          <a:tailEnd/>
        </a:ln>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1273969</xdr:colOff>
      <xdr:row>2</xdr:row>
      <xdr:rowOff>119061</xdr:rowOff>
    </xdr:to>
    <xdr:pic>
      <xdr:nvPicPr>
        <xdr:cNvPr id="13024" name="Picture 7"/>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273969" cy="619124"/>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14</xdr:col>
      <xdr:colOff>464345</xdr:colOff>
      <xdr:row>4</xdr:row>
      <xdr:rowOff>0</xdr:rowOff>
    </xdr:from>
    <xdr:to>
      <xdr:col>25</xdr:col>
      <xdr:colOff>193563</xdr:colOff>
      <xdr:row>25</xdr:row>
      <xdr:rowOff>50005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381000</xdr:colOff>
      <xdr:row>27</xdr:row>
      <xdr:rowOff>98820</xdr:rowOff>
    </xdr:from>
    <xdr:to>
      <xdr:col>25</xdr:col>
      <xdr:colOff>102395</xdr:colOff>
      <xdr:row>46</xdr:row>
      <xdr:rowOff>113107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1390650</xdr:colOff>
      <xdr:row>2</xdr:row>
      <xdr:rowOff>304800</xdr:rowOff>
    </xdr:to>
    <xdr:pic>
      <xdr:nvPicPr>
        <xdr:cNvPr id="2219" name="Picture 17"/>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390650" cy="628650"/>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1476375</xdr:colOff>
      <xdr:row>3</xdr:row>
      <xdr:rowOff>50007</xdr:rowOff>
    </xdr:to>
    <xdr:pic>
      <xdr:nvPicPr>
        <xdr:cNvPr id="2" name="Picture 7"/>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476375" cy="707232"/>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1152525</xdr:colOff>
      <xdr:row>2</xdr:row>
      <xdr:rowOff>0</xdr:rowOff>
    </xdr:to>
    <xdr:pic>
      <xdr:nvPicPr>
        <xdr:cNvPr id="2" name="Picture 7"/>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152525" cy="581025"/>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1152525</xdr:colOff>
      <xdr:row>2</xdr:row>
      <xdr:rowOff>0</xdr:rowOff>
    </xdr:to>
    <xdr:pic>
      <xdr:nvPicPr>
        <xdr:cNvPr id="2" name="Picture 7"/>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152525" cy="581025"/>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1590675</xdr:colOff>
      <xdr:row>3</xdr:row>
      <xdr:rowOff>119062</xdr:rowOff>
    </xdr:to>
    <xdr:pic>
      <xdr:nvPicPr>
        <xdr:cNvPr id="8633" name="Picture 7"/>
        <xdr:cNvPicPr>
          <a:picLocks noChangeAspect="1" noChangeArrowheads="1"/>
        </xdr:cNvPicPr>
      </xdr:nvPicPr>
      <xdr:blipFill>
        <a:blip xmlns:r="http://schemas.openxmlformats.org/officeDocument/2006/relationships" r:embed="rId1" cstate="print"/>
        <a:srcRect/>
        <a:stretch>
          <a:fillRect/>
        </a:stretch>
      </xdr:blipFill>
      <xdr:spPr bwMode="auto">
        <a:xfrm>
          <a:off x="825500" y="0"/>
          <a:ext cx="1590675" cy="687917"/>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33072</xdr:colOff>
      <xdr:row>0</xdr:row>
      <xdr:rowOff>23813</xdr:rowOff>
    </xdr:from>
    <xdr:to>
      <xdr:col>1</xdr:col>
      <xdr:colOff>1133739</xdr:colOff>
      <xdr:row>3</xdr:row>
      <xdr:rowOff>164306</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3072" y="23813"/>
          <a:ext cx="1428750" cy="718608"/>
        </a:xfrm>
        <a:prstGeom prst="rect">
          <a:avLst/>
        </a:prstGeom>
        <a:noFill/>
        <a:ln w="9525">
          <a:noFill/>
          <a:miter lim="800000"/>
          <a:headEnd/>
          <a:tailEnd/>
        </a:ln>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11906</xdr:colOff>
      <xdr:row>0</xdr:row>
      <xdr:rowOff>1</xdr:rowOff>
    </xdr:from>
    <xdr:to>
      <xdr:col>1</xdr:col>
      <xdr:colOff>908843</xdr:colOff>
      <xdr:row>3</xdr:row>
      <xdr:rowOff>104776</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1906" y="1"/>
          <a:ext cx="1428750" cy="735806"/>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68.153.57\dd1mkt\dd1mkt\Users\schmidt.me\Documents\!Purchasing\!Swiffer\Volume&amp;Pricing\Pricing\JFM16\Hayco_price-book_JFM-2016_V09_2016-01-21-WE%20DAP%20added-DutyCalc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92.168.153.57\dd1mkt\dd1mkt\Users\schmidt.me\AppData\Local\Microsoft\Windows\Temporary%20Internet%20Files\Content.Outlook\ZLQ869P1\Hayco_price-book_AMJ-2016_V01_2016-03-1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rando.HAYCOHK/AppData/Local/Microsoft/Windows/Temporary%20Internet%20Files/Content.Outlook/3Z983XGL/Harvey_price-book_JFM-2017_V.01_2016-12-0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M:\Users\rando\AppData\Local\Microsoft\Windows\Temporary%20Internet%20Files\Content.Outlook\R19A0DEG\Infniti%20price%20update%20205-03-20-Vinni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vinniechung/AppData/Local/Microsoft/Windows/Temporary%20Internet%20Files/Content.Outlook/IZQQD74L/Hayco_price-book_AMJ-2017_V02_2017-03-03-WJ.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rando.HAYCOHK/AppData/Local/Microsoft/Windows/Temporary%20Internet%20Files/Content.Outlook/3Z983XGL/AMJ%20Packing%20material%20price%20update/Hayco_price-book_AMJ-2017_V0_change%20format%202017030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ision history"/>
      <sheetName val="Summary"/>
      <sheetName val="Volume"/>
      <sheetName val="currency"/>
      <sheetName val="resin"/>
      <sheetName val="refills"/>
      <sheetName val="Hayco Logistics"/>
      <sheetName val="Harvey Logistics"/>
      <sheetName val="Business charge"/>
      <sheetName val="Olympus-ITB &amp; OHB"/>
      <sheetName val="Infiniti "/>
      <sheetName val="Galvastator Bulk&amp;Jack"/>
      <sheetName val="Galvatron Bulk &amp; Blister"/>
      <sheetName val="Max XL-Global"/>
      <sheetName val="Max refill"/>
      <sheetName val="Max-sheet-for-SK"/>
      <sheetName val="Bedrock"/>
    </sheetNames>
    <sheetDataSet>
      <sheetData sheetId="0" refreshError="1"/>
      <sheetData sheetId="1" refreshError="1"/>
      <sheetData sheetId="2" refreshError="1"/>
      <sheetData sheetId="3" refreshError="1"/>
      <sheetData sheetId="4" refreshError="1"/>
      <sheetData sheetId="5" refreshError="1">
        <row r="9">
          <cell r="U9">
            <v>0</v>
          </cell>
        </row>
        <row r="11">
          <cell r="U11">
            <v>635744.33376474632</v>
          </cell>
        </row>
        <row r="13">
          <cell r="U13">
            <v>729394.74312785128</v>
          </cell>
        </row>
        <row r="15">
          <cell r="U15">
            <v>0</v>
          </cell>
        </row>
        <row r="18">
          <cell r="U18">
            <v>0</v>
          </cell>
        </row>
        <row r="19">
          <cell r="U19">
            <v>0</v>
          </cell>
        </row>
        <row r="23">
          <cell r="U23">
            <v>0</v>
          </cell>
        </row>
        <row r="24">
          <cell r="U24">
            <v>0</v>
          </cell>
        </row>
        <row r="25">
          <cell r="U25">
            <v>0</v>
          </cell>
        </row>
        <row r="26">
          <cell r="U26">
            <v>0</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ision history"/>
      <sheetName val="Summary"/>
      <sheetName val="Volume"/>
      <sheetName val="currency"/>
      <sheetName val="resin"/>
      <sheetName val="refills"/>
      <sheetName val="Hayco Logistics"/>
      <sheetName val="Harvey Logistics"/>
      <sheetName val="Business charge"/>
      <sheetName val="Olympus-ITB &amp; OHB"/>
      <sheetName val="Infiniti "/>
      <sheetName val="Galvastator Bulk&amp;Jack"/>
      <sheetName val="Galvatron Bulk &amp; Blister"/>
      <sheetName val="Max XL-Global"/>
      <sheetName val="Max refill"/>
      <sheetName val="Max-sheet-for-SK"/>
      <sheetName val="Bedrock"/>
    </sheetNames>
    <sheetDataSet>
      <sheetData sheetId="0" refreshError="1"/>
      <sheetData sheetId="1" refreshError="1"/>
      <sheetData sheetId="2" refreshError="1"/>
      <sheetData sheetId="3" refreshError="1">
        <row r="5">
          <cell r="F5">
            <v>7.7713380000000001</v>
          </cell>
        </row>
        <row r="8">
          <cell r="F8">
            <v>6.5243269999999995</v>
          </cell>
        </row>
      </sheetData>
      <sheetData sheetId="4" refreshError="1"/>
      <sheetData sheetId="5" refreshError="1">
        <row r="18">
          <cell r="J18">
            <v>20</v>
          </cell>
        </row>
        <row r="19">
          <cell r="J19">
            <v>20</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ision history"/>
      <sheetName val="Summary"/>
      <sheetName val="Volume"/>
      <sheetName val="currency"/>
      <sheetName val="resin"/>
      <sheetName val="refills"/>
      <sheetName val="Business charge"/>
      <sheetName val="Harvey Logistics"/>
      <sheetName val="Harvey-Olympus"/>
      <sheetName val="Hayvey -Olympus pallet"/>
      <sheetName val="Harvey-Max XL"/>
      <sheetName val="Harvey-Max refill"/>
      <sheetName val="Harvey-Infiniti "/>
      <sheetName val="Harvey-Galvastator"/>
      <sheetName val="Harvey-Galvatron"/>
      <sheetName val="Harvey-Bedrock"/>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12">
          <cell r="A12" t="str">
            <v xml:space="preserve">From Yantian port, China  to Los Angeles,CA,USA </v>
          </cell>
        </row>
        <row r="28">
          <cell r="A28" t="str">
            <v>HMF (Harbour Maintenance Fee) : 0.125% of cargo value - standard</v>
          </cell>
        </row>
        <row r="29">
          <cell r="A29" t="str">
            <v xml:space="preserve">MPF (Merchandise Processing fee): 0.3464% of cargo value - standard- from Jan 2012 </v>
          </cell>
        </row>
        <row r="30">
          <cell r="A30" t="str">
            <v>US  Duty: based on H.S. code 9603.90.8050 for Olympus-2.8%</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ision history"/>
      <sheetName val="currency"/>
      <sheetName val="resin"/>
      <sheetName val="refills"/>
      <sheetName val="Hayco logistics cost"/>
      <sheetName val="Harvey cost"/>
      <sheetName val="Business charge"/>
      <sheetName val="Infinity"/>
      <sheetName val="OHB 27inches 2 poles (20144 (5)"/>
      <sheetName val="Wetjet"/>
      <sheetName val="Bedrock"/>
      <sheetName val="Olympus-ITB"/>
      <sheetName val="Olympus-OOB"/>
      <sheetName val="Max XL-Global"/>
      <sheetName val="Max refill"/>
      <sheetName val="Galvastator Bulk&amp;Jack"/>
      <sheetName val="Galvatron Bulk &amp; Blister"/>
    </sheetNames>
    <sheetDataSet>
      <sheetData sheetId="0"/>
      <sheetData sheetId="1"/>
      <sheetData sheetId="2"/>
      <sheetData sheetId="3"/>
      <sheetData sheetId="4"/>
      <sheetData sheetId="5"/>
      <sheetData sheetId="6">
        <row r="5">
          <cell r="B5">
            <v>2.5000000000000001E-2</v>
          </cell>
        </row>
        <row r="8">
          <cell r="B8">
            <v>7.0000000000000007E-2</v>
          </cell>
        </row>
      </sheetData>
      <sheetData sheetId="7"/>
      <sheetData sheetId="8"/>
      <sheetData sheetId="9"/>
      <sheetData sheetId="10"/>
      <sheetData sheetId="11"/>
      <sheetData sheetId="12"/>
      <sheetData sheetId="13"/>
      <sheetData sheetId="14"/>
      <sheetData sheetId="15"/>
      <sheetData sheetId="1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ision history"/>
      <sheetName val="Summary1516"/>
      <sheetName val="FirmVolume1516"/>
      <sheetName val="Summary1617"/>
      <sheetName val="FirmVolume1617"/>
      <sheetName val="currency"/>
      <sheetName val="resin"/>
      <sheetName val="refills"/>
      <sheetName val="Hayco Logistics"/>
      <sheetName val="Harvey Logistics"/>
      <sheetName val="Business charge"/>
      <sheetName val="Infinity"/>
      <sheetName val="Olympus-ITB &amp; OHB"/>
      <sheetName val="Olympus-pallet"/>
      <sheetName val="Max XL-Global"/>
      <sheetName val="Max refill"/>
      <sheetName val="Max-sheet-for-SK"/>
      <sheetName val="Galvastator Bulk&amp;Jack"/>
      <sheetName val="Galvatron Bulk &amp; Blister"/>
      <sheetName val="Bedrock"/>
    </sheetNames>
    <sheetDataSet>
      <sheetData sheetId="0"/>
      <sheetData sheetId="1"/>
      <sheetData sheetId="2"/>
      <sheetData sheetId="3"/>
      <sheetData sheetId="4"/>
      <sheetData sheetId="5"/>
      <sheetData sheetId="6"/>
      <sheetData sheetId="7"/>
      <sheetData sheetId="8">
        <row r="92">
          <cell r="A92" t="str">
            <v>Service : Sea freight from China to Brandfort  via Vancouver, Canada</v>
          </cell>
        </row>
      </sheetData>
      <sheetData sheetId="9"/>
      <sheetData sheetId="10"/>
      <sheetData sheetId="11"/>
      <sheetData sheetId="12">
        <row r="15">
          <cell r="A15" t="str">
            <v>Proposed for JFM-2017</v>
          </cell>
        </row>
      </sheetData>
      <sheetData sheetId="13"/>
      <sheetData sheetId="14"/>
      <sheetData sheetId="15"/>
      <sheetData sheetId="16"/>
      <sheetData sheetId="17"/>
      <sheetData sheetId="18"/>
      <sheetData sheetId="19"/>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ision history"/>
      <sheetName val="Summary1516"/>
      <sheetName val="FirmVolume1516"/>
      <sheetName val="Summary1617"/>
      <sheetName val="FirmVolume1617"/>
      <sheetName val="currency"/>
      <sheetName val="resin"/>
      <sheetName val="refills"/>
      <sheetName val="Hayco Logistics"/>
      <sheetName val="Harvey Logistics"/>
      <sheetName val="Business charge"/>
      <sheetName val="Infinity"/>
      <sheetName val="Olympus-ITB &amp; OHB"/>
      <sheetName val="Olympus-pallet"/>
      <sheetName val="Max XL-Global"/>
      <sheetName val="Max refill"/>
      <sheetName val="Galvastator Bulk&amp;Jack"/>
      <sheetName val="Galvatron Bulk &amp; Blister"/>
      <sheetName val="Bedrock"/>
      <sheetName val="Max-sheet-for-SK"/>
      <sheetName val="Olympus-ITB &amp; OHB (2)"/>
    </sheetNames>
    <sheetDataSet>
      <sheetData sheetId="0"/>
      <sheetData sheetId="1"/>
      <sheetData sheetId="2"/>
      <sheetData sheetId="3"/>
      <sheetData sheetId="4"/>
      <sheetData sheetId="5"/>
      <sheetData sheetId="6"/>
      <sheetData sheetId="7">
        <row r="13">
          <cell r="Q13">
            <v>0.1837775595199575</v>
          </cell>
        </row>
      </sheetData>
      <sheetData sheetId="8">
        <row r="5">
          <cell r="C5">
            <v>0</v>
          </cell>
        </row>
      </sheetData>
      <sheetData sheetId="9"/>
      <sheetData sheetId="10">
        <row r="5">
          <cell r="B5">
            <v>2.5000000000000001E-2</v>
          </cell>
        </row>
        <row r="7">
          <cell r="B7">
            <v>0.01</v>
          </cell>
        </row>
        <row r="11">
          <cell r="B11">
            <v>0.05</v>
          </cell>
        </row>
      </sheetData>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12.bin"/><Relationship Id="rId4" Type="http://schemas.openxmlformats.org/officeDocument/2006/relationships/comments" Target="../comments2.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13.bin"/><Relationship Id="rId4" Type="http://schemas.openxmlformats.org/officeDocument/2006/relationships/comments" Target="../comments3.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6.xml"/><Relationship Id="rId1" Type="http://schemas.openxmlformats.org/officeDocument/2006/relationships/printerSettings" Target="../printerSettings/printerSettings14.bin"/><Relationship Id="rId4" Type="http://schemas.openxmlformats.org/officeDocument/2006/relationships/comments" Target="../comments4.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7.xml"/><Relationship Id="rId1" Type="http://schemas.openxmlformats.org/officeDocument/2006/relationships/printerSettings" Target="../printerSettings/printerSettings15.bin"/><Relationship Id="rId4" Type="http://schemas.openxmlformats.org/officeDocument/2006/relationships/comments" Target="../comments5.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10.xml"/><Relationship Id="rId1" Type="http://schemas.openxmlformats.org/officeDocument/2006/relationships/printerSettings" Target="../printerSettings/printerSettings18.bin"/><Relationship Id="rId4" Type="http://schemas.openxmlformats.org/officeDocument/2006/relationships/comments" Target="../comments6.xm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1.xml"/><Relationship Id="rId1" Type="http://schemas.openxmlformats.org/officeDocument/2006/relationships/printerSettings" Target="../printerSettings/printerSettings19.bin"/><Relationship Id="rId4" Type="http://schemas.openxmlformats.org/officeDocument/2006/relationships/comments" Target="../comments7.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2.xml"/><Relationship Id="rId1" Type="http://schemas.openxmlformats.org/officeDocument/2006/relationships/printerSettings" Target="../printerSettings/printerSettings20.bin"/><Relationship Id="rId4" Type="http://schemas.openxmlformats.org/officeDocument/2006/relationships/comments" Target="../comments8.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8.bin"/><Relationship Id="rId4" Type="http://schemas.openxmlformats.org/officeDocument/2006/relationships/comments" Target="../comments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2:C17"/>
  <sheetViews>
    <sheetView workbookViewId="0">
      <selection activeCell="C14" sqref="C14"/>
    </sheetView>
  </sheetViews>
  <sheetFormatPr defaultRowHeight="14.4"/>
  <cols>
    <col min="1" max="1" width="12.44140625" customWidth="1"/>
    <col min="2" max="2" width="15.33203125" bestFit="1" customWidth="1"/>
    <col min="3" max="3" width="106.33203125" customWidth="1"/>
  </cols>
  <sheetData>
    <row r="2" spans="1:3" ht="21">
      <c r="A2" s="246" t="s">
        <v>1169</v>
      </c>
    </row>
    <row r="3" spans="1:3" s="189" customFormat="1" ht="21">
      <c r="A3" s="246" t="s">
        <v>374</v>
      </c>
    </row>
    <row r="5" spans="1:3" s="1205" customFormat="1">
      <c r="A5" s="1204" t="s">
        <v>371</v>
      </c>
      <c r="B5" s="1204" t="s">
        <v>372</v>
      </c>
      <c r="C5" s="1204" t="s">
        <v>373</v>
      </c>
    </row>
    <row r="6" spans="1:3" s="1205" customFormat="1">
      <c r="A6" s="1207" t="s">
        <v>1337</v>
      </c>
      <c r="B6" s="1206" t="s">
        <v>1338</v>
      </c>
      <c r="C6" s="1207" t="s">
        <v>1292</v>
      </c>
    </row>
    <row r="7" spans="1:3" s="1205" customFormat="1">
      <c r="A7" s="1207" t="s">
        <v>1378</v>
      </c>
      <c r="B7" s="1206" t="s">
        <v>1379</v>
      </c>
      <c r="C7" s="1767" t="s">
        <v>1380</v>
      </c>
    </row>
    <row r="8" spans="1:3">
      <c r="A8" s="1207" t="s">
        <v>1383</v>
      </c>
      <c r="B8" s="1206" t="s">
        <v>1384</v>
      </c>
      <c r="C8" s="1767" t="s">
        <v>1385</v>
      </c>
    </row>
    <row r="9" spans="1:3" s="189" customFormat="1">
      <c r="A9" s="1207" t="s">
        <v>1389</v>
      </c>
      <c r="B9" s="1206" t="s">
        <v>1390</v>
      </c>
      <c r="C9" s="1767" t="s">
        <v>1391</v>
      </c>
    </row>
    <row r="10" spans="1:3" ht="43.2">
      <c r="A10" s="1207" t="s">
        <v>1392</v>
      </c>
      <c r="B10" s="1206" t="s">
        <v>1393</v>
      </c>
      <c r="C10" s="1381" t="s">
        <v>1408</v>
      </c>
    </row>
    <row r="11" spans="1:3">
      <c r="A11" s="1207"/>
      <c r="B11" s="1206"/>
      <c r="C11" s="1381"/>
    </row>
    <row r="12" spans="1:3">
      <c r="A12" s="1207"/>
      <c r="B12" s="1206"/>
      <c r="C12" s="1109"/>
    </row>
    <row r="13" spans="1:3">
      <c r="A13" s="1109"/>
      <c r="B13" s="1109"/>
      <c r="C13" s="1109"/>
    </row>
    <row r="14" spans="1:3">
      <c r="A14" s="1109"/>
      <c r="B14" s="1109"/>
      <c r="C14" s="1109"/>
    </row>
    <row r="15" spans="1:3">
      <c r="A15" s="1109"/>
      <c r="B15" s="1109"/>
      <c r="C15" s="1109"/>
    </row>
    <row r="16" spans="1:3">
      <c r="A16" s="1109"/>
      <c r="B16" s="1109"/>
      <c r="C16" s="1109"/>
    </row>
    <row r="17" spans="1:3">
      <c r="A17" s="1109"/>
      <c r="B17" s="1109"/>
      <c r="C17" s="1109"/>
    </row>
  </sheetData>
  <phoneticPr fontId="91" type="noConversion"/>
  <pageMargins left="0.7" right="0.7" top="0.75" bottom="0.75" header="0.3" footer="0.3"/>
  <pageSetup scale="6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92D050"/>
    <pageSetUpPr fitToPage="1"/>
  </sheetPr>
  <dimension ref="A2:F57"/>
  <sheetViews>
    <sheetView zoomScale="80" zoomScaleNormal="80" workbookViewId="0">
      <selection activeCell="D21" sqref="D21"/>
    </sheetView>
  </sheetViews>
  <sheetFormatPr defaultRowHeight="14.4"/>
  <cols>
    <col min="1" max="1" width="134" style="1904" customWidth="1"/>
    <col min="2" max="2" width="15.33203125" style="1454" bestFit="1" customWidth="1"/>
    <col min="3" max="3" width="14.5546875" style="1454" bestFit="1" customWidth="1"/>
    <col min="4" max="4" width="20.5546875" style="458" customWidth="1"/>
    <col min="5" max="5" width="19.5546875" style="458" customWidth="1"/>
    <col min="6" max="6" width="19.5546875" style="1454" customWidth="1"/>
    <col min="7" max="256" width="9.109375" style="1454"/>
    <col min="257" max="257" width="111" style="1454" customWidth="1"/>
    <col min="258" max="258" width="10" style="1454" bestFit="1" customWidth="1"/>
    <col min="259" max="259" width="3.5546875" style="1454" customWidth="1"/>
    <col min="260" max="260" width="20.5546875" style="1454" customWidth="1"/>
    <col min="261" max="261" width="11.109375" style="1454" customWidth="1"/>
    <col min="262" max="512" width="9.109375" style="1454"/>
    <col min="513" max="513" width="111" style="1454" customWidth="1"/>
    <col min="514" max="514" width="10" style="1454" bestFit="1" customWidth="1"/>
    <col min="515" max="515" width="3.5546875" style="1454" customWidth="1"/>
    <col min="516" max="516" width="20.5546875" style="1454" customWidth="1"/>
    <col min="517" max="517" width="11.109375" style="1454" customWidth="1"/>
    <col min="518" max="768" width="9.109375" style="1454"/>
    <col min="769" max="769" width="111" style="1454" customWidth="1"/>
    <col min="770" max="770" width="10" style="1454" bestFit="1" customWidth="1"/>
    <col min="771" max="771" width="3.5546875" style="1454" customWidth="1"/>
    <col min="772" max="772" width="20.5546875" style="1454" customWidth="1"/>
    <col min="773" max="773" width="11.109375" style="1454" customWidth="1"/>
    <col min="774" max="1024" width="9.109375" style="1454"/>
    <col min="1025" max="1025" width="111" style="1454" customWidth="1"/>
    <col min="1026" max="1026" width="10" style="1454" bestFit="1" customWidth="1"/>
    <col min="1027" max="1027" width="3.5546875" style="1454" customWidth="1"/>
    <col min="1028" max="1028" width="20.5546875" style="1454" customWidth="1"/>
    <col min="1029" max="1029" width="11.109375" style="1454" customWidth="1"/>
    <col min="1030" max="1280" width="9.109375" style="1454"/>
    <col min="1281" max="1281" width="111" style="1454" customWidth="1"/>
    <col min="1282" max="1282" width="10" style="1454" bestFit="1" customWidth="1"/>
    <col min="1283" max="1283" width="3.5546875" style="1454" customWidth="1"/>
    <col min="1284" max="1284" width="20.5546875" style="1454" customWidth="1"/>
    <col min="1285" max="1285" width="11.109375" style="1454" customWidth="1"/>
    <col min="1286" max="1536" width="9.109375" style="1454"/>
    <col min="1537" max="1537" width="111" style="1454" customWidth="1"/>
    <col min="1538" max="1538" width="10" style="1454" bestFit="1" customWidth="1"/>
    <col min="1539" max="1539" width="3.5546875" style="1454" customWidth="1"/>
    <col min="1540" max="1540" width="20.5546875" style="1454" customWidth="1"/>
    <col min="1541" max="1541" width="11.109375" style="1454" customWidth="1"/>
    <col min="1542" max="1792" width="9.109375" style="1454"/>
    <col min="1793" max="1793" width="111" style="1454" customWidth="1"/>
    <col min="1794" max="1794" width="10" style="1454" bestFit="1" customWidth="1"/>
    <col min="1795" max="1795" width="3.5546875" style="1454" customWidth="1"/>
    <col min="1796" max="1796" width="20.5546875" style="1454" customWidth="1"/>
    <col min="1797" max="1797" width="11.109375" style="1454" customWidth="1"/>
    <col min="1798" max="2048" width="9.109375" style="1454"/>
    <col min="2049" max="2049" width="111" style="1454" customWidth="1"/>
    <col min="2050" max="2050" width="10" style="1454" bestFit="1" customWidth="1"/>
    <col min="2051" max="2051" width="3.5546875" style="1454" customWidth="1"/>
    <col min="2052" max="2052" width="20.5546875" style="1454" customWidth="1"/>
    <col min="2053" max="2053" width="11.109375" style="1454" customWidth="1"/>
    <col min="2054" max="2304" width="9.109375" style="1454"/>
    <col min="2305" max="2305" width="111" style="1454" customWidth="1"/>
    <col min="2306" max="2306" width="10" style="1454" bestFit="1" customWidth="1"/>
    <col min="2307" max="2307" width="3.5546875" style="1454" customWidth="1"/>
    <col min="2308" max="2308" width="20.5546875" style="1454" customWidth="1"/>
    <col min="2309" max="2309" width="11.109375" style="1454" customWidth="1"/>
    <col min="2310" max="2560" width="9.109375" style="1454"/>
    <col min="2561" max="2561" width="111" style="1454" customWidth="1"/>
    <col min="2562" max="2562" width="10" style="1454" bestFit="1" customWidth="1"/>
    <col min="2563" max="2563" width="3.5546875" style="1454" customWidth="1"/>
    <col min="2564" max="2564" width="20.5546875" style="1454" customWidth="1"/>
    <col min="2565" max="2565" width="11.109375" style="1454" customWidth="1"/>
    <col min="2566" max="2816" width="9.109375" style="1454"/>
    <col min="2817" max="2817" width="111" style="1454" customWidth="1"/>
    <col min="2818" max="2818" width="10" style="1454" bestFit="1" customWidth="1"/>
    <col min="2819" max="2819" width="3.5546875" style="1454" customWidth="1"/>
    <col min="2820" max="2820" width="20.5546875" style="1454" customWidth="1"/>
    <col min="2821" max="2821" width="11.109375" style="1454" customWidth="1"/>
    <col min="2822" max="3072" width="9.109375" style="1454"/>
    <col min="3073" max="3073" width="111" style="1454" customWidth="1"/>
    <col min="3074" max="3074" width="10" style="1454" bestFit="1" customWidth="1"/>
    <col min="3075" max="3075" width="3.5546875" style="1454" customWidth="1"/>
    <col min="3076" max="3076" width="20.5546875" style="1454" customWidth="1"/>
    <col min="3077" max="3077" width="11.109375" style="1454" customWidth="1"/>
    <col min="3078" max="3328" width="9.109375" style="1454"/>
    <col min="3329" max="3329" width="111" style="1454" customWidth="1"/>
    <col min="3330" max="3330" width="10" style="1454" bestFit="1" customWidth="1"/>
    <col min="3331" max="3331" width="3.5546875" style="1454" customWidth="1"/>
    <col min="3332" max="3332" width="20.5546875" style="1454" customWidth="1"/>
    <col min="3333" max="3333" width="11.109375" style="1454" customWidth="1"/>
    <col min="3334" max="3584" width="9.109375" style="1454"/>
    <col min="3585" max="3585" width="111" style="1454" customWidth="1"/>
    <col min="3586" max="3586" width="10" style="1454" bestFit="1" customWidth="1"/>
    <col min="3587" max="3587" width="3.5546875" style="1454" customWidth="1"/>
    <col min="3588" max="3588" width="20.5546875" style="1454" customWidth="1"/>
    <col min="3589" max="3589" width="11.109375" style="1454" customWidth="1"/>
    <col min="3590" max="3840" width="9.109375" style="1454"/>
    <col min="3841" max="3841" width="111" style="1454" customWidth="1"/>
    <col min="3842" max="3842" width="10" style="1454" bestFit="1" customWidth="1"/>
    <col min="3843" max="3843" width="3.5546875" style="1454" customWidth="1"/>
    <col min="3844" max="3844" width="20.5546875" style="1454" customWidth="1"/>
    <col min="3845" max="3845" width="11.109375" style="1454" customWidth="1"/>
    <col min="3846" max="4096" width="9.109375" style="1454"/>
    <col min="4097" max="4097" width="111" style="1454" customWidth="1"/>
    <col min="4098" max="4098" width="10" style="1454" bestFit="1" customWidth="1"/>
    <col min="4099" max="4099" width="3.5546875" style="1454" customWidth="1"/>
    <col min="4100" max="4100" width="20.5546875" style="1454" customWidth="1"/>
    <col min="4101" max="4101" width="11.109375" style="1454" customWidth="1"/>
    <col min="4102" max="4352" width="9.109375" style="1454"/>
    <col min="4353" max="4353" width="111" style="1454" customWidth="1"/>
    <col min="4354" max="4354" width="10" style="1454" bestFit="1" customWidth="1"/>
    <col min="4355" max="4355" width="3.5546875" style="1454" customWidth="1"/>
    <col min="4356" max="4356" width="20.5546875" style="1454" customWidth="1"/>
    <col min="4357" max="4357" width="11.109375" style="1454" customWidth="1"/>
    <col min="4358" max="4608" width="9.109375" style="1454"/>
    <col min="4609" max="4609" width="111" style="1454" customWidth="1"/>
    <col min="4610" max="4610" width="10" style="1454" bestFit="1" customWidth="1"/>
    <col min="4611" max="4611" width="3.5546875" style="1454" customWidth="1"/>
    <col min="4612" max="4612" width="20.5546875" style="1454" customWidth="1"/>
    <col min="4613" max="4613" width="11.109375" style="1454" customWidth="1"/>
    <col min="4614" max="4864" width="9.109375" style="1454"/>
    <col min="4865" max="4865" width="111" style="1454" customWidth="1"/>
    <col min="4866" max="4866" width="10" style="1454" bestFit="1" customWidth="1"/>
    <col min="4867" max="4867" width="3.5546875" style="1454" customWidth="1"/>
    <col min="4868" max="4868" width="20.5546875" style="1454" customWidth="1"/>
    <col min="4869" max="4869" width="11.109375" style="1454" customWidth="1"/>
    <col min="4870" max="5120" width="9.109375" style="1454"/>
    <col min="5121" max="5121" width="111" style="1454" customWidth="1"/>
    <col min="5122" max="5122" width="10" style="1454" bestFit="1" customWidth="1"/>
    <col min="5123" max="5123" width="3.5546875" style="1454" customWidth="1"/>
    <col min="5124" max="5124" width="20.5546875" style="1454" customWidth="1"/>
    <col min="5125" max="5125" width="11.109375" style="1454" customWidth="1"/>
    <col min="5126" max="5376" width="9.109375" style="1454"/>
    <col min="5377" max="5377" width="111" style="1454" customWidth="1"/>
    <col min="5378" max="5378" width="10" style="1454" bestFit="1" customWidth="1"/>
    <col min="5379" max="5379" width="3.5546875" style="1454" customWidth="1"/>
    <col min="5380" max="5380" width="20.5546875" style="1454" customWidth="1"/>
    <col min="5381" max="5381" width="11.109375" style="1454" customWidth="1"/>
    <col min="5382" max="5632" width="9.109375" style="1454"/>
    <col min="5633" max="5633" width="111" style="1454" customWidth="1"/>
    <col min="5634" max="5634" width="10" style="1454" bestFit="1" customWidth="1"/>
    <col min="5635" max="5635" width="3.5546875" style="1454" customWidth="1"/>
    <col min="5636" max="5636" width="20.5546875" style="1454" customWidth="1"/>
    <col min="5637" max="5637" width="11.109375" style="1454" customWidth="1"/>
    <col min="5638" max="5888" width="9.109375" style="1454"/>
    <col min="5889" max="5889" width="111" style="1454" customWidth="1"/>
    <col min="5890" max="5890" width="10" style="1454" bestFit="1" customWidth="1"/>
    <col min="5891" max="5891" width="3.5546875" style="1454" customWidth="1"/>
    <col min="5892" max="5892" width="20.5546875" style="1454" customWidth="1"/>
    <col min="5893" max="5893" width="11.109375" style="1454" customWidth="1"/>
    <col min="5894" max="6144" width="9.109375" style="1454"/>
    <col min="6145" max="6145" width="111" style="1454" customWidth="1"/>
    <col min="6146" max="6146" width="10" style="1454" bestFit="1" customWidth="1"/>
    <col min="6147" max="6147" width="3.5546875" style="1454" customWidth="1"/>
    <col min="6148" max="6148" width="20.5546875" style="1454" customWidth="1"/>
    <col min="6149" max="6149" width="11.109375" style="1454" customWidth="1"/>
    <col min="6150" max="6400" width="9.109375" style="1454"/>
    <col min="6401" max="6401" width="111" style="1454" customWidth="1"/>
    <col min="6402" max="6402" width="10" style="1454" bestFit="1" customWidth="1"/>
    <col min="6403" max="6403" width="3.5546875" style="1454" customWidth="1"/>
    <col min="6404" max="6404" width="20.5546875" style="1454" customWidth="1"/>
    <col min="6405" max="6405" width="11.109375" style="1454" customWidth="1"/>
    <col min="6406" max="6656" width="9.109375" style="1454"/>
    <col min="6657" max="6657" width="111" style="1454" customWidth="1"/>
    <col min="6658" max="6658" width="10" style="1454" bestFit="1" customWidth="1"/>
    <col min="6659" max="6659" width="3.5546875" style="1454" customWidth="1"/>
    <col min="6660" max="6660" width="20.5546875" style="1454" customWidth="1"/>
    <col min="6661" max="6661" width="11.109375" style="1454" customWidth="1"/>
    <col min="6662" max="6912" width="9.109375" style="1454"/>
    <col min="6913" max="6913" width="111" style="1454" customWidth="1"/>
    <col min="6914" max="6914" width="10" style="1454" bestFit="1" customWidth="1"/>
    <col min="6915" max="6915" width="3.5546875" style="1454" customWidth="1"/>
    <col min="6916" max="6916" width="20.5546875" style="1454" customWidth="1"/>
    <col min="6917" max="6917" width="11.109375" style="1454" customWidth="1"/>
    <col min="6918" max="7168" width="9.109375" style="1454"/>
    <col min="7169" max="7169" width="111" style="1454" customWidth="1"/>
    <col min="7170" max="7170" width="10" style="1454" bestFit="1" customWidth="1"/>
    <col min="7171" max="7171" width="3.5546875" style="1454" customWidth="1"/>
    <col min="7172" max="7172" width="20.5546875" style="1454" customWidth="1"/>
    <col min="7173" max="7173" width="11.109375" style="1454" customWidth="1"/>
    <col min="7174" max="7424" width="9.109375" style="1454"/>
    <col min="7425" max="7425" width="111" style="1454" customWidth="1"/>
    <col min="7426" max="7426" width="10" style="1454" bestFit="1" customWidth="1"/>
    <col min="7427" max="7427" width="3.5546875" style="1454" customWidth="1"/>
    <col min="7428" max="7428" width="20.5546875" style="1454" customWidth="1"/>
    <col min="7429" max="7429" width="11.109375" style="1454" customWidth="1"/>
    <col min="7430" max="7680" width="9.109375" style="1454"/>
    <col min="7681" max="7681" width="111" style="1454" customWidth="1"/>
    <col min="7682" max="7682" width="10" style="1454" bestFit="1" customWidth="1"/>
    <col min="7683" max="7683" width="3.5546875" style="1454" customWidth="1"/>
    <col min="7684" max="7684" width="20.5546875" style="1454" customWidth="1"/>
    <col min="7685" max="7685" width="11.109375" style="1454" customWidth="1"/>
    <col min="7686" max="7936" width="9.109375" style="1454"/>
    <col min="7937" max="7937" width="111" style="1454" customWidth="1"/>
    <col min="7938" max="7938" width="10" style="1454" bestFit="1" customWidth="1"/>
    <col min="7939" max="7939" width="3.5546875" style="1454" customWidth="1"/>
    <col min="7940" max="7940" width="20.5546875" style="1454" customWidth="1"/>
    <col min="7941" max="7941" width="11.109375" style="1454" customWidth="1"/>
    <col min="7942" max="8192" width="9.109375" style="1454"/>
    <col min="8193" max="8193" width="111" style="1454" customWidth="1"/>
    <col min="8194" max="8194" width="10" style="1454" bestFit="1" customWidth="1"/>
    <col min="8195" max="8195" width="3.5546875" style="1454" customWidth="1"/>
    <col min="8196" max="8196" width="20.5546875" style="1454" customWidth="1"/>
    <col min="8197" max="8197" width="11.109375" style="1454" customWidth="1"/>
    <col min="8198" max="8448" width="9.109375" style="1454"/>
    <col min="8449" max="8449" width="111" style="1454" customWidth="1"/>
    <col min="8450" max="8450" width="10" style="1454" bestFit="1" customWidth="1"/>
    <col min="8451" max="8451" width="3.5546875" style="1454" customWidth="1"/>
    <col min="8452" max="8452" width="20.5546875" style="1454" customWidth="1"/>
    <col min="8453" max="8453" width="11.109375" style="1454" customWidth="1"/>
    <col min="8454" max="8704" width="9.109375" style="1454"/>
    <col min="8705" max="8705" width="111" style="1454" customWidth="1"/>
    <col min="8706" max="8706" width="10" style="1454" bestFit="1" customWidth="1"/>
    <col min="8707" max="8707" width="3.5546875" style="1454" customWidth="1"/>
    <col min="8708" max="8708" width="20.5546875" style="1454" customWidth="1"/>
    <col min="8709" max="8709" width="11.109375" style="1454" customWidth="1"/>
    <col min="8710" max="8960" width="9.109375" style="1454"/>
    <col min="8961" max="8961" width="111" style="1454" customWidth="1"/>
    <col min="8962" max="8962" width="10" style="1454" bestFit="1" customWidth="1"/>
    <col min="8963" max="8963" width="3.5546875" style="1454" customWidth="1"/>
    <col min="8964" max="8964" width="20.5546875" style="1454" customWidth="1"/>
    <col min="8965" max="8965" width="11.109375" style="1454" customWidth="1"/>
    <col min="8966" max="9216" width="9.109375" style="1454"/>
    <col min="9217" max="9217" width="111" style="1454" customWidth="1"/>
    <col min="9218" max="9218" width="10" style="1454" bestFit="1" customWidth="1"/>
    <col min="9219" max="9219" width="3.5546875" style="1454" customWidth="1"/>
    <col min="9220" max="9220" width="20.5546875" style="1454" customWidth="1"/>
    <col min="9221" max="9221" width="11.109375" style="1454" customWidth="1"/>
    <col min="9222" max="9472" width="9.109375" style="1454"/>
    <col min="9473" max="9473" width="111" style="1454" customWidth="1"/>
    <col min="9474" max="9474" width="10" style="1454" bestFit="1" customWidth="1"/>
    <col min="9475" max="9475" width="3.5546875" style="1454" customWidth="1"/>
    <col min="9476" max="9476" width="20.5546875" style="1454" customWidth="1"/>
    <col min="9477" max="9477" width="11.109375" style="1454" customWidth="1"/>
    <col min="9478" max="9728" width="9.109375" style="1454"/>
    <col min="9729" max="9729" width="111" style="1454" customWidth="1"/>
    <col min="9730" max="9730" width="10" style="1454" bestFit="1" customWidth="1"/>
    <col min="9731" max="9731" width="3.5546875" style="1454" customWidth="1"/>
    <col min="9732" max="9732" width="20.5546875" style="1454" customWidth="1"/>
    <col min="9733" max="9733" width="11.109375" style="1454" customWidth="1"/>
    <col min="9734" max="9984" width="9.109375" style="1454"/>
    <col min="9985" max="9985" width="111" style="1454" customWidth="1"/>
    <col min="9986" max="9986" width="10" style="1454" bestFit="1" customWidth="1"/>
    <col min="9987" max="9987" width="3.5546875" style="1454" customWidth="1"/>
    <col min="9988" max="9988" width="20.5546875" style="1454" customWidth="1"/>
    <col min="9989" max="9989" width="11.109375" style="1454" customWidth="1"/>
    <col min="9990" max="10240" width="9.109375" style="1454"/>
    <col min="10241" max="10241" width="111" style="1454" customWidth="1"/>
    <col min="10242" max="10242" width="10" style="1454" bestFit="1" customWidth="1"/>
    <col min="10243" max="10243" width="3.5546875" style="1454" customWidth="1"/>
    <col min="10244" max="10244" width="20.5546875" style="1454" customWidth="1"/>
    <col min="10245" max="10245" width="11.109375" style="1454" customWidth="1"/>
    <col min="10246" max="10496" width="9.109375" style="1454"/>
    <col min="10497" max="10497" width="111" style="1454" customWidth="1"/>
    <col min="10498" max="10498" width="10" style="1454" bestFit="1" customWidth="1"/>
    <col min="10499" max="10499" width="3.5546875" style="1454" customWidth="1"/>
    <col min="10500" max="10500" width="20.5546875" style="1454" customWidth="1"/>
    <col min="10501" max="10501" width="11.109375" style="1454" customWidth="1"/>
    <col min="10502" max="10752" width="9.109375" style="1454"/>
    <col min="10753" max="10753" width="111" style="1454" customWidth="1"/>
    <col min="10754" max="10754" width="10" style="1454" bestFit="1" customWidth="1"/>
    <col min="10755" max="10755" width="3.5546875" style="1454" customWidth="1"/>
    <col min="10756" max="10756" width="20.5546875" style="1454" customWidth="1"/>
    <col min="10757" max="10757" width="11.109375" style="1454" customWidth="1"/>
    <col min="10758" max="11008" width="9.109375" style="1454"/>
    <col min="11009" max="11009" width="111" style="1454" customWidth="1"/>
    <col min="11010" max="11010" width="10" style="1454" bestFit="1" customWidth="1"/>
    <col min="11011" max="11011" width="3.5546875" style="1454" customWidth="1"/>
    <col min="11012" max="11012" width="20.5546875" style="1454" customWidth="1"/>
    <col min="11013" max="11013" width="11.109375" style="1454" customWidth="1"/>
    <col min="11014" max="11264" width="9.109375" style="1454"/>
    <col min="11265" max="11265" width="111" style="1454" customWidth="1"/>
    <col min="11266" max="11266" width="10" style="1454" bestFit="1" customWidth="1"/>
    <col min="11267" max="11267" width="3.5546875" style="1454" customWidth="1"/>
    <col min="11268" max="11268" width="20.5546875" style="1454" customWidth="1"/>
    <col min="11269" max="11269" width="11.109375" style="1454" customWidth="1"/>
    <col min="11270" max="11520" width="9.109375" style="1454"/>
    <col min="11521" max="11521" width="111" style="1454" customWidth="1"/>
    <col min="11522" max="11522" width="10" style="1454" bestFit="1" customWidth="1"/>
    <col min="11523" max="11523" width="3.5546875" style="1454" customWidth="1"/>
    <col min="11524" max="11524" width="20.5546875" style="1454" customWidth="1"/>
    <col min="11525" max="11525" width="11.109375" style="1454" customWidth="1"/>
    <col min="11526" max="11776" width="9.109375" style="1454"/>
    <col min="11777" max="11777" width="111" style="1454" customWidth="1"/>
    <col min="11778" max="11778" width="10" style="1454" bestFit="1" customWidth="1"/>
    <col min="11779" max="11779" width="3.5546875" style="1454" customWidth="1"/>
    <col min="11780" max="11780" width="20.5546875" style="1454" customWidth="1"/>
    <col min="11781" max="11781" width="11.109375" style="1454" customWidth="1"/>
    <col min="11782" max="12032" width="9.109375" style="1454"/>
    <col min="12033" max="12033" width="111" style="1454" customWidth="1"/>
    <col min="12034" max="12034" width="10" style="1454" bestFit="1" customWidth="1"/>
    <col min="12035" max="12035" width="3.5546875" style="1454" customWidth="1"/>
    <col min="12036" max="12036" width="20.5546875" style="1454" customWidth="1"/>
    <col min="12037" max="12037" width="11.109375" style="1454" customWidth="1"/>
    <col min="12038" max="12288" width="9.109375" style="1454"/>
    <col min="12289" max="12289" width="111" style="1454" customWidth="1"/>
    <col min="12290" max="12290" width="10" style="1454" bestFit="1" customWidth="1"/>
    <col min="12291" max="12291" width="3.5546875" style="1454" customWidth="1"/>
    <col min="12292" max="12292" width="20.5546875" style="1454" customWidth="1"/>
    <col min="12293" max="12293" width="11.109375" style="1454" customWidth="1"/>
    <col min="12294" max="12544" width="9.109375" style="1454"/>
    <col min="12545" max="12545" width="111" style="1454" customWidth="1"/>
    <col min="12546" max="12546" width="10" style="1454" bestFit="1" customWidth="1"/>
    <col min="12547" max="12547" width="3.5546875" style="1454" customWidth="1"/>
    <col min="12548" max="12548" width="20.5546875" style="1454" customWidth="1"/>
    <col min="12549" max="12549" width="11.109375" style="1454" customWidth="1"/>
    <col min="12550" max="12800" width="9.109375" style="1454"/>
    <col min="12801" max="12801" width="111" style="1454" customWidth="1"/>
    <col min="12802" max="12802" width="10" style="1454" bestFit="1" customWidth="1"/>
    <col min="12803" max="12803" width="3.5546875" style="1454" customWidth="1"/>
    <col min="12804" max="12804" width="20.5546875" style="1454" customWidth="1"/>
    <col min="12805" max="12805" width="11.109375" style="1454" customWidth="1"/>
    <col min="12806" max="13056" width="9.109375" style="1454"/>
    <col min="13057" max="13057" width="111" style="1454" customWidth="1"/>
    <col min="13058" max="13058" width="10" style="1454" bestFit="1" customWidth="1"/>
    <col min="13059" max="13059" width="3.5546875" style="1454" customWidth="1"/>
    <col min="13060" max="13060" width="20.5546875" style="1454" customWidth="1"/>
    <col min="13061" max="13061" width="11.109375" style="1454" customWidth="1"/>
    <col min="13062" max="13312" width="9.109375" style="1454"/>
    <col min="13313" max="13313" width="111" style="1454" customWidth="1"/>
    <col min="13314" max="13314" width="10" style="1454" bestFit="1" customWidth="1"/>
    <col min="13315" max="13315" width="3.5546875" style="1454" customWidth="1"/>
    <col min="13316" max="13316" width="20.5546875" style="1454" customWidth="1"/>
    <col min="13317" max="13317" width="11.109375" style="1454" customWidth="1"/>
    <col min="13318" max="13568" width="9.109375" style="1454"/>
    <col min="13569" max="13569" width="111" style="1454" customWidth="1"/>
    <col min="13570" max="13570" width="10" style="1454" bestFit="1" customWidth="1"/>
    <col min="13571" max="13571" width="3.5546875" style="1454" customWidth="1"/>
    <col min="13572" max="13572" width="20.5546875" style="1454" customWidth="1"/>
    <col min="13573" max="13573" width="11.109375" style="1454" customWidth="1"/>
    <col min="13574" max="13824" width="9.109375" style="1454"/>
    <col min="13825" max="13825" width="111" style="1454" customWidth="1"/>
    <col min="13826" max="13826" width="10" style="1454" bestFit="1" customWidth="1"/>
    <col min="13827" max="13827" width="3.5546875" style="1454" customWidth="1"/>
    <col min="13828" max="13828" width="20.5546875" style="1454" customWidth="1"/>
    <col min="13829" max="13829" width="11.109375" style="1454" customWidth="1"/>
    <col min="13830" max="14080" width="9.109375" style="1454"/>
    <col min="14081" max="14081" width="111" style="1454" customWidth="1"/>
    <col min="14082" max="14082" width="10" style="1454" bestFit="1" customWidth="1"/>
    <col min="14083" max="14083" width="3.5546875" style="1454" customWidth="1"/>
    <col min="14084" max="14084" width="20.5546875" style="1454" customWidth="1"/>
    <col min="14085" max="14085" width="11.109375" style="1454" customWidth="1"/>
    <col min="14086" max="14336" width="9.109375" style="1454"/>
    <col min="14337" max="14337" width="111" style="1454" customWidth="1"/>
    <col min="14338" max="14338" width="10" style="1454" bestFit="1" customWidth="1"/>
    <col min="14339" max="14339" width="3.5546875" style="1454" customWidth="1"/>
    <col min="14340" max="14340" width="20.5546875" style="1454" customWidth="1"/>
    <col min="14341" max="14341" width="11.109375" style="1454" customWidth="1"/>
    <col min="14342" max="14592" width="9.109375" style="1454"/>
    <col min="14593" max="14593" width="111" style="1454" customWidth="1"/>
    <col min="14594" max="14594" width="10" style="1454" bestFit="1" customWidth="1"/>
    <col min="14595" max="14595" width="3.5546875" style="1454" customWidth="1"/>
    <col min="14596" max="14596" width="20.5546875" style="1454" customWidth="1"/>
    <col min="14597" max="14597" width="11.109375" style="1454" customWidth="1"/>
    <col min="14598" max="14848" width="9.109375" style="1454"/>
    <col min="14849" max="14849" width="111" style="1454" customWidth="1"/>
    <col min="14850" max="14850" width="10" style="1454" bestFit="1" customWidth="1"/>
    <col min="14851" max="14851" width="3.5546875" style="1454" customWidth="1"/>
    <col min="14852" max="14852" width="20.5546875" style="1454" customWidth="1"/>
    <col min="14853" max="14853" width="11.109375" style="1454" customWidth="1"/>
    <col min="14854" max="15104" width="9.109375" style="1454"/>
    <col min="15105" max="15105" width="111" style="1454" customWidth="1"/>
    <col min="15106" max="15106" width="10" style="1454" bestFit="1" customWidth="1"/>
    <col min="15107" max="15107" width="3.5546875" style="1454" customWidth="1"/>
    <col min="15108" max="15108" width="20.5546875" style="1454" customWidth="1"/>
    <col min="15109" max="15109" width="11.109375" style="1454" customWidth="1"/>
    <col min="15110" max="15360" width="9.109375" style="1454"/>
    <col min="15361" max="15361" width="111" style="1454" customWidth="1"/>
    <col min="15362" max="15362" width="10" style="1454" bestFit="1" customWidth="1"/>
    <col min="15363" max="15363" width="3.5546875" style="1454" customWidth="1"/>
    <col min="15364" max="15364" width="20.5546875" style="1454" customWidth="1"/>
    <col min="15365" max="15365" width="11.109375" style="1454" customWidth="1"/>
    <col min="15366" max="15616" width="9.109375" style="1454"/>
    <col min="15617" max="15617" width="111" style="1454" customWidth="1"/>
    <col min="15618" max="15618" width="10" style="1454" bestFit="1" customWidth="1"/>
    <col min="15619" max="15619" width="3.5546875" style="1454" customWidth="1"/>
    <col min="15620" max="15620" width="20.5546875" style="1454" customWidth="1"/>
    <col min="15621" max="15621" width="11.109375" style="1454" customWidth="1"/>
    <col min="15622" max="15872" width="9.109375" style="1454"/>
    <col min="15873" max="15873" width="111" style="1454" customWidth="1"/>
    <col min="15874" max="15874" width="10" style="1454" bestFit="1" customWidth="1"/>
    <col min="15875" max="15875" width="3.5546875" style="1454" customWidth="1"/>
    <col min="15876" max="15876" width="20.5546875" style="1454" customWidth="1"/>
    <col min="15877" max="15877" width="11.109375" style="1454" customWidth="1"/>
    <col min="15878" max="16128" width="9.109375" style="1454"/>
    <col min="16129" max="16129" width="111" style="1454" customWidth="1"/>
    <col min="16130" max="16130" width="10" style="1454" bestFit="1" customWidth="1"/>
    <col min="16131" max="16131" width="3.5546875" style="1454" customWidth="1"/>
    <col min="16132" max="16132" width="20.5546875" style="1454" customWidth="1"/>
    <col min="16133" max="16133" width="11.109375" style="1454" customWidth="1"/>
    <col min="16134" max="16384" width="9.109375" style="1454"/>
  </cols>
  <sheetData>
    <row r="2" spans="1:6" ht="53.25" customHeight="1">
      <c r="A2" s="1903" t="s">
        <v>1170</v>
      </c>
    </row>
    <row r="3" spans="1:6" ht="15.75" customHeight="1"/>
    <row r="4" spans="1:6">
      <c r="A4" s="163" t="s">
        <v>1007</v>
      </c>
      <c r="B4" s="1139" t="s">
        <v>100</v>
      </c>
      <c r="C4" s="1136"/>
      <c r="D4" s="603"/>
      <c r="E4" s="603"/>
      <c r="F4" s="1136"/>
    </row>
    <row r="5" spans="1:6">
      <c r="A5" s="1194" t="s">
        <v>1008</v>
      </c>
      <c r="B5" s="1462">
        <v>0</v>
      </c>
      <c r="C5" s="1136"/>
      <c r="D5" s="1905"/>
      <c r="E5" s="603"/>
      <c r="F5" s="1136"/>
    </row>
    <row r="6" spans="1:6">
      <c r="A6" s="1195" t="s">
        <v>209</v>
      </c>
      <c r="B6" s="1462">
        <v>0</v>
      </c>
      <c r="C6" s="1136"/>
      <c r="D6" s="603"/>
      <c r="E6" s="603"/>
      <c r="F6" s="1136"/>
    </row>
    <row r="7" spans="1:6">
      <c r="A7" s="1194" t="s">
        <v>1117</v>
      </c>
      <c r="B7" s="1462">
        <v>206.91789360036677</v>
      </c>
      <c r="C7" s="1136"/>
      <c r="D7" s="603"/>
      <c r="E7" s="603"/>
      <c r="F7" s="1136"/>
    </row>
    <row r="8" spans="1:6">
      <c r="A8" s="1195" t="s">
        <v>1009</v>
      </c>
      <c r="B8" s="1463">
        <v>44</v>
      </c>
      <c r="C8" s="1136"/>
      <c r="D8" s="603"/>
      <c r="E8" s="603"/>
      <c r="F8" s="1136"/>
    </row>
    <row r="9" spans="1:6">
      <c r="A9" s="1195" t="s">
        <v>210</v>
      </c>
      <c r="B9" s="1464">
        <v>63</v>
      </c>
      <c r="C9" s="1136"/>
      <c r="D9" s="603"/>
      <c r="E9" s="603"/>
      <c r="F9" s="1136"/>
    </row>
    <row r="10" spans="1:6">
      <c r="A10" s="1906" t="s">
        <v>211</v>
      </c>
      <c r="B10" s="1907"/>
      <c r="C10" s="1136"/>
      <c r="D10" s="603"/>
      <c r="E10" s="603"/>
      <c r="F10" s="1136"/>
    </row>
    <row r="11" spans="1:6">
      <c r="A11" s="602"/>
      <c r="B11" s="981"/>
      <c r="C11" s="1136"/>
      <c r="D11" s="603"/>
      <c r="E11" s="603"/>
      <c r="F11" s="1136"/>
    </row>
    <row r="12" spans="1:6">
      <c r="A12" s="164" t="s">
        <v>212</v>
      </c>
      <c r="B12" s="981"/>
      <c r="C12" s="1136"/>
      <c r="D12" s="603"/>
      <c r="E12" s="603"/>
      <c r="F12" s="1136"/>
    </row>
    <row r="13" spans="1:6" ht="15.6">
      <c r="A13" s="1195" t="str">
        <f>'[3]Harvey Logistics'!$A$12</f>
        <v xml:space="preserve">From Yantian port, China  to Los Angeles,CA,USA </v>
      </c>
      <c r="B13" s="1908">
        <v>1420</v>
      </c>
      <c r="C13" s="1909"/>
      <c r="D13" s="1910"/>
      <c r="E13" s="603"/>
      <c r="F13" s="1136"/>
    </row>
    <row r="14" spans="1:6" ht="15.6">
      <c r="A14" s="1195" t="s">
        <v>1010</v>
      </c>
      <c r="B14" s="1911">
        <v>9</v>
      </c>
      <c r="C14" s="1136"/>
      <c r="D14" s="1910"/>
      <c r="E14" s="603"/>
      <c r="F14" s="1136"/>
    </row>
    <row r="15" spans="1:6" ht="15.6">
      <c r="A15" s="1195" t="s">
        <v>1011</v>
      </c>
      <c r="B15" s="1911">
        <v>0</v>
      </c>
      <c r="C15" s="1136"/>
      <c r="D15" s="1910"/>
      <c r="E15" s="603"/>
      <c r="F15" s="1136"/>
    </row>
    <row r="16" spans="1:6">
      <c r="A16" s="1195" t="s">
        <v>1118</v>
      </c>
      <c r="B16" s="1911">
        <v>77</v>
      </c>
      <c r="C16" s="1136"/>
      <c r="D16" s="603"/>
      <c r="E16" s="603"/>
      <c r="F16" s="1136"/>
    </row>
    <row r="17" spans="1:6">
      <c r="A17" s="1195" t="s">
        <v>1119</v>
      </c>
      <c r="B17" s="1911">
        <v>300</v>
      </c>
      <c r="C17" s="1136"/>
      <c r="D17" s="603"/>
      <c r="E17" s="603"/>
      <c r="F17" s="1136"/>
    </row>
    <row r="18" spans="1:6">
      <c r="A18" s="1195" t="s">
        <v>1120</v>
      </c>
      <c r="B18" s="1908">
        <v>27</v>
      </c>
      <c r="C18" s="1136"/>
      <c r="D18" s="603"/>
      <c r="E18" s="603"/>
      <c r="F18" s="1136"/>
    </row>
    <row r="19" spans="1:6">
      <c r="A19" s="1195" t="s">
        <v>1121</v>
      </c>
      <c r="B19" s="1908">
        <v>23</v>
      </c>
      <c r="C19" s="1136"/>
      <c r="D19" s="603"/>
      <c r="E19" s="603"/>
      <c r="F19" s="1136"/>
    </row>
    <row r="20" spans="1:6">
      <c r="A20" s="1195" t="s">
        <v>1122</v>
      </c>
      <c r="B20" s="1908">
        <v>25</v>
      </c>
      <c r="C20" s="1136"/>
      <c r="D20" s="603"/>
      <c r="E20" s="603"/>
      <c r="F20" s="1136"/>
    </row>
    <row r="21" spans="1:6">
      <c r="A21" s="1906" t="s">
        <v>211</v>
      </c>
      <c r="B21" s="1907"/>
      <c r="C21" s="1136"/>
      <c r="D21" s="603"/>
      <c r="E21" s="603"/>
      <c r="F21" s="1136"/>
    </row>
    <row r="22" spans="1:6">
      <c r="A22" s="602"/>
      <c r="B22" s="981"/>
      <c r="C22" s="1136"/>
      <c r="D22" s="603"/>
      <c r="E22" s="603"/>
      <c r="F22" s="1136"/>
    </row>
    <row r="23" spans="1:6">
      <c r="A23" s="165" t="s">
        <v>213</v>
      </c>
      <c r="B23" s="981"/>
      <c r="C23" s="1136"/>
      <c r="D23" s="603"/>
      <c r="E23" s="603"/>
      <c r="F23" s="1136"/>
    </row>
    <row r="24" spans="1:6">
      <c r="A24" s="1212" t="s">
        <v>1123</v>
      </c>
      <c r="B24" s="1908">
        <v>60</v>
      </c>
      <c r="C24" s="591"/>
      <c r="D24" s="603"/>
      <c r="E24" s="603"/>
      <c r="F24" s="1136"/>
    </row>
    <row r="25" spans="1:6">
      <c r="A25" s="1195" t="s">
        <v>1124</v>
      </c>
      <c r="B25" s="1911">
        <v>60</v>
      </c>
      <c r="C25" s="591"/>
      <c r="D25" s="603"/>
      <c r="E25" s="603"/>
      <c r="F25" s="1136"/>
    </row>
    <row r="26" spans="1:6">
      <c r="A26" s="1212" t="s">
        <v>1125</v>
      </c>
      <c r="B26" s="1908">
        <v>71</v>
      </c>
      <c r="C26" s="591"/>
      <c r="D26" s="603"/>
      <c r="E26" s="603"/>
      <c r="F26" s="1136"/>
    </row>
    <row r="27" spans="1:6">
      <c r="A27" s="1195" t="s">
        <v>823</v>
      </c>
      <c r="B27" s="1911">
        <v>0</v>
      </c>
      <c r="C27" s="591"/>
      <c r="D27" s="603"/>
      <c r="E27" s="603"/>
      <c r="F27" s="1136"/>
    </row>
    <row r="28" spans="1:6">
      <c r="A28" s="1195" t="str">
        <f>'[3]Harvey Logistics'!$A$28</f>
        <v>HMF (Harbour Maintenance Fee) : 0.125% of cargo value - standard</v>
      </c>
      <c r="B28" s="1455">
        <v>1.25E-3</v>
      </c>
      <c r="C28" s="591"/>
      <c r="D28" s="603"/>
      <c r="E28" s="603"/>
      <c r="F28" s="1136"/>
    </row>
    <row r="29" spans="1:6">
      <c r="A29" s="1195" t="str">
        <f>'[3]Harvey Logistics'!$A$29</f>
        <v xml:space="preserve">MPF (Merchandise Processing fee): 0.3464% of cargo value - standard- from Jan 2012 </v>
      </c>
      <c r="B29" s="1455">
        <v>3.46E-3</v>
      </c>
      <c r="C29" s="592"/>
      <c r="D29" s="1912" t="s">
        <v>214</v>
      </c>
      <c r="E29" s="1912" t="s">
        <v>215</v>
      </c>
      <c r="F29" s="1912" t="s">
        <v>216</v>
      </c>
    </row>
    <row r="30" spans="1:6">
      <c r="A30" s="1195" t="str">
        <f>'[3]Harvey Logistics'!$A$30</f>
        <v>US  Duty: based on H.S. code 9603.90.8050 for Olympus-2.8%</v>
      </c>
      <c r="B30" s="1455">
        <v>2.8000000000000001E-2</v>
      </c>
      <c r="C30" s="591"/>
      <c r="D30" s="1456">
        <v>2.8000000000000001E-2</v>
      </c>
      <c r="E30" s="1457">
        <v>5.2999999999999999E-2</v>
      </c>
      <c r="F30" s="1458">
        <v>4.2000000000000003E-2</v>
      </c>
    </row>
    <row r="31" spans="1:6">
      <c r="A31" s="1195" t="s">
        <v>1126</v>
      </c>
      <c r="B31" s="1913">
        <v>142</v>
      </c>
      <c r="C31" s="1459" t="s">
        <v>757</v>
      </c>
      <c r="D31" s="1914" t="s">
        <v>299</v>
      </c>
      <c r="E31" s="1267" t="s">
        <v>299</v>
      </c>
      <c r="F31" s="1267" t="s">
        <v>299</v>
      </c>
    </row>
    <row r="32" spans="1:6">
      <c r="A32" s="1195" t="s">
        <v>1127</v>
      </c>
      <c r="B32" s="1913">
        <v>0</v>
      </c>
      <c r="C32" s="1459" t="s">
        <v>758</v>
      </c>
      <c r="D32" s="603"/>
      <c r="E32" s="603"/>
      <c r="F32" s="1136"/>
    </row>
    <row r="33" spans="1:6">
      <c r="A33" s="1195" t="s">
        <v>1128</v>
      </c>
      <c r="B33" s="1913">
        <v>16</v>
      </c>
      <c r="C33" s="591"/>
      <c r="D33" s="603"/>
      <c r="E33" s="603"/>
      <c r="F33" s="1136"/>
    </row>
    <row r="34" spans="1:6">
      <c r="A34" s="1196"/>
      <c r="B34" s="1460"/>
      <c r="C34" s="593"/>
      <c r="D34" s="603"/>
      <c r="E34" s="603"/>
      <c r="F34" s="1136"/>
    </row>
    <row r="35" spans="1:6">
      <c r="A35" s="1451" t="s">
        <v>1129</v>
      </c>
      <c r="B35" s="1461"/>
      <c r="C35" s="1136"/>
      <c r="D35" s="603"/>
      <c r="E35" s="603"/>
      <c r="F35" s="1136"/>
    </row>
    <row r="36" spans="1:6">
      <c r="A36" s="1915" t="s">
        <v>1130</v>
      </c>
      <c r="B36" s="1916">
        <v>500</v>
      </c>
      <c r="C36" s="1136"/>
      <c r="D36" s="603"/>
      <c r="E36" s="603"/>
      <c r="F36" s="1136"/>
    </row>
    <row r="37" spans="1:6">
      <c r="A37" s="1915" t="s">
        <v>1131</v>
      </c>
      <c r="B37" s="1916">
        <v>90</v>
      </c>
      <c r="C37" s="1136"/>
      <c r="D37" s="603"/>
      <c r="E37" s="603"/>
      <c r="F37" s="1136"/>
    </row>
    <row r="38" spans="1:6">
      <c r="A38" s="1915" t="s">
        <v>217</v>
      </c>
      <c r="B38" s="1917">
        <v>0</v>
      </c>
      <c r="C38" s="1136"/>
      <c r="D38" s="603"/>
      <c r="E38" s="603"/>
      <c r="F38" s="1136"/>
    </row>
    <row r="39" spans="1:6">
      <c r="A39" s="1915" t="s">
        <v>393</v>
      </c>
      <c r="B39" s="1846">
        <v>0</v>
      </c>
      <c r="C39" s="1136"/>
      <c r="D39" s="603"/>
      <c r="E39" s="603"/>
      <c r="F39" s="1136"/>
    </row>
    <row r="40" spans="1:6">
      <c r="A40" s="1915" t="s">
        <v>1132</v>
      </c>
      <c r="B40" s="1917">
        <v>0</v>
      </c>
      <c r="C40" s="1136"/>
      <c r="D40" s="603"/>
      <c r="E40" s="603"/>
      <c r="F40" s="1136"/>
    </row>
    <row r="41" spans="1:6">
      <c r="A41" s="1915" t="s">
        <v>1133</v>
      </c>
      <c r="B41" s="1918">
        <v>0.02</v>
      </c>
      <c r="C41" s="1136"/>
      <c r="D41" s="603"/>
      <c r="E41" s="603"/>
      <c r="F41" s="1136"/>
    </row>
    <row r="42" spans="1:6">
      <c r="A42" s="1197" t="s">
        <v>218</v>
      </c>
      <c r="B42" s="1462"/>
      <c r="C42" s="1136"/>
      <c r="D42" s="603"/>
      <c r="E42" s="603"/>
      <c r="F42" s="1136"/>
    </row>
    <row r="43" spans="1:6">
      <c r="A43" s="602"/>
      <c r="B43" s="982"/>
      <c r="C43" s="1136"/>
      <c r="D43" s="603"/>
      <c r="E43" s="603"/>
      <c r="F43" s="1136"/>
    </row>
    <row r="44" spans="1:6">
      <c r="A44" s="1452" t="s">
        <v>1134</v>
      </c>
      <c r="B44" s="982"/>
      <c r="C44" s="1136"/>
      <c r="D44" s="603"/>
      <c r="E44" s="603"/>
      <c r="F44" s="1136"/>
    </row>
    <row r="45" spans="1:6">
      <c r="A45" s="1299" t="s">
        <v>1018</v>
      </c>
      <c r="B45" s="1908">
        <v>500</v>
      </c>
      <c r="C45" s="1919" t="s">
        <v>1143</v>
      </c>
      <c r="D45" s="603"/>
      <c r="E45" s="603"/>
      <c r="F45" s="1136"/>
    </row>
    <row r="46" spans="1:6">
      <c r="A46" s="1299" t="s">
        <v>1135</v>
      </c>
      <c r="B46" s="1908">
        <v>90</v>
      </c>
      <c r="C46" s="1919" t="s">
        <v>1143</v>
      </c>
      <c r="D46" s="603"/>
      <c r="E46" s="603"/>
      <c r="F46" s="1136"/>
    </row>
    <row r="47" spans="1:6">
      <c r="A47" s="1299" t="s">
        <v>759</v>
      </c>
      <c r="B47" s="1908" t="s">
        <v>1144</v>
      </c>
      <c r="C47" s="1919" t="s">
        <v>1143</v>
      </c>
      <c r="D47" s="603"/>
      <c r="E47" s="603"/>
      <c r="F47" s="1136"/>
    </row>
    <row r="48" spans="1:6">
      <c r="A48" s="1299" t="s">
        <v>1136</v>
      </c>
      <c r="B48" s="1908">
        <v>0</v>
      </c>
      <c r="C48" s="1919" t="s">
        <v>1143</v>
      </c>
      <c r="D48" s="603"/>
      <c r="E48" s="603"/>
      <c r="F48" s="1136"/>
    </row>
    <row r="49" spans="1:6">
      <c r="A49" s="1299" t="s">
        <v>1137</v>
      </c>
      <c r="B49" s="1908" t="s">
        <v>1145</v>
      </c>
      <c r="C49" s="1919" t="s">
        <v>1143</v>
      </c>
      <c r="D49" s="603"/>
      <c r="E49" s="603"/>
      <c r="F49" s="1136"/>
    </row>
    <row r="50" spans="1:6">
      <c r="A50" s="1299" t="s">
        <v>1138</v>
      </c>
      <c r="B50" s="1908" t="s">
        <v>228</v>
      </c>
      <c r="C50" s="1919" t="s">
        <v>1143</v>
      </c>
      <c r="D50" s="603"/>
      <c r="E50" s="603"/>
      <c r="F50" s="1136"/>
    </row>
    <row r="51" spans="1:6" ht="32.25" customHeight="1">
      <c r="A51" s="1293" t="s">
        <v>1139</v>
      </c>
      <c r="B51" s="1908">
        <v>0.01</v>
      </c>
      <c r="C51" s="1919" t="s">
        <v>1143</v>
      </c>
      <c r="D51" s="603"/>
      <c r="E51" s="603"/>
      <c r="F51" s="1136"/>
    </row>
    <row r="52" spans="1:6" ht="32.25" customHeight="1">
      <c r="A52" s="1293" t="s">
        <v>1019</v>
      </c>
      <c r="B52" s="1908" t="s">
        <v>228</v>
      </c>
      <c r="C52" s="1919" t="s">
        <v>1143</v>
      </c>
      <c r="D52" s="603"/>
      <c r="E52" s="603"/>
      <c r="F52" s="1136"/>
    </row>
    <row r="53" spans="1:6" ht="32.25" customHeight="1">
      <c r="A53" s="1293" t="s">
        <v>1020</v>
      </c>
      <c r="B53" s="1908" t="s">
        <v>228</v>
      </c>
      <c r="C53" s="1919" t="s">
        <v>1143</v>
      </c>
      <c r="D53" s="603"/>
      <c r="E53" s="603"/>
      <c r="F53" s="1136"/>
    </row>
    <row r="54" spans="1:6">
      <c r="A54" s="1299" t="s">
        <v>1140</v>
      </c>
      <c r="B54" s="1908" t="s">
        <v>1146</v>
      </c>
      <c r="C54" s="1919" t="s">
        <v>1143</v>
      </c>
      <c r="D54" s="603"/>
      <c r="E54" s="603"/>
      <c r="F54" s="1136"/>
    </row>
    <row r="55" spans="1:6">
      <c r="A55" s="1299" t="s">
        <v>1141</v>
      </c>
      <c r="B55" s="1908" t="s">
        <v>1147</v>
      </c>
      <c r="C55" s="1919" t="s">
        <v>1143</v>
      </c>
      <c r="D55" s="603"/>
      <c r="E55" s="603"/>
      <c r="F55" s="1136"/>
    </row>
    <row r="56" spans="1:6">
      <c r="A56" s="1299" t="s">
        <v>1142</v>
      </c>
      <c r="B56" s="1908" t="s">
        <v>1148</v>
      </c>
      <c r="C56" s="1919" t="s">
        <v>1143</v>
      </c>
      <c r="D56" s="603"/>
      <c r="E56" s="603"/>
      <c r="F56" s="1136"/>
    </row>
    <row r="57" spans="1:6">
      <c r="A57" s="1453"/>
      <c r="B57" s="981"/>
      <c r="C57" s="1136"/>
      <c r="D57" s="603"/>
      <c r="E57" s="603"/>
      <c r="F57" s="1136"/>
    </row>
  </sheetData>
  <phoneticPr fontId="86" type="noConversion"/>
  <pageMargins left="0.7" right="0.34" top="0.75" bottom="0.51" header="0.3" footer="0.3"/>
  <pageSetup scale="58"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99FF33"/>
  </sheetPr>
  <dimension ref="A3:C12"/>
  <sheetViews>
    <sheetView workbookViewId="0">
      <selection activeCell="I22" sqref="I22"/>
    </sheetView>
  </sheetViews>
  <sheetFormatPr defaultRowHeight="14.4"/>
  <cols>
    <col min="1" max="1" width="31" customWidth="1"/>
    <col min="2" max="2" width="16.5546875" customWidth="1"/>
  </cols>
  <sheetData>
    <row r="3" spans="1:3" ht="21">
      <c r="A3" s="246" t="s">
        <v>1034</v>
      </c>
    </row>
    <row r="5" spans="1:3">
      <c r="A5" s="248" t="s">
        <v>44</v>
      </c>
      <c r="B5" s="990">
        <v>2.5000000000000001E-2</v>
      </c>
    </row>
    <row r="6" spans="1:3">
      <c r="A6" s="248" t="s">
        <v>1</v>
      </c>
      <c r="B6" s="990" t="s">
        <v>1021</v>
      </c>
    </row>
    <row r="7" spans="1:3" s="189" customFormat="1">
      <c r="A7" s="248" t="s">
        <v>300</v>
      </c>
      <c r="B7" s="990">
        <v>0.01</v>
      </c>
    </row>
    <row r="8" spans="1:3">
      <c r="A8" s="248" t="s">
        <v>48</v>
      </c>
      <c r="B8" s="991">
        <v>7.0000000000000007E-2</v>
      </c>
    </row>
    <row r="9" spans="1:3">
      <c r="A9" s="248" t="s">
        <v>301</v>
      </c>
      <c r="B9" s="992">
        <v>0.05</v>
      </c>
      <c r="C9" s="247"/>
    </row>
    <row r="10" spans="1:3">
      <c r="A10" s="248" t="s">
        <v>302</v>
      </c>
      <c r="B10" s="993">
        <f>(5+2)%</f>
        <v>7.0000000000000007E-2</v>
      </c>
    </row>
    <row r="11" spans="1:3">
      <c r="A11" s="248" t="s">
        <v>384</v>
      </c>
      <c r="B11" s="991">
        <v>0.05</v>
      </c>
    </row>
    <row r="12" spans="1:3">
      <c r="A12" s="250"/>
    </row>
  </sheetData>
  <phoneticPr fontId="86" type="noConversion"/>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9FF33"/>
    <pageSetUpPr fitToPage="1"/>
  </sheetPr>
  <dimension ref="A1:L170"/>
  <sheetViews>
    <sheetView tabSelected="1" zoomScale="80" zoomScaleNormal="80" workbookViewId="0">
      <selection activeCell="G67" sqref="G67"/>
    </sheetView>
  </sheetViews>
  <sheetFormatPr defaultColWidth="9.109375" defaultRowHeight="13.2"/>
  <cols>
    <col min="1" max="1" width="48.33203125" style="1346" customWidth="1"/>
    <col min="2" max="2" width="6.88671875" style="1346" customWidth="1"/>
    <col min="3" max="3" width="40.109375" style="1348" customWidth="1"/>
    <col min="4" max="4" width="29.88671875" style="1349" customWidth="1"/>
    <col min="5" max="5" width="15.33203125" style="843" customWidth="1"/>
    <col min="6" max="6" width="11" style="844" customWidth="1"/>
    <col min="7" max="12" width="17.33203125" style="1343" customWidth="1"/>
    <col min="13" max="16384" width="9.109375" style="1343"/>
  </cols>
  <sheetData>
    <row r="1" spans="1:12" ht="24.6">
      <c r="A1" s="323"/>
      <c r="B1" s="323"/>
      <c r="C1" s="328"/>
      <c r="D1" s="676"/>
      <c r="E1" s="471"/>
      <c r="F1" s="321"/>
      <c r="J1" s="443" t="s">
        <v>0</v>
      </c>
    </row>
    <row r="2" spans="1:12">
      <c r="A2" s="323"/>
      <c r="B2" s="323"/>
      <c r="C2" s="328"/>
      <c r="D2" s="676"/>
      <c r="E2" s="471"/>
      <c r="F2" s="321"/>
    </row>
    <row r="3" spans="1:12">
      <c r="A3" s="323"/>
      <c r="B3" s="323"/>
      <c r="C3" s="328"/>
      <c r="D3" s="676"/>
      <c r="E3" s="471"/>
      <c r="F3" s="321"/>
      <c r="J3" s="444" t="s">
        <v>254</v>
      </c>
    </row>
    <row r="4" spans="1:12" ht="19.5" customHeight="1">
      <c r="A4" s="323"/>
      <c r="B4" s="323"/>
      <c r="C4" s="328"/>
      <c r="D4" s="676"/>
      <c r="E4" s="471"/>
      <c r="F4" s="321"/>
      <c r="G4" s="1408"/>
      <c r="J4" s="444" t="s">
        <v>294</v>
      </c>
    </row>
    <row r="5" spans="1:12" ht="15" customHeight="1">
      <c r="A5" s="829" t="s">
        <v>1325</v>
      </c>
      <c r="B5" s="829"/>
      <c r="C5" s="328"/>
      <c r="D5" s="676"/>
      <c r="E5" s="330"/>
      <c r="F5" s="321"/>
      <c r="J5" s="444" t="s">
        <v>295</v>
      </c>
    </row>
    <row r="6" spans="1:12" ht="12.75" customHeight="1">
      <c r="A6" s="829" t="s">
        <v>255</v>
      </c>
      <c r="B6" s="829"/>
      <c r="C6" s="329"/>
      <c r="D6" s="677"/>
      <c r="E6" s="471"/>
      <c r="F6" s="321"/>
    </row>
    <row r="7" spans="1:12" ht="15" customHeight="1">
      <c r="A7" s="829" t="s">
        <v>257</v>
      </c>
      <c r="B7" s="829"/>
      <c r="C7" s="329"/>
      <c r="D7" s="677"/>
      <c r="E7" s="471"/>
      <c r="F7" s="321"/>
      <c r="G7" s="1377" t="s">
        <v>1093</v>
      </c>
      <c r="H7" s="1377" t="s">
        <v>1093</v>
      </c>
      <c r="I7" s="1377" t="s">
        <v>1093</v>
      </c>
      <c r="J7" s="1377" t="s">
        <v>1093</v>
      </c>
      <c r="K7" s="1377" t="s">
        <v>1093</v>
      </c>
      <c r="L7" s="1377" t="s">
        <v>1093</v>
      </c>
    </row>
    <row r="8" spans="1:12" ht="15" customHeight="1">
      <c r="A8" s="829" t="s">
        <v>259</v>
      </c>
      <c r="B8" s="829"/>
      <c r="C8" s="329"/>
      <c r="D8" s="677"/>
      <c r="E8" s="471"/>
      <c r="F8" s="321"/>
      <c r="G8" s="1345" t="s">
        <v>923</v>
      </c>
      <c r="H8" s="1345" t="s">
        <v>923</v>
      </c>
      <c r="I8" s="1345" t="s">
        <v>924</v>
      </c>
      <c r="J8" s="1345" t="s">
        <v>925</v>
      </c>
      <c r="K8" s="1345" t="s">
        <v>926</v>
      </c>
      <c r="L8" s="1345" t="s">
        <v>927</v>
      </c>
    </row>
    <row r="9" spans="1:12" s="1346" customFormat="1" ht="36.75" customHeight="1">
      <c r="A9" s="325"/>
      <c r="B9" s="325"/>
      <c r="C9" s="327"/>
      <c r="D9" s="325"/>
      <c r="E9" s="1755"/>
      <c r="F9" s="1755"/>
      <c r="G9" s="1294" t="s">
        <v>613</v>
      </c>
      <c r="H9" s="1294" t="s">
        <v>613</v>
      </c>
      <c r="I9" s="1294" t="s">
        <v>614</v>
      </c>
      <c r="J9" s="1294" t="s">
        <v>615</v>
      </c>
      <c r="K9" s="1294" t="s">
        <v>626</v>
      </c>
      <c r="L9" s="1294" t="s">
        <v>928</v>
      </c>
    </row>
    <row r="10" spans="1:12">
      <c r="A10" s="325"/>
      <c r="B10" s="325"/>
      <c r="C10" s="327"/>
      <c r="D10" s="325"/>
      <c r="E10" s="1755" t="s">
        <v>3</v>
      </c>
      <c r="F10" s="1756"/>
      <c r="G10" s="1294" t="s">
        <v>364</v>
      </c>
      <c r="H10" s="1294" t="s">
        <v>363</v>
      </c>
      <c r="I10" s="1294" t="s">
        <v>363</v>
      </c>
      <c r="J10" s="1294" t="s">
        <v>363</v>
      </c>
      <c r="K10" s="1294" t="s">
        <v>363</v>
      </c>
      <c r="L10" s="1294" t="s">
        <v>363</v>
      </c>
    </row>
    <row r="11" spans="1:12">
      <c r="A11" s="324"/>
      <c r="B11" s="324"/>
      <c r="C11" s="329"/>
      <c r="D11" s="677"/>
      <c r="E11" s="1755" t="s">
        <v>4</v>
      </c>
      <c r="F11" s="1756"/>
      <c r="G11" s="1294" t="s">
        <v>319</v>
      </c>
      <c r="H11" s="1294" t="s">
        <v>319</v>
      </c>
      <c r="I11" s="1294" t="s">
        <v>319</v>
      </c>
      <c r="J11" s="1294" t="s">
        <v>319</v>
      </c>
      <c r="K11" s="1294" t="s">
        <v>319</v>
      </c>
      <c r="L11" s="1294" t="s">
        <v>319</v>
      </c>
    </row>
    <row r="12" spans="1:12">
      <c r="A12" s="1347"/>
      <c r="B12" s="1347"/>
      <c r="C12" s="328"/>
      <c r="D12" s="676"/>
      <c r="E12" s="1755" t="s">
        <v>52</v>
      </c>
      <c r="F12" s="1756"/>
      <c r="G12" s="1294">
        <v>2</v>
      </c>
      <c r="H12" s="1294">
        <v>2</v>
      </c>
      <c r="I12" s="1294">
        <v>2</v>
      </c>
      <c r="J12" s="1294">
        <v>2</v>
      </c>
      <c r="K12" s="1294">
        <v>2</v>
      </c>
      <c r="L12" s="1294">
        <v>2</v>
      </c>
    </row>
    <row r="13" spans="1:12" ht="24.6">
      <c r="A13" s="849" t="s">
        <v>306</v>
      </c>
      <c r="B13" s="849"/>
      <c r="E13" s="1054" t="s">
        <v>975</v>
      </c>
      <c r="F13" s="1051"/>
      <c r="G13" s="1294">
        <v>80286622</v>
      </c>
      <c r="H13" s="1294">
        <v>80286622</v>
      </c>
      <c r="I13" s="1294">
        <v>80286623</v>
      </c>
      <c r="J13" s="1294">
        <v>80286621</v>
      </c>
      <c r="K13" s="1294">
        <v>80286892</v>
      </c>
      <c r="L13" s="1294">
        <v>80286648</v>
      </c>
    </row>
    <row r="14" spans="1:12" ht="24.6">
      <c r="A14" s="849"/>
      <c r="B14" s="849"/>
      <c r="E14" s="1054" t="s">
        <v>510</v>
      </c>
      <c r="F14" s="840"/>
      <c r="G14" s="1945">
        <v>80286622</v>
      </c>
      <c r="H14" s="1294">
        <v>90758544</v>
      </c>
      <c r="I14" s="1294">
        <v>90758675</v>
      </c>
      <c r="J14" s="1294">
        <v>90758504</v>
      </c>
      <c r="K14" s="1294">
        <v>90722449</v>
      </c>
      <c r="L14" s="1294">
        <v>90722530</v>
      </c>
    </row>
    <row r="15" spans="1:12">
      <c r="A15" s="677" t="str">
        <f>'Olympus-ITB &amp; OHB'!A15</f>
        <v>Proposed for AMJ-2017</v>
      </c>
      <c r="B15" s="677"/>
      <c r="E15" s="839" t="s">
        <v>53</v>
      </c>
      <c r="F15" s="840"/>
      <c r="G15" s="1294" t="s">
        <v>54</v>
      </c>
      <c r="H15" s="1294" t="s">
        <v>380</v>
      </c>
      <c r="I15" s="1294" t="s">
        <v>380</v>
      </c>
      <c r="J15" s="1294" t="s">
        <v>380</v>
      </c>
      <c r="K15" s="1294" t="s">
        <v>380</v>
      </c>
      <c r="L15" s="1294" t="s">
        <v>380</v>
      </c>
    </row>
    <row r="16" spans="1:12">
      <c r="A16" s="841"/>
      <c r="B16" s="841"/>
      <c r="E16" s="839" t="s">
        <v>55</v>
      </c>
      <c r="F16" s="840"/>
      <c r="G16" s="1294">
        <v>930</v>
      </c>
      <c r="H16" s="1294">
        <v>790</v>
      </c>
      <c r="I16" s="1294">
        <v>800</v>
      </c>
      <c r="J16" s="1294">
        <v>780</v>
      </c>
      <c r="K16" s="1294">
        <v>710</v>
      </c>
      <c r="L16" s="1294">
        <v>720</v>
      </c>
    </row>
    <row r="17" spans="1:12" ht="26.4">
      <c r="A17" s="841"/>
      <c r="B17" s="841"/>
      <c r="E17" s="839" t="s">
        <v>343</v>
      </c>
      <c r="F17" s="840"/>
      <c r="G17" s="1294">
        <v>5476</v>
      </c>
      <c r="H17" s="1294">
        <v>5476</v>
      </c>
      <c r="I17" s="1294">
        <v>5476</v>
      </c>
      <c r="J17" s="1294">
        <v>7260</v>
      </c>
      <c r="K17" s="1294">
        <v>7260</v>
      </c>
      <c r="L17" s="1294">
        <v>7260</v>
      </c>
    </row>
    <row r="18" spans="1:12" ht="39" customHeight="1">
      <c r="E18" s="839" t="s">
        <v>321</v>
      </c>
      <c r="F18" s="839" t="s">
        <v>625</v>
      </c>
      <c r="G18" s="1294" t="s">
        <v>322</v>
      </c>
      <c r="H18" s="1294" t="s">
        <v>322</v>
      </c>
      <c r="I18" s="1294" t="s">
        <v>322</v>
      </c>
      <c r="J18" s="1294" t="s">
        <v>322</v>
      </c>
      <c r="K18" s="1294" t="s">
        <v>100</v>
      </c>
      <c r="L18" s="1294" t="s">
        <v>100</v>
      </c>
    </row>
    <row r="19" spans="1:12">
      <c r="A19" s="1362" t="s">
        <v>1294</v>
      </c>
      <c r="B19" s="1362"/>
      <c r="C19" s="1294"/>
      <c r="D19" s="1293"/>
      <c r="E19" s="1054"/>
      <c r="F19" s="1051"/>
      <c r="G19" s="1143"/>
      <c r="H19" s="1143"/>
      <c r="I19" s="1143"/>
      <c r="J19" s="1143"/>
      <c r="K19" s="1143"/>
      <c r="L19" s="1143"/>
    </row>
    <row r="20" spans="1:12">
      <c r="A20" s="1757" t="s">
        <v>1295</v>
      </c>
      <c r="B20" s="1362"/>
      <c r="C20" s="1294"/>
      <c r="D20" s="1293"/>
      <c r="E20" s="1054"/>
      <c r="F20" s="1051"/>
      <c r="G20" s="1143"/>
      <c r="H20" s="1143"/>
      <c r="I20" s="1143"/>
      <c r="J20" s="1143"/>
      <c r="K20" s="1143"/>
      <c r="L20" s="1143"/>
    </row>
    <row r="21" spans="1:12">
      <c r="A21" s="1362" t="s">
        <v>1296</v>
      </c>
      <c r="B21" s="1362"/>
      <c r="C21" s="1294"/>
      <c r="D21" s="1293"/>
      <c r="E21" s="1054"/>
      <c r="F21" s="1051"/>
      <c r="G21" s="1143"/>
      <c r="H21" s="1143"/>
      <c r="I21" s="1143"/>
      <c r="J21" s="1143"/>
      <c r="K21" s="1143"/>
      <c r="L21" s="1143"/>
    </row>
    <row r="22" spans="1:12">
      <c r="A22" s="1362" t="s">
        <v>1297</v>
      </c>
      <c r="B22" s="1296"/>
      <c r="C22" s="1294"/>
      <c r="D22" s="1293"/>
      <c r="E22" s="1054"/>
      <c r="F22" s="1051"/>
      <c r="G22" s="1143"/>
      <c r="H22" s="1143"/>
      <c r="I22" s="1143"/>
      <c r="J22" s="1143"/>
      <c r="K22" s="1143"/>
      <c r="L22" s="1143"/>
    </row>
    <row r="23" spans="1:12">
      <c r="A23" s="1362" t="s">
        <v>1298</v>
      </c>
      <c r="B23" s="1296"/>
      <c r="C23" s="1294"/>
      <c r="D23" s="1293"/>
      <c r="E23" s="1054"/>
      <c r="F23" s="1051"/>
      <c r="G23" s="1143"/>
      <c r="H23" s="1143"/>
      <c r="I23" s="1143"/>
      <c r="J23" s="1143"/>
      <c r="K23" s="1143"/>
      <c r="L23" s="1143"/>
    </row>
    <row r="24" spans="1:12">
      <c r="A24" s="1362" t="s">
        <v>1299</v>
      </c>
      <c r="B24" s="1296"/>
      <c r="C24" s="1294"/>
      <c r="D24" s="1293"/>
      <c r="E24" s="1054"/>
      <c r="F24" s="1051"/>
      <c r="G24" s="1143"/>
      <c r="H24" s="1143"/>
      <c r="I24" s="1143"/>
      <c r="J24" s="1143"/>
      <c r="K24" s="1143"/>
      <c r="L24" s="1143"/>
    </row>
    <row r="25" spans="1:12">
      <c r="A25" s="1362" t="s">
        <v>1300</v>
      </c>
      <c r="B25" s="1296"/>
      <c r="C25" s="1294"/>
      <c r="D25" s="1293"/>
      <c r="E25" s="1054"/>
      <c r="F25" s="1051"/>
      <c r="G25" s="1143"/>
      <c r="H25" s="1143"/>
      <c r="I25" s="1143"/>
      <c r="J25" s="1143"/>
      <c r="K25" s="1143"/>
      <c r="L25" s="1143"/>
    </row>
    <row r="26" spans="1:12">
      <c r="A26" s="1758" t="s">
        <v>1301</v>
      </c>
      <c r="B26" s="1296"/>
      <c r="C26" s="1294"/>
      <c r="D26" s="1293"/>
      <c r="E26" s="1054"/>
      <c r="F26" s="1051"/>
      <c r="G26" s="1143"/>
      <c r="H26" s="1143"/>
      <c r="I26" s="1143"/>
      <c r="J26" s="1143"/>
      <c r="K26" s="1143"/>
      <c r="L26" s="1143"/>
    </row>
    <row r="27" spans="1:12">
      <c r="A27" s="1362" t="s">
        <v>1302</v>
      </c>
      <c r="B27" s="1296"/>
      <c r="C27" s="1294"/>
      <c r="D27" s="1293"/>
      <c r="E27" s="1054"/>
      <c r="F27" s="1051"/>
      <c r="G27" s="1143"/>
      <c r="H27" s="1143"/>
      <c r="I27" s="1143"/>
      <c r="J27" s="1143"/>
      <c r="K27" s="1143"/>
      <c r="L27" s="1143"/>
    </row>
    <row r="28" spans="1:12">
      <c r="A28" s="1362"/>
      <c r="B28" s="1296"/>
      <c r="C28" s="1294"/>
      <c r="D28" s="1293"/>
      <c r="E28" s="1054"/>
      <c r="F28" s="1051"/>
      <c r="G28" s="1143"/>
      <c r="H28" s="1143"/>
      <c r="I28" s="1143"/>
      <c r="J28" s="1143"/>
      <c r="K28" s="1143"/>
      <c r="L28" s="1143"/>
    </row>
    <row r="29" spans="1:12">
      <c r="A29" s="1362"/>
      <c r="B29" s="1296"/>
      <c r="C29" s="1294"/>
      <c r="D29" s="1293"/>
      <c r="E29" s="1054"/>
      <c r="F29" s="1051"/>
      <c r="G29" s="1143"/>
      <c r="H29" s="1143"/>
      <c r="I29" s="1143"/>
      <c r="J29" s="1143"/>
      <c r="K29" s="1143"/>
      <c r="L29" s="1143"/>
    </row>
    <row r="30" spans="1:12" ht="14.4">
      <c r="A30" s="1759" t="s">
        <v>1303</v>
      </c>
      <c r="B30" s="1296"/>
      <c r="C30" s="1294"/>
      <c r="D30" s="1293"/>
      <c r="E30" s="1054"/>
      <c r="F30" s="1051"/>
      <c r="G30" s="1143"/>
      <c r="H30" s="1143"/>
      <c r="I30" s="1143"/>
      <c r="J30" s="1143"/>
      <c r="K30" s="1143"/>
      <c r="L30" s="1143"/>
    </row>
    <row r="31" spans="1:12">
      <c r="A31" s="1942" t="s">
        <v>513</v>
      </c>
      <c r="B31" s="1760" t="s">
        <v>1304</v>
      </c>
      <c r="C31" s="1943" t="s">
        <v>314</v>
      </c>
      <c r="D31" s="1291"/>
      <c r="E31" s="1047">
        <v>1</v>
      </c>
      <c r="F31" s="1048">
        <v>27.22</v>
      </c>
      <c r="G31" s="1143">
        <v>9.7416723558344034E-2</v>
      </c>
      <c r="H31" s="1143">
        <v>9.7416723558344034E-2</v>
      </c>
      <c r="I31" s="1143">
        <v>9.7416723558344034E-2</v>
      </c>
      <c r="J31" s="1143">
        <v>9.7416723558344034E-2</v>
      </c>
      <c r="K31" s="1143">
        <v>9.7416723558344034E-2</v>
      </c>
      <c r="L31" s="1143">
        <v>9.7416723558344034E-2</v>
      </c>
    </row>
    <row r="32" spans="1:12">
      <c r="A32" s="1942" t="s">
        <v>514</v>
      </c>
      <c r="B32" s="1760" t="s">
        <v>1304</v>
      </c>
      <c r="C32" s="1943" t="s">
        <v>314</v>
      </c>
      <c r="D32" s="1291"/>
      <c r="E32" s="1047">
        <v>1</v>
      </c>
      <c r="F32" s="1048">
        <v>26.3</v>
      </c>
      <c r="G32" s="1143">
        <v>9.5161201416216465E-2</v>
      </c>
      <c r="H32" s="1143">
        <v>9.5161201416216465E-2</v>
      </c>
      <c r="I32" s="1143">
        <v>9.5161201416216465E-2</v>
      </c>
      <c r="J32" s="1143">
        <v>9.5161201416216465E-2</v>
      </c>
      <c r="K32" s="1143">
        <v>9.5161201416216465E-2</v>
      </c>
      <c r="L32" s="1143">
        <v>9.5161201416216465E-2</v>
      </c>
    </row>
    <row r="33" spans="1:12">
      <c r="A33" s="1295" t="s">
        <v>515</v>
      </c>
      <c r="B33" s="1760" t="s">
        <v>1304</v>
      </c>
      <c r="C33" s="1873" t="s">
        <v>1388</v>
      </c>
      <c r="D33" s="1289" t="s">
        <v>527</v>
      </c>
      <c r="E33" s="1047">
        <v>1</v>
      </c>
      <c r="F33" s="1048">
        <v>10.8</v>
      </c>
      <c r="G33" s="1143">
        <v>7.5340620524349908E-2</v>
      </c>
      <c r="H33" s="1143">
        <v>7.5340620524349908E-2</v>
      </c>
      <c r="I33" s="1143">
        <v>7.5340620524349908E-2</v>
      </c>
      <c r="J33" s="1143">
        <v>7.5340620524349908E-2</v>
      </c>
      <c r="K33" s="1143">
        <v>7.5340620524349908E-2</v>
      </c>
      <c r="L33" s="1143">
        <v>7.5340620524349908E-2</v>
      </c>
    </row>
    <row r="34" spans="1:12">
      <c r="A34" s="1295" t="s">
        <v>516</v>
      </c>
      <c r="B34" s="1760" t="s">
        <v>1304</v>
      </c>
      <c r="C34" s="1290" t="s">
        <v>790</v>
      </c>
      <c r="D34" s="1289" t="s">
        <v>527</v>
      </c>
      <c r="E34" s="1047">
        <v>1</v>
      </c>
      <c r="F34" s="1048">
        <v>5</v>
      </c>
      <c r="G34" s="1143">
        <v>2.741453976274932E-2</v>
      </c>
      <c r="H34" s="1143">
        <v>2.741453976274932E-2</v>
      </c>
      <c r="I34" s="1143">
        <v>2.741453976274932E-2</v>
      </c>
      <c r="J34" s="1143">
        <v>2.741453976274932E-2</v>
      </c>
      <c r="K34" s="1143">
        <v>2.741453976274932E-2</v>
      </c>
      <c r="L34" s="1143">
        <v>2.741453976274932E-2</v>
      </c>
    </row>
    <row r="35" spans="1:12">
      <c r="A35" s="1295" t="s">
        <v>519</v>
      </c>
      <c r="B35" s="1760" t="s">
        <v>1304</v>
      </c>
      <c r="C35" s="1290" t="s">
        <v>517</v>
      </c>
      <c r="D35" s="1291"/>
      <c r="E35" s="1047">
        <v>1</v>
      </c>
      <c r="F35" s="1048">
        <v>0.9</v>
      </c>
      <c r="G35" s="1143">
        <v>1.8633896073290319E-2</v>
      </c>
      <c r="H35" s="1143">
        <v>1.8633896073290319E-2</v>
      </c>
      <c r="I35" s="1143">
        <v>1.8633896073290319E-2</v>
      </c>
      <c r="J35" s="1143">
        <v>1.8633896073290319E-2</v>
      </c>
      <c r="K35" s="1143">
        <v>1.8633896073290319E-2</v>
      </c>
      <c r="L35" s="1143">
        <v>1.8633896073290319E-2</v>
      </c>
    </row>
    <row r="36" spans="1:12">
      <c r="A36" s="1295" t="s">
        <v>523</v>
      </c>
      <c r="B36" s="1760" t="s">
        <v>1304</v>
      </c>
      <c r="C36" s="1290" t="s">
        <v>77</v>
      </c>
      <c r="D36" s="1291"/>
      <c r="E36" s="1047">
        <v>1</v>
      </c>
      <c r="F36" s="1048">
        <v>4.84</v>
      </c>
      <c r="G36" s="1143">
        <v>4.2059639999999995E-2</v>
      </c>
      <c r="H36" s="1143">
        <v>4.2059639999999995E-2</v>
      </c>
      <c r="I36" s="1143">
        <v>4.2059639999999995E-2</v>
      </c>
      <c r="J36" s="1143" t="s">
        <v>228</v>
      </c>
      <c r="K36" s="1143" t="s">
        <v>228</v>
      </c>
      <c r="L36" s="1143" t="s">
        <v>228</v>
      </c>
    </row>
    <row r="37" spans="1:12">
      <c r="A37" s="1295" t="s">
        <v>523</v>
      </c>
      <c r="B37" s="1760" t="s">
        <v>1305</v>
      </c>
      <c r="C37" s="1294" t="s">
        <v>77</v>
      </c>
      <c r="D37" s="1293"/>
      <c r="E37" s="1054">
        <v>1</v>
      </c>
      <c r="F37" s="1048"/>
      <c r="G37" s="1143" t="s">
        <v>228</v>
      </c>
      <c r="H37" s="1143" t="s">
        <v>228</v>
      </c>
      <c r="I37" s="1143" t="s">
        <v>228</v>
      </c>
      <c r="J37" s="1143">
        <v>4.2059639999999995E-2</v>
      </c>
      <c r="K37" s="1143">
        <v>4.2059639999999995E-2</v>
      </c>
      <c r="L37" s="1143">
        <v>4.2059639999999995E-2</v>
      </c>
    </row>
    <row r="38" spans="1:12">
      <c r="A38" s="1295" t="s">
        <v>548</v>
      </c>
      <c r="B38" s="1760" t="s">
        <v>1306</v>
      </c>
      <c r="C38" s="1354" t="s">
        <v>77</v>
      </c>
      <c r="D38" s="1293"/>
      <c r="E38" s="1054">
        <v>1</v>
      </c>
      <c r="F38" s="1048">
        <v>3.79</v>
      </c>
      <c r="G38" s="1143">
        <v>2.7166246081290327E-2</v>
      </c>
      <c r="H38" s="1143">
        <v>2.7166246081290327E-2</v>
      </c>
      <c r="I38" s="1143">
        <v>2.7166246081290327E-2</v>
      </c>
      <c r="J38" s="1143">
        <v>2.7166246081290327E-2</v>
      </c>
      <c r="K38" s="1143">
        <v>2.7166246081290327E-2</v>
      </c>
      <c r="L38" s="1143">
        <v>2.7166246081290327E-2</v>
      </c>
    </row>
    <row r="39" spans="1:12">
      <c r="A39" s="1295" t="s">
        <v>308</v>
      </c>
      <c r="B39" s="1760" t="s">
        <v>1307</v>
      </c>
      <c r="C39" s="1353" t="s">
        <v>77</v>
      </c>
      <c r="D39" s="1289" t="s">
        <v>527</v>
      </c>
      <c r="E39" s="1047">
        <v>1</v>
      </c>
      <c r="F39" s="1048">
        <v>2.7</v>
      </c>
      <c r="G39" s="1143" t="s">
        <v>228</v>
      </c>
      <c r="H39" s="1143" t="s">
        <v>228</v>
      </c>
      <c r="I39" s="1143" t="s">
        <v>228</v>
      </c>
      <c r="J39" s="1143">
        <v>1.9139119999999996E-2</v>
      </c>
      <c r="K39" s="1143">
        <v>1.9139119999999996E-2</v>
      </c>
      <c r="L39" s="1143">
        <v>1.9139119999999996E-2</v>
      </c>
    </row>
    <row r="40" spans="1:12">
      <c r="A40" s="1295" t="s">
        <v>528</v>
      </c>
      <c r="B40" s="1760" t="s">
        <v>1308</v>
      </c>
      <c r="C40" s="1354" t="s">
        <v>517</v>
      </c>
      <c r="D40" s="1293"/>
      <c r="E40" s="1047">
        <v>1</v>
      </c>
      <c r="F40" s="1048">
        <v>36.65</v>
      </c>
      <c r="G40" s="1143">
        <v>0.16741250251153458</v>
      </c>
      <c r="H40" s="1143">
        <v>0.16741250251153458</v>
      </c>
      <c r="I40" s="1143">
        <v>0.16741250251153458</v>
      </c>
      <c r="J40" s="1143">
        <v>0.16741250251153458</v>
      </c>
      <c r="K40" s="1143">
        <v>0.16741250251153458</v>
      </c>
      <c r="L40" s="1143">
        <v>0.16741250251153458</v>
      </c>
    </row>
    <row r="41" spans="1:12">
      <c r="A41" s="1295" t="s">
        <v>533</v>
      </c>
      <c r="B41" s="1760" t="s">
        <v>1306</v>
      </c>
      <c r="C41" s="1354" t="s">
        <v>517</v>
      </c>
      <c r="D41" s="1293"/>
      <c r="E41" s="1054">
        <v>1</v>
      </c>
      <c r="F41" s="1048">
        <v>53.36</v>
      </c>
      <c r="G41" s="1143">
        <v>0.15509160591999996</v>
      </c>
      <c r="H41" s="1143">
        <v>0.15509160591999996</v>
      </c>
      <c r="I41" s="1143">
        <v>0.15509160591999996</v>
      </c>
      <c r="J41" s="1143">
        <v>0.15509160591999996</v>
      </c>
      <c r="K41" s="1143">
        <v>0.15509160591999996</v>
      </c>
      <c r="L41" s="1143">
        <v>0.15509160591999996</v>
      </c>
    </row>
    <row r="42" spans="1:12">
      <c r="A42" s="1295" t="s">
        <v>534</v>
      </c>
      <c r="B42" s="1760" t="s">
        <v>1306</v>
      </c>
      <c r="C42" s="1354" t="s">
        <v>517</v>
      </c>
      <c r="D42" s="1293"/>
      <c r="E42" s="1054">
        <v>1</v>
      </c>
      <c r="F42" s="1048">
        <v>157.30000000000001</v>
      </c>
      <c r="G42" s="1143">
        <v>0.41382255933419326</v>
      </c>
      <c r="H42" s="1143">
        <v>0.41382255933419326</v>
      </c>
      <c r="I42" s="1143">
        <v>0.41382255933419326</v>
      </c>
      <c r="J42" s="1143">
        <v>0.41382255933419326</v>
      </c>
      <c r="K42" s="1143">
        <v>0.41382255933419326</v>
      </c>
      <c r="L42" s="1143">
        <v>0.41382255933419326</v>
      </c>
    </row>
    <row r="43" spans="1:12">
      <c r="A43" s="1295" t="s">
        <v>535</v>
      </c>
      <c r="B43" s="1760" t="s">
        <v>1306</v>
      </c>
      <c r="C43" s="1354" t="s">
        <v>1309</v>
      </c>
      <c r="D43" s="1293"/>
      <c r="E43" s="1054">
        <v>1</v>
      </c>
      <c r="F43" s="1048">
        <v>53.1</v>
      </c>
      <c r="G43" s="1844">
        <v>0.15189649999999999</v>
      </c>
      <c r="H43" s="1844">
        <v>0.15189649999999999</v>
      </c>
      <c r="I43" s="1844">
        <v>0.15189649999999999</v>
      </c>
      <c r="J43" s="1844">
        <v>0.15189649999999999</v>
      </c>
      <c r="K43" s="1844">
        <v>0.15189649999999999</v>
      </c>
      <c r="L43" s="1844">
        <v>0.15189649999999999</v>
      </c>
    </row>
    <row r="44" spans="1:12">
      <c r="A44" s="1295" t="s">
        <v>536</v>
      </c>
      <c r="B44" s="1760" t="s">
        <v>1306</v>
      </c>
      <c r="C44" s="1354" t="s">
        <v>1309</v>
      </c>
      <c r="D44" s="1293"/>
      <c r="E44" s="1054">
        <v>1</v>
      </c>
      <c r="F44" s="1048">
        <v>17.27</v>
      </c>
      <c r="G44" s="1844">
        <v>7.6377794946451597E-2</v>
      </c>
      <c r="H44" s="1844">
        <v>7.6377794946451597E-2</v>
      </c>
      <c r="I44" s="1844">
        <v>7.6377794946451597E-2</v>
      </c>
      <c r="J44" s="1844">
        <v>7.6377794946451597E-2</v>
      </c>
      <c r="K44" s="1844">
        <v>7.6377794946451597E-2</v>
      </c>
      <c r="L44" s="1844">
        <v>7.6377794946451597E-2</v>
      </c>
    </row>
    <row r="45" spans="1:12">
      <c r="A45" s="1295" t="s">
        <v>537</v>
      </c>
      <c r="B45" s="1760" t="s">
        <v>1306</v>
      </c>
      <c r="C45" s="1354" t="s">
        <v>1309</v>
      </c>
      <c r="D45" s="1289" t="s">
        <v>527</v>
      </c>
      <c r="E45" s="1054">
        <v>1</v>
      </c>
      <c r="F45" s="1048">
        <v>5.85</v>
      </c>
      <c r="G45" s="1844">
        <v>3.0538260957544198E-2</v>
      </c>
      <c r="H45" s="1844">
        <v>3.0538260957544198E-2</v>
      </c>
      <c r="I45" s="1844">
        <v>3.0538260957544198E-2</v>
      </c>
      <c r="J45" s="1844">
        <v>3.0538260957544198E-2</v>
      </c>
      <c r="K45" s="1844">
        <v>3.0538260957544198E-2</v>
      </c>
      <c r="L45" s="1844">
        <v>3.0538260957544198E-2</v>
      </c>
    </row>
    <row r="46" spans="1:12" s="1356" customFormat="1" ht="78" customHeight="1">
      <c r="A46" s="1293" t="s">
        <v>622</v>
      </c>
      <c r="B46" s="1760" t="s">
        <v>1310</v>
      </c>
      <c r="C46" s="1354" t="s">
        <v>517</v>
      </c>
      <c r="D46" s="1293"/>
      <c r="E46" s="1054">
        <v>1</v>
      </c>
      <c r="F46" s="1051">
        <v>54.22</v>
      </c>
      <c r="G46" s="1143">
        <v>0.24298866730322599</v>
      </c>
      <c r="H46" s="1143">
        <v>0.24298866730322599</v>
      </c>
      <c r="I46" s="1143">
        <v>0.24298866730322599</v>
      </c>
      <c r="J46" s="1143">
        <v>0.24298866730322599</v>
      </c>
      <c r="K46" s="1143">
        <v>0.24298866730322599</v>
      </c>
      <c r="L46" s="1143">
        <v>0.24298866730322599</v>
      </c>
    </row>
    <row r="47" spans="1:12">
      <c r="A47" s="1298" t="s">
        <v>553</v>
      </c>
      <c r="B47" s="1760" t="s">
        <v>1310</v>
      </c>
      <c r="C47" s="1354" t="s">
        <v>517</v>
      </c>
      <c r="D47" s="1293"/>
      <c r="E47" s="1047">
        <v>1</v>
      </c>
      <c r="F47" s="1048">
        <v>54.47</v>
      </c>
      <c r="G47" s="1143">
        <v>0.21706673654451628</v>
      </c>
      <c r="H47" s="1143">
        <v>0.21706673654451628</v>
      </c>
      <c r="I47" s="1143">
        <v>0.21706673654451628</v>
      </c>
      <c r="J47" s="1143">
        <v>0.21706673654451628</v>
      </c>
      <c r="K47" s="1143">
        <v>0.21706673654451628</v>
      </c>
      <c r="L47" s="1143">
        <v>0.21706673654451628</v>
      </c>
    </row>
    <row r="48" spans="1:12" s="1344" customFormat="1" ht="69" customHeight="1">
      <c r="A48" s="1293" t="s">
        <v>623</v>
      </c>
      <c r="B48" s="1760" t="s">
        <v>1310</v>
      </c>
      <c r="C48" s="1354" t="s">
        <v>554</v>
      </c>
      <c r="D48" s="1293"/>
      <c r="E48" s="1054">
        <v>1</v>
      </c>
      <c r="F48" s="1054" t="s">
        <v>802</v>
      </c>
      <c r="G48" s="1143">
        <v>0.10862688429032261</v>
      </c>
      <c r="H48" s="1143">
        <v>0.10862688429032261</v>
      </c>
      <c r="I48" s="1143">
        <v>0.10862688429032261</v>
      </c>
      <c r="J48" s="1143">
        <v>0.10862688429032261</v>
      </c>
      <c r="K48" s="1143">
        <v>0.10862688429032261</v>
      </c>
      <c r="L48" s="1143">
        <v>0.10862688429032261</v>
      </c>
    </row>
    <row r="49" spans="1:12" ht="26.4">
      <c r="A49" s="1295" t="s">
        <v>603</v>
      </c>
      <c r="B49" s="1761" t="s">
        <v>1311</v>
      </c>
      <c r="C49" s="1294"/>
      <c r="D49" s="1293"/>
      <c r="E49" s="1054">
        <v>1</v>
      </c>
      <c r="F49" s="1048"/>
      <c r="G49" s="1294">
        <v>3.8399999999999997E-2</v>
      </c>
      <c r="H49" s="1294">
        <v>3.8399999999999997E-2</v>
      </c>
      <c r="I49" s="1294">
        <v>3.8399999999999997E-2</v>
      </c>
      <c r="J49" s="1294">
        <v>3.8399999999999997E-2</v>
      </c>
      <c r="K49" s="1294">
        <v>3.8399999999999997E-2</v>
      </c>
      <c r="L49" s="1294">
        <v>3.8399999999999997E-2</v>
      </c>
    </row>
    <row r="50" spans="1:12">
      <c r="A50" s="1298" t="s">
        <v>555</v>
      </c>
      <c r="B50" s="1760" t="s">
        <v>1310</v>
      </c>
      <c r="C50" s="1354" t="s">
        <v>329</v>
      </c>
      <c r="D50" s="1293"/>
      <c r="E50" s="1047">
        <v>1</v>
      </c>
      <c r="F50" s="1048">
        <v>13.61</v>
      </c>
      <c r="G50" s="1143">
        <v>7.8803993012628928E-2</v>
      </c>
      <c r="H50" s="1143">
        <v>7.8803993012628928E-2</v>
      </c>
      <c r="I50" s="1143">
        <v>7.8803993012628928E-2</v>
      </c>
      <c r="J50" s="1143">
        <v>7.8803993012628928E-2</v>
      </c>
      <c r="K50" s="1143">
        <v>7.8803993012628928E-2</v>
      </c>
      <c r="L50" s="1143">
        <v>7.8803993012628928E-2</v>
      </c>
    </row>
    <row r="51" spans="1:12">
      <c r="A51" s="1299" t="s">
        <v>556</v>
      </c>
      <c r="B51" s="1760" t="s">
        <v>1310</v>
      </c>
      <c r="C51" s="1354" t="s">
        <v>517</v>
      </c>
      <c r="D51" s="1293"/>
      <c r="E51" s="1047">
        <v>1</v>
      </c>
      <c r="F51" s="1048">
        <v>2.72</v>
      </c>
      <c r="G51" s="1143">
        <v>4.0321394503225805E-2</v>
      </c>
      <c r="H51" s="1143">
        <v>4.0321394503225805E-2</v>
      </c>
      <c r="I51" s="1143">
        <v>4.0321394503225805E-2</v>
      </c>
      <c r="J51" s="1143">
        <v>4.0321394503225805E-2</v>
      </c>
      <c r="K51" s="1143">
        <v>4.0321394503225805E-2</v>
      </c>
      <c r="L51" s="1143">
        <v>4.0321394503225805E-2</v>
      </c>
    </row>
    <row r="52" spans="1:12">
      <c r="A52" s="1299" t="s">
        <v>557</v>
      </c>
      <c r="B52" s="1760" t="s">
        <v>1310</v>
      </c>
      <c r="C52" s="1354" t="s">
        <v>517</v>
      </c>
      <c r="D52" s="1293"/>
      <c r="E52" s="1047">
        <v>1</v>
      </c>
      <c r="F52" s="1048">
        <v>2.72</v>
      </c>
      <c r="G52" s="1143">
        <v>4.0321394503225805E-2</v>
      </c>
      <c r="H52" s="1143">
        <v>4.0321394503225805E-2</v>
      </c>
      <c r="I52" s="1143">
        <v>4.0321394503225805E-2</v>
      </c>
      <c r="J52" s="1143">
        <v>4.0321394503225805E-2</v>
      </c>
      <c r="K52" s="1143">
        <v>4.0321394503225805E-2</v>
      </c>
      <c r="L52" s="1143">
        <v>4.0321394503225805E-2</v>
      </c>
    </row>
    <row r="53" spans="1:12">
      <c r="A53" s="1298" t="s">
        <v>563</v>
      </c>
      <c r="B53" s="1760" t="s">
        <v>1310</v>
      </c>
      <c r="C53" s="1354" t="s">
        <v>564</v>
      </c>
      <c r="D53" s="1293"/>
      <c r="E53" s="1047">
        <v>2</v>
      </c>
      <c r="F53" s="1048">
        <v>19.34</v>
      </c>
      <c r="G53" s="1143">
        <v>0.15723710610993549</v>
      </c>
      <c r="H53" s="1143">
        <v>0.15723710610993549</v>
      </c>
      <c r="I53" s="1143">
        <v>0.15723710610993549</v>
      </c>
      <c r="J53" s="1143">
        <v>0.15723710610993549</v>
      </c>
      <c r="K53" s="1143">
        <v>0.15723710610993549</v>
      </c>
      <c r="L53" s="1143">
        <v>0.15723710610993549</v>
      </c>
    </row>
    <row r="54" spans="1:12">
      <c r="A54" s="1298" t="s">
        <v>914</v>
      </c>
      <c r="B54" s="1761" t="s">
        <v>1312</v>
      </c>
      <c r="C54" s="1045" t="s">
        <v>77</v>
      </c>
      <c r="D54" s="1046"/>
      <c r="E54" s="1047"/>
      <c r="F54" s="1047">
        <v>1.34</v>
      </c>
      <c r="G54" s="1143">
        <v>2.4192594429354834E-2</v>
      </c>
      <c r="H54" s="1143">
        <v>2.4192594429354834E-2</v>
      </c>
      <c r="I54" s="1143">
        <v>2.4192594429354834E-2</v>
      </c>
      <c r="J54" s="1143">
        <v>2.4192594429354834E-2</v>
      </c>
      <c r="K54" s="1143">
        <v>2.4192594429354834E-2</v>
      </c>
      <c r="L54" s="1143">
        <v>2.4192594429354834E-2</v>
      </c>
    </row>
    <row r="55" spans="1:12">
      <c r="A55" s="1298" t="s">
        <v>915</v>
      </c>
      <c r="B55" s="1761" t="s">
        <v>1312</v>
      </c>
      <c r="C55" s="1045" t="s">
        <v>77</v>
      </c>
      <c r="D55" s="1046"/>
      <c r="E55" s="1047"/>
      <c r="F55" s="1047">
        <v>3.38</v>
      </c>
      <c r="G55" s="1143">
        <v>3.7770072744838706E-2</v>
      </c>
      <c r="H55" s="1143">
        <v>3.7770072744838706E-2</v>
      </c>
      <c r="I55" s="1143">
        <v>3.7770072744838706E-2</v>
      </c>
      <c r="J55" s="1143">
        <v>3.7770072744838706E-2</v>
      </c>
      <c r="K55" s="1143">
        <v>3.7770072744838706E-2</v>
      </c>
      <c r="L55" s="1143">
        <v>3.7770072744838706E-2</v>
      </c>
    </row>
    <row r="56" spans="1:12">
      <c r="A56" s="1298" t="s">
        <v>916</v>
      </c>
      <c r="B56" s="1761" t="s">
        <v>1312</v>
      </c>
      <c r="C56" s="1045" t="s">
        <v>77</v>
      </c>
      <c r="D56" s="1046"/>
      <c r="E56" s="1047"/>
      <c r="F56" s="1047">
        <v>0.27</v>
      </c>
      <c r="G56" s="1143">
        <v>1.2502619427096774E-2</v>
      </c>
      <c r="H56" s="1143">
        <v>1.2502619427096774E-2</v>
      </c>
      <c r="I56" s="1143">
        <v>1.2502619427096774E-2</v>
      </c>
      <c r="J56" s="1143">
        <v>1.2502619427096774E-2</v>
      </c>
      <c r="K56" s="1143">
        <v>1.2502619427096774E-2</v>
      </c>
      <c r="L56" s="1143">
        <v>1.2502619427096774E-2</v>
      </c>
    </row>
    <row r="57" spans="1:12">
      <c r="A57" s="1298" t="s">
        <v>917</v>
      </c>
      <c r="B57" s="1761" t="s">
        <v>1312</v>
      </c>
      <c r="C57" s="1045" t="s">
        <v>77</v>
      </c>
      <c r="D57" s="1046"/>
      <c r="E57" s="1047"/>
      <c r="F57" s="1047">
        <v>1.86</v>
      </c>
      <c r="G57" s="1143">
        <v>2.1249648709677424E-2</v>
      </c>
      <c r="H57" s="1143">
        <v>2.1249648709677424E-2</v>
      </c>
      <c r="I57" s="1143">
        <v>2.1249648709677424E-2</v>
      </c>
      <c r="J57" s="1143">
        <v>2.1249648709677424E-2</v>
      </c>
      <c r="K57" s="1143">
        <v>2.1249648709677424E-2</v>
      </c>
      <c r="L57" s="1143">
        <v>2.1249648709677424E-2</v>
      </c>
    </row>
    <row r="58" spans="1:12">
      <c r="A58" s="1298"/>
      <c r="B58" s="1761"/>
      <c r="C58" s="1045"/>
      <c r="D58" s="1046"/>
      <c r="E58" s="1047"/>
      <c r="F58" s="1047"/>
      <c r="G58" s="1143"/>
      <c r="H58" s="1143"/>
      <c r="I58" s="1143"/>
      <c r="J58" s="1143"/>
      <c r="K58" s="1143"/>
      <c r="L58" s="1143"/>
    </row>
    <row r="59" spans="1:12">
      <c r="A59" s="1298"/>
      <c r="B59" s="1760"/>
      <c r="C59" s="1354"/>
      <c r="D59" s="1293"/>
      <c r="E59" s="1047"/>
      <c r="F59" s="1048"/>
      <c r="G59" s="1143"/>
      <c r="H59" s="1143"/>
      <c r="I59" s="1143"/>
      <c r="J59" s="1143"/>
      <c r="K59" s="1143"/>
      <c r="L59" s="1143"/>
    </row>
    <row r="60" spans="1:12">
      <c r="A60" s="1762" t="s">
        <v>1313</v>
      </c>
      <c r="B60" s="1760"/>
      <c r="C60" s="1354"/>
      <c r="D60" s="1293"/>
      <c r="E60" s="1047"/>
      <c r="F60" s="1048"/>
      <c r="G60" s="1143"/>
      <c r="H60" s="1143"/>
      <c r="I60" s="1143"/>
      <c r="J60" s="1143"/>
      <c r="K60" s="1143"/>
      <c r="L60" s="1143"/>
    </row>
    <row r="61" spans="1:12" s="1352" customFormat="1" ht="34.5" customHeight="1">
      <c r="A61" s="1297" t="s">
        <v>511</v>
      </c>
      <c r="B61" s="1760" t="s">
        <v>1304</v>
      </c>
      <c r="C61" s="1288" t="s">
        <v>512</v>
      </c>
      <c r="D61" s="1289"/>
      <c r="E61" s="1054">
        <v>1</v>
      </c>
      <c r="F61" s="1051"/>
      <c r="G61" s="1143">
        <v>0.43087723065352784</v>
      </c>
      <c r="H61" s="1143">
        <v>0.43087723065352784</v>
      </c>
      <c r="I61" s="1143">
        <v>0.43087723065352784</v>
      </c>
      <c r="J61" s="1143">
        <v>0.26353081391229433</v>
      </c>
      <c r="K61" s="1143">
        <v>0.26353081391229433</v>
      </c>
      <c r="L61" s="1143">
        <v>0.26353081391229433</v>
      </c>
    </row>
    <row r="62" spans="1:12" s="1352" customFormat="1" ht="30.75" customHeight="1">
      <c r="A62" s="1297" t="s">
        <v>546</v>
      </c>
      <c r="B62" s="1760" t="s">
        <v>1306</v>
      </c>
      <c r="C62" s="1288" t="s">
        <v>547</v>
      </c>
      <c r="D62" s="1289"/>
      <c r="E62" s="1054">
        <v>1</v>
      </c>
      <c r="F62" s="1051"/>
      <c r="G62" s="1143">
        <v>0.26520049793756312</v>
      </c>
      <c r="H62" s="1143">
        <v>0.26520049793756312</v>
      </c>
      <c r="I62" s="1143">
        <v>0.26520049793756312</v>
      </c>
      <c r="J62" s="1143">
        <v>0.10161690093536051</v>
      </c>
      <c r="K62" s="1143">
        <v>0.10161690093536051</v>
      </c>
      <c r="L62" s="1143">
        <v>0.10161690093536051</v>
      </c>
    </row>
    <row r="63" spans="1:12" s="1352" customFormat="1" ht="23.25" customHeight="1">
      <c r="A63" s="1297" t="s">
        <v>801</v>
      </c>
      <c r="B63" s="1760" t="s">
        <v>1305</v>
      </c>
      <c r="C63" s="1294" t="s">
        <v>551</v>
      </c>
      <c r="D63" s="1293"/>
      <c r="E63" s="1054">
        <v>1</v>
      </c>
      <c r="F63" s="1051"/>
      <c r="G63" s="1143" t="s">
        <v>228</v>
      </c>
      <c r="H63" s="1143" t="s">
        <v>228</v>
      </c>
      <c r="I63" s="1143" t="s">
        <v>228</v>
      </c>
      <c r="J63" s="1143">
        <v>0.358438090097152</v>
      </c>
      <c r="K63" s="1143">
        <v>0.358438090097152</v>
      </c>
      <c r="L63" s="1143">
        <v>0.358438090097152</v>
      </c>
    </row>
    <row r="64" spans="1:12" s="1352" customFormat="1">
      <c r="A64" s="1297"/>
      <c r="B64" s="1760"/>
      <c r="C64" s="1294"/>
      <c r="D64" s="1293"/>
      <c r="E64" s="1054"/>
      <c r="F64" s="1051"/>
      <c r="G64" s="1143"/>
      <c r="H64" s="1143"/>
      <c r="I64" s="1143"/>
      <c r="J64" s="1143"/>
      <c r="K64" s="1143"/>
      <c r="L64" s="1143"/>
    </row>
    <row r="65" spans="1:12">
      <c r="A65" s="1053"/>
      <c r="B65" s="1760"/>
      <c r="C65" s="1354"/>
      <c r="D65" s="1293"/>
      <c r="E65" s="1047"/>
      <c r="F65" s="1048"/>
      <c r="G65" s="1143"/>
      <c r="H65" s="1143"/>
      <c r="I65" s="1143"/>
      <c r="J65" s="1143"/>
      <c r="K65" s="1143"/>
      <c r="L65" s="1143"/>
    </row>
    <row r="66" spans="1:12">
      <c r="A66" s="1762" t="s">
        <v>1314</v>
      </c>
      <c r="B66" s="1760"/>
      <c r="C66" s="1354"/>
      <c r="D66" s="1293"/>
      <c r="E66" s="1047"/>
      <c r="F66" s="1048"/>
      <c r="G66" s="1143"/>
      <c r="H66" s="1143"/>
      <c r="I66" s="1143"/>
      <c r="J66" s="1143"/>
      <c r="K66" s="1143"/>
      <c r="L66" s="1143"/>
    </row>
    <row r="67" spans="1:12">
      <c r="A67" s="1944" t="s">
        <v>520</v>
      </c>
      <c r="B67" s="1760" t="s">
        <v>1304</v>
      </c>
      <c r="C67" s="1290" t="s">
        <v>521</v>
      </c>
      <c r="D67" s="1291"/>
      <c r="E67" s="1047">
        <v>3</v>
      </c>
      <c r="F67" s="1763"/>
      <c r="G67" s="1143">
        <v>6.3860000000000002E-3</v>
      </c>
      <c r="H67" s="1143">
        <v>6.3860000000000002E-3</v>
      </c>
      <c r="I67" s="1143">
        <v>6.3860000000000002E-3</v>
      </c>
      <c r="J67" s="1143">
        <v>6.3860000000000002E-3</v>
      </c>
      <c r="K67" s="1143">
        <v>6.3860000000000002E-3</v>
      </c>
      <c r="L67" s="1143">
        <v>6.3860000000000002E-3</v>
      </c>
    </row>
    <row r="68" spans="1:12">
      <c r="A68" s="1944" t="s">
        <v>522</v>
      </c>
      <c r="B68" s="1760" t="s">
        <v>1304</v>
      </c>
      <c r="C68" s="1290" t="s">
        <v>521</v>
      </c>
      <c r="D68" s="1291"/>
      <c r="E68" s="1047">
        <v>1</v>
      </c>
      <c r="F68" s="1763"/>
      <c r="G68" s="1143">
        <v>2.9620000000000002E-3</v>
      </c>
      <c r="H68" s="1143">
        <v>2.9620000000000002E-3</v>
      </c>
      <c r="I68" s="1143">
        <v>2.9620000000000002E-3</v>
      </c>
      <c r="J68" s="1143">
        <v>2.9620000000000002E-3</v>
      </c>
      <c r="K68" s="1143">
        <v>2.9620000000000002E-3</v>
      </c>
      <c r="L68" s="1143">
        <v>2.9620000000000002E-3</v>
      </c>
    </row>
    <row r="69" spans="1:12">
      <c r="A69" s="1295" t="s">
        <v>524</v>
      </c>
      <c r="B69" s="1760" t="s">
        <v>1304</v>
      </c>
      <c r="C69" s="1290" t="s">
        <v>525</v>
      </c>
      <c r="D69" s="1291"/>
      <c r="E69" s="1047">
        <v>2</v>
      </c>
      <c r="F69" s="1048"/>
      <c r="G69" s="1143">
        <v>2.7199999999999998E-2</v>
      </c>
      <c r="H69" s="1143">
        <v>2.7199999999999998E-2</v>
      </c>
      <c r="I69" s="1143">
        <v>2.7199999999999998E-2</v>
      </c>
      <c r="J69" s="1143" t="s">
        <v>228</v>
      </c>
      <c r="K69" s="1143" t="s">
        <v>228</v>
      </c>
      <c r="L69" s="1143" t="s">
        <v>228</v>
      </c>
    </row>
    <row r="70" spans="1:12">
      <c r="A70" s="1295" t="s">
        <v>524</v>
      </c>
      <c r="B70" s="1760" t="s">
        <v>1305</v>
      </c>
      <c r="C70" s="1294" t="s">
        <v>552</v>
      </c>
      <c r="D70" s="1293"/>
      <c r="E70" s="1054">
        <v>2</v>
      </c>
      <c r="F70" s="1048"/>
      <c r="G70" s="1143" t="s">
        <v>228</v>
      </c>
      <c r="H70" s="1143" t="s">
        <v>228</v>
      </c>
      <c r="I70" s="1143" t="s">
        <v>228</v>
      </c>
      <c r="J70" s="1143">
        <v>2.7199999999999998E-2</v>
      </c>
      <c r="K70" s="1143">
        <v>2.7199999999999998E-2</v>
      </c>
      <c r="L70" s="1143">
        <v>2.7199999999999998E-2</v>
      </c>
    </row>
    <row r="71" spans="1:12">
      <c r="A71" s="1295" t="s">
        <v>549</v>
      </c>
      <c r="B71" s="1760" t="s">
        <v>1306</v>
      </c>
      <c r="C71" s="1354" t="s">
        <v>530</v>
      </c>
      <c r="D71" s="1293"/>
      <c r="E71" s="1054">
        <v>2</v>
      </c>
      <c r="F71" s="1048"/>
      <c r="G71" s="1143">
        <v>0.03</v>
      </c>
      <c r="H71" s="1143">
        <v>0.03</v>
      </c>
      <c r="I71" s="1143">
        <v>0.03</v>
      </c>
      <c r="J71" s="1143">
        <v>0.03</v>
      </c>
      <c r="K71" s="1143">
        <v>0.03</v>
      </c>
      <c r="L71" s="1143">
        <v>0.03</v>
      </c>
    </row>
    <row r="72" spans="1:12">
      <c r="A72" s="1053" t="s">
        <v>529</v>
      </c>
      <c r="B72" s="1760" t="s">
        <v>1308</v>
      </c>
      <c r="C72" s="1354" t="s">
        <v>530</v>
      </c>
      <c r="D72" s="1293"/>
      <c r="E72" s="1047">
        <v>1</v>
      </c>
      <c r="F72" s="1048"/>
      <c r="G72" s="1143">
        <v>5.5899999999999998E-2</v>
      </c>
      <c r="H72" s="1143">
        <v>5.5899999999999998E-2</v>
      </c>
      <c r="I72" s="1143">
        <v>5.5899999999999998E-2</v>
      </c>
      <c r="J72" s="1143">
        <v>5.5899999999999998E-2</v>
      </c>
      <c r="K72" s="1143">
        <v>5.5899999999999998E-2</v>
      </c>
      <c r="L72" s="1143">
        <v>5.5899999999999998E-2</v>
      </c>
    </row>
    <row r="73" spans="1:12">
      <c r="A73" s="1053" t="s">
        <v>531</v>
      </c>
      <c r="B73" s="1760" t="s">
        <v>1308</v>
      </c>
      <c r="C73" s="1354" t="s">
        <v>530</v>
      </c>
      <c r="D73" s="1293"/>
      <c r="E73" s="1047">
        <v>1</v>
      </c>
      <c r="F73" s="1048"/>
      <c r="G73" s="1143">
        <v>3.15E-2</v>
      </c>
      <c r="H73" s="1143">
        <v>3.15E-2</v>
      </c>
      <c r="I73" s="1143">
        <v>3.15E-2</v>
      </c>
      <c r="J73" s="1143">
        <v>3.15E-2</v>
      </c>
      <c r="K73" s="1143">
        <v>3.15E-2</v>
      </c>
      <c r="L73" s="1143">
        <v>3.15E-2</v>
      </c>
    </row>
    <row r="74" spans="1:12">
      <c r="A74" s="1053" t="s">
        <v>532</v>
      </c>
      <c r="B74" s="1760" t="s">
        <v>1308</v>
      </c>
      <c r="C74" s="1354" t="s">
        <v>530</v>
      </c>
      <c r="D74" s="1293"/>
      <c r="E74" s="1047">
        <v>1</v>
      </c>
      <c r="F74" s="1048"/>
      <c r="G74" s="1143">
        <v>2.58E-2</v>
      </c>
      <c r="H74" s="1143">
        <v>2.58E-2</v>
      </c>
      <c r="I74" s="1143">
        <v>2.58E-2</v>
      </c>
      <c r="J74" s="1143">
        <v>2.58E-2</v>
      </c>
      <c r="K74" s="1143">
        <v>2.58E-2</v>
      </c>
      <c r="L74" s="1143">
        <v>2.58E-2</v>
      </c>
    </row>
    <row r="75" spans="1:12">
      <c r="A75" s="1295" t="s">
        <v>541</v>
      </c>
      <c r="B75" s="1760" t="s">
        <v>1306</v>
      </c>
      <c r="C75" s="1354" t="s">
        <v>530</v>
      </c>
      <c r="D75" s="1293"/>
      <c r="E75" s="1054">
        <v>1</v>
      </c>
      <c r="F75" s="1048"/>
      <c r="G75" s="1143">
        <v>2.3699999999999999E-2</v>
      </c>
      <c r="H75" s="1143">
        <v>2.3699999999999999E-2</v>
      </c>
      <c r="I75" s="1143">
        <v>2.3699999999999999E-2</v>
      </c>
      <c r="J75" s="1143">
        <v>2.3699999999999999E-2</v>
      </c>
      <c r="K75" s="1143">
        <v>2.3699999999999999E-2</v>
      </c>
      <c r="L75" s="1143">
        <v>2.3699999999999999E-2</v>
      </c>
    </row>
    <row r="76" spans="1:12">
      <c r="A76" s="1295" t="s">
        <v>542</v>
      </c>
      <c r="B76" s="1760" t="s">
        <v>1306</v>
      </c>
      <c r="C76" s="1354" t="s">
        <v>530</v>
      </c>
      <c r="D76" s="1293"/>
      <c r="E76" s="1054">
        <v>1</v>
      </c>
      <c r="F76" s="1048"/>
      <c r="G76" s="1143">
        <v>2.3699999999999999E-2</v>
      </c>
      <c r="H76" s="1143">
        <v>2.3699999999999999E-2</v>
      </c>
      <c r="I76" s="1143">
        <v>2.3699999999999999E-2</v>
      </c>
      <c r="J76" s="1143">
        <v>2.3699999999999999E-2</v>
      </c>
      <c r="K76" s="1143">
        <v>2.3699999999999999E-2</v>
      </c>
      <c r="L76" s="1143">
        <v>2.3699999999999999E-2</v>
      </c>
    </row>
    <row r="77" spans="1:12" ht="14.25" customHeight="1">
      <c r="A77" s="1297" t="s">
        <v>538</v>
      </c>
      <c r="B77" s="1760" t="s">
        <v>1306</v>
      </c>
      <c r="C77" s="1045" t="s">
        <v>539</v>
      </c>
      <c r="D77" s="1289" t="s">
        <v>527</v>
      </c>
      <c r="E77" s="1054">
        <v>1</v>
      </c>
      <c r="F77" s="1048"/>
      <c r="G77" s="1143">
        <v>6.2300000000000001E-2</v>
      </c>
      <c r="H77" s="1143">
        <v>6.2300000000000001E-2</v>
      </c>
      <c r="I77" s="1143">
        <v>6.2300000000000001E-2</v>
      </c>
      <c r="J77" s="1143">
        <v>6.2300000000000001E-2</v>
      </c>
      <c r="K77" s="1143">
        <v>6.2300000000000001E-2</v>
      </c>
      <c r="L77" s="1143">
        <v>6.2300000000000001E-2</v>
      </c>
    </row>
    <row r="78" spans="1:12">
      <c r="A78" s="1295" t="s">
        <v>540</v>
      </c>
      <c r="B78" s="1760" t="s">
        <v>1306</v>
      </c>
      <c r="C78" s="1045" t="s">
        <v>539</v>
      </c>
      <c r="D78" s="1289" t="s">
        <v>527</v>
      </c>
      <c r="E78" s="1054">
        <v>1</v>
      </c>
      <c r="F78" s="1048"/>
      <c r="G78" s="1143">
        <v>4.4999999999999997E-3</v>
      </c>
      <c r="H78" s="1143">
        <v>4.4999999999999997E-3</v>
      </c>
      <c r="I78" s="1143">
        <v>4.4999999999999997E-3</v>
      </c>
      <c r="J78" s="1143">
        <v>4.4999999999999997E-3</v>
      </c>
      <c r="K78" s="1143">
        <v>4.4999999999999997E-3</v>
      </c>
      <c r="L78" s="1143">
        <v>4.4999999999999997E-3</v>
      </c>
    </row>
    <row r="79" spans="1:12">
      <c r="A79" s="1295" t="s">
        <v>543</v>
      </c>
      <c r="B79" s="1760" t="s">
        <v>1306</v>
      </c>
      <c r="C79" s="1045" t="s">
        <v>539</v>
      </c>
      <c r="D79" s="1046"/>
      <c r="E79" s="1054">
        <v>1</v>
      </c>
      <c r="F79" s="1763"/>
      <c r="G79" s="1143">
        <v>1.1362000000000001E-2</v>
      </c>
      <c r="H79" s="1143">
        <v>1.1362000000000001E-2</v>
      </c>
      <c r="I79" s="1143">
        <v>1.1362000000000001E-2</v>
      </c>
      <c r="J79" s="1143">
        <v>1.1362000000000001E-2</v>
      </c>
      <c r="K79" s="1143">
        <v>1.1362000000000001E-2</v>
      </c>
      <c r="L79" s="1143">
        <v>1.1362000000000001E-2</v>
      </c>
    </row>
    <row r="80" spans="1:12">
      <c r="A80" s="1295" t="s">
        <v>544</v>
      </c>
      <c r="B80" s="1760" t="s">
        <v>1306</v>
      </c>
      <c r="C80" s="1045" t="s">
        <v>539</v>
      </c>
      <c r="D80" s="1046"/>
      <c r="E80" s="1054">
        <v>1</v>
      </c>
      <c r="F80" s="1763"/>
      <c r="G80" s="1143">
        <v>1.5462E-2</v>
      </c>
      <c r="H80" s="1143">
        <v>1.5462E-2</v>
      </c>
      <c r="I80" s="1143">
        <v>1.5462E-2</v>
      </c>
      <c r="J80" s="1143">
        <v>1.5462E-2</v>
      </c>
      <c r="K80" s="1143">
        <v>1.5462E-2</v>
      </c>
      <c r="L80" s="1143">
        <v>1.5462E-2</v>
      </c>
    </row>
    <row r="81" spans="1:12" ht="13.5" customHeight="1">
      <c r="A81" s="1295" t="s">
        <v>550</v>
      </c>
      <c r="B81" s="1760" t="s">
        <v>1306</v>
      </c>
      <c r="C81" s="1045" t="s">
        <v>539</v>
      </c>
      <c r="D81" s="1046"/>
      <c r="E81" s="1054">
        <v>2</v>
      </c>
      <c r="F81" s="1763"/>
      <c r="G81" s="1143">
        <v>1.1224E-2</v>
      </c>
      <c r="H81" s="1143">
        <v>1.1224E-2</v>
      </c>
      <c r="I81" s="1143">
        <v>1.1224E-2</v>
      </c>
      <c r="J81" s="1143">
        <v>1.1224E-2</v>
      </c>
      <c r="K81" s="1143">
        <v>1.1224E-2</v>
      </c>
      <c r="L81" s="1143">
        <v>1.1224E-2</v>
      </c>
    </row>
    <row r="82" spans="1:12">
      <c r="A82" s="1295" t="s">
        <v>616</v>
      </c>
      <c r="B82" s="1760" t="s">
        <v>1315</v>
      </c>
      <c r="C82" s="1045" t="s">
        <v>539</v>
      </c>
      <c r="D82" s="1046"/>
      <c r="E82" s="1054">
        <v>3</v>
      </c>
      <c r="F82" s="1763"/>
      <c r="G82" s="1143">
        <v>1.6685999999999999E-2</v>
      </c>
      <c r="H82" s="1143">
        <v>1.6685999999999999E-2</v>
      </c>
      <c r="I82" s="1143">
        <v>1.6685999999999999E-2</v>
      </c>
      <c r="J82" s="1143">
        <v>1.6685999999999999E-2</v>
      </c>
      <c r="K82" s="1143">
        <v>1.6685999999999999E-2</v>
      </c>
      <c r="L82" s="1143">
        <v>1.6685999999999999E-2</v>
      </c>
    </row>
    <row r="83" spans="1:12" ht="13.5" customHeight="1">
      <c r="A83" s="1295" t="s">
        <v>620</v>
      </c>
      <c r="B83" s="1760" t="s">
        <v>1315</v>
      </c>
      <c r="C83" s="1045" t="s">
        <v>539</v>
      </c>
      <c r="D83" s="1046"/>
      <c r="E83" s="1054">
        <v>3</v>
      </c>
      <c r="F83" s="1048"/>
      <c r="G83" s="1143">
        <v>0</v>
      </c>
      <c r="H83" s="1143">
        <v>0</v>
      </c>
      <c r="I83" s="1143">
        <v>0</v>
      </c>
      <c r="J83" s="1143">
        <v>0</v>
      </c>
      <c r="K83" s="1143">
        <v>0</v>
      </c>
      <c r="L83" s="1143">
        <v>0</v>
      </c>
    </row>
    <row r="84" spans="1:12">
      <c r="A84" s="1295" t="s">
        <v>621</v>
      </c>
      <c r="B84" s="1760" t="s">
        <v>1315</v>
      </c>
      <c r="C84" s="1045" t="s">
        <v>539</v>
      </c>
      <c r="D84" s="1046"/>
      <c r="E84" s="1047">
        <v>1</v>
      </c>
      <c r="F84" s="1048"/>
      <c r="G84" s="1143">
        <v>0</v>
      </c>
      <c r="H84" s="1143">
        <v>0</v>
      </c>
      <c r="I84" s="1143">
        <v>0</v>
      </c>
      <c r="J84" s="1143">
        <v>0</v>
      </c>
      <c r="K84" s="1143">
        <v>0</v>
      </c>
      <c r="L84" s="1143">
        <v>0</v>
      </c>
    </row>
    <row r="85" spans="1:12">
      <c r="A85" s="1298" t="s">
        <v>561</v>
      </c>
      <c r="B85" s="1760" t="s">
        <v>1310</v>
      </c>
      <c r="C85" s="1045" t="s">
        <v>539</v>
      </c>
      <c r="D85" s="1046"/>
      <c r="E85" s="1047">
        <v>2</v>
      </c>
      <c r="F85" s="1763"/>
      <c r="G85" s="1143">
        <v>1.6723999999999999E-2</v>
      </c>
      <c r="H85" s="1143">
        <v>1.6723999999999999E-2</v>
      </c>
      <c r="I85" s="1143">
        <v>1.6723999999999999E-2</v>
      </c>
      <c r="J85" s="1143">
        <v>1.6723999999999999E-2</v>
      </c>
      <c r="K85" s="1143">
        <v>1.6723999999999999E-2</v>
      </c>
      <c r="L85" s="1143">
        <v>1.6723999999999999E-2</v>
      </c>
    </row>
    <row r="86" spans="1:12">
      <c r="A86" s="1298" t="s">
        <v>565</v>
      </c>
      <c r="B86" s="1760" t="s">
        <v>1310</v>
      </c>
      <c r="C86" s="1045" t="s">
        <v>539</v>
      </c>
      <c r="D86" s="1046"/>
      <c r="E86" s="1047">
        <v>1</v>
      </c>
      <c r="F86" s="1048"/>
      <c r="G86" s="1143">
        <v>7.0000000000000001E-3</v>
      </c>
      <c r="H86" s="1143">
        <v>7.0000000000000001E-3</v>
      </c>
      <c r="I86" s="1143">
        <v>7.0000000000000001E-3</v>
      </c>
      <c r="J86" s="1143">
        <v>7.0000000000000001E-3</v>
      </c>
      <c r="K86" s="1143">
        <v>7.0000000000000001E-3</v>
      </c>
      <c r="L86" s="1143">
        <v>7.0000000000000001E-3</v>
      </c>
    </row>
    <row r="87" spans="1:12">
      <c r="A87" s="1298" t="s">
        <v>918</v>
      </c>
      <c r="B87" s="1761" t="s">
        <v>1312</v>
      </c>
      <c r="C87" s="1045" t="s">
        <v>539</v>
      </c>
      <c r="D87" s="1046"/>
      <c r="E87" s="1047"/>
      <c r="F87" s="1763"/>
      <c r="G87" s="1143">
        <v>8.5739612903225817E-3</v>
      </c>
      <c r="H87" s="1143">
        <v>8.5739612903225817E-3</v>
      </c>
      <c r="I87" s="1143">
        <v>8.5739612903225817E-3</v>
      </c>
      <c r="J87" s="1143">
        <v>8.5739612903225817E-3</v>
      </c>
      <c r="K87" s="1143">
        <v>8.5739612903225817E-3</v>
      </c>
      <c r="L87" s="1143">
        <v>8.5739612903225817E-3</v>
      </c>
    </row>
    <row r="88" spans="1:12" s="1352" customFormat="1" ht="26.4">
      <c r="A88" s="1297" t="s">
        <v>1089</v>
      </c>
      <c r="B88" s="1760" t="s">
        <v>1315</v>
      </c>
      <c r="C88" s="1294" t="s">
        <v>326</v>
      </c>
      <c r="D88" s="1293"/>
      <c r="E88" s="1054">
        <v>1</v>
      </c>
      <c r="F88" s="1051"/>
      <c r="G88" s="1143">
        <v>1.1727000000000001</v>
      </c>
      <c r="H88" s="1143">
        <v>1.1727000000000001</v>
      </c>
      <c r="I88" s="1143">
        <v>1.1727000000000001</v>
      </c>
      <c r="J88" s="1143">
        <v>1.1727000000000001</v>
      </c>
      <c r="K88" s="1143">
        <v>1.1727000000000001</v>
      </c>
      <c r="L88" s="1143">
        <v>1.1727000000000001</v>
      </c>
    </row>
    <row r="89" spans="1:12">
      <c r="A89" s="1295" t="s">
        <v>1090</v>
      </c>
      <c r="B89" s="1760" t="s">
        <v>1315</v>
      </c>
      <c r="C89" s="1354" t="s">
        <v>327</v>
      </c>
      <c r="D89" s="1293"/>
      <c r="E89" s="1047">
        <v>1</v>
      </c>
      <c r="F89" s="1048"/>
      <c r="G89" s="1143">
        <v>9.0999999999999998E-2</v>
      </c>
      <c r="H89" s="1143">
        <v>9.0999999999999998E-2</v>
      </c>
      <c r="I89" s="1143">
        <v>9.0999999999999998E-2</v>
      </c>
      <c r="J89" s="1143">
        <v>9.0999999999999998E-2</v>
      </c>
      <c r="K89" s="1143">
        <v>9.0999999999999998E-2</v>
      </c>
      <c r="L89" s="1143">
        <v>9.0999999999999998E-2</v>
      </c>
    </row>
    <row r="90" spans="1:12">
      <c r="A90" s="1295" t="s">
        <v>1091</v>
      </c>
      <c r="B90" s="1760" t="s">
        <v>1315</v>
      </c>
      <c r="C90" s="1354" t="s">
        <v>328</v>
      </c>
      <c r="D90" s="1293"/>
      <c r="E90" s="1047">
        <v>1</v>
      </c>
      <c r="F90" s="1048"/>
      <c r="G90" s="1143">
        <v>0.14599999999999999</v>
      </c>
      <c r="H90" s="1143">
        <v>0.14599999999999999</v>
      </c>
      <c r="I90" s="1143">
        <v>0.14599999999999999</v>
      </c>
      <c r="J90" s="1143">
        <v>0.14599999999999999</v>
      </c>
      <c r="K90" s="1143">
        <v>0.14599999999999999</v>
      </c>
      <c r="L90" s="1143">
        <v>0.14599999999999999</v>
      </c>
    </row>
    <row r="91" spans="1:12" s="1352" customFormat="1" ht="39.6">
      <c r="A91" s="1297" t="s">
        <v>609</v>
      </c>
      <c r="B91" s="1760" t="s">
        <v>1304</v>
      </c>
      <c r="C91" s="1288" t="s">
        <v>612</v>
      </c>
      <c r="D91" s="1289" t="s">
        <v>617</v>
      </c>
      <c r="E91" s="1054">
        <v>1</v>
      </c>
      <c r="F91" s="1051"/>
      <c r="G91" s="1143">
        <v>8.4167535483871E-2</v>
      </c>
      <c r="H91" s="1143">
        <v>8.4167535483871E-2</v>
      </c>
      <c r="I91" s="1143">
        <v>8.4167535483871E-2</v>
      </c>
      <c r="J91" s="1143">
        <v>0.117016254193548</v>
      </c>
      <c r="K91" s="1143">
        <v>0.117016254193548</v>
      </c>
      <c r="L91" s="1143">
        <v>0.117016254193548</v>
      </c>
    </row>
    <row r="92" spans="1:12" ht="26.4">
      <c r="A92" s="1297" t="s">
        <v>307</v>
      </c>
      <c r="B92" s="1760" t="s">
        <v>1306</v>
      </c>
      <c r="C92" s="1294" t="s">
        <v>611</v>
      </c>
      <c r="D92" s="1293"/>
      <c r="E92" s="1054">
        <v>1</v>
      </c>
      <c r="F92" s="1048"/>
      <c r="G92" s="1143">
        <v>1.55E-2</v>
      </c>
      <c r="H92" s="1143">
        <v>1.55E-2</v>
      </c>
      <c r="I92" s="1143">
        <v>1.55E-2</v>
      </c>
      <c r="J92" s="1143">
        <v>2.0199999999999999E-2</v>
      </c>
      <c r="K92" s="1143">
        <v>2.0199999999999999E-2</v>
      </c>
      <c r="L92" s="1143">
        <v>2.0199999999999999E-2</v>
      </c>
    </row>
    <row r="93" spans="1:12" ht="39.6">
      <c r="A93" s="1297" t="s">
        <v>610</v>
      </c>
      <c r="B93" s="1760" t="s">
        <v>1306</v>
      </c>
      <c r="C93" s="1294" t="s">
        <v>545</v>
      </c>
      <c r="D93" s="1293" t="s">
        <v>617</v>
      </c>
      <c r="E93" s="1054">
        <v>1</v>
      </c>
      <c r="F93" s="1048"/>
      <c r="G93" s="1143">
        <v>6.8599999999999994E-2</v>
      </c>
      <c r="H93" s="1143">
        <v>6.8599999999999994E-2</v>
      </c>
      <c r="I93" s="1143">
        <v>6.8599999999999994E-2</v>
      </c>
      <c r="J93" s="1143">
        <v>4.3200000000000002E-2</v>
      </c>
      <c r="K93" s="1143">
        <v>4.3200000000000002E-2</v>
      </c>
      <c r="L93" s="1143">
        <v>4.3200000000000002E-2</v>
      </c>
    </row>
    <row r="94" spans="1:12" s="1352" customFormat="1" ht="39.6">
      <c r="A94" s="1297" t="s">
        <v>518</v>
      </c>
      <c r="B94" s="1760" t="s">
        <v>1304</v>
      </c>
      <c r="C94" s="1292" t="s">
        <v>317</v>
      </c>
      <c r="D94" s="1291"/>
      <c r="E94" s="1054">
        <v>1</v>
      </c>
      <c r="F94" s="1051"/>
      <c r="G94" s="1143">
        <v>0.1472</v>
      </c>
      <c r="H94" s="1143">
        <v>0.1472</v>
      </c>
      <c r="I94" s="1143">
        <v>0.1472</v>
      </c>
      <c r="J94" s="1143">
        <v>0.1472</v>
      </c>
      <c r="K94" s="1143">
        <v>0.1472</v>
      </c>
      <c r="L94" s="1143">
        <v>0.1472</v>
      </c>
    </row>
    <row r="95" spans="1:12" ht="26.4">
      <c r="A95" s="1295" t="s">
        <v>619</v>
      </c>
      <c r="B95" s="1760" t="s">
        <v>1306</v>
      </c>
      <c r="C95" s="1354"/>
      <c r="D95" s="1355"/>
      <c r="E95" s="1047"/>
      <c r="F95" s="1048"/>
      <c r="G95" s="1143">
        <v>0</v>
      </c>
      <c r="H95" s="1143">
        <v>0</v>
      </c>
      <c r="I95" s="1143">
        <v>0</v>
      </c>
      <c r="J95" s="1143">
        <v>0</v>
      </c>
      <c r="K95" s="1143">
        <v>0</v>
      </c>
      <c r="L95" s="1143">
        <v>0</v>
      </c>
    </row>
    <row r="96" spans="1:12" s="1352" customFormat="1">
      <c r="A96" s="1297" t="s">
        <v>526</v>
      </c>
      <c r="B96" s="1760" t="s">
        <v>1307</v>
      </c>
      <c r="C96" s="1288" t="s">
        <v>313</v>
      </c>
      <c r="D96" s="1289" t="s">
        <v>527</v>
      </c>
      <c r="E96" s="1054">
        <v>2</v>
      </c>
      <c r="F96" s="1051"/>
      <c r="G96" s="1143" t="s">
        <v>228</v>
      </c>
      <c r="H96" s="1143" t="s">
        <v>228</v>
      </c>
      <c r="I96" s="1143" t="s">
        <v>228</v>
      </c>
      <c r="J96" s="1143">
        <v>2.01E-2</v>
      </c>
      <c r="K96" s="1143">
        <v>2.01E-2</v>
      </c>
      <c r="L96" s="1143">
        <v>2.01E-2</v>
      </c>
    </row>
    <row r="97" spans="1:12">
      <c r="A97" s="1295" t="s">
        <v>311</v>
      </c>
      <c r="B97" s="1760" t="s">
        <v>1307</v>
      </c>
      <c r="C97" s="1353" t="s">
        <v>312</v>
      </c>
      <c r="D97" s="1289" t="s">
        <v>527</v>
      </c>
      <c r="E97" s="1047">
        <v>1</v>
      </c>
      <c r="F97" s="1048"/>
      <c r="G97" s="1143" t="s">
        <v>228</v>
      </c>
      <c r="H97" s="1143" t="s">
        <v>228</v>
      </c>
      <c r="I97" s="1143" t="s">
        <v>228</v>
      </c>
      <c r="J97" s="1143">
        <v>2.1899999999999999E-2</v>
      </c>
      <c r="K97" s="1143">
        <v>2.1899999999999999E-2</v>
      </c>
      <c r="L97" s="1143">
        <v>2.1899999999999999E-2</v>
      </c>
    </row>
    <row r="98" spans="1:12">
      <c r="A98" s="1295" t="s">
        <v>309</v>
      </c>
      <c r="B98" s="1760" t="s">
        <v>1307</v>
      </c>
      <c r="C98" s="1353" t="s">
        <v>310</v>
      </c>
      <c r="D98" s="1289" t="s">
        <v>527</v>
      </c>
      <c r="E98" s="1047">
        <v>2</v>
      </c>
      <c r="F98" s="1048"/>
      <c r="G98" s="1143" t="s">
        <v>228</v>
      </c>
      <c r="H98" s="1143" t="s">
        <v>228</v>
      </c>
      <c r="I98" s="1143" t="s">
        <v>228</v>
      </c>
      <c r="J98" s="1143">
        <v>6.8999999999999999E-3</v>
      </c>
      <c r="K98" s="1143">
        <v>6.8999999999999999E-3</v>
      </c>
      <c r="L98" s="1143">
        <v>6.8999999999999999E-3</v>
      </c>
    </row>
    <row r="99" spans="1:12">
      <c r="A99" s="1298" t="s">
        <v>558</v>
      </c>
      <c r="B99" s="1760" t="s">
        <v>1310</v>
      </c>
      <c r="C99" s="1354" t="s">
        <v>331</v>
      </c>
      <c r="D99" s="1293"/>
      <c r="E99" s="1047">
        <v>2</v>
      </c>
      <c r="F99" s="1048"/>
      <c r="G99" s="1143">
        <v>3.8699999999999998E-2</v>
      </c>
      <c r="H99" s="1143">
        <v>3.8699999999999998E-2</v>
      </c>
      <c r="I99" s="1143">
        <v>3.8699999999999998E-2</v>
      </c>
      <c r="J99" s="1143">
        <v>3.8699999999999998E-2</v>
      </c>
      <c r="K99" s="1143">
        <v>3.8699999999999998E-2</v>
      </c>
      <c r="L99" s="1143">
        <v>3.8699999999999998E-2</v>
      </c>
    </row>
    <row r="100" spans="1:12">
      <c r="A100" s="1298" t="s">
        <v>919</v>
      </c>
      <c r="B100" s="1761" t="s">
        <v>1312</v>
      </c>
      <c r="C100" s="1045" t="s">
        <v>559</v>
      </c>
      <c r="D100" s="1046"/>
      <c r="E100" s="1047"/>
      <c r="F100" s="1048"/>
      <c r="G100" s="1143">
        <v>1.2985390000000001E-2</v>
      </c>
      <c r="H100" s="1143">
        <v>1.2985390000000001E-2</v>
      </c>
      <c r="I100" s="1143">
        <v>1.2985390000000001E-2</v>
      </c>
      <c r="J100" s="1143">
        <v>1.2985390000000001E-2</v>
      </c>
      <c r="K100" s="1143">
        <v>1.2985390000000001E-2</v>
      </c>
      <c r="L100" s="1143">
        <v>1.2985390000000001E-2</v>
      </c>
    </row>
    <row r="101" spans="1:12">
      <c r="A101" s="1298" t="s">
        <v>560</v>
      </c>
      <c r="B101" s="1761" t="s">
        <v>1312</v>
      </c>
      <c r="C101" s="1045" t="s">
        <v>310</v>
      </c>
      <c r="D101" s="1046"/>
      <c r="E101" s="1047"/>
      <c r="F101" s="1048"/>
      <c r="G101" s="1143">
        <v>3.7000000000000002E-3</v>
      </c>
      <c r="H101" s="1143">
        <v>3.7000000000000002E-3</v>
      </c>
      <c r="I101" s="1143">
        <v>3.7000000000000002E-3</v>
      </c>
      <c r="J101" s="1143">
        <v>3.7000000000000002E-3</v>
      </c>
      <c r="K101" s="1143">
        <v>3.7000000000000002E-3</v>
      </c>
      <c r="L101" s="1143">
        <v>3.7000000000000002E-3</v>
      </c>
    </row>
    <row r="102" spans="1:12">
      <c r="A102" s="1298" t="s">
        <v>1104</v>
      </c>
      <c r="B102" s="1761" t="s">
        <v>1312</v>
      </c>
      <c r="C102" s="1045" t="s">
        <v>562</v>
      </c>
      <c r="D102" s="1409"/>
      <c r="E102" s="1047"/>
      <c r="F102" s="1048"/>
      <c r="G102" s="1143">
        <v>7.8299999999999995E-2</v>
      </c>
      <c r="H102" s="1143">
        <v>7.8299999999999995E-2</v>
      </c>
      <c r="I102" s="1143">
        <v>7.8299999999999995E-2</v>
      </c>
      <c r="J102" s="1143">
        <v>7.8299999999999995E-2</v>
      </c>
      <c r="K102" s="1143">
        <v>7.8299999999999995E-2</v>
      </c>
      <c r="L102" s="1143">
        <v>7.8299999999999995E-2</v>
      </c>
    </row>
    <row r="103" spans="1:12">
      <c r="A103" s="1298" t="s">
        <v>1105</v>
      </c>
      <c r="B103" s="1761" t="s">
        <v>1312</v>
      </c>
      <c r="C103" s="1045" t="s">
        <v>920</v>
      </c>
      <c r="D103" s="1409"/>
      <c r="E103" s="1047"/>
      <c r="F103" s="1048"/>
      <c r="G103" s="1143">
        <v>6.2326424870466322E-2</v>
      </c>
      <c r="H103" s="1143">
        <v>6.2326424870466322E-2</v>
      </c>
      <c r="I103" s="1143">
        <v>6.2326424870466322E-2</v>
      </c>
      <c r="J103" s="1143">
        <v>6.2326424870466322E-2</v>
      </c>
      <c r="K103" s="1143">
        <v>6.2326424870466322E-2</v>
      </c>
      <c r="L103" s="1143">
        <v>6.2326424870466322E-2</v>
      </c>
    </row>
    <row r="104" spans="1:12" ht="26.4">
      <c r="A104" s="1295" t="s">
        <v>360</v>
      </c>
      <c r="B104" s="1760" t="s">
        <v>1306</v>
      </c>
      <c r="C104" s="1354" t="s">
        <v>324</v>
      </c>
      <c r="D104" s="1293"/>
      <c r="E104" s="1054" t="s">
        <v>325</v>
      </c>
      <c r="F104" s="1048"/>
      <c r="G104" s="1143">
        <v>6.7000000000000002E-3</v>
      </c>
      <c r="H104" s="1143">
        <v>6.7000000000000002E-3</v>
      </c>
      <c r="I104" s="1143">
        <v>6.7000000000000002E-3</v>
      </c>
      <c r="J104" s="1143">
        <v>6.7000000000000002E-3</v>
      </c>
      <c r="K104" s="1143">
        <v>6.7000000000000002E-3</v>
      </c>
      <c r="L104" s="1143">
        <v>6.7000000000000002E-3</v>
      </c>
    </row>
    <row r="105" spans="1:12" ht="57.75" customHeight="1">
      <c r="A105" s="1293" t="s">
        <v>601</v>
      </c>
      <c r="B105" s="1761" t="s">
        <v>1311</v>
      </c>
      <c r="C105" s="1294"/>
      <c r="D105" s="1289" t="s">
        <v>527</v>
      </c>
      <c r="E105" s="1047"/>
      <c r="F105" s="1048"/>
      <c r="G105" s="1294">
        <v>3.39E-2</v>
      </c>
      <c r="H105" s="1294">
        <v>3.39E-2</v>
      </c>
      <c r="I105" s="1294">
        <v>3.39E-2</v>
      </c>
      <c r="J105" s="1294">
        <v>3.39E-2</v>
      </c>
      <c r="K105" s="1294">
        <v>3.39E-2</v>
      </c>
      <c r="L105" s="1294">
        <v>3.39E-2</v>
      </c>
    </row>
    <row r="106" spans="1:12">
      <c r="A106" s="1295" t="s">
        <v>338</v>
      </c>
      <c r="B106" s="1761" t="s">
        <v>1311</v>
      </c>
      <c r="C106" s="1294" t="s">
        <v>602</v>
      </c>
      <c r="D106" s="1289" t="s">
        <v>527</v>
      </c>
      <c r="E106" s="1047"/>
      <c r="F106" s="1048" t="s">
        <v>339</v>
      </c>
      <c r="G106" s="1294">
        <v>2.35E-2</v>
      </c>
      <c r="H106" s="1294">
        <v>2.35E-2</v>
      </c>
      <c r="I106" s="1294">
        <v>2.35E-2</v>
      </c>
      <c r="J106" s="1294">
        <v>2.35E-2</v>
      </c>
      <c r="K106" s="1294">
        <v>2.35E-2</v>
      </c>
      <c r="L106" s="1294">
        <v>2.35E-2</v>
      </c>
    </row>
    <row r="107" spans="1:12">
      <c r="A107" s="1295" t="s">
        <v>340</v>
      </c>
      <c r="B107" s="1761" t="s">
        <v>1311</v>
      </c>
      <c r="C107" s="1294"/>
      <c r="D107" s="1289" t="s">
        <v>527</v>
      </c>
      <c r="E107" s="1054">
        <v>1</v>
      </c>
      <c r="F107" s="1048"/>
      <c r="G107" s="1294">
        <v>3.3599999999999998E-2</v>
      </c>
      <c r="H107" s="1294">
        <v>3.3599999999999998E-2</v>
      </c>
      <c r="I107" s="1294">
        <v>3.3599999999999998E-2</v>
      </c>
      <c r="J107" s="1294">
        <v>3.3599999999999998E-2</v>
      </c>
      <c r="K107" s="1294">
        <v>3.3599999999999998E-2</v>
      </c>
      <c r="L107" s="1294">
        <v>3.3599999999999998E-2</v>
      </c>
    </row>
    <row r="108" spans="1:12">
      <c r="A108" s="1298"/>
      <c r="B108" s="1761"/>
      <c r="C108" s="1045"/>
      <c r="D108" s="1409"/>
      <c r="E108" s="1047"/>
      <c r="F108" s="1048"/>
      <c r="G108" s="1143"/>
      <c r="H108" s="1143"/>
      <c r="I108" s="1143"/>
      <c r="J108" s="1143"/>
      <c r="K108" s="1143"/>
      <c r="L108" s="1143"/>
    </row>
    <row r="109" spans="1:12">
      <c r="A109" s="1298"/>
      <c r="B109" s="1298"/>
      <c r="C109" s="1045"/>
      <c r="D109" s="1046"/>
      <c r="E109" s="1047"/>
      <c r="F109" s="1048"/>
      <c r="G109" s="1294"/>
      <c r="H109" s="1294"/>
      <c r="I109" s="1294"/>
      <c r="J109" s="1294"/>
      <c r="K109" s="1294"/>
      <c r="L109" s="1294"/>
    </row>
    <row r="110" spans="1:12">
      <c r="A110" s="1296" t="s">
        <v>1316</v>
      </c>
      <c r="B110" s="1296"/>
      <c r="C110" s="1354"/>
      <c r="D110" s="1293"/>
      <c r="E110" s="1047"/>
      <c r="F110" s="1048"/>
      <c r="G110" s="1294"/>
      <c r="H110" s="1294"/>
      <c r="I110" s="1294"/>
      <c r="J110" s="1294"/>
      <c r="K110" s="1294"/>
      <c r="L110" s="1294"/>
    </row>
    <row r="111" spans="1:12">
      <c r="A111" s="1358" t="s">
        <v>569</v>
      </c>
      <c r="B111" s="1358"/>
      <c r="C111" s="1293" t="s">
        <v>570</v>
      </c>
      <c r="D111" s="1050" t="s">
        <v>571</v>
      </c>
      <c r="E111" s="1051">
        <v>1</v>
      </c>
      <c r="F111" s="1359"/>
      <c r="G111" s="1845">
        <v>0.13500000000000001</v>
      </c>
      <c r="H111" s="1845">
        <v>0.13500000000000001</v>
      </c>
      <c r="I111" s="1845">
        <v>0.13500000000000001</v>
      </c>
      <c r="J111" s="1845">
        <v>0.13500000000000001</v>
      </c>
      <c r="K111" s="1845">
        <v>0.13500000000000001</v>
      </c>
      <c r="L111" s="1845">
        <v>0.13500000000000001</v>
      </c>
    </row>
    <row r="112" spans="1:12" ht="14.25" customHeight="1">
      <c r="A112" s="1300" t="s">
        <v>572</v>
      </c>
      <c r="B112" s="1300"/>
      <c r="C112" s="1293" t="s">
        <v>573</v>
      </c>
      <c r="D112" s="1050" t="s">
        <v>333</v>
      </c>
      <c r="E112" s="1051">
        <v>1</v>
      </c>
      <c r="F112" s="1359"/>
      <c r="G112" s="1294">
        <v>2.7000000000000001E-3</v>
      </c>
      <c r="H112" s="1294">
        <v>2.7000000000000001E-3</v>
      </c>
      <c r="I112" s="1294">
        <v>2.7000000000000001E-3</v>
      </c>
      <c r="J112" s="1294">
        <v>2.7000000000000001E-3</v>
      </c>
      <c r="K112" s="1294">
        <v>2.7000000000000001E-3</v>
      </c>
      <c r="L112" s="1294">
        <v>2.7000000000000001E-3</v>
      </c>
    </row>
    <row r="113" spans="1:12">
      <c r="A113" s="1301" t="s">
        <v>334</v>
      </c>
      <c r="B113" s="1301"/>
      <c r="C113" s="1299" t="s">
        <v>335</v>
      </c>
      <c r="D113" s="1050" t="s">
        <v>574</v>
      </c>
      <c r="E113" s="1051">
        <v>1</v>
      </c>
      <c r="F113" s="1359"/>
      <c r="G113" s="1294">
        <v>1E-3</v>
      </c>
      <c r="H113" s="1294">
        <v>1E-3</v>
      </c>
      <c r="I113" s="1294">
        <v>1E-3</v>
      </c>
      <c r="J113" s="1294">
        <v>1E-3</v>
      </c>
      <c r="K113" s="1294">
        <v>1E-3</v>
      </c>
      <c r="L113" s="1294">
        <v>1E-3</v>
      </c>
    </row>
    <row r="114" spans="1:12" ht="45" customHeight="1">
      <c r="A114" s="1302" t="s">
        <v>929</v>
      </c>
      <c r="B114" s="1302"/>
      <c r="C114" s="1293" t="s">
        <v>575</v>
      </c>
      <c r="D114" s="1050" t="s">
        <v>576</v>
      </c>
      <c r="E114" s="1051">
        <v>1</v>
      </c>
      <c r="F114" s="1359"/>
      <c r="G114" s="1845">
        <v>0.60880000000000001</v>
      </c>
      <c r="H114" s="1845">
        <v>0.60880000000000001</v>
      </c>
      <c r="I114" s="1845">
        <v>0.67759999999999998</v>
      </c>
      <c r="J114" s="1845">
        <v>0.42430580645161292</v>
      </c>
      <c r="K114" s="1845">
        <v>0.47403419354838711</v>
      </c>
      <c r="L114" s="1845">
        <v>0.47403419354838711</v>
      </c>
    </row>
    <row r="115" spans="1:12">
      <c r="A115" s="1301" t="s">
        <v>577</v>
      </c>
      <c r="B115" s="1301"/>
      <c r="C115" s="1299" t="s">
        <v>578</v>
      </c>
      <c r="D115" s="1050" t="s">
        <v>579</v>
      </c>
      <c r="E115" s="1051">
        <v>1</v>
      </c>
      <c r="F115" s="1359"/>
      <c r="G115" s="1845">
        <v>3.9406451612903223E-2</v>
      </c>
      <c r="H115" s="1845">
        <v>3.9406451612903223E-2</v>
      </c>
      <c r="I115" s="1845">
        <v>3.9406451612903223E-2</v>
      </c>
      <c r="J115" s="1845">
        <v>3.9406451612903223E-2</v>
      </c>
      <c r="K115" s="1845">
        <v>3.9406451612903223E-2</v>
      </c>
      <c r="L115" s="1845">
        <v>3.9406451612903223E-2</v>
      </c>
    </row>
    <row r="116" spans="1:12">
      <c r="A116" s="1301" t="s">
        <v>580</v>
      </c>
      <c r="B116" s="1301"/>
      <c r="C116" s="1299" t="s">
        <v>337</v>
      </c>
      <c r="D116" s="1050" t="s">
        <v>581</v>
      </c>
      <c r="E116" s="1051">
        <v>1</v>
      </c>
      <c r="F116" s="1359"/>
      <c r="G116" s="1846">
        <v>0</v>
      </c>
      <c r="H116" s="1846">
        <v>0</v>
      </c>
      <c r="I116" s="1846">
        <v>0</v>
      </c>
      <c r="J116" s="1357">
        <v>0.04</v>
      </c>
      <c r="K116" s="1357">
        <v>0.04</v>
      </c>
      <c r="L116" s="1357">
        <v>0.04</v>
      </c>
    </row>
    <row r="117" spans="1:12">
      <c r="A117" s="1301" t="s">
        <v>930</v>
      </c>
      <c r="B117" s="1301"/>
      <c r="C117" s="1293" t="s">
        <v>791</v>
      </c>
      <c r="D117" s="1050" t="s">
        <v>582</v>
      </c>
      <c r="E117" s="1051">
        <v>1</v>
      </c>
      <c r="F117" s="1359"/>
      <c r="G117" s="1294">
        <v>4.07E-2</v>
      </c>
      <c r="H117" s="1294">
        <v>4.07E-2</v>
      </c>
      <c r="I117" s="1294">
        <v>4.07E-2</v>
      </c>
      <c r="J117" s="1294">
        <v>4.07E-2</v>
      </c>
      <c r="K117" s="1294">
        <v>0</v>
      </c>
      <c r="L117" s="1294">
        <v>0</v>
      </c>
    </row>
    <row r="118" spans="1:12">
      <c r="A118" s="1300" t="s">
        <v>583</v>
      </c>
      <c r="B118" s="1300"/>
      <c r="C118" s="1299" t="s">
        <v>336</v>
      </c>
      <c r="D118" s="1050" t="s">
        <v>584</v>
      </c>
      <c r="E118" s="1051">
        <v>1</v>
      </c>
      <c r="F118" s="1359"/>
      <c r="G118" s="1294">
        <v>2.3099999999999999E-2</v>
      </c>
      <c r="H118" s="1294">
        <v>2.3099999999999999E-2</v>
      </c>
      <c r="I118" s="1294">
        <v>2.3099999999999999E-2</v>
      </c>
      <c r="J118" s="1294">
        <v>0</v>
      </c>
      <c r="K118" s="1294">
        <v>0</v>
      </c>
      <c r="L118" s="1294">
        <v>0</v>
      </c>
    </row>
    <row r="119" spans="1:12">
      <c r="A119" s="1303" t="s">
        <v>585</v>
      </c>
      <c r="B119" s="1303"/>
      <c r="C119" s="1293" t="s">
        <v>586</v>
      </c>
      <c r="D119" s="1050" t="s">
        <v>587</v>
      </c>
      <c r="E119" s="1051">
        <v>2</v>
      </c>
      <c r="F119" s="1359"/>
      <c r="G119" s="1294">
        <v>9.1999999999999998E-2</v>
      </c>
      <c r="H119" s="1294">
        <v>9.1999999999999998E-2</v>
      </c>
      <c r="I119" s="1294">
        <v>9.1999999999999998E-2</v>
      </c>
      <c r="J119" s="1294">
        <v>0</v>
      </c>
      <c r="K119" s="1294">
        <v>0</v>
      </c>
      <c r="L119" s="1294">
        <v>0</v>
      </c>
    </row>
    <row r="120" spans="1:12" ht="29.25" customHeight="1">
      <c r="A120" s="1302" t="s">
        <v>931</v>
      </c>
      <c r="B120" s="1302"/>
      <c r="C120" s="1293" t="s">
        <v>599</v>
      </c>
      <c r="D120" s="1293" t="s">
        <v>792</v>
      </c>
      <c r="E120" s="1051">
        <v>1</v>
      </c>
      <c r="F120" s="1359"/>
      <c r="G120" s="1294">
        <v>0</v>
      </c>
      <c r="H120" s="1294">
        <v>0</v>
      </c>
      <c r="I120" s="1294">
        <v>0</v>
      </c>
      <c r="J120" s="1294">
        <v>0</v>
      </c>
      <c r="K120" s="1294">
        <v>0</v>
      </c>
      <c r="L120" s="1294">
        <v>0</v>
      </c>
    </row>
    <row r="121" spans="1:12" s="1360" customFormat="1">
      <c r="A121" s="1304" t="s">
        <v>932</v>
      </c>
      <c r="B121" s="1304"/>
      <c r="C121" s="1299" t="s">
        <v>588</v>
      </c>
      <c r="D121" s="1050" t="s">
        <v>933</v>
      </c>
      <c r="E121" s="1051">
        <v>1</v>
      </c>
      <c r="F121" s="1416"/>
      <c r="G121" s="1845">
        <v>0.1119</v>
      </c>
      <c r="H121" s="1845">
        <v>0.1119</v>
      </c>
      <c r="I121" s="1845">
        <v>0.1119</v>
      </c>
      <c r="J121" s="1294" t="s">
        <v>228</v>
      </c>
      <c r="K121" s="1294" t="s">
        <v>228</v>
      </c>
      <c r="L121" s="1294" t="s">
        <v>228</v>
      </c>
    </row>
    <row r="122" spans="1:12">
      <c r="A122" s="1488" t="s">
        <v>589</v>
      </c>
      <c r="B122" s="1488"/>
      <c r="C122" s="1299" t="s">
        <v>590</v>
      </c>
      <c r="D122" s="1050" t="s">
        <v>591</v>
      </c>
      <c r="E122" s="1051">
        <v>0.5</v>
      </c>
      <c r="F122" s="1359"/>
      <c r="G122" s="1845">
        <v>2.29E-2</v>
      </c>
      <c r="H122" s="1845">
        <v>2.29E-2</v>
      </c>
      <c r="I122" s="1845">
        <v>2.29E-2</v>
      </c>
      <c r="J122" s="1294" t="s">
        <v>228</v>
      </c>
      <c r="K122" s="1294" t="s">
        <v>228</v>
      </c>
      <c r="L122" s="1294" t="s">
        <v>228</v>
      </c>
    </row>
    <row r="123" spans="1:12">
      <c r="A123" s="1304" t="s">
        <v>627</v>
      </c>
      <c r="B123" s="1304"/>
      <c r="C123" s="1293" t="s">
        <v>934</v>
      </c>
      <c r="D123" s="1050" t="s">
        <v>628</v>
      </c>
      <c r="E123" s="1051">
        <v>1</v>
      </c>
      <c r="F123" s="1359"/>
      <c r="G123" s="1294" t="s">
        <v>228</v>
      </c>
      <c r="H123" s="1294" t="s">
        <v>228</v>
      </c>
      <c r="I123" s="1294" t="s">
        <v>228</v>
      </c>
      <c r="J123" s="1294" t="s">
        <v>228</v>
      </c>
      <c r="K123" s="1845">
        <v>7.279677419354838E-2</v>
      </c>
      <c r="L123" s="1845">
        <v>7.279677419354838E-2</v>
      </c>
    </row>
    <row r="124" spans="1:12">
      <c r="A124" s="1304" t="s">
        <v>935</v>
      </c>
      <c r="B124" s="1304"/>
      <c r="C124" s="1293" t="s">
        <v>936</v>
      </c>
      <c r="D124" s="1050" t="s">
        <v>937</v>
      </c>
      <c r="E124" s="1051">
        <v>1</v>
      </c>
      <c r="F124" s="1359"/>
      <c r="G124" s="1294" t="s">
        <v>228</v>
      </c>
      <c r="H124" s="1294" t="s">
        <v>228</v>
      </c>
      <c r="I124" s="1294" t="s">
        <v>228</v>
      </c>
      <c r="J124" s="1845">
        <v>2.4824902256893204E-2</v>
      </c>
      <c r="K124" s="1845">
        <v>2.4824902256893204E-2</v>
      </c>
      <c r="L124" s="1845">
        <v>2.4824902256893204E-2</v>
      </c>
    </row>
    <row r="125" spans="1:12">
      <c r="A125" s="1304" t="s">
        <v>592</v>
      </c>
      <c r="B125" s="1304"/>
      <c r="C125" s="1299"/>
      <c r="D125" s="1050"/>
      <c r="E125" s="1051"/>
      <c r="F125" s="1359"/>
      <c r="G125" s="1294">
        <v>4.4999999999999997E-3</v>
      </c>
      <c r="H125" s="1294">
        <v>4.4999999999999997E-3</v>
      </c>
      <c r="I125" s="1294">
        <v>4.4999999999999997E-3</v>
      </c>
      <c r="J125" s="1294" t="s">
        <v>228</v>
      </c>
      <c r="K125" s="1294" t="s">
        <v>228</v>
      </c>
      <c r="L125" s="1294" t="s">
        <v>228</v>
      </c>
    </row>
    <row r="126" spans="1:12">
      <c r="A126" s="1304" t="s">
        <v>593</v>
      </c>
      <c r="B126" s="1304"/>
      <c r="C126" s="1299" t="s">
        <v>96</v>
      </c>
      <c r="D126" s="1050" t="s">
        <v>594</v>
      </c>
      <c r="E126" s="1051">
        <v>1</v>
      </c>
      <c r="F126" s="1359"/>
      <c r="G126" s="1294" t="s">
        <v>228</v>
      </c>
      <c r="H126" s="1294" t="s">
        <v>228</v>
      </c>
      <c r="I126" s="1294" t="s">
        <v>228</v>
      </c>
      <c r="J126" s="1294">
        <v>1.01E-2</v>
      </c>
      <c r="K126" s="1294">
        <v>1.01E-2</v>
      </c>
      <c r="L126" s="1294">
        <v>1.01E-2</v>
      </c>
    </row>
    <row r="127" spans="1:12">
      <c r="A127" s="1304" t="s">
        <v>595</v>
      </c>
      <c r="B127" s="1304"/>
      <c r="C127" s="1293" t="s">
        <v>596</v>
      </c>
      <c r="D127" s="1050" t="s">
        <v>597</v>
      </c>
      <c r="E127" s="1051">
        <v>1</v>
      </c>
      <c r="F127" s="1359"/>
      <c r="G127" s="1294" t="s">
        <v>228</v>
      </c>
      <c r="H127" s="1294" t="s">
        <v>228</v>
      </c>
      <c r="I127" s="1294" t="s">
        <v>228</v>
      </c>
      <c r="J127" s="1294">
        <v>1.7000000000000001E-2</v>
      </c>
      <c r="K127" s="1294">
        <v>1.7000000000000001E-2</v>
      </c>
      <c r="L127" s="1294">
        <v>1.7000000000000001E-2</v>
      </c>
    </row>
    <row r="128" spans="1:12">
      <c r="A128" s="1053" t="s">
        <v>598</v>
      </c>
      <c r="B128" s="1053"/>
      <c r="C128" s="1293" t="s">
        <v>599</v>
      </c>
      <c r="D128" s="1050" t="s">
        <v>600</v>
      </c>
      <c r="E128" s="1051">
        <v>1</v>
      </c>
      <c r="F128" s="1359"/>
      <c r="G128" s="1294" t="s">
        <v>228</v>
      </c>
      <c r="H128" s="1294" t="s">
        <v>228</v>
      </c>
      <c r="I128" s="1294" t="s">
        <v>228</v>
      </c>
      <c r="J128" s="1294">
        <v>3.2399999999999998E-2</v>
      </c>
      <c r="K128" s="1294">
        <v>3.2399999999999998E-2</v>
      </c>
      <c r="L128" s="1294">
        <v>3.2399999999999998E-2</v>
      </c>
    </row>
    <row r="129" spans="1:12" ht="28.5" customHeight="1">
      <c r="A129" s="1053" t="s">
        <v>938</v>
      </c>
      <c r="B129" s="1053"/>
      <c r="C129" s="1293" t="s">
        <v>793</v>
      </c>
      <c r="D129" s="1050" t="s">
        <v>794</v>
      </c>
      <c r="E129" s="1051">
        <v>0.5</v>
      </c>
      <c r="F129" s="1359"/>
      <c r="G129" s="1845">
        <v>0.25515483870967742</v>
      </c>
      <c r="H129" s="1845">
        <v>0.25515483870967742</v>
      </c>
      <c r="I129" s="1845">
        <v>0.25515483870967742</v>
      </c>
      <c r="J129" s="1845">
        <v>0.31638064516129033</v>
      </c>
      <c r="K129" s="1845">
        <v>0.31638064516129033</v>
      </c>
      <c r="L129" s="1845">
        <v>0.31638064516129033</v>
      </c>
    </row>
    <row r="130" spans="1:12">
      <c r="A130" s="1298"/>
      <c r="B130" s="1298"/>
      <c r="C130" s="1045"/>
      <c r="D130" s="1046"/>
      <c r="E130" s="1047"/>
      <c r="F130" s="1048"/>
      <c r="G130" s="1294"/>
      <c r="H130" s="1294"/>
      <c r="I130" s="1294"/>
      <c r="J130" s="1294"/>
      <c r="K130" s="1294"/>
      <c r="L130" s="1294"/>
    </row>
    <row r="131" spans="1:12">
      <c r="A131" s="1298"/>
      <c r="B131" s="1298"/>
      <c r="C131" s="1045"/>
      <c r="D131" s="1046"/>
      <c r="E131" s="1047"/>
      <c r="F131" s="1048"/>
      <c r="G131" s="1294"/>
      <c r="H131" s="1294"/>
      <c r="I131" s="1294"/>
      <c r="J131" s="1294"/>
      <c r="K131" s="1294"/>
      <c r="L131" s="1294"/>
    </row>
    <row r="132" spans="1:12">
      <c r="A132" s="1296" t="s">
        <v>1317</v>
      </c>
      <c r="B132" s="1296"/>
      <c r="C132" s="1354"/>
      <c r="D132" s="1293"/>
      <c r="E132" s="1047"/>
      <c r="F132" s="1048"/>
      <c r="G132" s="1143"/>
      <c r="H132" s="1143"/>
      <c r="I132" s="1143"/>
      <c r="J132" s="1143"/>
      <c r="K132" s="1143"/>
      <c r="L132" s="1143"/>
    </row>
    <row r="133" spans="1:12" s="1352" customFormat="1" ht="26.4">
      <c r="A133" s="1297" t="s">
        <v>1102</v>
      </c>
      <c r="B133" s="1297"/>
      <c r="C133" s="1354" t="s">
        <v>608</v>
      </c>
      <c r="D133" s="1293"/>
      <c r="E133" s="1054" t="s">
        <v>566</v>
      </c>
      <c r="F133" s="1193"/>
      <c r="G133" s="1055">
        <v>0.20345279681026504</v>
      </c>
      <c r="H133" s="1055">
        <v>0.20345279681026504</v>
      </c>
      <c r="I133" s="1055">
        <v>0.50863199202566256</v>
      </c>
      <c r="J133" s="1055">
        <v>0.20345279681026504</v>
      </c>
      <c r="K133" s="1192">
        <v>0</v>
      </c>
      <c r="L133" s="1350">
        <v>0</v>
      </c>
    </row>
    <row r="134" spans="1:12" s="1352" customFormat="1" ht="26.4">
      <c r="A134" s="1297" t="s">
        <v>567</v>
      </c>
      <c r="B134" s="1297"/>
      <c r="C134" s="1354" t="s">
        <v>608</v>
      </c>
      <c r="D134" s="1293"/>
      <c r="E134" s="1054" t="s">
        <v>568</v>
      </c>
      <c r="F134" s="1193"/>
      <c r="G134" s="1055">
        <v>0.49456693746027902</v>
      </c>
      <c r="H134" s="1055">
        <v>0.49456693746027902</v>
      </c>
      <c r="I134" s="1350">
        <v>0</v>
      </c>
      <c r="J134" s="1055">
        <v>0.49456693746027902</v>
      </c>
      <c r="K134" s="1192">
        <v>0</v>
      </c>
      <c r="L134" s="1350">
        <v>0</v>
      </c>
    </row>
    <row r="135" spans="1:12" s="1352" customFormat="1">
      <c r="A135" s="1297" t="s">
        <v>332</v>
      </c>
      <c r="B135" s="1297"/>
      <c r="C135" s="1354" t="s">
        <v>608</v>
      </c>
      <c r="D135" s="1293"/>
      <c r="E135" s="1054">
        <v>1</v>
      </c>
      <c r="F135" s="1193"/>
      <c r="G135" s="1055">
        <v>0.42545983981495439</v>
      </c>
      <c r="H135" s="1055">
        <v>0.42545983981495439</v>
      </c>
      <c r="I135" s="1055">
        <v>0.45841546000687</v>
      </c>
      <c r="J135" s="1055">
        <v>0.42545983981495439</v>
      </c>
      <c r="K135" s="1055">
        <v>0.42545983981495439</v>
      </c>
      <c r="L135" s="1055">
        <v>0.45841546000687</v>
      </c>
    </row>
    <row r="136" spans="1:12" s="1352" customFormat="1">
      <c r="A136" s="1297" t="s">
        <v>939</v>
      </c>
      <c r="B136" s="1297"/>
      <c r="C136" s="1354" t="s">
        <v>1082</v>
      </c>
      <c r="D136" s="1354" t="s">
        <v>1092</v>
      </c>
      <c r="E136" s="1054">
        <v>4</v>
      </c>
      <c r="F136" s="1193"/>
      <c r="G136" s="1357">
        <v>0.34443436732288779</v>
      </c>
      <c r="H136" s="1357">
        <v>0.34443436732288779</v>
      </c>
      <c r="I136" s="1357">
        <v>0.34443436732288779</v>
      </c>
      <c r="J136" s="1357">
        <v>0.34443436732288779</v>
      </c>
      <c r="K136" s="1357">
        <v>0.34443436732288779</v>
      </c>
      <c r="L136" s="1357">
        <v>0.34443436732288779</v>
      </c>
    </row>
    <row r="137" spans="1:12">
      <c r="A137" s="1295"/>
      <c r="B137" s="1295"/>
      <c r="C137" s="1354"/>
      <c r="D137" s="1293"/>
      <c r="E137" s="1047"/>
      <c r="F137" s="1048"/>
      <c r="G137" s="1294"/>
      <c r="H137" s="1294"/>
      <c r="I137" s="1294"/>
      <c r="J137" s="1294"/>
      <c r="K137" s="1294"/>
      <c r="L137" s="1294"/>
    </row>
    <row r="138" spans="1:12">
      <c r="A138" s="1295"/>
      <c r="B138" s="1295"/>
      <c r="C138" s="1294"/>
      <c r="D138" s="1293"/>
      <c r="E138" s="1047"/>
      <c r="F138" s="1048"/>
      <c r="G138" s="1294"/>
      <c r="H138" s="1294"/>
      <c r="I138" s="1294"/>
      <c r="J138" s="1294"/>
      <c r="K138" s="1294"/>
      <c r="L138" s="1294"/>
    </row>
    <row r="139" spans="1:12">
      <c r="A139" s="1296" t="s">
        <v>1318</v>
      </c>
      <c r="B139" s="1296"/>
      <c r="C139" s="1294"/>
      <c r="D139" s="1293"/>
      <c r="E139" s="1047"/>
      <c r="F139" s="1048"/>
      <c r="G139" s="1294"/>
      <c r="H139" s="1294"/>
      <c r="I139" s="1294"/>
      <c r="J139" s="1294"/>
      <c r="K139" s="1294"/>
      <c r="L139" s="1294"/>
    </row>
    <row r="140" spans="1:12">
      <c r="A140" s="1361" t="s">
        <v>604</v>
      </c>
      <c r="B140" s="1361"/>
      <c r="C140" s="1294"/>
      <c r="D140" s="1293"/>
      <c r="E140" s="1047"/>
      <c r="F140" s="1048"/>
      <c r="G140" s="1055">
        <v>0</v>
      </c>
      <c r="H140" s="1049">
        <v>0</v>
      </c>
      <c r="I140" s="1049">
        <v>0</v>
      </c>
      <c r="J140" s="1049">
        <v>0</v>
      </c>
      <c r="K140" s="1049">
        <v>0</v>
      </c>
      <c r="L140" s="1055">
        <v>0</v>
      </c>
    </row>
    <row r="141" spans="1:12">
      <c r="A141" s="1361" t="s">
        <v>605</v>
      </c>
      <c r="B141" s="1361"/>
      <c r="C141" s="1294"/>
      <c r="D141" s="1293"/>
      <c r="E141" s="1047"/>
      <c r="F141" s="1306">
        <f>'[4]Business charge'!B8</f>
        <v>7.0000000000000007E-2</v>
      </c>
      <c r="G141" s="1055">
        <f>(((SUM( G31:G136)-G133-G134-G135-G136)*$F$141)/12)*2</f>
        <v>7.9693967887594072E-2</v>
      </c>
      <c r="H141" s="1055">
        <f t="shared" ref="H141:L141" si="0">(((SUM( H31:H138)-H133-H134-H135-H136)*$F$141)/12)*2</f>
        <v>7.9693967887594072E-2</v>
      </c>
      <c r="I141" s="1055">
        <f t="shared" si="0"/>
        <v>8.0496634554260718E-2</v>
      </c>
      <c r="J141" s="1055">
        <f t="shared" si="0"/>
        <v>7.7994746240201654E-2</v>
      </c>
      <c r="K141" s="1055">
        <f t="shared" si="0"/>
        <v>7.8949373121922101E-2</v>
      </c>
      <c r="L141" s="1055">
        <f t="shared" si="0"/>
        <v>7.8949373121922073E-2</v>
      </c>
    </row>
    <row r="142" spans="1:12">
      <c r="A142" s="1361" t="s">
        <v>1</v>
      </c>
      <c r="B142" s="1361"/>
      <c r="C142" s="1294"/>
      <c r="D142" s="1293"/>
      <c r="E142" s="1047"/>
      <c r="F142" s="1306">
        <v>0.01</v>
      </c>
      <c r="G142" s="1055">
        <f t="shared" ref="G142:L142" si="1">$F$142*SUM(G31:G137)</f>
        <v>8.2988254746307333E-2</v>
      </c>
      <c r="H142" s="1055">
        <f t="shared" si="1"/>
        <v>8.2988254746307333E-2</v>
      </c>
      <c r="I142" s="1055">
        <f t="shared" si="1"/>
        <v>8.2111933525777683E-2</v>
      </c>
      <c r="J142" s="1055">
        <f t="shared" si="1"/>
        <v>8.1531779048542433E-2</v>
      </c>
      <c r="K142" s="1055">
        <f t="shared" si="1"/>
        <v>7.5369833318740212E-2</v>
      </c>
      <c r="L142" s="1055">
        <f t="shared" si="1"/>
        <v>7.5699389520659355E-2</v>
      </c>
    </row>
    <row r="143" spans="1:12">
      <c r="A143" s="1361" t="s">
        <v>84</v>
      </c>
      <c r="B143" s="1361"/>
      <c r="C143" s="1294"/>
      <c r="D143" s="1293"/>
      <c r="E143" s="1047"/>
      <c r="F143" s="1306">
        <f>'[4]Business charge'!B5</f>
        <v>2.5000000000000001E-2</v>
      </c>
      <c r="G143" s="1055">
        <f>$F143*(SUM(G31:G136)-G133-G134-G135-G136)</f>
        <v>0.17077278833055873</v>
      </c>
      <c r="H143" s="1055">
        <f t="shared" ref="H143:L143" si="2">$F143*(SUM(H31:H138)-H133-H134-H135-H136)</f>
        <v>0.17077278833055873</v>
      </c>
      <c r="I143" s="1055">
        <f t="shared" si="2"/>
        <v>0.17249278833055867</v>
      </c>
      <c r="J143" s="1055">
        <f t="shared" si="2"/>
        <v>0.16713159908614639</v>
      </c>
      <c r="K143" s="1055">
        <f t="shared" si="2"/>
        <v>0.16917722811840449</v>
      </c>
      <c r="L143" s="1055">
        <f t="shared" si="2"/>
        <v>0.16917722811840444</v>
      </c>
    </row>
    <row r="144" spans="1:12" ht="32.25" customHeight="1">
      <c r="A144" s="1053" t="s">
        <v>341</v>
      </c>
      <c r="B144" s="1053"/>
      <c r="C144" s="1293" t="s">
        <v>606</v>
      </c>
      <c r="D144" s="1293"/>
      <c r="E144" s="1047"/>
      <c r="F144" s="1048"/>
      <c r="G144" s="1143">
        <v>0.64097616000000002</v>
      </c>
      <c r="H144" s="1143">
        <v>0.64097616000000002</v>
      </c>
      <c r="I144" s="1143">
        <v>0.64097616000000002</v>
      </c>
      <c r="J144" s="1143">
        <v>0.71578296000000008</v>
      </c>
      <c r="K144" s="1143">
        <v>0.71578296000000008</v>
      </c>
      <c r="L144" s="1143">
        <v>0.71578296000000008</v>
      </c>
    </row>
    <row r="145" spans="1:12" ht="71.25" customHeight="1">
      <c r="A145" s="1293" t="s">
        <v>921</v>
      </c>
      <c r="B145" s="1293"/>
      <c r="C145" s="1294" t="s">
        <v>607</v>
      </c>
      <c r="D145" s="1293"/>
      <c r="E145" s="1047"/>
      <c r="F145" s="1048"/>
      <c r="G145" s="1143">
        <v>0.35474172000000004</v>
      </c>
      <c r="H145" s="1143">
        <v>0.35474172000000004</v>
      </c>
      <c r="I145" s="1143">
        <v>0.35474172000000004</v>
      </c>
      <c r="J145" s="1143">
        <v>0.23288538</v>
      </c>
      <c r="K145" s="1143">
        <v>0.23288538</v>
      </c>
      <c r="L145" s="1143">
        <v>0.23288538</v>
      </c>
    </row>
    <row r="146" spans="1:12">
      <c r="A146" s="1053" t="s">
        <v>342</v>
      </c>
      <c r="B146" s="1053"/>
      <c r="C146" s="1294"/>
      <c r="D146" s="1293"/>
      <c r="E146" s="1047"/>
      <c r="F146" s="1048"/>
      <c r="G146" s="1143">
        <v>0.11011096276107013</v>
      </c>
      <c r="H146" s="1143">
        <v>0.11011096276107013</v>
      </c>
      <c r="I146" s="1143">
        <v>0.11011096276107013</v>
      </c>
      <c r="J146" s="1143">
        <v>0.11011096276107013</v>
      </c>
      <c r="K146" s="1143">
        <v>0.11011096276107013</v>
      </c>
      <c r="L146" s="1143">
        <v>0.11011096276107013</v>
      </c>
    </row>
    <row r="147" spans="1:12">
      <c r="A147" s="1053" t="s">
        <v>47</v>
      </c>
      <c r="B147" s="1053"/>
      <c r="C147" s="1293"/>
      <c r="D147" s="1293"/>
      <c r="E147" s="1047"/>
      <c r="F147" s="1048"/>
      <c r="G147" s="1143">
        <v>0.61258186999999997</v>
      </c>
      <c r="H147" s="1143">
        <v>0.61258186999999997</v>
      </c>
      <c r="I147" s="1143">
        <v>0.61258186999999997</v>
      </c>
      <c r="J147" s="1143">
        <v>0.61986865000000002</v>
      </c>
      <c r="K147" s="1143">
        <v>0.61986865000000002</v>
      </c>
      <c r="L147" s="1143">
        <v>0.61986865000000002</v>
      </c>
    </row>
    <row r="148" spans="1:12" ht="57" customHeight="1">
      <c r="A148" s="1305" t="s">
        <v>1381</v>
      </c>
      <c r="B148" s="1343"/>
      <c r="C148" s="1294" t="s">
        <v>1382</v>
      </c>
      <c r="D148" s="1293"/>
      <c r="E148" s="1047"/>
      <c r="F148" s="1048"/>
      <c r="G148" s="1772">
        <v>-7.3247242838728105E-2</v>
      </c>
      <c r="H148" s="1772">
        <v>-7.3247242838728105E-2</v>
      </c>
      <c r="I148" s="1772">
        <v>-7.3247242838728105E-2</v>
      </c>
      <c r="J148" s="1772">
        <v>-7.3247242838728105E-2</v>
      </c>
      <c r="K148" s="1772">
        <v>-7.3247242838728105E-2</v>
      </c>
      <c r="L148" s="1773">
        <v>-7.3247242838728105E-2</v>
      </c>
    </row>
    <row r="149" spans="1:12">
      <c r="A149" s="1146" t="s">
        <v>638</v>
      </c>
      <c r="B149" s="1359"/>
      <c r="C149" s="1072" t="s">
        <v>639</v>
      </c>
      <c r="D149" s="1293"/>
      <c r="E149" s="1047"/>
      <c r="F149" s="1048"/>
      <c r="G149" s="1772"/>
      <c r="H149" s="1772"/>
      <c r="I149" s="1772"/>
      <c r="J149" s="1772"/>
      <c r="K149" s="1772"/>
      <c r="L149" s="1773"/>
    </row>
    <row r="150" spans="1:12">
      <c r="A150" s="1293" t="s">
        <v>1355</v>
      </c>
      <c r="B150" s="1343"/>
      <c r="C150" s="1294" t="s">
        <v>1356</v>
      </c>
      <c r="D150" s="1293"/>
      <c r="E150" s="1201">
        <v>-1.3100000000000001E-2</v>
      </c>
      <c r="F150" s="1048"/>
      <c r="G150" s="1772">
        <f>$E$150</f>
        <v>-1.3100000000000001E-2</v>
      </c>
      <c r="H150" s="1772">
        <f>G150</f>
        <v>-1.3100000000000001E-2</v>
      </c>
      <c r="I150" s="1772">
        <f>H150</f>
        <v>-1.3100000000000001E-2</v>
      </c>
      <c r="J150" s="1772">
        <v>0</v>
      </c>
      <c r="K150" s="1772">
        <v>0</v>
      </c>
      <c r="L150" s="1773">
        <v>0</v>
      </c>
    </row>
    <row r="151" spans="1:12">
      <c r="A151" s="1293" t="s">
        <v>1357</v>
      </c>
      <c r="B151" s="1305"/>
      <c r="C151" s="1294" t="s">
        <v>1358</v>
      </c>
      <c r="D151" s="1293"/>
      <c r="E151" s="1201">
        <v>-1.4999999999999999E-2</v>
      </c>
      <c r="F151" s="1048"/>
      <c r="G151" s="1294">
        <v>0</v>
      </c>
      <c r="H151" s="1294">
        <v>0</v>
      </c>
      <c r="I151" s="1294">
        <v>0</v>
      </c>
      <c r="J151" s="1847">
        <f>$E$151</f>
        <v>-1.4999999999999999E-2</v>
      </c>
      <c r="K151" s="1847">
        <f>$E$151</f>
        <v>-1.4999999999999999E-2</v>
      </c>
      <c r="L151" s="1847">
        <f>$E$151</f>
        <v>-1.4999999999999999E-2</v>
      </c>
    </row>
    <row r="152" spans="1:12" s="1872" customFormat="1" ht="44.25" customHeight="1">
      <c r="A152" s="1869" t="s">
        <v>515</v>
      </c>
      <c r="B152" s="1870"/>
      <c r="C152" s="1294" t="s">
        <v>1387</v>
      </c>
      <c r="D152" s="1293"/>
      <c r="E152" s="1798">
        <v>-7.7000000000000002E-3</v>
      </c>
      <c r="F152" s="1871"/>
      <c r="G152" s="1847">
        <f>$E$152</f>
        <v>-7.7000000000000002E-3</v>
      </c>
      <c r="H152" s="1847">
        <f t="shared" ref="H152:L152" si="3">$E$152</f>
        <v>-7.7000000000000002E-3</v>
      </c>
      <c r="I152" s="1847">
        <f t="shared" si="3"/>
        <v>-7.7000000000000002E-3</v>
      </c>
      <c r="J152" s="1847">
        <f t="shared" si="3"/>
        <v>-7.7000000000000002E-3</v>
      </c>
      <c r="K152" s="1847">
        <f t="shared" si="3"/>
        <v>-7.7000000000000002E-3</v>
      </c>
      <c r="L152" s="1847">
        <f t="shared" si="3"/>
        <v>-7.7000000000000002E-3</v>
      </c>
    </row>
    <row r="153" spans="1:12" ht="13.8">
      <c r="A153" s="1469" t="s">
        <v>1359</v>
      </c>
      <c r="B153" s="1469"/>
      <c r="C153" s="1294"/>
      <c r="D153" s="1293"/>
      <c r="E153" s="1047"/>
      <c r="F153" s="1048"/>
      <c r="G153" s="1059">
        <f t="shared" ref="G153:L153" si="4">SUM(G31:G152)</f>
        <v>10.256643955517536</v>
      </c>
      <c r="H153" s="1059">
        <f t="shared" si="4"/>
        <v>10.256643955517536</v>
      </c>
      <c r="I153" s="1059">
        <f t="shared" si="4"/>
        <v>10.170658178910703</v>
      </c>
      <c r="J153" s="1059">
        <f t="shared" si="4"/>
        <v>10.062536739151476</v>
      </c>
      <c r="K153" s="1059">
        <f t="shared" si="4"/>
        <v>9.4431804763554297</v>
      </c>
      <c r="L153" s="1059">
        <f t="shared" si="4"/>
        <v>9.4764656527492637</v>
      </c>
    </row>
    <row r="154" spans="1:12">
      <c r="A154" s="1414"/>
      <c r="B154" s="1414"/>
      <c r="C154" s="1364"/>
      <c r="D154" s="1365"/>
      <c r="E154" s="846"/>
      <c r="F154" s="847"/>
      <c r="G154" s="1415"/>
      <c r="H154" s="1415"/>
      <c r="I154" s="1415"/>
      <c r="J154" s="1415"/>
      <c r="K154" s="1415"/>
      <c r="L154" s="1415"/>
    </row>
    <row r="155" spans="1:12">
      <c r="A155" s="164" t="str">
        <f>'[5]Hayco Logistics'!A92</f>
        <v>Service : Sea freight from China to Brandfort  via Vancouver, Canada</v>
      </c>
      <c r="B155" s="164"/>
      <c r="C155" s="1364"/>
      <c r="D155" s="1365"/>
      <c r="E155" s="846"/>
      <c r="F155" s="847"/>
      <c r="G155" s="1415"/>
      <c r="H155" s="1415"/>
      <c r="I155" s="1415"/>
      <c r="J155" s="1415"/>
      <c r="K155" s="1415"/>
      <c r="L155" s="1415"/>
    </row>
    <row r="156" spans="1:12">
      <c r="A156" s="1416" t="s">
        <v>1106</v>
      </c>
      <c r="B156" s="1416"/>
      <c r="C156" s="1294"/>
      <c r="D156" s="1294">
        <v>5510</v>
      </c>
      <c r="E156" s="1047"/>
      <c r="F156" s="1048"/>
      <c r="G156" s="1059">
        <f>$D156/$G$17</f>
        <v>1.0062089116143169</v>
      </c>
      <c r="H156" s="1415"/>
      <c r="I156" s="1415"/>
      <c r="J156" s="1415"/>
      <c r="K156" s="1415"/>
      <c r="L156" s="1415"/>
    </row>
    <row r="157" spans="1:12">
      <c r="A157" s="1416" t="s">
        <v>1111</v>
      </c>
      <c r="B157" s="1416"/>
      <c r="C157" s="1294"/>
      <c r="D157" s="1294">
        <v>0</v>
      </c>
      <c r="E157" s="1047"/>
      <c r="F157" s="1048"/>
      <c r="G157" s="1059">
        <f>$D157/$G$17</f>
        <v>0</v>
      </c>
      <c r="H157" s="1415"/>
      <c r="I157" s="1415"/>
      <c r="J157" s="1415"/>
      <c r="K157" s="1415"/>
      <c r="L157" s="1415"/>
    </row>
    <row r="158" spans="1:12">
      <c r="A158" s="1068" t="s">
        <v>1319</v>
      </c>
      <c r="B158" s="1068"/>
      <c r="C158" s="1144"/>
      <c r="D158" s="1479">
        <v>1E-3</v>
      </c>
      <c r="E158" s="1047"/>
      <c r="F158" s="1048"/>
      <c r="G158" s="1059">
        <f>SUM(G$153,G$156,G$157)*1.1*$D$158</f>
        <v>1.2389138153845038E-2</v>
      </c>
      <c r="H158" s="1415"/>
      <c r="I158" s="1415"/>
      <c r="J158" s="1415"/>
      <c r="K158" s="1415"/>
      <c r="L158" s="1415"/>
    </row>
    <row r="159" spans="1:12">
      <c r="A159" s="1362" t="s">
        <v>1113</v>
      </c>
      <c r="B159" s="1362"/>
      <c r="C159" s="1294"/>
      <c r="D159" s="1293"/>
      <c r="E159" s="1047"/>
      <c r="F159" s="1048"/>
      <c r="G159" s="1059">
        <f>SUM(G153:G158)</f>
        <v>11.275242005285698</v>
      </c>
      <c r="H159" s="1415"/>
      <c r="I159" s="1415"/>
      <c r="J159" s="1415"/>
      <c r="K159" s="1415"/>
      <c r="L159" s="1415"/>
    </row>
    <row r="160" spans="1:12">
      <c r="A160" s="1414"/>
      <c r="B160" s="1414"/>
      <c r="C160" s="1364"/>
      <c r="D160" s="1365"/>
      <c r="E160" s="846"/>
      <c r="F160" s="847"/>
      <c r="G160" s="1415"/>
      <c r="H160" s="1415"/>
      <c r="I160" s="1415"/>
      <c r="J160" s="1415"/>
      <c r="K160" s="1415"/>
      <c r="L160" s="1415"/>
    </row>
    <row r="161" spans="1:12">
      <c r="A161" s="1414"/>
      <c r="B161" s="1414"/>
      <c r="C161" s="1364"/>
      <c r="D161" s="1365"/>
      <c r="E161" s="846"/>
      <c r="F161" s="847"/>
      <c r="G161" s="1415"/>
      <c r="H161" s="1415"/>
      <c r="I161" s="1415"/>
      <c r="J161" s="1415"/>
      <c r="K161" s="1415"/>
      <c r="L161" s="1415"/>
    </row>
    <row r="162" spans="1:12">
      <c r="A162" s="1414"/>
      <c r="B162" s="1414"/>
      <c r="C162" s="1364"/>
      <c r="D162" s="1365"/>
      <c r="E162" s="846"/>
      <c r="F162" s="847"/>
      <c r="G162" s="1415"/>
      <c r="H162" s="1415"/>
      <c r="I162" s="1415"/>
      <c r="J162" s="1415"/>
      <c r="K162" s="1415"/>
      <c r="L162" s="1415"/>
    </row>
    <row r="163" spans="1:12">
      <c r="A163" s="1414"/>
      <c r="B163" s="1414"/>
      <c r="C163" s="1364"/>
      <c r="D163" s="1365"/>
      <c r="E163" s="846"/>
      <c r="F163" s="847"/>
      <c r="G163" s="1415"/>
      <c r="H163" s="1415"/>
      <c r="I163" s="1415"/>
      <c r="J163" s="1415"/>
      <c r="K163" s="1415"/>
      <c r="L163" s="1415"/>
    </row>
    <row r="164" spans="1:12" s="1351" customFormat="1">
      <c r="A164" s="1363"/>
      <c r="B164" s="1363"/>
      <c r="C164" s="1364"/>
      <c r="D164" s="1365"/>
      <c r="E164" s="846"/>
      <c r="F164" s="847"/>
      <c r="G164" s="1366"/>
      <c r="H164" s="1366"/>
      <c r="I164" s="1366"/>
      <c r="J164" s="1366"/>
      <c r="K164" s="1366"/>
      <c r="L164" s="1366"/>
    </row>
    <row r="165" spans="1:12">
      <c r="A165" s="1367" t="s">
        <v>346</v>
      </c>
      <c r="B165" s="1764"/>
      <c r="C165" s="1368"/>
      <c r="D165" s="1369"/>
      <c r="E165" s="845"/>
      <c r="F165" s="1056"/>
      <c r="G165" s="1294" t="s">
        <v>234</v>
      </c>
      <c r="H165" s="1294" t="s">
        <v>234</v>
      </c>
      <c r="I165" s="1294" t="s">
        <v>234</v>
      </c>
      <c r="J165" s="1294" t="s">
        <v>234</v>
      </c>
      <c r="K165" s="1294" t="s">
        <v>234</v>
      </c>
      <c r="L165" s="1294" t="s">
        <v>234</v>
      </c>
    </row>
    <row r="166" spans="1:12">
      <c r="A166" s="1370" t="s">
        <v>348</v>
      </c>
      <c r="B166" s="1765"/>
      <c r="C166" s="1364"/>
      <c r="D166" s="1365"/>
      <c r="E166" s="846"/>
      <c r="F166" s="1057"/>
      <c r="G166" s="1294">
        <v>100</v>
      </c>
      <c r="H166" s="1294">
        <v>100</v>
      </c>
      <c r="I166" s="1294">
        <v>100</v>
      </c>
      <c r="J166" s="1294">
        <v>140</v>
      </c>
      <c r="K166" s="1294">
        <v>140</v>
      </c>
      <c r="L166" s="1294">
        <v>140</v>
      </c>
    </row>
    <row r="167" spans="1:12">
      <c r="A167" s="1371" t="s">
        <v>345</v>
      </c>
      <c r="B167" s="1766"/>
      <c r="C167" s="1372"/>
      <c r="D167" s="1373"/>
      <c r="E167" s="848"/>
      <c r="F167" s="1058"/>
      <c r="G167" s="1294">
        <v>1</v>
      </c>
      <c r="H167" s="1294">
        <v>1</v>
      </c>
      <c r="I167" s="1294">
        <v>1</v>
      </c>
      <c r="J167" s="1294">
        <v>1</v>
      </c>
      <c r="K167" s="1294">
        <v>1</v>
      </c>
      <c r="L167" s="1294">
        <v>1</v>
      </c>
    </row>
    <row r="168" spans="1:12">
      <c r="G168" s="1374"/>
      <c r="H168" s="1374"/>
      <c r="I168" s="1374"/>
      <c r="J168" s="1374"/>
      <c r="K168" s="1374"/>
      <c r="L168" s="1374"/>
    </row>
    <row r="169" spans="1:12">
      <c r="G169" s="1374"/>
      <c r="H169" s="1374"/>
      <c r="I169" s="1374"/>
      <c r="J169" s="1374"/>
      <c r="K169" s="1374"/>
      <c r="L169" s="1374"/>
    </row>
    <row r="170" spans="1:12">
      <c r="G170" s="1375"/>
      <c r="H170" s="1375"/>
      <c r="I170" s="1375"/>
      <c r="J170" s="1375"/>
      <c r="K170" s="1375"/>
      <c r="L170" s="1375"/>
    </row>
  </sheetData>
  <phoneticPr fontId="86" type="noConversion"/>
  <pageMargins left="0.31496062992126" right="0.70866141732283505" top="0.39370078740157499" bottom="0.74803149606299202" header="0.31496062992126" footer="0.31496062992126"/>
  <pageSetup scale="25" orientation="portrait" r:id="rId1"/>
  <headerFooter>
    <oddFooter>&amp;L&amp;N&amp;C&amp;F&amp;RHayco Jun 15</oddFooter>
  </headerFooter>
  <ignoredErrors>
    <ignoredError sqref="F141:K143 G155:G159 G153:L153" unlockedFormula="1"/>
  </ignoredErrors>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tabColor rgb="FF99FF33"/>
    <pageSetUpPr fitToPage="1"/>
  </sheetPr>
  <dimension ref="A1:T2165"/>
  <sheetViews>
    <sheetView topLeftCell="E86" zoomScale="80" zoomScaleNormal="80" workbookViewId="0">
      <selection activeCell="F132" sqref="F132"/>
    </sheetView>
  </sheetViews>
  <sheetFormatPr defaultColWidth="8" defaultRowHeight="13.2"/>
  <cols>
    <col min="1" max="1" width="50.88671875" style="29" customWidth="1"/>
    <col min="2" max="2" width="26.88671875" style="29" customWidth="1"/>
    <col min="3" max="3" width="21.44140625" style="29" customWidth="1"/>
    <col min="4" max="4" width="9.6640625" style="29" customWidth="1"/>
    <col min="5" max="5" width="14.6640625" style="422" customWidth="1"/>
    <col min="6" max="6" width="18.44140625" style="264" customWidth="1"/>
    <col min="7" max="7" width="17.88671875" style="264" customWidth="1"/>
    <col min="8" max="9" width="15.5546875" style="264" customWidth="1"/>
    <col min="10" max="10" width="15.88671875" style="264" customWidth="1"/>
    <col min="11" max="11" width="16.88671875" style="264" customWidth="1"/>
    <col min="12" max="12" width="2" style="264" customWidth="1"/>
    <col min="13" max="16" width="17.109375" style="29" customWidth="1"/>
    <col min="17" max="18" width="16.6640625" style="29" customWidth="1"/>
    <col min="19" max="19" width="15.33203125" style="403" customWidth="1"/>
    <col min="20" max="16384" width="8" style="29"/>
  </cols>
  <sheetData>
    <row r="1" spans="1:19" ht="30.75" customHeight="1">
      <c r="G1" s="1"/>
      <c r="N1" s="1" t="s">
        <v>0</v>
      </c>
      <c r="O1" s="33"/>
      <c r="P1" s="33"/>
      <c r="Q1" s="33"/>
    </row>
    <row r="2" spans="1:19" ht="15" customHeight="1">
      <c r="A2" s="34"/>
      <c r="E2" s="35"/>
      <c r="G2" s="265"/>
      <c r="N2" s="265"/>
      <c r="O2" s="33"/>
      <c r="P2" s="33"/>
      <c r="Q2" s="33"/>
    </row>
    <row r="3" spans="1:19" ht="16.5" customHeight="1">
      <c r="G3" s="263"/>
      <c r="N3" s="263"/>
      <c r="O3" s="33"/>
      <c r="P3" s="33"/>
      <c r="Q3" s="33"/>
    </row>
    <row r="4" spans="1:19" ht="17.25" customHeight="1">
      <c r="A4" s="829" t="s">
        <v>1325</v>
      </c>
      <c r="B4" s="23"/>
      <c r="C4" s="23"/>
      <c r="D4" s="23"/>
      <c r="E4" s="23"/>
      <c r="G4" s="25"/>
      <c r="N4" s="25" t="s">
        <v>254</v>
      </c>
      <c r="O4" s="33"/>
      <c r="P4" s="33"/>
      <c r="Q4" s="33"/>
    </row>
    <row r="5" spans="1:19" ht="15" customHeight="1">
      <c r="A5" s="829" t="s">
        <v>255</v>
      </c>
      <c r="B5" s="6"/>
      <c r="C5" s="6"/>
      <c r="D5" s="6"/>
      <c r="E5" s="23"/>
      <c r="G5" s="25"/>
      <c r="N5" s="25" t="s">
        <v>294</v>
      </c>
      <c r="O5" s="33"/>
      <c r="P5" s="33"/>
      <c r="Q5" s="33"/>
    </row>
    <row r="6" spans="1:19" ht="15" customHeight="1">
      <c r="A6" s="829" t="s">
        <v>257</v>
      </c>
      <c r="B6" s="6"/>
      <c r="C6" s="6"/>
      <c r="D6" s="6"/>
      <c r="E6" s="23"/>
      <c r="G6" s="25"/>
      <c r="N6" s="25" t="s">
        <v>295</v>
      </c>
      <c r="O6" s="33"/>
      <c r="P6" s="33"/>
      <c r="Q6" s="33"/>
    </row>
    <row r="7" spans="1:19" ht="14.25" customHeight="1">
      <c r="A7" s="829" t="s">
        <v>259</v>
      </c>
      <c r="E7" s="38"/>
      <c r="F7" s="36"/>
      <c r="G7" s="36"/>
      <c r="H7" s="36"/>
      <c r="I7" s="36"/>
      <c r="J7" s="36"/>
      <c r="K7" s="36"/>
      <c r="L7" s="36"/>
      <c r="O7" s="33"/>
      <c r="P7" s="33"/>
      <c r="Q7" s="33"/>
    </row>
    <row r="8" spans="1:19" ht="14.25" customHeight="1">
      <c r="A8" s="829"/>
      <c r="E8" s="38"/>
      <c r="F8" s="36"/>
      <c r="G8" s="36"/>
      <c r="H8" s="36"/>
      <c r="I8" s="36"/>
      <c r="J8" s="36"/>
      <c r="K8" s="36"/>
      <c r="L8" s="36"/>
      <c r="O8" s="33"/>
      <c r="P8" s="33"/>
      <c r="Q8" s="33"/>
    </row>
    <row r="9" spans="1:19" s="605" customFormat="1" ht="22.8">
      <c r="C9" s="19"/>
      <c r="D9" s="19"/>
      <c r="S9" s="1751"/>
    </row>
    <row r="10" spans="1:19" s="605" customFormat="1" ht="13.8">
      <c r="C10" s="20"/>
      <c r="D10" s="20"/>
      <c r="E10" s="24"/>
      <c r="S10" s="1751"/>
    </row>
    <row r="11" spans="1:19" s="605" customFormat="1" ht="13.8">
      <c r="C11" s="20"/>
      <c r="D11" s="20"/>
      <c r="E11" s="24"/>
      <c r="S11" s="1751"/>
    </row>
    <row r="12" spans="1:19">
      <c r="A12" s="486"/>
      <c r="B12" s="486"/>
      <c r="C12" s="486"/>
      <c r="D12" s="486"/>
      <c r="E12" s="721"/>
      <c r="F12" s="423"/>
      <c r="G12" s="423"/>
      <c r="H12" s="1068"/>
      <c r="I12" s="1036"/>
      <c r="J12" s="1036"/>
      <c r="K12" s="1704"/>
      <c r="L12" s="1036"/>
      <c r="M12" s="423"/>
      <c r="N12" s="423"/>
      <c r="O12" s="423"/>
      <c r="P12" s="423"/>
      <c r="Q12" s="33"/>
    </row>
    <row r="13" spans="1:19" s="33" customFormat="1" ht="15.75" customHeight="1">
      <c r="E13" s="721" t="s">
        <v>3</v>
      </c>
      <c r="F13" s="722" t="s">
        <v>51</v>
      </c>
      <c r="G13" s="722" t="s">
        <v>206</v>
      </c>
      <c r="H13" s="722" t="s">
        <v>234</v>
      </c>
      <c r="I13" s="594" t="s">
        <v>234</v>
      </c>
      <c r="J13" s="594" t="s">
        <v>234</v>
      </c>
      <c r="K13" s="1705" t="s">
        <v>234</v>
      </c>
      <c r="L13" s="594"/>
      <c r="M13" s="722" t="s">
        <v>761</v>
      </c>
      <c r="N13" s="722" t="s">
        <v>761</v>
      </c>
      <c r="O13" s="722" t="s">
        <v>761</v>
      </c>
      <c r="P13" s="722" t="s">
        <v>761</v>
      </c>
      <c r="S13" s="604"/>
    </row>
    <row r="14" spans="1:19" s="33" customFormat="1" ht="41.25" customHeight="1">
      <c r="A14" s="19" t="s">
        <v>121</v>
      </c>
      <c r="B14" s="19" t="s">
        <v>824</v>
      </c>
      <c r="E14" s="42" t="s">
        <v>4</v>
      </c>
      <c r="F14" s="424" t="s">
        <v>365</v>
      </c>
      <c r="G14" s="424" t="s">
        <v>910</v>
      </c>
      <c r="H14" s="424" t="s">
        <v>909</v>
      </c>
      <c r="I14" s="585" t="s">
        <v>908</v>
      </c>
      <c r="J14" s="585" t="s">
        <v>1036</v>
      </c>
      <c r="K14" s="1706" t="s">
        <v>1094</v>
      </c>
      <c r="L14" s="585"/>
      <c r="M14" s="424" t="s">
        <v>400</v>
      </c>
      <c r="N14" s="424" t="s">
        <v>762</v>
      </c>
      <c r="O14" s="424" t="s">
        <v>401</v>
      </c>
      <c r="P14" s="424" t="s">
        <v>402</v>
      </c>
      <c r="S14" s="604"/>
    </row>
    <row r="15" spans="1:19" s="33" customFormat="1" ht="14.25" customHeight="1">
      <c r="A15" s="565" t="str">
        <f>'Hayco Logistics'!A3</f>
        <v>Proposed for AMJ-2017</v>
      </c>
      <c r="B15" s="1161"/>
      <c r="E15" s="43" t="s">
        <v>52</v>
      </c>
      <c r="F15" s="425">
        <v>3</v>
      </c>
      <c r="G15" s="425">
        <v>6</v>
      </c>
      <c r="H15" s="425">
        <v>16</v>
      </c>
      <c r="I15" s="586">
        <v>6</v>
      </c>
      <c r="J15" s="586">
        <v>6</v>
      </c>
      <c r="K15" s="1707">
        <v>16</v>
      </c>
      <c r="L15" s="586"/>
      <c r="M15" s="425">
        <v>6</v>
      </c>
      <c r="N15" s="425">
        <v>6</v>
      </c>
      <c r="O15" s="425">
        <v>16</v>
      </c>
      <c r="P15" s="425">
        <v>6</v>
      </c>
      <c r="S15" s="604"/>
    </row>
    <row r="16" spans="1:19" s="33" customFormat="1" ht="14.25" customHeight="1">
      <c r="A16" s="46" t="s">
        <v>94</v>
      </c>
      <c r="E16" s="42" t="s">
        <v>399</v>
      </c>
      <c r="F16" s="1037">
        <v>84896094</v>
      </c>
      <c r="G16" s="1257">
        <v>80280551</v>
      </c>
      <c r="H16" s="1250">
        <v>80280556</v>
      </c>
      <c r="I16" s="1037">
        <v>80280550</v>
      </c>
      <c r="J16" s="1257">
        <v>80296765</v>
      </c>
      <c r="K16" s="1708">
        <v>80281903</v>
      </c>
      <c r="L16" s="1037"/>
      <c r="M16" s="501">
        <v>81556876</v>
      </c>
      <c r="N16" s="501">
        <v>81556881</v>
      </c>
      <c r="O16" s="501">
        <v>81556895</v>
      </c>
      <c r="P16" s="501">
        <v>81556878</v>
      </c>
      <c r="S16" s="604"/>
    </row>
    <row r="17" spans="1:20" s="33" customFormat="1">
      <c r="A17" s="41"/>
      <c r="E17" s="42" t="s">
        <v>7</v>
      </c>
      <c r="F17" s="587">
        <v>96885201</v>
      </c>
      <c r="G17" s="500">
        <v>90586155</v>
      </c>
      <c r="H17" s="1251">
        <v>90586156</v>
      </c>
      <c r="I17" s="587">
        <v>90559132</v>
      </c>
      <c r="J17" s="500">
        <v>91018455</v>
      </c>
      <c r="K17" s="1709">
        <v>90647388</v>
      </c>
      <c r="L17" s="587"/>
      <c r="M17" s="500">
        <v>90611520</v>
      </c>
      <c r="N17" s="500">
        <v>90613885</v>
      </c>
      <c r="O17" s="500">
        <v>90565500</v>
      </c>
      <c r="P17" s="500">
        <v>90616216</v>
      </c>
      <c r="S17" s="604"/>
    </row>
    <row r="18" spans="1:20" s="33" customFormat="1">
      <c r="A18" s="41"/>
      <c r="E18" s="42" t="s">
        <v>53</v>
      </c>
      <c r="F18" s="66" t="s">
        <v>883</v>
      </c>
      <c r="G18" s="427" t="s">
        <v>883</v>
      </c>
      <c r="H18" s="1252" t="s">
        <v>883</v>
      </c>
      <c r="I18" s="66" t="s">
        <v>883</v>
      </c>
      <c r="J18" s="427" t="s">
        <v>883</v>
      </c>
      <c r="K18" s="1710" t="s">
        <v>883</v>
      </c>
      <c r="L18" s="66"/>
      <c r="M18" s="427" t="s">
        <v>95</v>
      </c>
      <c r="N18" s="427" t="s">
        <v>95</v>
      </c>
      <c r="O18" s="427" t="s">
        <v>95</v>
      </c>
      <c r="P18" s="427" t="s">
        <v>95</v>
      </c>
      <c r="S18" s="604"/>
    </row>
    <row r="19" spans="1:20" s="33" customFormat="1">
      <c r="A19" s="41"/>
      <c r="E19" s="42" t="s">
        <v>55</v>
      </c>
      <c r="F19" s="66">
        <v>360</v>
      </c>
      <c r="G19" s="427">
        <v>740</v>
      </c>
      <c r="H19" s="1253">
        <v>750</v>
      </c>
      <c r="I19" s="427">
        <v>730</v>
      </c>
      <c r="J19" s="427">
        <v>900</v>
      </c>
      <c r="K19" s="1711">
        <v>660</v>
      </c>
      <c r="L19" s="427"/>
      <c r="M19" s="427">
        <v>620</v>
      </c>
      <c r="N19" s="427" t="s">
        <v>232</v>
      </c>
      <c r="O19" s="427">
        <v>610</v>
      </c>
      <c r="P19" s="427">
        <v>630</v>
      </c>
      <c r="S19" s="604"/>
    </row>
    <row r="20" spans="1:20" s="33" customFormat="1" ht="15" customHeight="1">
      <c r="A20" s="44"/>
      <c r="B20" s="45"/>
      <c r="C20" s="45"/>
      <c r="D20" s="45"/>
      <c r="E20" s="43" t="s">
        <v>246</v>
      </c>
      <c r="F20" s="415">
        <v>25587</v>
      </c>
      <c r="G20" s="414">
        <v>17928</v>
      </c>
      <c r="H20" s="1254">
        <v>12320</v>
      </c>
      <c r="I20" s="415">
        <v>14256</v>
      </c>
      <c r="J20" s="414">
        <v>14256</v>
      </c>
      <c r="K20" s="1712">
        <v>12320</v>
      </c>
      <c r="L20" s="415"/>
      <c r="M20" s="414">
        <v>20034</v>
      </c>
      <c r="N20" s="414">
        <v>20034</v>
      </c>
      <c r="O20" s="414">
        <v>12320</v>
      </c>
      <c r="P20" s="414">
        <v>14250</v>
      </c>
      <c r="S20" s="604"/>
    </row>
    <row r="21" spans="1:20" s="33" customFormat="1" ht="15" customHeight="1">
      <c r="A21" s="55" t="s">
        <v>1172</v>
      </c>
      <c r="B21" s="1036"/>
      <c r="C21" s="1247"/>
      <c r="D21" s="1247"/>
      <c r="E21" s="1788"/>
      <c r="F21" s="1789">
        <f t="shared" ref="F21:K21" si="0">SUM(F22,F36,F37,F43:F44)</f>
        <v>1.9960865643442116</v>
      </c>
      <c r="G21" s="1790">
        <f t="shared" si="0"/>
        <v>1.9960865643442116</v>
      </c>
      <c r="H21" s="1790">
        <f t="shared" si="0"/>
        <v>2.0769624683442118</v>
      </c>
      <c r="I21" s="1790">
        <f t="shared" si="0"/>
        <v>1.9960865643442116</v>
      </c>
      <c r="J21" s="1790">
        <f t="shared" si="0"/>
        <v>1.9960865643442116</v>
      </c>
      <c r="K21" s="1791">
        <f t="shared" si="0"/>
        <v>2.2406624683442118</v>
      </c>
      <c r="L21" s="1792"/>
      <c r="M21" s="1790">
        <f>SUM(M22,M36,M37,M43:M44)</f>
        <v>1.9960865643442116</v>
      </c>
      <c r="N21" s="1790">
        <f>SUM(N22,N36,N37,N43:N44)</f>
        <v>1.9960865643442116</v>
      </c>
      <c r="O21" s="1790">
        <f>SUM(O22,O36,O37,O43:O44)</f>
        <v>2.0769624683442118</v>
      </c>
      <c r="P21" s="1791">
        <f>SUM(P22,P36,P37,P43:P44)</f>
        <v>1.9960865643442116</v>
      </c>
      <c r="Q21" s="183"/>
      <c r="S21" s="1740"/>
    </row>
    <row r="22" spans="1:20">
      <c r="A22" s="185" t="s">
        <v>1173</v>
      </c>
      <c r="B22" s="1516" t="s">
        <v>56</v>
      </c>
      <c r="C22" s="1517"/>
      <c r="D22" s="1518"/>
      <c r="E22" s="1519" t="s">
        <v>57</v>
      </c>
      <c r="F22" s="431">
        <f>SUM(F23:F31)</f>
        <v>0.96155737375146055</v>
      </c>
      <c r="G22" s="428">
        <f t="shared" ref="G22:J22" si="1">SUM(G23:G31)</f>
        <v>0.96155737375146055</v>
      </c>
      <c r="H22" s="1127">
        <f t="shared" si="1"/>
        <v>0.96155737375146055</v>
      </c>
      <c r="I22" s="428">
        <f t="shared" si="1"/>
        <v>0.96155737375146055</v>
      </c>
      <c r="J22" s="428">
        <f t="shared" si="1"/>
        <v>0.96155737375146055</v>
      </c>
      <c r="K22" s="1127">
        <f>SUM(K23:K34)</f>
        <v>1.1252573737514606</v>
      </c>
      <c r="L22" s="428"/>
      <c r="M22" s="428">
        <f>SUM(M23:M31)</f>
        <v>0.96155737375146055</v>
      </c>
      <c r="N22" s="428">
        <f>SUM(N23:N31)</f>
        <v>0.96155737375146055</v>
      </c>
      <c r="O22" s="431">
        <f>SUM(O23:O31)</f>
        <v>0.96155737375146055</v>
      </c>
      <c r="P22" s="428">
        <f>SUM(P23:P31)</f>
        <v>0.96155737375146055</v>
      </c>
      <c r="Q22" s="33"/>
      <c r="R22" s="719"/>
      <c r="S22" s="1489"/>
      <c r="T22" s="33"/>
    </row>
    <row r="23" spans="1:20">
      <c r="A23" s="47" t="s">
        <v>58</v>
      </c>
      <c r="B23" s="489" t="s">
        <v>59</v>
      </c>
      <c r="C23" s="1701"/>
      <c r="D23" s="710"/>
      <c r="E23" s="167">
        <v>68</v>
      </c>
      <c r="F23" s="710">
        <v>0.19068391999999998</v>
      </c>
      <c r="G23" s="432">
        <v>0.19068391999999998</v>
      </c>
      <c r="H23" s="432">
        <v>0.19068391999999998</v>
      </c>
      <c r="I23" s="432">
        <v>0.19068391999999998</v>
      </c>
      <c r="J23" s="432">
        <v>0.19068391999999998</v>
      </c>
      <c r="K23" s="432">
        <v>0.19068391999999998</v>
      </c>
      <c r="L23" s="432"/>
      <c r="M23" s="432">
        <v>0.19068391999999998</v>
      </c>
      <c r="N23" s="432">
        <v>0.19068391999999998</v>
      </c>
      <c r="O23" s="432">
        <v>0.19068391999999998</v>
      </c>
      <c r="P23" s="432">
        <v>0.19068391999999998</v>
      </c>
      <c r="Q23" s="33"/>
      <c r="R23" s="719"/>
      <c r="S23" s="1489"/>
      <c r="T23" s="33"/>
    </row>
    <row r="24" spans="1:20" ht="14.25" customHeight="1">
      <c r="A24" s="47" t="s">
        <v>60</v>
      </c>
      <c r="B24" s="490" t="s">
        <v>61</v>
      </c>
      <c r="C24" s="1701"/>
      <c r="D24" s="710"/>
      <c r="E24" s="167">
        <v>29.6</v>
      </c>
      <c r="F24" s="710">
        <v>0.113153136</v>
      </c>
      <c r="G24" s="432">
        <v>0.113153136</v>
      </c>
      <c r="H24" s="432">
        <v>0.113153136</v>
      </c>
      <c r="I24" s="432">
        <v>0.113153136</v>
      </c>
      <c r="J24" s="432">
        <v>0.113153136</v>
      </c>
      <c r="K24" s="432">
        <v>0.113153136</v>
      </c>
      <c r="L24" s="432"/>
      <c r="M24" s="432">
        <v>0.113153136</v>
      </c>
      <c r="N24" s="432">
        <v>0.113153136</v>
      </c>
      <c r="O24" s="432">
        <v>0.113153136</v>
      </c>
      <c r="P24" s="432">
        <v>0.113153136</v>
      </c>
      <c r="Q24" s="33"/>
      <c r="R24" s="719"/>
      <c r="S24" s="1489"/>
      <c r="T24" s="1262"/>
    </row>
    <row r="25" spans="1:20" ht="26.4">
      <c r="A25" s="48" t="s">
        <v>62</v>
      </c>
      <c r="B25" s="489" t="s">
        <v>63</v>
      </c>
      <c r="C25" s="1701"/>
      <c r="D25" s="710"/>
      <c r="E25" s="167">
        <v>6.76</v>
      </c>
      <c r="F25" s="710">
        <v>6.5337956799999999E-2</v>
      </c>
      <c r="G25" s="432">
        <v>6.5337956799999999E-2</v>
      </c>
      <c r="H25" s="432">
        <v>6.5337956799999999E-2</v>
      </c>
      <c r="I25" s="432">
        <v>6.5337956799999999E-2</v>
      </c>
      <c r="J25" s="432">
        <v>6.5337956799999999E-2</v>
      </c>
      <c r="K25" s="432">
        <v>6.5337956799999999E-2</v>
      </c>
      <c r="L25" s="432"/>
      <c r="M25" s="432">
        <v>6.5337956799999999E-2</v>
      </c>
      <c r="N25" s="432">
        <v>6.5337956799999999E-2</v>
      </c>
      <c r="O25" s="432">
        <v>6.5337956799999999E-2</v>
      </c>
      <c r="P25" s="432">
        <v>6.5337956799999999E-2</v>
      </c>
      <c r="Q25" s="33"/>
      <c r="R25" s="719"/>
      <c r="S25" s="1489"/>
      <c r="T25" s="33"/>
    </row>
    <row r="26" spans="1:20" ht="14.25" customHeight="1">
      <c r="A26" s="47" t="s">
        <v>64</v>
      </c>
      <c r="B26" s="490" t="s">
        <v>65</v>
      </c>
      <c r="C26" s="1701"/>
      <c r="D26" s="710"/>
      <c r="E26" s="167">
        <v>3.3</v>
      </c>
      <c r="F26" s="710">
        <v>1.8407785999999999E-2</v>
      </c>
      <c r="G26" s="432">
        <v>1.8407785999999999E-2</v>
      </c>
      <c r="H26" s="432">
        <v>1.8407785999999999E-2</v>
      </c>
      <c r="I26" s="432">
        <v>1.8407785999999999E-2</v>
      </c>
      <c r="J26" s="432">
        <v>1.8407785999999999E-2</v>
      </c>
      <c r="K26" s="432">
        <v>1.8407785999999999E-2</v>
      </c>
      <c r="L26" s="432"/>
      <c r="M26" s="432">
        <v>1.8407785999999999E-2</v>
      </c>
      <c r="N26" s="432">
        <v>1.8407785999999999E-2</v>
      </c>
      <c r="O26" s="432">
        <v>1.8407785999999999E-2</v>
      </c>
      <c r="P26" s="432">
        <v>1.8407785999999999E-2</v>
      </c>
      <c r="Q26" s="33"/>
      <c r="R26" s="719"/>
      <c r="S26" s="1489"/>
      <c r="T26" s="1261"/>
    </row>
    <row r="27" spans="1:20">
      <c r="A27" s="47" t="s">
        <v>66</v>
      </c>
      <c r="B27" s="490" t="s">
        <v>67</v>
      </c>
      <c r="C27" s="1701"/>
      <c r="D27" s="1700"/>
      <c r="E27" s="1286">
        <v>23.7</v>
      </c>
      <c r="F27" s="710">
        <v>0.12557912399999999</v>
      </c>
      <c r="G27" s="432">
        <v>0.12557912399999999</v>
      </c>
      <c r="H27" s="432">
        <v>0.12557912399999999</v>
      </c>
      <c r="I27" s="432">
        <v>0.12557912399999999</v>
      </c>
      <c r="J27" s="432">
        <v>0.12557912399999999</v>
      </c>
      <c r="K27" s="432">
        <v>0.12557912399999999</v>
      </c>
      <c r="L27" s="432"/>
      <c r="M27" s="432">
        <v>0.12557912399999999</v>
      </c>
      <c r="N27" s="432">
        <v>0.12557912399999999</v>
      </c>
      <c r="O27" s="432">
        <v>0.12557912399999999</v>
      </c>
      <c r="P27" s="432">
        <v>0.12557912399999999</v>
      </c>
      <c r="Q27" s="33"/>
      <c r="R27" s="719"/>
      <c r="S27" s="1489"/>
      <c r="T27" s="33"/>
    </row>
    <row r="28" spans="1:20" ht="26.4">
      <c r="A28" s="476" t="s">
        <v>396</v>
      </c>
      <c r="B28" s="490" t="s">
        <v>397</v>
      </c>
      <c r="C28" s="1124"/>
      <c r="D28" s="710"/>
      <c r="E28" s="167"/>
      <c r="F28" s="180">
        <v>0.36320000000000002</v>
      </c>
      <c r="G28" s="432">
        <v>0.36320000000000002</v>
      </c>
      <c r="H28" s="432">
        <v>0.36320000000000002</v>
      </c>
      <c r="I28" s="432">
        <v>0.36320000000000002</v>
      </c>
      <c r="J28" s="432">
        <v>0.36320000000000002</v>
      </c>
      <c r="K28" s="432">
        <v>0.36320000000000002</v>
      </c>
      <c r="L28" s="432"/>
      <c r="M28" s="468">
        <v>0.36320000000000002</v>
      </c>
      <c r="N28" s="468">
        <v>0.36320000000000002</v>
      </c>
      <c r="O28" s="180">
        <v>0.36320000000000002</v>
      </c>
      <c r="P28" s="468">
        <v>0.36320000000000002</v>
      </c>
      <c r="Q28" s="33"/>
      <c r="R28" s="719"/>
      <c r="S28" s="1489"/>
      <c r="T28" s="1774"/>
    </row>
    <row r="29" spans="1:20" ht="12" customHeight="1">
      <c r="A29" s="47" t="s">
        <v>68</v>
      </c>
      <c r="B29" s="491"/>
      <c r="C29" s="1124"/>
      <c r="D29" s="710"/>
      <c r="E29" s="167"/>
      <c r="F29" s="180">
        <v>2.7E-2</v>
      </c>
      <c r="G29" s="432">
        <v>2.7E-2</v>
      </c>
      <c r="H29" s="432">
        <v>2.7E-2</v>
      </c>
      <c r="I29" s="432">
        <v>2.7E-2</v>
      </c>
      <c r="J29" s="432">
        <v>2.7E-2</v>
      </c>
      <c r="K29" s="432">
        <v>2.7E-2</v>
      </c>
      <c r="L29" s="432"/>
      <c r="M29" s="468">
        <v>2.7E-2</v>
      </c>
      <c r="N29" s="468">
        <v>2.7E-2</v>
      </c>
      <c r="O29" s="180">
        <v>2.7E-2</v>
      </c>
      <c r="P29" s="468">
        <v>2.7E-2</v>
      </c>
      <c r="Q29" s="33"/>
      <c r="R29" s="719"/>
      <c r="S29" s="1489"/>
      <c r="T29" s="33"/>
    </row>
    <row r="30" spans="1:20" ht="12" customHeight="1">
      <c r="A30" s="47" t="s">
        <v>242</v>
      </c>
      <c r="B30" s="491"/>
      <c r="C30" s="1124"/>
      <c r="D30" s="710"/>
      <c r="E30" s="167"/>
      <c r="F30" s="180">
        <v>4.6579450951460703E-2</v>
      </c>
      <c r="G30" s="432">
        <v>4.6579450951460703E-2</v>
      </c>
      <c r="H30" s="432">
        <v>4.6579450951460703E-2</v>
      </c>
      <c r="I30" s="432">
        <v>4.6579450951460703E-2</v>
      </c>
      <c r="J30" s="432">
        <v>4.6579450951460703E-2</v>
      </c>
      <c r="K30" s="432">
        <v>4.6579450951460703E-2</v>
      </c>
      <c r="L30" s="432"/>
      <c r="M30" s="468">
        <v>4.6579450951460703E-2</v>
      </c>
      <c r="N30" s="468">
        <v>4.6579450951460703E-2</v>
      </c>
      <c r="O30" s="180">
        <v>4.6579450951460703E-2</v>
      </c>
      <c r="P30" s="468">
        <v>4.6579450951460703E-2</v>
      </c>
      <c r="Q30" s="33"/>
      <c r="R30" s="1848"/>
      <c r="S30" s="1849"/>
      <c r="T30" s="33"/>
    </row>
    <row r="31" spans="1:20" ht="12" customHeight="1">
      <c r="A31" s="47" t="s">
        <v>46</v>
      </c>
      <c r="B31" s="491"/>
      <c r="C31" s="1124"/>
      <c r="D31" s="710"/>
      <c r="E31" s="167"/>
      <c r="F31" s="180">
        <v>1.1616E-2</v>
      </c>
      <c r="G31" s="432">
        <v>1.1616E-2</v>
      </c>
      <c r="H31" s="432">
        <v>1.1616E-2</v>
      </c>
      <c r="I31" s="432">
        <v>1.1616E-2</v>
      </c>
      <c r="J31" s="432">
        <v>1.1616E-2</v>
      </c>
      <c r="K31" s="432">
        <v>1.1616E-2</v>
      </c>
      <c r="L31" s="432"/>
      <c r="M31" s="468">
        <v>1.1616E-2</v>
      </c>
      <c r="N31" s="468">
        <v>1.1616E-2</v>
      </c>
      <c r="O31" s="180">
        <v>1.1616E-2</v>
      </c>
      <c r="P31" s="468">
        <v>1.1616E-2</v>
      </c>
      <c r="Q31" s="33"/>
      <c r="R31" s="1848"/>
      <c r="S31" s="1849"/>
      <c r="T31" s="1450"/>
    </row>
    <row r="32" spans="1:20" ht="12" customHeight="1">
      <c r="A32" s="47" t="s">
        <v>884</v>
      </c>
      <c r="B32" s="491"/>
      <c r="C32" s="1474"/>
      <c r="D32" s="1700"/>
      <c r="E32" s="167"/>
      <c r="F32" s="180"/>
      <c r="G32" s="432"/>
      <c r="H32" s="1038"/>
      <c r="I32" s="432"/>
      <c r="J32" s="432"/>
      <c r="K32" s="1038">
        <v>0.14030000000000001</v>
      </c>
      <c r="L32" s="432"/>
      <c r="M32" s="468"/>
      <c r="N32" s="468"/>
      <c r="O32" s="180"/>
      <c r="P32" s="468"/>
      <c r="Q32" s="33"/>
      <c r="R32" s="719"/>
      <c r="S32" s="1489"/>
      <c r="T32" s="1450"/>
    </row>
    <row r="33" spans="1:20" ht="12" customHeight="1">
      <c r="A33" s="47" t="s">
        <v>885</v>
      </c>
      <c r="B33" s="491" t="s">
        <v>887</v>
      </c>
      <c r="C33" s="1474"/>
      <c r="D33" s="1700"/>
      <c r="E33" s="167"/>
      <c r="F33" s="180"/>
      <c r="G33" s="432"/>
      <c r="H33" s="1038"/>
      <c r="I33" s="432"/>
      <c r="J33" s="432"/>
      <c r="K33" s="1038">
        <v>1.15E-2</v>
      </c>
      <c r="L33" s="432"/>
      <c r="M33" s="468"/>
      <c r="N33" s="468"/>
      <c r="O33" s="180"/>
      <c r="P33" s="468"/>
      <c r="Q33" s="33"/>
      <c r="R33" s="1261"/>
      <c r="S33" s="604"/>
      <c r="T33" s="33"/>
    </row>
    <row r="34" spans="1:20" ht="12" customHeight="1">
      <c r="A34" s="47" t="s">
        <v>886</v>
      </c>
      <c r="B34" s="491"/>
      <c r="C34" s="1474"/>
      <c r="D34" s="1700"/>
      <c r="E34" s="167"/>
      <c r="F34" s="180"/>
      <c r="G34" s="432"/>
      <c r="H34" s="1038"/>
      <c r="I34" s="432"/>
      <c r="J34" s="432"/>
      <c r="K34" s="1038">
        <v>1.1900000000000001E-2</v>
      </c>
      <c r="L34" s="432"/>
      <c r="M34" s="468"/>
      <c r="N34" s="468"/>
      <c r="O34" s="180"/>
      <c r="P34" s="468"/>
      <c r="Q34" s="33"/>
      <c r="R34" s="1261"/>
      <c r="S34" s="604"/>
      <c r="T34" s="33"/>
    </row>
    <row r="35" spans="1:20" ht="12.75" customHeight="1">
      <c r="A35" s="46" t="s">
        <v>238</v>
      </c>
      <c r="B35" s="493"/>
      <c r="C35" s="497"/>
      <c r="D35" s="495"/>
      <c r="E35" s="167"/>
      <c r="F35" s="698"/>
      <c r="G35" s="433"/>
      <c r="H35" s="1126"/>
      <c r="I35" s="433"/>
      <c r="J35" s="433"/>
      <c r="K35" s="1126"/>
      <c r="L35" s="433"/>
      <c r="M35" s="433"/>
      <c r="N35" s="433"/>
      <c r="O35" s="698"/>
      <c r="P35" s="433"/>
      <c r="Q35" s="33"/>
      <c r="R35" s="1150"/>
    </row>
    <row r="36" spans="1:20" ht="12.75" customHeight="1">
      <c r="A36" s="45" t="s">
        <v>239</v>
      </c>
      <c r="B36" s="494"/>
      <c r="C36" s="498"/>
      <c r="D36" s="496"/>
      <c r="E36" s="1567">
        <v>1</v>
      </c>
      <c r="F36" s="1532">
        <v>0</v>
      </c>
      <c r="G36" s="50">
        <v>0</v>
      </c>
      <c r="H36" s="181">
        <v>8.0875904000000012E-2</v>
      </c>
      <c r="I36" s="50">
        <v>0</v>
      </c>
      <c r="J36" s="50">
        <v>0</v>
      </c>
      <c r="K36" s="181">
        <v>8.0875904000000012E-2</v>
      </c>
      <c r="L36" s="50"/>
      <c r="M36" s="50">
        <v>0</v>
      </c>
      <c r="N36" s="50">
        <v>0</v>
      </c>
      <c r="O36" s="181">
        <v>8.0875904000000012E-2</v>
      </c>
      <c r="P36" s="50">
        <v>0</v>
      </c>
      <c r="Q36" s="33"/>
      <c r="R36" s="1150"/>
    </row>
    <row r="37" spans="1:20" ht="16.5" customHeight="1">
      <c r="A37" s="1526" t="s">
        <v>1174</v>
      </c>
      <c r="B37" s="1527"/>
      <c r="C37" s="1528"/>
      <c r="D37" s="1529"/>
      <c r="E37" s="1530"/>
      <c r="F37" s="723">
        <f>SUM(F38:F41)</f>
        <v>0.40593169981721866</v>
      </c>
      <c r="G37" s="697">
        <f>SUM(G38:G41)</f>
        <v>0.40593169981721866</v>
      </c>
      <c r="H37" s="1125">
        <f t="shared" ref="H37:J37" si="2">SUM(H38:H41)</f>
        <v>0.40593169981721866</v>
      </c>
      <c r="I37" s="697">
        <f>SUM(I38:I41)</f>
        <v>0.40593169981721866</v>
      </c>
      <c r="J37" s="697">
        <f t="shared" si="2"/>
        <v>0.40593169981721866</v>
      </c>
      <c r="K37" s="1125">
        <f>SUM(K38:K41)</f>
        <v>0.40593169981721866</v>
      </c>
      <c r="L37" s="697"/>
      <c r="M37" s="697">
        <f>SUM(M38:M41)</f>
        <v>0.40593169981721866</v>
      </c>
      <c r="N37" s="697">
        <f>SUM(N38:N41)</f>
        <v>0.40593169981721866</v>
      </c>
      <c r="O37" s="723">
        <f>SUM(O38:O41)</f>
        <v>0.40593169981721866</v>
      </c>
      <c r="P37" s="697">
        <f>SUM(P38:P41)</f>
        <v>0.40593169981721866</v>
      </c>
      <c r="Q37" s="33"/>
      <c r="R37" s="1261"/>
      <c r="S37" s="604"/>
      <c r="T37" s="33"/>
    </row>
    <row r="38" spans="1:20" ht="14.25" customHeight="1">
      <c r="A38" s="47" t="s">
        <v>237</v>
      </c>
      <c r="B38" s="491" t="s">
        <v>69</v>
      </c>
      <c r="C38" s="1565"/>
      <c r="D38" s="710"/>
      <c r="E38" s="167">
        <v>70</v>
      </c>
      <c r="F38" s="710">
        <v>0.27837679999999998</v>
      </c>
      <c r="G38" s="432">
        <v>0.27837679999999998</v>
      </c>
      <c r="H38" s="432">
        <v>0.27837679999999998</v>
      </c>
      <c r="I38" s="432">
        <v>0.27837679999999998</v>
      </c>
      <c r="J38" s="432">
        <v>0.27837679999999998</v>
      </c>
      <c r="K38" s="432">
        <v>0.27837679999999998</v>
      </c>
      <c r="L38" s="432"/>
      <c r="M38" s="432">
        <v>0.27837679999999998</v>
      </c>
      <c r="N38" s="432">
        <v>0.27837679999999998</v>
      </c>
      <c r="O38" s="432">
        <v>0.27837679999999998</v>
      </c>
      <c r="P38" s="432">
        <v>0.27837679999999998</v>
      </c>
      <c r="Q38" s="33"/>
      <c r="R38" s="1150"/>
    </row>
    <row r="39" spans="1:20" ht="13.8">
      <c r="A39" s="47" t="s">
        <v>70</v>
      </c>
      <c r="B39" s="1077" t="s">
        <v>1176</v>
      </c>
      <c r="C39" s="1702"/>
      <c r="D39" s="710"/>
      <c r="E39" s="167">
        <v>12.25</v>
      </c>
      <c r="F39" s="710">
        <v>5.2967525183941315E-2</v>
      </c>
      <c r="G39" s="432">
        <v>5.2967525183941315E-2</v>
      </c>
      <c r="H39" s="432">
        <v>5.2967525183941315E-2</v>
      </c>
      <c r="I39" s="432">
        <v>5.2967525183941315E-2</v>
      </c>
      <c r="J39" s="432">
        <v>5.2967525183941315E-2</v>
      </c>
      <c r="K39" s="432">
        <v>5.2967525183941315E-2</v>
      </c>
      <c r="L39" s="432"/>
      <c r="M39" s="432">
        <v>5.2967525183941315E-2</v>
      </c>
      <c r="N39" s="432">
        <v>5.2967525183941315E-2</v>
      </c>
      <c r="O39" s="432">
        <v>5.2967525183941301E-2</v>
      </c>
      <c r="P39" s="432">
        <v>5.2967525183941315E-2</v>
      </c>
      <c r="Q39" s="33"/>
      <c r="R39" s="1150"/>
    </row>
    <row r="40" spans="1:20" ht="14.25" customHeight="1">
      <c r="A40" s="47" t="s">
        <v>71</v>
      </c>
      <c r="B40" s="492"/>
      <c r="C40" s="1565"/>
      <c r="D40" s="711"/>
      <c r="E40" s="1078">
        <v>4.4999999999999998E-2</v>
      </c>
      <c r="F40" s="430">
        <v>1.4910494633277357E-2</v>
      </c>
      <c r="G40" s="432">
        <v>1.4910494633277357E-2</v>
      </c>
      <c r="H40" s="432">
        <v>1.4910494633277357E-2</v>
      </c>
      <c r="I40" s="432">
        <v>1.4910494633277357E-2</v>
      </c>
      <c r="J40" s="432">
        <v>1.4910494633277357E-2</v>
      </c>
      <c r="K40" s="432">
        <v>1.4910494633277357E-2</v>
      </c>
      <c r="L40" s="432"/>
      <c r="M40" s="432">
        <v>1.4910494633277357E-2</v>
      </c>
      <c r="N40" s="432">
        <v>1.4910494633277357E-2</v>
      </c>
      <c r="O40" s="432">
        <v>1.4910494633277357E-2</v>
      </c>
      <c r="P40" s="432">
        <v>1.4910494633277357E-2</v>
      </c>
      <c r="Q40" s="33"/>
      <c r="R40" s="1150"/>
    </row>
    <row r="41" spans="1:20" ht="12.75" customHeight="1">
      <c r="A41" s="45" t="s">
        <v>76</v>
      </c>
      <c r="B41" s="494" t="s">
        <v>77</v>
      </c>
      <c r="C41" s="1703"/>
      <c r="D41" s="1523"/>
      <c r="E41" s="170">
        <v>7.3</v>
      </c>
      <c r="F41" s="1523">
        <v>5.9676880000000002E-2</v>
      </c>
      <c r="G41" s="50">
        <v>5.9676880000000002E-2</v>
      </c>
      <c r="H41" s="50">
        <v>5.9676880000000002E-2</v>
      </c>
      <c r="I41" s="50">
        <v>5.9676880000000002E-2</v>
      </c>
      <c r="J41" s="50">
        <v>5.9676880000000002E-2</v>
      </c>
      <c r="K41" s="50">
        <v>5.9676880000000002E-2</v>
      </c>
      <c r="L41" s="50"/>
      <c r="M41" s="50">
        <v>5.9676880000000002E-2</v>
      </c>
      <c r="N41" s="50">
        <v>5.9676880000000002E-2</v>
      </c>
      <c r="O41" s="50">
        <v>5.9676880000000002E-2</v>
      </c>
      <c r="P41" s="50">
        <v>5.9676880000000002E-2</v>
      </c>
      <c r="Q41" s="33"/>
      <c r="R41" s="1150"/>
    </row>
    <row r="42" spans="1:20" ht="12.75" customHeight="1">
      <c r="A42" s="185" t="s">
        <v>1175</v>
      </c>
      <c r="B42" s="493"/>
      <c r="C42" s="1565"/>
      <c r="D42" s="495"/>
      <c r="E42" s="167"/>
      <c r="F42" s="698"/>
      <c r="G42" s="433"/>
      <c r="H42" s="1126"/>
      <c r="I42" s="433"/>
      <c r="J42" s="433"/>
      <c r="K42" s="1126"/>
      <c r="L42" s="433"/>
      <c r="M42" s="433"/>
      <c r="N42" s="433"/>
      <c r="O42" s="698"/>
      <c r="P42" s="433"/>
      <c r="Q42" s="33"/>
      <c r="R42" s="1150"/>
    </row>
    <row r="43" spans="1:20" ht="12.75" customHeight="1">
      <c r="A43" s="47" t="s">
        <v>72</v>
      </c>
      <c r="B43" s="492" t="s">
        <v>73</v>
      </c>
      <c r="C43" s="1565"/>
      <c r="D43" s="711"/>
      <c r="E43" s="169"/>
      <c r="F43" s="430">
        <v>0.57906936203593085</v>
      </c>
      <c r="G43" s="432">
        <v>0.57906936203593085</v>
      </c>
      <c r="H43" s="432">
        <v>0.57906936203593085</v>
      </c>
      <c r="I43" s="432">
        <v>0.57906936203593085</v>
      </c>
      <c r="J43" s="432">
        <v>0.57906936203593085</v>
      </c>
      <c r="K43" s="432">
        <v>0.57906936203593085</v>
      </c>
      <c r="L43" s="432"/>
      <c r="M43" s="432">
        <v>0.57906936203593085</v>
      </c>
      <c r="N43" s="432">
        <v>0.57906936203593085</v>
      </c>
      <c r="O43" s="432">
        <v>0.57906936203593085</v>
      </c>
      <c r="P43" s="432">
        <v>0.57906936203593085</v>
      </c>
      <c r="Q43" s="33"/>
      <c r="R43" s="1150"/>
    </row>
    <row r="44" spans="1:20" ht="12.75" customHeight="1">
      <c r="A44" s="1520" t="s">
        <v>74</v>
      </c>
      <c r="B44" s="1521" t="s">
        <v>75</v>
      </c>
      <c r="C44" s="1522"/>
      <c r="D44" s="1523"/>
      <c r="E44" s="1524"/>
      <c r="F44" s="1525">
        <v>4.9528128739601697E-2</v>
      </c>
      <c r="G44" s="50">
        <v>4.9528128739601697E-2</v>
      </c>
      <c r="H44" s="50">
        <v>4.9528128739601697E-2</v>
      </c>
      <c r="I44" s="50">
        <v>4.9528128739601697E-2</v>
      </c>
      <c r="J44" s="50">
        <v>4.9528128739601697E-2</v>
      </c>
      <c r="K44" s="50">
        <v>4.9528128739601697E-2</v>
      </c>
      <c r="L44" s="50"/>
      <c r="M44" s="50">
        <v>4.9528128739601697E-2</v>
      </c>
      <c r="N44" s="50">
        <v>4.9528128739601697E-2</v>
      </c>
      <c r="O44" s="50">
        <v>4.9528128739601697E-2</v>
      </c>
      <c r="P44" s="50">
        <v>4.9528128739601697E-2</v>
      </c>
      <c r="Q44" s="33"/>
      <c r="R44" s="1150"/>
    </row>
    <row r="45" spans="1:20" ht="15.75" customHeight="1">
      <c r="A45" s="56" t="s">
        <v>1177</v>
      </c>
      <c r="B45" s="1783"/>
      <c r="C45" s="1784"/>
      <c r="D45" s="1784"/>
      <c r="E45" s="1785"/>
      <c r="F45" s="1786"/>
      <c r="G45" s="1786"/>
      <c r="H45" s="1786"/>
      <c r="I45" s="1787"/>
      <c r="J45" s="1787"/>
      <c r="K45" s="1786"/>
      <c r="L45" s="1787"/>
      <c r="M45" s="1787"/>
      <c r="N45" s="1787"/>
      <c r="O45" s="1787"/>
      <c r="P45" s="1786"/>
      <c r="Q45" s="33"/>
    </row>
    <row r="46" spans="1:20" ht="16.5" customHeight="1">
      <c r="A46" s="185" t="s">
        <v>1178</v>
      </c>
      <c r="B46" s="1779"/>
      <c r="C46" s="51"/>
      <c r="D46" s="51"/>
      <c r="E46" s="1533"/>
      <c r="F46" s="429">
        <f>SUM(F47:F51)</f>
        <v>0.26241306785997526</v>
      </c>
      <c r="G46" s="429"/>
      <c r="H46" s="429"/>
      <c r="I46" s="186"/>
      <c r="J46" s="186"/>
      <c r="K46" s="429"/>
      <c r="L46" s="186"/>
      <c r="M46" s="186"/>
      <c r="N46" s="186"/>
      <c r="O46" s="186"/>
      <c r="P46" s="429"/>
      <c r="Q46" s="33"/>
    </row>
    <row r="47" spans="1:20" ht="12" customHeight="1">
      <c r="A47" s="183" t="s">
        <v>245</v>
      </c>
      <c r="B47" s="492"/>
      <c r="C47" s="49"/>
      <c r="D47" s="49"/>
      <c r="E47" s="1534"/>
      <c r="F47" s="188">
        <v>0.17130657830142382</v>
      </c>
      <c r="G47" s="188"/>
      <c r="H47" s="188"/>
      <c r="I47" s="664"/>
      <c r="J47" s="664"/>
      <c r="K47" s="188"/>
      <c r="L47" s="664"/>
      <c r="M47" s="664"/>
      <c r="N47" s="664"/>
      <c r="O47" s="664"/>
      <c r="P47" s="188"/>
      <c r="Q47" s="33"/>
    </row>
    <row r="48" spans="1:20" ht="12" customHeight="1">
      <c r="A48" s="183" t="s">
        <v>78</v>
      </c>
      <c r="B48" s="492"/>
      <c r="C48" s="49"/>
      <c r="D48" s="49"/>
      <c r="E48" s="1534"/>
      <c r="F48" s="188">
        <v>1.7941025641025617E-2</v>
      </c>
      <c r="G48" s="188"/>
      <c r="H48" s="188"/>
      <c r="I48" s="664"/>
      <c r="J48" s="664"/>
      <c r="K48" s="188"/>
      <c r="L48" s="664"/>
      <c r="M48" s="664"/>
      <c r="N48" s="664"/>
      <c r="O48" s="664"/>
      <c r="P48" s="188"/>
      <c r="Q48" s="33"/>
    </row>
    <row r="49" spans="1:19" ht="12" customHeight="1">
      <c r="A49" s="183" t="s">
        <v>80</v>
      </c>
      <c r="B49" s="492"/>
      <c r="C49" s="49"/>
      <c r="D49" s="49"/>
      <c r="E49" s="1534"/>
      <c r="F49" s="188">
        <v>6.4465463917525806E-2</v>
      </c>
      <c r="G49" s="188"/>
      <c r="H49" s="188"/>
      <c r="I49" s="664"/>
      <c r="J49" s="664"/>
      <c r="K49" s="188"/>
      <c r="L49" s="664"/>
      <c r="M49" s="664"/>
      <c r="N49" s="664"/>
      <c r="O49" s="664"/>
      <c r="P49" s="188"/>
      <c r="Q49" s="33"/>
    </row>
    <row r="50" spans="1:19" ht="12" customHeight="1">
      <c r="A50" s="183" t="s">
        <v>81</v>
      </c>
      <c r="B50" s="492"/>
      <c r="C50" s="49"/>
      <c r="D50" s="49"/>
      <c r="E50" s="1534"/>
      <c r="F50" s="188">
        <v>2E-3</v>
      </c>
      <c r="G50" s="188"/>
      <c r="H50" s="188"/>
      <c r="I50" s="664"/>
      <c r="J50" s="664"/>
      <c r="K50" s="188"/>
      <c r="L50" s="664"/>
      <c r="M50" s="664"/>
      <c r="N50" s="664"/>
      <c r="O50" s="664"/>
      <c r="P50" s="188"/>
      <c r="Q50" s="33"/>
    </row>
    <row r="51" spans="1:19" ht="12" customHeight="1">
      <c r="A51" s="184" t="s">
        <v>83</v>
      </c>
      <c r="B51" s="1521"/>
      <c r="C51" s="1531"/>
      <c r="D51" s="1531"/>
      <c r="E51" s="1535"/>
      <c r="F51" s="666">
        <v>6.7000000000000002E-3</v>
      </c>
      <c r="G51" s="666"/>
      <c r="H51" s="666"/>
      <c r="I51" s="667"/>
      <c r="J51" s="667"/>
      <c r="K51" s="666"/>
      <c r="L51" s="667"/>
      <c r="M51" s="667"/>
      <c r="N51" s="667"/>
      <c r="O51" s="667"/>
      <c r="P51" s="666"/>
      <c r="Q51" s="33"/>
    </row>
    <row r="52" spans="1:19" s="54" customFormat="1" ht="14.25" customHeight="1">
      <c r="A52" s="41" t="s">
        <v>1327</v>
      </c>
      <c r="B52" s="1780"/>
      <c r="C52" s="480"/>
      <c r="D52" s="480"/>
      <c r="E52" s="1536"/>
      <c r="F52" s="188"/>
      <c r="G52" s="188"/>
      <c r="H52" s="668">
        <f>SUM(H53:H60)</f>
        <v>0.60845356948274365</v>
      </c>
      <c r="I52" s="664"/>
      <c r="J52" s="664"/>
      <c r="K52" s="668">
        <f>SUM(K53:K60)</f>
        <v>0.60845356948274398</v>
      </c>
      <c r="L52" s="664"/>
      <c r="M52" s="188"/>
      <c r="N52" s="188"/>
      <c r="O52" s="668">
        <f>SUM(O53:O60)</f>
        <v>0.61917416488309329</v>
      </c>
      <c r="P52" s="188"/>
      <c r="Q52" s="52"/>
      <c r="R52" s="52"/>
      <c r="S52" s="1752"/>
    </row>
    <row r="53" spans="1:19" s="54" customFormat="1" ht="13.8">
      <c r="A53" s="476" t="s">
        <v>245</v>
      </c>
      <c r="B53" s="1781"/>
      <c r="C53" s="1275"/>
      <c r="D53" s="481"/>
      <c r="E53" s="1537"/>
      <c r="F53" s="188"/>
      <c r="G53" s="188"/>
      <c r="H53" s="188">
        <v>0.17052371134020572</v>
      </c>
      <c r="I53" s="664"/>
      <c r="J53" s="664"/>
      <c r="K53" s="188">
        <v>0.170523711340206</v>
      </c>
      <c r="L53" s="664"/>
      <c r="M53" s="188"/>
      <c r="N53" s="188"/>
      <c r="O53" s="188">
        <v>0.17052371134020572</v>
      </c>
      <c r="P53" s="188"/>
      <c r="Q53" s="52"/>
      <c r="R53" s="52"/>
      <c r="S53" s="1752"/>
    </row>
    <row r="54" spans="1:19" s="54" customFormat="1" ht="26.4">
      <c r="A54" s="476" t="s">
        <v>421</v>
      </c>
      <c r="B54" s="1781"/>
      <c r="C54" s="1275"/>
      <c r="D54" s="481"/>
      <c r="E54" s="1537"/>
      <c r="F54" s="188"/>
      <c r="G54" s="188"/>
      <c r="H54" s="188">
        <v>1.14E-2</v>
      </c>
      <c r="I54" s="664"/>
      <c r="J54" s="664"/>
      <c r="K54" s="188">
        <v>1.14E-2</v>
      </c>
      <c r="L54" s="664"/>
      <c r="M54" s="188"/>
      <c r="N54" s="188"/>
      <c r="O54" s="188">
        <v>1.14E-2</v>
      </c>
      <c r="P54" s="188"/>
      <c r="Q54" s="52"/>
      <c r="R54" s="1258"/>
      <c r="S54" s="1752"/>
    </row>
    <row r="55" spans="1:19" s="54" customFormat="1" ht="39.6">
      <c r="A55" s="476" t="s">
        <v>422</v>
      </c>
      <c r="B55" s="1781" t="s">
        <v>423</v>
      </c>
      <c r="C55" s="1275"/>
      <c r="D55" s="481"/>
      <c r="E55" s="1538">
        <v>1</v>
      </c>
      <c r="F55" s="188"/>
      <c r="G55" s="188"/>
      <c r="H55" s="188">
        <v>4.1411497808713622E-2</v>
      </c>
      <c r="I55" s="664"/>
      <c r="J55" s="664"/>
      <c r="K55" s="188">
        <v>4.1411497808713622E-2</v>
      </c>
      <c r="L55" s="664"/>
      <c r="M55" s="188"/>
      <c r="N55" s="188"/>
      <c r="O55" s="188">
        <v>5.2132093209063236E-2</v>
      </c>
      <c r="P55" s="188"/>
      <c r="Q55" s="52"/>
      <c r="R55" s="1259"/>
      <c r="S55" s="1752"/>
    </row>
    <row r="56" spans="1:19" s="54" customFormat="1" ht="13.8">
      <c r="A56" s="476" t="s">
        <v>79</v>
      </c>
      <c r="B56" s="664"/>
      <c r="C56" s="1070"/>
      <c r="D56" s="482"/>
      <c r="E56" s="1539"/>
      <c r="F56" s="188"/>
      <c r="G56" s="188"/>
      <c r="H56" s="188">
        <v>0.23350000000000001</v>
      </c>
      <c r="I56" s="664"/>
      <c r="J56" s="664"/>
      <c r="K56" s="188">
        <v>0.23350000000000001</v>
      </c>
      <c r="L56" s="664"/>
      <c r="M56" s="188"/>
      <c r="N56" s="188"/>
      <c r="O56" s="188">
        <v>0.23350000000000001</v>
      </c>
      <c r="P56" s="188"/>
      <c r="Q56" s="52"/>
      <c r="R56" s="52"/>
      <c r="S56" s="1752"/>
    </row>
    <row r="57" spans="1:19" s="54" customFormat="1" ht="13.8">
      <c r="A57" s="476" t="s">
        <v>80</v>
      </c>
      <c r="B57" s="1781"/>
      <c r="C57" s="1275"/>
      <c r="D57" s="481"/>
      <c r="E57" s="1537"/>
      <c r="F57" s="188"/>
      <c r="G57" s="188"/>
      <c r="H57" s="188">
        <v>7.8100000000000003E-2</v>
      </c>
      <c r="I57" s="664"/>
      <c r="J57" s="664"/>
      <c r="K57" s="188">
        <v>7.8100000000000003E-2</v>
      </c>
      <c r="L57" s="664"/>
      <c r="M57" s="188"/>
      <c r="N57" s="188"/>
      <c r="O57" s="188">
        <v>7.8100000000000003E-2</v>
      </c>
      <c r="P57" s="188"/>
      <c r="Q57" s="52"/>
      <c r="S57" s="1752"/>
    </row>
    <row r="58" spans="1:19" s="54" customFormat="1" ht="13.8">
      <c r="A58" s="476" t="s">
        <v>81</v>
      </c>
      <c r="B58" s="1781"/>
      <c r="C58" s="1275"/>
      <c r="D58" s="481"/>
      <c r="E58" s="1537"/>
      <c r="F58" s="188"/>
      <c r="G58" s="188"/>
      <c r="H58" s="188">
        <v>2E-3</v>
      </c>
      <c r="I58" s="664"/>
      <c r="J58" s="664"/>
      <c r="K58" s="188">
        <v>2E-3</v>
      </c>
      <c r="L58" s="664"/>
      <c r="M58" s="188"/>
      <c r="N58" s="188"/>
      <c r="O58" s="188">
        <v>2E-3</v>
      </c>
      <c r="P58" s="188"/>
      <c r="Q58" s="52"/>
      <c r="S58" s="1752"/>
    </row>
    <row r="59" spans="1:19" s="54" customFormat="1" ht="13.8">
      <c r="A59" s="476" t="s">
        <v>82</v>
      </c>
      <c r="B59" s="1781"/>
      <c r="C59" s="1275"/>
      <c r="D59" s="481"/>
      <c r="E59" s="1537"/>
      <c r="F59" s="188"/>
      <c r="G59" s="188"/>
      <c r="H59" s="188">
        <v>1.0418360333824286E-2</v>
      </c>
      <c r="I59" s="188"/>
      <c r="J59" s="188"/>
      <c r="K59" s="188">
        <v>1.0418360333824286E-2</v>
      </c>
      <c r="L59" s="664"/>
      <c r="M59" s="188"/>
      <c r="N59" s="188"/>
      <c r="O59" s="188">
        <v>1.0418360333824286E-2</v>
      </c>
      <c r="P59" s="188"/>
      <c r="Q59" s="52"/>
      <c r="S59" s="1752"/>
    </row>
    <row r="60" spans="1:19" s="54" customFormat="1" ht="13.8">
      <c r="A60" s="1276" t="s">
        <v>789</v>
      </c>
      <c r="B60" s="1782"/>
      <c r="C60" s="1277"/>
      <c r="D60" s="483"/>
      <c r="E60" s="1540"/>
      <c r="F60" s="666"/>
      <c r="G60" s="666"/>
      <c r="H60" s="666">
        <v>6.1100000000000002E-2</v>
      </c>
      <c r="I60" s="667"/>
      <c r="J60" s="667"/>
      <c r="K60" s="666">
        <v>6.1100000000000002E-2</v>
      </c>
      <c r="L60" s="667"/>
      <c r="M60" s="666"/>
      <c r="N60" s="666"/>
      <c r="O60" s="666">
        <v>6.1100000000000002E-2</v>
      </c>
      <c r="P60" s="666"/>
      <c r="Q60" s="52"/>
      <c r="S60" s="1752"/>
    </row>
    <row r="61" spans="1:19" s="54" customFormat="1" ht="13.8">
      <c r="A61" s="41" t="s">
        <v>763</v>
      </c>
      <c r="B61" s="1781"/>
      <c r="C61" s="1275"/>
      <c r="D61" s="481"/>
      <c r="E61" s="1537"/>
      <c r="F61" s="668"/>
      <c r="G61" s="668">
        <f>SUM(G62:G67)</f>
        <v>0.25161686340991807</v>
      </c>
      <c r="H61" s="188"/>
      <c r="I61" s="664"/>
      <c r="J61" s="664"/>
      <c r="K61" s="188"/>
      <c r="L61" s="664"/>
      <c r="M61" s="188"/>
      <c r="N61" s="188"/>
      <c r="O61" s="188"/>
      <c r="P61" s="188"/>
      <c r="Q61" s="52"/>
      <c r="S61" s="1752"/>
    </row>
    <row r="62" spans="1:19" s="54" customFormat="1" ht="39.6">
      <c r="A62" s="1474" t="s">
        <v>403</v>
      </c>
      <c r="B62" s="1781" t="s">
        <v>404</v>
      </c>
      <c r="C62" s="1275"/>
      <c r="D62" s="481"/>
      <c r="E62" s="1541">
        <v>1</v>
      </c>
      <c r="F62" s="188"/>
      <c r="G62" s="188">
        <v>0.13795100998374701</v>
      </c>
      <c r="H62" s="188"/>
      <c r="I62" s="664"/>
      <c r="J62" s="664"/>
      <c r="K62" s="188"/>
      <c r="L62" s="664"/>
      <c r="M62" s="188"/>
      <c r="N62" s="188"/>
      <c r="O62" s="188"/>
      <c r="P62" s="188"/>
      <c r="Q62" s="52"/>
      <c r="S62" s="1752"/>
    </row>
    <row r="63" spans="1:19" s="54" customFormat="1" ht="26.4">
      <c r="A63" s="1474" t="s">
        <v>405</v>
      </c>
      <c r="B63" s="1781" t="s">
        <v>406</v>
      </c>
      <c r="C63" s="1275"/>
      <c r="D63" s="481"/>
      <c r="E63" s="1541">
        <v>1</v>
      </c>
      <c r="F63" s="188"/>
      <c r="G63" s="188">
        <v>1.7941025641025617E-2</v>
      </c>
      <c r="H63" s="188"/>
      <c r="I63" s="664"/>
      <c r="J63" s="664"/>
      <c r="K63" s="188"/>
      <c r="L63" s="664"/>
      <c r="M63" s="188"/>
      <c r="N63" s="188"/>
      <c r="O63" s="188"/>
      <c r="P63" s="188"/>
      <c r="Q63" s="52"/>
      <c r="S63" s="1752"/>
    </row>
    <row r="64" spans="1:19" s="54" customFormat="1" ht="26.4">
      <c r="A64" s="1474" t="s">
        <v>407</v>
      </c>
      <c r="B64" s="1781" t="s">
        <v>408</v>
      </c>
      <c r="C64" s="1275"/>
      <c r="D64" s="481"/>
      <c r="E64" s="1541">
        <v>1</v>
      </c>
      <c r="F64" s="188"/>
      <c r="G64" s="188">
        <v>2E-3</v>
      </c>
      <c r="H64" s="188"/>
      <c r="I64" s="664"/>
      <c r="J64" s="664"/>
      <c r="K64" s="188"/>
      <c r="L64" s="664"/>
      <c r="M64" s="188"/>
      <c r="N64" s="188"/>
      <c r="O64" s="188"/>
      <c r="P64" s="188"/>
      <c r="Q64" s="52"/>
      <c r="S64" s="1752"/>
    </row>
    <row r="65" spans="1:19" s="54" customFormat="1" ht="39.6">
      <c r="A65" s="1474" t="s">
        <v>409</v>
      </c>
      <c r="B65" s="1781" t="s">
        <v>410</v>
      </c>
      <c r="C65" s="1275"/>
      <c r="D65" s="481"/>
      <c r="E65" s="1541">
        <v>1</v>
      </c>
      <c r="F65" s="188"/>
      <c r="G65" s="188">
        <v>1.8820256160156101E-2</v>
      </c>
      <c r="H65" s="188"/>
      <c r="I65" s="664"/>
      <c r="J65" s="664"/>
      <c r="K65" s="188"/>
      <c r="L65" s="664"/>
      <c r="M65" s="188"/>
      <c r="N65" s="188"/>
      <c r="O65" s="188"/>
      <c r="P65" s="188"/>
      <c r="Q65" s="52"/>
      <c r="S65" s="1752"/>
    </row>
    <row r="66" spans="1:19" s="54" customFormat="1" ht="52.8">
      <c r="A66" s="1474" t="s">
        <v>411</v>
      </c>
      <c r="B66" s="1781" t="s">
        <v>412</v>
      </c>
      <c r="C66" s="1275"/>
      <c r="D66" s="481"/>
      <c r="E66" s="1537">
        <v>0.16666666666666666</v>
      </c>
      <c r="F66" s="188"/>
      <c r="G66" s="188">
        <v>6.820457162498933E-2</v>
      </c>
      <c r="H66" s="188"/>
      <c r="I66" s="664"/>
      <c r="J66" s="664"/>
      <c r="K66" s="188"/>
      <c r="L66" s="664"/>
      <c r="M66" s="188"/>
      <c r="N66" s="188"/>
      <c r="O66" s="188"/>
      <c r="P66" s="188"/>
      <c r="Q66" s="52"/>
      <c r="S66" s="1752"/>
    </row>
    <row r="67" spans="1:19" s="54" customFormat="1" ht="13.8">
      <c r="A67" s="258" t="s">
        <v>83</v>
      </c>
      <c r="B67" s="1782" t="s">
        <v>413</v>
      </c>
      <c r="C67" s="1277"/>
      <c r="D67" s="483"/>
      <c r="E67" s="1542"/>
      <c r="F67" s="666"/>
      <c r="G67" s="666">
        <v>6.7000000000000002E-3</v>
      </c>
      <c r="H67" s="666"/>
      <c r="I67" s="667"/>
      <c r="J67" s="667"/>
      <c r="K67" s="666"/>
      <c r="L67" s="667"/>
      <c r="M67" s="666"/>
      <c r="N67" s="666"/>
      <c r="O67" s="666"/>
      <c r="P67" s="666"/>
      <c r="Q67" s="52"/>
      <c r="S67" s="1752"/>
    </row>
    <row r="68" spans="1:19" s="54" customFormat="1" ht="13.8">
      <c r="A68" s="1475" t="s">
        <v>764</v>
      </c>
      <c r="B68" s="1577"/>
      <c r="C68" s="1476"/>
      <c r="D68" s="485"/>
      <c r="E68" s="1543"/>
      <c r="F68" s="188"/>
      <c r="G68" s="188"/>
      <c r="H68" s="188"/>
      <c r="I68" s="669">
        <f>SUM(I69:I74)</f>
        <v>0.65014326281088353</v>
      </c>
      <c r="J68" s="669">
        <f>SUM(J69:J74)</f>
        <v>0.6504432628108836</v>
      </c>
      <c r="K68" s="188"/>
      <c r="L68" s="669"/>
      <c r="M68" s="188"/>
      <c r="N68" s="188"/>
      <c r="O68" s="188"/>
      <c r="P68" s="188"/>
      <c r="Q68" s="52"/>
      <c r="S68" s="1752"/>
    </row>
    <row r="69" spans="1:19" s="54" customFormat="1" ht="26.4">
      <c r="A69" s="476" t="s">
        <v>913</v>
      </c>
      <c r="B69" s="1781" t="s">
        <v>773</v>
      </c>
      <c r="C69" s="1474"/>
      <c r="D69" s="484"/>
      <c r="E69" s="1541">
        <v>1</v>
      </c>
      <c r="F69" s="188"/>
      <c r="G69" s="188"/>
      <c r="H69" s="188"/>
      <c r="I69" s="664">
        <v>0.22415602017465636</v>
      </c>
      <c r="J69" s="664">
        <v>0.22415602017465636</v>
      </c>
      <c r="K69" s="188"/>
      <c r="L69" s="664"/>
      <c r="M69" s="188"/>
      <c r="N69" s="188"/>
      <c r="O69" s="188"/>
      <c r="P69" s="188"/>
      <c r="Q69" s="52"/>
      <c r="S69" s="1752"/>
    </row>
    <row r="70" spans="1:19" s="54" customFormat="1" ht="92.4">
      <c r="A70" s="476" t="s">
        <v>415</v>
      </c>
      <c r="B70" s="489" t="s">
        <v>424</v>
      </c>
      <c r="C70" s="1474"/>
      <c r="D70" s="484"/>
      <c r="E70" s="1541">
        <v>1</v>
      </c>
      <c r="F70" s="188"/>
      <c r="G70" s="188"/>
      <c r="H70" s="188"/>
      <c r="I70" s="664">
        <v>0.23255411851188665</v>
      </c>
      <c r="J70" s="664">
        <v>0.23285411851188664</v>
      </c>
      <c r="K70" s="188"/>
      <c r="L70" s="664"/>
      <c r="M70" s="188"/>
      <c r="N70" s="188"/>
      <c r="O70" s="188"/>
      <c r="P70" s="188"/>
      <c r="Q70" s="52"/>
      <c r="S70" s="1752"/>
    </row>
    <row r="71" spans="1:19" s="54" customFormat="1" ht="54.6">
      <c r="A71" s="476" t="s">
        <v>411</v>
      </c>
      <c r="B71" s="489" t="s">
        <v>1150</v>
      </c>
      <c r="C71" s="1474"/>
      <c r="D71" s="484"/>
      <c r="E71" s="1544">
        <v>0.16666666666666666</v>
      </c>
      <c r="F71" s="188"/>
      <c r="G71" s="188"/>
      <c r="H71" s="188"/>
      <c r="I71" s="664">
        <v>0.16055061957708761</v>
      </c>
      <c r="J71" s="664">
        <v>0.16055061957708761</v>
      </c>
      <c r="K71" s="188"/>
      <c r="L71" s="664"/>
      <c r="M71" s="188"/>
      <c r="N71" s="188"/>
      <c r="O71" s="188"/>
      <c r="P71" s="188"/>
      <c r="Q71" s="52"/>
      <c r="S71" s="1752"/>
    </row>
    <row r="72" spans="1:19" s="54" customFormat="1" ht="39.6">
      <c r="A72" s="476" t="s">
        <v>416</v>
      </c>
      <c r="B72" s="489" t="s">
        <v>417</v>
      </c>
      <c r="C72" s="1474"/>
      <c r="D72" s="484"/>
      <c r="E72" s="1543">
        <v>1</v>
      </c>
      <c r="F72" s="188"/>
      <c r="G72" s="188"/>
      <c r="H72" s="188"/>
      <c r="I72" s="664">
        <v>1.8820256160156101E-2</v>
      </c>
      <c r="J72" s="664">
        <v>1.8820256160156101E-2</v>
      </c>
      <c r="K72" s="188"/>
      <c r="L72" s="664"/>
      <c r="M72" s="188"/>
      <c r="N72" s="188"/>
      <c r="O72" s="188"/>
      <c r="P72" s="188"/>
      <c r="Q72" s="52"/>
      <c r="S72" s="1752"/>
    </row>
    <row r="73" spans="1:19" s="54" customFormat="1" ht="13.8">
      <c r="A73" s="476" t="s">
        <v>418</v>
      </c>
      <c r="B73" s="489" t="s">
        <v>414</v>
      </c>
      <c r="C73" s="1474"/>
      <c r="D73" s="484"/>
      <c r="E73" s="1545" t="s">
        <v>419</v>
      </c>
      <c r="F73" s="188"/>
      <c r="G73" s="188"/>
      <c r="H73" s="188"/>
      <c r="I73" s="664">
        <v>9.2622483870967807E-3</v>
      </c>
      <c r="J73" s="664">
        <v>9.2622483870967807E-3</v>
      </c>
      <c r="K73" s="188"/>
      <c r="L73" s="664"/>
      <c r="M73" s="188"/>
      <c r="N73" s="188"/>
      <c r="O73" s="188"/>
      <c r="P73" s="188"/>
      <c r="Q73" s="52"/>
      <c r="S73" s="1752"/>
    </row>
    <row r="74" spans="1:19" s="54" customFormat="1" ht="13.8">
      <c r="A74" s="1276" t="s">
        <v>83</v>
      </c>
      <c r="B74" s="1782" t="s">
        <v>420</v>
      </c>
      <c r="C74" s="1277"/>
      <c r="D74" s="483"/>
      <c r="E74" s="1546"/>
      <c r="F74" s="666"/>
      <c r="G74" s="666"/>
      <c r="H74" s="666"/>
      <c r="I74" s="667">
        <v>4.8000000000000004E-3</v>
      </c>
      <c r="J74" s="667">
        <v>4.8000000000000004E-3</v>
      </c>
      <c r="K74" s="666"/>
      <c r="L74" s="667"/>
      <c r="M74" s="666"/>
      <c r="N74" s="666"/>
      <c r="O74" s="666"/>
      <c r="P74" s="666"/>
      <c r="Q74" s="52"/>
      <c r="S74" s="1752"/>
    </row>
    <row r="75" spans="1:19" s="54" customFormat="1" ht="13.8">
      <c r="A75" s="1477" t="s">
        <v>765</v>
      </c>
      <c r="B75" s="1781"/>
      <c r="C75" s="1275"/>
      <c r="D75" s="481"/>
      <c r="E75" s="1543"/>
      <c r="F75" s="188"/>
      <c r="G75" s="188"/>
      <c r="H75" s="188"/>
      <c r="I75" s="664"/>
      <c r="J75" s="664"/>
      <c r="K75" s="188"/>
      <c r="L75" s="664"/>
      <c r="M75" s="668">
        <f>SUM(M76:M81)</f>
        <v>0.39681879332790981</v>
      </c>
      <c r="N75" s="668">
        <f>SUM(N76:N81)</f>
        <v>0.39681879332790981</v>
      </c>
      <c r="O75" s="188"/>
      <c r="P75" s="188"/>
      <c r="Q75" s="52"/>
      <c r="S75" s="1752"/>
    </row>
    <row r="76" spans="1:19" s="54" customFormat="1" ht="39.6">
      <c r="A76" s="1474" t="s">
        <v>766</v>
      </c>
      <c r="B76" s="1781" t="s">
        <v>767</v>
      </c>
      <c r="C76" s="1275"/>
      <c r="D76" s="481"/>
      <c r="E76" s="1543">
        <v>1</v>
      </c>
      <c r="F76" s="188"/>
      <c r="G76" s="188"/>
      <c r="H76" s="188"/>
      <c r="I76" s="664"/>
      <c r="J76" s="664"/>
      <c r="K76" s="188"/>
      <c r="L76" s="664"/>
      <c r="M76" s="188">
        <v>0.17849185949939236</v>
      </c>
      <c r="N76" s="188">
        <v>0.17849185949939236</v>
      </c>
      <c r="O76" s="188"/>
      <c r="P76" s="188"/>
      <c r="Q76" s="52"/>
      <c r="S76" s="1752"/>
    </row>
    <row r="77" spans="1:19" s="54" customFormat="1" ht="13.8">
      <c r="A77" s="1474" t="s">
        <v>768</v>
      </c>
      <c r="B77" s="1781" t="s">
        <v>769</v>
      </c>
      <c r="C77" s="1275"/>
      <c r="D77" s="481"/>
      <c r="E77" s="1543">
        <v>1</v>
      </c>
      <c r="F77" s="188"/>
      <c r="G77" s="188"/>
      <c r="H77" s="188"/>
      <c r="I77" s="664"/>
      <c r="J77" s="664"/>
      <c r="K77" s="188"/>
      <c r="L77" s="664"/>
      <c r="M77" s="188">
        <v>9.7763184698021144E-2</v>
      </c>
      <c r="N77" s="188">
        <v>9.7763184698021144E-2</v>
      </c>
      <c r="O77" s="188"/>
      <c r="P77" s="188"/>
      <c r="Q77" s="52"/>
      <c r="S77" s="1752"/>
    </row>
    <row r="78" spans="1:19" s="54" customFormat="1" ht="13.8">
      <c r="A78" s="1474" t="s">
        <v>770</v>
      </c>
      <c r="B78" s="1781" t="s">
        <v>408</v>
      </c>
      <c r="C78" s="1275"/>
      <c r="D78" s="481"/>
      <c r="E78" s="1543">
        <v>1</v>
      </c>
      <c r="F78" s="188"/>
      <c r="G78" s="188"/>
      <c r="H78" s="188"/>
      <c r="I78" s="664"/>
      <c r="J78" s="664"/>
      <c r="K78" s="188"/>
      <c r="L78" s="664"/>
      <c r="M78" s="188">
        <v>2E-3</v>
      </c>
      <c r="N78" s="188">
        <v>2E-3</v>
      </c>
      <c r="O78" s="188"/>
      <c r="P78" s="188"/>
      <c r="Q78" s="52"/>
      <c r="S78" s="1752"/>
    </row>
    <row r="79" spans="1:19" s="54" customFormat="1" ht="39.6">
      <c r="A79" s="1474" t="s">
        <v>456</v>
      </c>
      <c r="B79" s="1781" t="s">
        <v>410</v>
      </c>
      <c r="C79" s="1275"/>
      <c r="D79" s="481"/>
      <c r="E79" s="1543">
        <v>1</v>
      </c>
      <c r="F79" s="188"/>
      <c r="G79" s="188"/>
      <c r="H79" s="188"/>
      <c r="I79" s="664"/>
      <c r="J79" s="664"/>
      <c r="K79" s="188"/>
      <c r="L79" s="664"/>
      <c r="M79" s="188">
        <v>1.8820256160156066E-2</v>
      </c>
      <c r="N79" s="188">
        <v>1.8820256160156066E-2</v>
      </c>
      <c r="O79" s="188"/>
      <c r="P79" s="188"/>
      <c r="Q79" s="52"/>
      <c r="S79" s="1752"/>
    </row>
    <row r="80" spans="1:19" s="54" customFormat="1" ht="52.8">
      <c r="A80" s="1474" t="s">
        <v>411</v>
      </c>
      <c r="B80" s="1781" t="s">
        <v>771</v>
      </c>
      <c r="C80" s="1275"/>
      <c r="D80" s="481"/>
      <c r="E80" s="188">
        <v>0.16666666666666666</v>
      </c>
      <c r="F80" s="188"/>
      <c r="G80" s="188"/>
      <c r="H80" s="188"/>
      <c r="I80" s="664"/>
      <c r="J80" s="664"/>
      <c r="K80" s="188"/>
      <c r="L80" s="664"/>
      <c r="M80" s="188">
        <v>9.3043492970340189E-2</v>
      </c>
      <c r="N80" s="188">
        <v>9.3043492970340189E-2</v>
      </c>
      <c r="O80" s="188"/>
      <c r="P80" s="188"/>
      <c r="Q80" s="52"/>
      <c r="S80" s="1752"/>
    </row>
    <row r="81" spans="1:19" s="54" customFormat="1" ht="13.8">
      <c r="A81" s="258" t="s">
        <v>83</v>
      </c>
      <c r="B81" s="1782" t="s">
        <v>413</v>
      </c>
      <c r="C81" s="1277"/>
      <c r="D81" s="483"/>
      <c r="E81" s="1546"/>
      <c r="F81" s="666"/>
      <c r="G81" s="666"/>
      <c r="H81" s="666"/>
      <c r="I81" s="667"/>
      <c r="J81" s="667"/>
      <c r="K81" s="666"/>
      <c r="L81" s="667"/>
      <c r="M81" s="666">
        <v>6.7000000000000002E-3</v>
      </c>
      <c r="N81" s="666">
        <v>6.7000000000000002E-3</v>
      </c>
      <c r="O81" s="666"/>
      <c r="P81" s="666"/>
      <c r="Q81" s="52"/>
      <c r="S81" s="1752"/>
    </row>
    <row r="82" spans="1:19" s="54" customFormat="1" ht="13.8">
      <c r="A82" s="1477" t="s">
        <v>778</v>
      </c>
      <c r="B82" s="1781"/>
      <c r="C82" s="1275"/>
      <c r="D82" s="481"/>
      <c r="E82" s="1543"/>
      <c r="F82" s="188"/>
      <c r="G82" s="188"/>
      <c r="H82" s="188"/>
      <c r="I82" s="664"/>
      <c r="J82" s="664"/>
      <c r="K82" s="188"/>
      <c r="L82" s="664"/>
      <c r="M82" s="188"/>
      <c r="N82" s="188"/>
      <c r="O82" s="188"/>
      <c r="P82" s="668">
        <f>SUM(P83:P88)</f>
        <v>0.70535633679441201</v>
      </c>
      <c r="Q82" s="52"/>
      <c r="S82" s="1752"/>
    </row>
    <row r="83" spans="1:19" s="54" customFormat="1" ht="26.4">
      <c r="A83" s="1474" t="s">
        <v>772</v>
      </c>
      <c r="B83" s="1781" t="s">
        <v>773</v>
      </c>
      <c r="C83" s="1275"/>
      <c r="D83" s="481"/>
      <c r="E83" s="1543">
        <v>1</v>
      </c>
      <c r="F83" s="188"/>
      <c r="G83" s="188"/>
      <c r="H83" s="188"/>
      <c r="I83" s="664"/>
      <c r="J83" s="664"/>
      <c r="K83" s="188"/>
      <c r="L83" s="664"/>
      <c r="M83" s="188"/>
      <c r="N83" s="188"/>
      <c r="O83" s="188"/>
      <c r="P83" s="188">
        <v>0.22415602017465636</v>
      </c>
      <c r="Q83" s="52"/>
      <c r="S83" s="1752"/>
    </row>
    <row r="84" spans="1:19" s="54" customFormat="1" ht="79.2">
      <c r="A84" s="1474" t="s">
        <v>774</v>
      </c>
      <c r="B84" s="1781" t="s">
        <v>775</v>
      </c>
      <c r="C84" s="1275"/>
      <c r="D84" s="481"/>
      <c r="E84" s="1543">
        <v>1</v>
      </c>
      <c r="F84" s="188"/>
      <c r="G84" s="188"/>
      <c r="H84" s="188"/>
      <c r="I84" s="664"/>
      <c r="J84" s="664"/>
      <c r="K84" s="188"/>
      <c r="L84" s="664"/>
      <c r="M84" s="188"/>
      <c r="N84" s="188"/>
      <c r="O84" s="188"/>
      <c r="P84" s="188">
        <v>0.28776719249541521</v>
      </c>
      <c r="Q84" s="52"/>
      <c r="S84" s="1752"/>
    </row>
    <row r="85" spans="1:19" s="54" customFormat="1" ht="66">
      <c r="A85" s="1474" t="s">
        <v>411</v>
      </c>
      <c r="B85" s="1781" t="s">
        <v>776</v>
      </c>
      <c r="C85" s="1275"/>
      <c r="D85" s="481"/>
      <c r="E85" s="1547">
        <v>0.16666666666666666</v>
      </c>
      <c r="F85" s="188"/>
      <c r="G85" s="188"/>
      <c r="H85" s="188"/>
      <c r="I85" s="664"/>
      <c r="J85" s="664"/>
      <c r="K85" s="188"/>
      <c r="L85" s="664"/>
      <c r="M85" s="188"/>
      <c r="N85" s="188"/>
      <c r="O85" s="188"/>
      <c r="P85" s="188">
        <v>0.16055061957708761</v>
      </c>
      <c r="Q85" s="52"/>
      <c r="S85" s="1752"/>
    </row>
    <row r="86" spans="1:19" s="54" customFormat="1" ht="39.6">
      <c r="A86" s="1474" t="s">
        <v>779</v>
      </c>
      <c r="B86" s="1781" t="s">
        <v>410</v>
      </c>
      <c r="C86" s="1275"/>
      <c r="D86" s="481"/>
      <c r="E86" s="1543">
        <v>1</v>
      </c>
      <c r="F86" s="188"/>
      <c r="G86" s="188"/>
      <c r="H86" s="188"/>
      <c r="I86" s="664"/>
      <c r="J86" s="664"/>
      <c r="K86" s="188"/>
      <c r="L86" s="664"/>
      <c r="M86" s="188"/>
      <c r="N86" s="188"/>
      <c r="O86" s="188"/>
      <c r="P86" s="188">
        <v>1.8820256160156066E-2</v>
      </c>
      <c r="Q86" s="52"/>
      <c r="S86" s="1752"/>
    </row>
    <row r="87" spans="1:19" s="54" customFormat="1" ht="13.8">
      <c r="A87" s="1474" t="s">
        <v>441</v>
      </c>
      <c r="B87" s="1781" t="s">
        <v>414</v>
      </c>
      <c r="C87" s="1275"/>
      <c r="D87" s="481"/>
      <c r="E87" s="1543" t="s">
        <v>777</v>
      </c>
      <c r="F87" s="188"/>
      <c r="G87" s="188"/>
      <c r="H87" s="188"/>
      <c r="I87" s="664"/>
      <c r="J87" s="664"/>
      <c r="K87" s="188"/>
      <c r="L87" s="664"/>
      <c r="M87" s="188"/>
      <c r="N87" s="188"/>
      <c r="O87" s="188"/>
      <c r="P87" s="188">
        <v>9.2622483870967772E-3</v>
      </c>
      <c r="Q87" s="52"/>
      <c r="S87" s="1752"/>
    </row>
    <row r="88" spans="1:19" s="54" customFormat="1" ht="13.8">
      <c r="A88" s="258" t="s">
        <v>83</v>
      </c>
      <c r="B88" s="1782" t="s">
        <v>413</v>
      </c>
      <c r="C88" s="1277"/>
      <c r="D88" s="483"/>
      <c r="E88" s="1546"/>
      <c r="F88" s="666"/>
      <c r="G88" s="666"/>
      <c r="H88" s="666"/>
      <c r="I88" s="667"/>
      <c r="J88" s="667"/>
      <c r="K88" s="666"/>
      <c r="L88" s="667"/>
      <c r="M88" s="666"/>
      <c r="N88" s="666"/>
      <c r="O88" s="666"/>
      <c r="P88" s="666">
        <v>4.8000000000000004E-3</v>
      </c>
      <c r="Q88" s="52"/>
      <c r="S88" s="1752"/>
    </row>
    <row r="89" spans="1:19" ht="12" customHeight="1">
      <c r="A89" s="1793" t="s">
        <v>243</v>
      </c>
      <c r="B89" s="1247"/>
      <c r="C89" s="1247"/>
      <c r="D89" s="1247"/>
      <c r="E89" s="1794"/>
      <c r="F89" s="1795"/>
      <c r="G89" s="1795"/>
      <c r="H89" s="1795"/>
      <c r="I89" s="1795"/>
      <c r="J89" s="1795"/>
      <c r="K89" s="1795"/>
      <c r="L89" s="1795"/>
      <c r="M89" s="1795"/>
      <c r="N89" s="1795"/>
      <c r="O89" s="1795"/>
      <c r="P89" s="1795"/>
      <c r="Q89" s="33"/>
    </row>
    <row r="90" spans="1:19" ht="12" customHeight="1">
      <c r="A90" s="47" t="s">
        <v>1179</v>
      </c>
      <c r="B90" s="1249"/>
      <c r="C90" s="1249"/>
      <c r="D90" s="1249"/>
      <c r="E90" s="1548"/>
      <c r="F90" s="188">
        <v>0.22102987495589174</v>
      </c>
      <c r="G90" s="188">
        <v>0.22102987495589174</v>
      </c>
      <c r="H90" s="188">
        <v>0.22102987495589174</v>
      </c>
      <c r="I90" s="188">
        <v>0.22102987495589174</v>
      </c>
      <c r="J90" s="188">
        <v>0.22102987495589174</v>
      </c>
      <c r="K90" s="188">
        <v>0.22102987495589174</v>
      </c>
      <c r="L90" s="188"/>
      <c r="M90" s="188">
        <v>0.22102987495589174</v>
      </c>
      <c r="N90" s="188">
        <v>0.22102987495589174</v>
      </c>
      <c r="O90" s="188">
        <v>0.22102987495589174</v>
      </c>
      <c r="P90" s="188">
        <v>0.22102987495589174</v>
      </c>
      <c r="Q90" s="33"/>
    </row>
    <row r="91" spans="1:19" s="54" customFormat="1">
      <c r="A91" s="47" t="s">
        <v>1180</v>
      </c>
      <c r="B91" s="1249"/>
      <c r="C91" s="1249"/>
      <c r="D91" s="1249"/>
      <c r="E91" s="1534"/>
      <c r="F91" s="188">
        <v>4.6573283464402183E-2</v>
      </c>
      <c r="G91" s="188">
        <v>0.115948827614543</v>
      </c>
      <c r="H91" s="188">
        <v>0.17819942963908553</v>
      </c>
      <c r="I91" s="188">
        <v>0.10932215241392092</v>
      </c>
      <c r="J91" s="188">
        <v>0.10932215241392092</v>
      </c>
      <c r="K91" s="188">
        <v>0.17819942963908553</v>
      </c>
      <c r="L91" s="188"/>
      <c r="M91" s="188">
        <v>0.11628316874790713</v>
      </c>
      <c r="N91" s="188">
        <v>0.11628316874790713</v>
      </c>
      <c r="O91" s="188">
        <v>0.17879000963908551</v>
      </c>
      <c r="P91" s="188">
        <v>0.10991273241392091</v>
      </c>
      <c r="Q91" s="52"/>
      <c r="S91" s="1752"/>
    </row>
    <row r="92" spans="1:19" s="54" customFormat="1">
      <c r="A92" s="183" t="s">
        <v>1181</v>
      </c>
      <c r="B92" s="1249"/>
      <c r="C92" s="1249"/>
      <c r="D92" s="1249"/>
      <c r="E92" s="1534"/>
      <c r="F92" s="188">
        <v>3.9459941126463224E-3</v>
      </c>
      <c r="G92" s="188">
        <v>2.9125088325072795E-3</v>
      </c>
      <c r="H92" s="188">
        <v>1.3451842587451118E-2</v>
      </c>
      <c r="I92" s="188">
        <v>2.9861538754579458E-3</v>
      </c>
      <c r="J92" s="188">
        <v>2.9861538754579458E-3</v>
      </c>
      <c r="K92" s="188">
        <v>1.3451842587451118E-2</v>
      </c>
      <c r="L92" s="188"/>
      <c r="M92" s="188">
        <v>3.1687476991439025E-3</v>
      </c>
      <c r="N92" s="188">
        <v>3.1687476991439025E-3</v>
      </c>
      <c r="O92" s="188">
        <v>1.3451842587451118E-2</v>
      </c>
      <c r="P92" s="188">
        <v>2.9861538754579458E-3</v>
      </c>
      <c r="Q92" s="52"/>
      <c r="S92" s="1752"/>
    </row>
    <row r="93" spans="1:19" s="54" customFormat="1" ht="12.75" customHeight="1">
      <c r="A93" s="183" t="s">
        <v>956</v>
      </c>
      <c r="B93" s="33"/>
      <c r="C93" s="33"/>
      <c r="D93" s="33"/>
      <c r="E93" s="1549"/>
      <c r="F93" s="188">
        <v>0.63661243109882804</v>
      </c>
      <c r="G93" s="188">
        <v>0.63661243109882804</v>
      </c>
      <c r="H93" s="188">
        <v>0.63661243109882804</v>
      </c>
      <c r="I93" s="188">
        <v>0.63661243109882804</v>
      </c>
      <c r="J93" s="188">
        <v>0.63661243109882804</v>
      </c>
      <c r="K93" s="188">
        <v>0.63661243109882804</v>
      </c>
      <c r="L93" s="188"/>
      <c r="M93" s="188">
        <v>0.63661243109882804</v>
      </c>
      <c r="N93" s="188">
        <v>0.63661243109882804</v>
      </c>
      <c r="O93" s="188">
        <v>0.63661243109882804</v>
      </c>
      <c r="P93" s="188">
        <v>0.63661243109882804</v>
      </c>
      <c r="Q93" s="52"/>
      <c r="S93" s="1752"/>
    </row>
    <row r="94" spans="1:19" ht="12" customHeight="1">
      <c r="A94" s="183" t="s">
        <v>1</v>
      </c>
      <c r="B94" s="1248">
        <v>0.01</v>
      </c>
      <c r="C94" s="256"/>
      <c r="D94" s="256"/>
      <c r="E94" s="1550"/>
      <c r="F94" s="671">
        <f>SUM(F21,F46)*$B$94</f>
        <v>2.2584996322041868E-2</v>
      </c>
      <c r="G94" s="671">
        <f>$B$94*(G61+G21)</f>
        <v>2.2477034277541295E-2</v>
      </c>
      <c r="H94" s="671">
        <f>$B$94*(H52+H21)</f>
        <v>2.6854160378269553E-2</v>
      </c>
      <c r="I94" s="670">
        <f>$B$94*(I68+I21)</f>
        <v>2.6462298271550951E-2</v>
      </c>
      <c r="J94" s="670">
        <f>$B$94*(J68+J21)</f>
        <v>2.6465298271550954E-2</v>
      </c>
      <c r="K94" s="671">
        <f>$B$94*(K52+K21)</f>
        <v>2.849116037826956E-2</v>
      </c>
      <c r="L94" s="670"/>
      <c r="M94" s="671">
        <f>$B$94*(M21+M75)</f>
        <v>2.3929053576721215E-2</v>
      </c>
      <c r="N94" s="671">
        <f>$B$94*(N21+N75)</f>
        <v>2.3929053576721215E-2</v>
      </c>
      <c r="O94" s="671">
        <f>$B$94*(O21+O52)</f>
        <v>2.6961366332273053E-2</v>
      </c>
      <c r="P94" s="671">
        <f>$B$94*(P21+P82)</f>
        <v>2.7014429011386235E-2</v>
      </c>
      <c r="Q94" s="33"/>
    </row>
    <row r="95" spans="1:19" ht="12" customHeight="1">
      <c r="A95" s="182" t="s">
        <v>84</v>
      </c>
      <c r="B95" s="53">
        <v>2.5000000000000001E-2</v>
      </c>
      <c r="C95" s="53"/>
      <c r="D95" s="53"/>
      <c r="E95" s="1551"/>
      <c r="F95" s="665">
        <f>SUM(F21+F46)*$B$95</f>
        <v>5.6462490805104674E-2</v>
      </c>
      <c r="G95" s="671">
        <f>$B$95*(G61+G21)</f>
        <v>5.6192585693853242E-2</v>
      </c>
      <c r="H95" s="671">
        <f>$B$95*(H52+H21)</f>
        <v>6.7135400945673884E-2</v>
      </c>
      <c r="I95" s="670">
        <f>$B$95*(I68+I21)</f>
        <v>6.6155745678877373E-2</v>
      </c>
      <c r="J95" s="670">
        <f>$B$95*(J68+J21)</f>
        <v>6.616324567887738E-2</v>
      </c>
      <c r="K95" s="671">
        <f>$B$95*(K52+K21)</f>
        <v>7.1227900945673897E-2</v>
      </c>
      <c r="L95" s="670"/>
      <c r="M95" s="671">
        <f>$B$95*(M21+M75)</f>
        <v>5.9822633941803038E-2</v>
      </c>
      <c r="N95" s="671">
        <f>$B$95*(N21+N75)</f>
        <v>5.9822633941803038E-2</v>
      </c>
      <c r="O95" s="671">
        <f>$B$95*(O21+O52)</f>
        <v>6.7403415830682642E-2</v>
      </c>
      <c r="P95" s="671">
        <f>$B$95*(P21+P82)</f>
        <v>6.7536072528465593E-2</v>
      </c>
      <c r="Q95" s="33"/>
    </row>
    <row r="96" spans="1:19" ht="13.5" customHeight="1">
      <c r="A96" s="183" t="s">
        <v>48</v>
      </c>
      <c r="B96" s="257">
        <v>7.0000000000000007E-2</v>
      </c>
      <c r="C96" s="257"/>
      <c r="D96" s="257"/>
      <c r="E96" s="1533"/>
      <c r="F96" s="665">
        <f>$B$96*SUM(F21,F46)/12*2</f>
        <v>2.6349162375715513E-2</v>
      </c>
      <c r="G96" s="671">
        <f>$B$96*(G61+G21)/12*2</f>
        <v>2.6223206657131515E-2</v>
      </c>
      <c r="H96" s="671">
        <f>$B$96*(H52+H21)/12*2</f>
        <v>3.1329853774647816E-2</v>
      </c>
      <c r="I96" s="670">
        <f>$B$96*(I68+I21)/12*2</f>
        <v>3.0872681316809442E-2</v>
      </c>
      <c r="J96" s="670">
        <f>$B$96*(J68+J21)/12*2</f>
        <v>3.0876181316809446E-2</v>
      </c>
      <c r="K96" s="671">
        <f>$B$96*(K52+K21)/12*2</f>
        <v>3.3239687107981156E-2</v>
      </c>
      <c r="L96" s="670"/>
      <c r="M96" s="671">
        <f>$B$96*(M21+M75)/12*2</f>
        <v>2.791722917284142E-2</v>
      </c>
      <c r="N96" s="671">
        <f>$B$96*(N21+N75)/12*2</f>
        <v>2.791722917284142E-2</v>
      </c>
      <c r="O96" s="671">
        <f>$B$96*(O21+O52)/12*2</f>
        <v>3.1454927387651897E-2</v>
      </c>
      <c r="P96" s="671">
        <f>$B$96*(P21+P82)/12*2</f>
        <v>3.1516833846617277E-2</v>
      </c>
      <c r="Q96" s="33"/>
    </row>
    <row r="97" spans="1:19" ht="15" customHeight="1">
      <c r="A97" s="184" t="s">
        <v>247</v>
      </c>
      <c r="B97" s="258"/>
      <c r="C97" s="258"/>
      <c r="D97" s="258"/>
      <c r="E97" s="1552"/>
      <c r="F97" s="188">
        <f>'Hayco Logistics'!$C$5/F20</f>
        <v>0</v>
      </c>
      <c r="G97" s="666">
        <f>'Hayco Logistics'!$C$5/G20</f>
        <v>0</v>
      </c>
      <c r="H97" s="666">
        <f>'Hayco Logistics'!$C$5/H20</f>
        <v>0</v>
      </c>
      <c r="I97" s="666">
        <f>'Hayco Logistics'!$C$5/I20</f>
        <v>0</v>
      </c>
      <c r="J97" s="666">
        <f>'Hayco Logistics'!$C$5/J20</f>
        <v>0</v>
      </c>
      <c r="K97" s="666">
        <f>'Hayco Logistics'!$C$5/K20</f>
        <v>0</v>
      </c>
      <c r="L97" s="188"/>
      <c r="M97" s="188">
        <v>0</v>
      </c>
      <c r="N97" s="188">
        <v>0</v>
      </c>
      <c r="O97" s="188">
        <v>0</v>
      </c>
      <c r="P97" s="188">
        <v>0</v>
      </c>
      <c r="Q97" s="33"/>
    </row>
    <row r="98" spans="1:19" s="46" customFormat="1" ht="14.25" customHeight="1">
      <c r="A98" s="55" t="s">
        <v>85</v>
      </c>
      <c r="B98" s="56"/>
      <c r="C98" s="56"/>
      <c r="D98" s="56"/>
      <c r="E98" s="1553"/>
      <c r="F98" s="672">
        <f>SUM(F90:F97)+F46+F21</f>
        <v>3.2720578653388173</v>
      </c>
      <c r="G98" s="1099">
        <f>SUM(G90:G97)+G61+G21</f>
        <v>3.3290998968844256</v>
      </c>
      <c r="H98" s="1099">
        <f>SUM(H90:H97)+ H52+H21</f>
        <v>3.8600290312068033</v>
      </c>
      <c r="I98" s="1099">
        <f>SUM(I90:I97)+I68+I21</f>
        <v>3.7396711647664311</v>
      </c>
      <c r="J98" s="1099">
        <f>SUM(J90:J97)+J68+J21</f>
        <v>3.7399851647664315</v>
      </c>
      <c r="K98" s="1099">
        <f>SUM(K90:K97)+K52+K21</f>
        <v>4.0313683645401373</v>
      </c>
      <c r="L98" s="1099"/>
      <c r="M98" s="672">
        <f>SUM(M90:M97)+M21+M75</f>
        <v>3.4816684968652578</v>
      </c>
      <c r="N98" s="672">
        <f>SUM(N90:N97)+N21+N75</f>
        <v>3.4816684968652578</v>
      </c>
      <c r="O98" s="672">
        <f>SUM(O90:O97)+O21+O52</f>
        <v>3.871840501059169</v>
      </c>
      <c r="P98" s="672">
        <f>SUM(P90:P97)+P21+P82</f>
        <v>3.7980514288691909</v>
      </c>
      <c r="Q98" s="44"/>
      <c r="R98" s="1742"/>
      <c r="S98" s="420"/>
    </row>
    <row r="99" spans="1:19" ht="12" customHeight="1">
      <c r="A99" s="41" t="s">
        <v>244</v>
      </c>
      <c r="B99" s="255"/>
      <c r="C99" s="499"/>
      <c r="D99" s="255" t="s">
        <v>425</v>
      </c>
      <c r="E99" s="1554" t="s">
        <v>426</v>
      </c>
      <c r="F99" s="665"/>
      <c r="G99" s="665"/>
      <c r="H99" s="665"/>
      <c r="I99" s="665"/>
      <c r="J99" s="665"/>
      <c r="K99" s="665"/>
      <c r="L99" s="665"/>
      <c r="M99" s="665"/>
      <c r="N99" s="665"/>
      <c r="O99" s="665"/>
      <c r="P99" s="665"/>
      <c r="Q99" s="923" t="s">
        <v>941</v>
      </c>
      <c r="R99" s="1103" t="s">
        <v>942</v>
      </c>
    </row>
    <row r="100" spans="1:19" ht="12" customHeight="1">
      <c r="A100" s="183" t="s">
        <v>240</v>
      </c>
      <c r="B100" s="57"/>
      <c r="C100" s="399"/>
      <c r="D100" s="57">
        <v>0</v>
      </c>
      <c r="E100" s="1555">
        <v>4</v>
      </c>
      <c r="F100" s="674">
        <v>0</v>
      </c>
      <c r="G100" s="674">
        <v>0</v>
      </c>
      <c r="H100" s="674">
        <v>0.36014101510619795</v>
      </c>
      <c r="I100" s="665">
        <v>0</v>
      </c>
      <c r="J100" s="665">
        <v>0</v>
      </c>
      <c r="K100" s="674">
        <v>0.36014101510619795</v>
      </c>
      <c r="L100" s="674"/>
      <c r="M100" s="674">
        <v>0</v>
      </c>
      <c r="N100" s="674">
        <v>0</v>
      </c>
      <c r="O100" s="674">
        <v>0.10379022498680061</v>
      </c>
      <c r="P100" s="665">
        <v>0</v>
      </c>
      <c r="Q100" s="924">
        <v>0</v>
      </c>
      <c r="R100" s="1330">
        <v>1</v>
      </c>
    </row>
    <row r="101" spans="1:19" ht="14.25" customHeight="1">
      <c r="A101" s="183" t="s">
        <v>241</v>
      </c>
      <c r="B101" s="57"/>
      <c r="C101" s="399"/>
      <c r="D101" s="57">
        <v>3</v>
      </c>
      <c r="E101" s="1555">
        <v>3</v>
      </c>
      <c r="F101" s="674">
        <v>0</v>
      </c>
      <c r="G101" s="674">
        <v>0.50880287143870151</v>
      </c>
      <c r="H101" s="674">
        <v>0.50880287143870151</v>
      </c>
      <c r="I101" s="674">
        <v>0.50880287143870151</v>
      </c>
      <c r="J101" s="674">
        <v>0.50880287143870151</v>
      </c>
      <c r="K101" s="674">
        <v>0.50880287143870151</v>
      </c>
      <c r="L101" s="674"/>
      <c r="M101" s="674">
        <v>0</v>
      </c>
      <c r="N101" s="674">
        <v>0</v>
      </c>
      <c r="O101" s="674">
        <v>0</v>
      </c>
      <c r="P101" s="665">
        <v>0</v>
      </c>
      <c r="Q101" s="924">
        <v>0</v>
      </c>
      <c r="R101" s="1330">
        <v>0</v>
      </c>
    </row>
    <row r="102" spans="1:19" ht="12" customHeight="1">
      <c r="A102" s="183" t="s">
        <v>43</v>
      </c>
      <c r="B102" s="57"/>
      <c r="C102" s="399"/>
      <c r="D102" s="57">
        <v>7</v>
      </c>
      <c r="E102" s="1555">
        <v>9</v>
      </c>
      <c r="F102" s="674">
        <v>0</v>
      </c>
      <c r="G102" s="674">
        <v>0.24787802465882416</v>
      </c>
      <c r="H102" s="674">
        <v>0.3187003174184882</v>
      </c>
      <c r="I102" s="665">
        <v>0.24787802465882416</v>
      </c>
      <c r="J102" s="665">
        <v>0.24787802465882416</v>
      </c>
      <c r="K102" s="674">
        <v>0.3187003174184882</v>
      </c>
      <c r="L102" s="674"/>
      <c r="M102" s="674">
        <v>0.2832891710386562</v>
      </c>
      <c r="N102" s="674">
        <v>0.2832891710386562</v>
      </c>
      <c r="O102" s="674">
        <v>0.2832891710386562</v>
      </c>
      <c r="P102" s="674">
        <v>0.2832891710386562</v>
      </c>
      <c r="Q102" s="924">
        <v>8</v>
      </c>
      <c r="R102" s="1330">
        <v>8</v>
      </c>
    </row>
    <row r="103" spans="1:19" ht="12" customHeight="1">
      <c r="A103" s="184"/>
      <c r="B103" s="724"/>
      <c r="C103" s="725"/>
      <c r="D103" s="724"/>
      <c r="E103" s="1556"/>
      <c r="F103" s="726"/>
      <c r="G103" s="726"/>
      <c r="H103" s="726"/>
      <c r="I103" s="727"/>
      <c r="J103" s="727"/>
      <c r="K103" s="726"/>
      <c r="L103" s="726"/>
      <c r="M103" s="726"/>
      <c r="N103" s="726"/>
      <c r="O103" s="726"/>
      <c r="P103" s="727"/>
      <c r="Q103" s="1080"/>
      <c r="R103" s="1331"/>
    </row>
    <row r="104" spans="1:19" ht="12" customHeight="1">
      <c r="A104" s="33"/>
      <c r="B104" s="57"/>
      <c r="C104" s="399"/>
      <c r="D104" s="57"/>
      <c r="E104" s="1555"/>
      <c r="F104" s="674"/>
      <c r="G104" s="674"/>
      <c r="H104" s="1065"/>
      <c r="I104" s="665"/>
      <c r="J104" s="665"/>
      <c r="K104" s="916"/>
      <c r="L104" s="1065"/>
      <c r="M104" s="1039"/>
      <c r="N104" s="916"/>
      <c r="O104" s="1065"/>
      <c r="P104" s="665"/>
      <c r="Q104" s="604"/>
    </row>
    <row r="105" spans="1:19" ht="12" customHeight="1">
      <c r="A105" s="33"/>
      <c r="B105" s="57"/>
      <c r="C105" s="399"/>
      <c r="D105" s="57"/>
      <c r="E105" s="1555"/>
      <c r="F105" s="674"/>
      <c r="G105" s="674"/>
      <c r="H105" s="1065"/>
      <c r="I105" s="665"/>
      <c r="J105" s="665"/>
      <c r="K105" s="665"/>
      <c r="L105" s="1065"/>
      <c r="M105" s="726"/>
      <c r="N105" s="727"/>
      <c r="O105" s="1065"/>
      <c r="P105" s="665"/>
      <c r="Q105" s="604"/>
    </row>
    <row r="106" spans="1:19" ht="12" customHeight="1">
      <c r="A106" s="1146" t="s">
        <v>638</v>
      </c>
      <c r="B106" s="1072" t="s">
        <v>639</v>
      </c>
      <c r="C106" s="487" t="s">
        <v>940</v>
      </c>
      <c r="D106" s="833"/>
      <c r="E106" s="1557"/>
      <c r="F106" s="1039"/>
      <c r="G106" s="916"/>
      <c r="H106" s="1069"/>
      <c r="I106" s="916"/>
      <c r="J106" s="916"/>
      <c r="K106" s="916"/>
      <c r="L106" s="1069"/>
      <c r="M106" s="918"/>
      <c r="N106" s="918"/>
      <c r="O106" s="1071"/>
      <c r="P106" s="918"/>
      <c r="Q106" s="33"/>
    </row>
    <row r="107" spans="1:19" ht="12" customHeight="1">
      <c r="A107" s="1068" t="s">
        <v>798</v>
      </c>
      <c r="B107" s="1073" t="s">
        <v>821</v>
      </c>
      <c r="C107" s="1066" t="s">
        <v>808</v>
      </c>
      <c r="D107" s="834"/>
      <c r="E107" s="1201">
        <v>-3.3500000000000001E-3</v>
      </c>
      <c r="F107" s="664">
        <v>0</v>
      </c>
      <c r="G107" s="188">
        <v>0</v>
      </c>
      <c r="H107" s="1070">
        <v>-1.34E-2</v>
      </c>
      <c r="I107" s="917">
        <v>0</v>
      </c>
      <c r="J107" s="917">
        <v>0</v>
      </c>
      <c r="K107" s="188">
        <v>-1.34E-2</v>
      </c>
      <c r="L107" s="1128"/>
      <c r="M107" s="188">
        <v>0</v>
      </c>
      <c r="N107" s="188">
        <v>0</v>
      </c>
      <c r="O107" s="1070">
        <v>0</v>
      </c>
      <c r="P107" s="188">
        <v>0</v>
      </c>
      <c r="Q107" s="33"/>
    </row>
    <row r="108" spans="1:19" ht="15.75" customHeight="1">
      <c r="A108" s="1068" t="s">
        <v>805</v>
      </c>
      <c r="B108" s="1073" t="s">
        <v>822</v>
      </c>
      <c r="C108" s="1066" t="s">
        <v>820</v>
      </c>
      <c r="D108" s="834"/>
      <c r="E108" s="1201">
        <v>-1.92E-3</v>
      </c>
      <c r="F108" s="664">
        <v>0</v>
      </c>
      <c r="G108" s="188">
        <v>0</v>
      </c>
      <c r="H108" s="1070">
        <v>0</v>
      </c>
      <c r="I108" s="917">
        <v>0</v>
      </c>
      <c r="J108" s="917">
        <v>0</v>
      </c>
      <c r="K108" s="188">
        <v>0</v>
      </c>
      <c r="L108" s="1128"/>
      <c r="M108" s="188">
        <v>0</v>
      </c>
      <c r="N108" s="188">
        <v>0</v>
      </c>
      <c r="O108" s="1070">
        <v>-1.92E-3</v>
      </c>
      <c r="P108" s="188">
        <v>0</v>
      </c>
      <c r="Q108" s="33"/>
    </row>
    <row r="109" spans="1:19" ht="12" customHeight="1">
      <c r="A109" s="1068" t="s">
        <v>797</v>
      </c>
      <c r="B109" s="1073" t="s">
        <v>800</v>
      </c>
      <c r="C109" s="1067" t="s">
        <v>796</v>
      </c>
      <c r="D109" s="833"/>
      <c r="E109" s="1843">
        <v>-9.1E-4</v>
      </c>
      <c r="F109" s="664">
        <v>0</v>
      </c>
      <c r="G109" s="188">
        <v>-6.3699999999999998E-3</v>
      </c>
      <c r="H109" s="1070">
        <v>-8.1899999999999994E-3</v>
      </c>
      <c r="I109" s="917">
        <v>-6.3699999999999998E-3</v>
      </c>
      <c r="J109" s="917">
        <v>-6.3699999999999998E-3</v>
      </c>
      <c r="K109" s="188">
        <v>-8.1899999999999994E-3</v>
      </c>
      <c r="L109" s="1128"/>
      <c r="M109" s="188">
        <v>-7.28E-3</v>
      </c>
      <c r="N109" s="188">
        <v>-7.28E-3</v>
      </c>
      <c r="O109" s="1070">
        <v>-7.28E-3</v>
      </c>
      <c r="P109" s="188">
        <v>-7.28E-3</v>
      </c>
      <c r="Q109" s="33"/>
    </row>
    <row r="110" spans="1:19" ht="12" customHeight="1">
      <c r="A110" s="1068" t="s">
        <v>1158</v>
      </c>
      <c r="B110" s="1079" t="s">
        <v>795</v>
      </c>
      <c r="C110" s="1066"/>
      <c r="D110" s="834"/>
      <c r="E110" s="1201">
        <v>-4.1599999999999998E-2</v>
      </c>
      <c r="F110" s="667">
        <f>$E$110</f>
        <v>-4.1599999999999998E-2</v>
      </c>
      <c r="G110" s="667">
        <f t="shared" ref="G110:K110" si="3">$E$110</f>
        <v>-4.1599999999999998E-2</v>
      </c>
      <c r="H110" s="667">
        <f t="shared" si="3"/>
        <v>-4.1599999999999998E-2</v>
      </c>
      <c r="I110" s="667">
        <f t="shared" si="3"/>
        <v>-4.1599999999999998E-2</v>
      </c>
      <c r="J110" s="667">
        <f t="shared" si="3"/>
        <v>-4.1599999999999998E-2</v>
      </c>
      <c r="K110" s="666">
        <f t="shared" si="3"/>
        <v>-4.1599999999999998E-2</v>
      </c>
      <c r="L110" s="1128"/>
      <c r="M110" s="667">
        <f t="shared" ref="M110:P110" si="4">$E$110</f>
        <v>-4.1599999999999998E-2</v>
      </c>
      <c r="N110" s="667">
        <f t="shared" si="4"/>
        <v>-4.1599999999999998E-2</v>
      </c>
      <c r="O110" s="667">
        <f t="shared" si="4"/>
        <v>-4.1599999999999998E-2</v>
      </c>
      <c r="P110" s="666">
        <f t="shared" si="4"/>
        <v>-4.1599999999999998E-2</v>
      </c>
      <c r="Q110" s="33"/>
    </row>
    <row r="111" spans="1:19" ht="12" customHeight="1">
      <c r="A111" s="1742" t="s">
        <v>1354</v>
      </c>
      <c r="B111" s="1850"/>
      <c r="C111" s="1851"/>
      <c r="D111" s="724"/>
      <c r="E111" s="1201"/>
      <c r="F111" s="667"/>
      <c r="G111" s="667"/>
      <c r="H111" s="667"/>
      <c r="I111" s="667"/>
      <c r="J111" s="667"/>
      <c r="K111" s="666"/>
      <c r="L111" s="1128"/>
      <c r="M111" s="667"/>
      <c r="N111" s="667"/>
      <c r="O111" s="667"/>
      <c r="P111" s="1795"/>
      <c r="Q111" s="33"/>
    </row>
    <row r="112" spans="1:19" ht="12" customHeight="1">
      <c r="A112" s="1068" t="s">
        <v>1343</v>
      </c>
      <c r="B112" s="1079" t="s">
        <v>795</v>
      </c>
      <c r="C112" s="1851"/>
      <c r="D112" s="181"/>
      <c r="E112" s="1201">
        <v>-1.75972778714527E-2</v>
      </c>
      <c r="F112" s="667">
        <f>$E$112</f>
        <v>-1.75972778714527E-2</v>
      </c>
      <c r="G112" s="667">
        <f t="shared" ref="G112:K112" si="5">$E$112</f>
        <v>-1.75972778714527E-2</v>
      </c>
      <c r="H112" s="667">
        <f t="shared" si="5"/>
        <v>-1.75972778714527E-2</v>
      </c>
      <c r="I112" s="667">
        <f t="shared" si="5"/>
        <v>-1.75972778714527E-2</v>
      </c>
      <c r="J112" s="667">
        <f t="shared" si="5"/>
        <v>-1.75972778714527E-2</v>
      </c>
      <c r="K112" s="1795">
        <f t="shared" si="5"/>
        <v>-1.75972778714527E-2</v>
      </c>
      <c r="L112" s="1128"/>
      <c r="M112" s="667">
        <f t="shared" ref="M112:P112" si="6">$E$112</f>
        <v>-1.75972778714527E-2</v>
      </c>
      <c r="N112" s="667">
        <f t="shared" si="6"/>
        <v>-1.75972778714527E-2</v>
      </c>
      <c r="O112" s="667">
        <f t="shared" si="6"/>
        <v>-1.75972778714527E-2</v>
      </c>
      <c r="P112" s="666">
        <f t="shared" si="6"/>
        <v>-1.75972778714527E-2</v>
      </c>
      <c r="Q112" s="33"/>
    </row>
    <row r="113" spans="1:19" ht="12" customHeight="1">
      <c r="A113" s="1068" t="s">
        <v>1344</v>
      </c>
      <c r="B113" s="1079" t="s">
        <v>795</v>
      </c>
      <c r="C113" s="1851"/>
      <c r="D113" s="181"/>
      <c r="E113" s="50">
        <v>1.3876332671910899E-4</v>
      </c>
      <c r="F113" s="667">
        <f>$E$113</f>
        <v>1.3876332671910899E-4</v>
      </c>
      <c r="G113" s="667">
        <f t="shared" ref="G113:K113" si="7">$E$113</f>
        <v>1.3876332671910899E-4</v>
      </c>
      <c r="H113" s="667">
        <f t="shared" si="7"/>
        <v>1.3876332671910899E-4</v>
      </c>
      <c r="I113" s="667">
        <f t="shared" si="7"/>
        <v>1.3876332671910899E-4</v>
      </c>
      <c r="J113" s="667">
        <f t="shared" si="7"/>
        <v>1.3876332671910899E-4</v>
      </c>
      <c r="K113" s="666">
        <f t="shared" si="7"/>
        <v>1.3876332671910899E-4</v>
      </c>
      <c r="L113" s="1128"/>
      <c r="M113" s="667">
        <f t="shared" ref="M113:P113" si="8">$E$113</f>
        <v>1.3876332671910899E-4</v>
      </c>
      <c r="N113" s="667">
        <f t="shared" si="8"/>
        <v>1.3876332671910899E-4</v>
      </c>
      <c r="O113" s="667">
        <f t="shared" si="8"/>
        <v>1.3876332671910899E-4</v>
      </c>
      <c r="P113" s="666">
        <f t="shared" si="8"/>
        <v>1.3876332671910899E-4</v>
      </c>
      <c r="Q113" s="33"/>
    </row>
    <row r="114" spans="1:19" ht="12" customHeight="1">
      <c r="A114" s="1068" t="s">
        <v>1345</v>
      </c>
      <c r="B114" s="1079" t="s">
        <v>795</v>
      </c>
      <c r="C114" s="1851"/>
      <c r="D114" s="181"/>
      <c r="E114" s="50">
        <v>-3.1451555099534898E-4</v>
      </c>
      <c r="F114" s="667">
        <f>$E$114</f>
        <v>-3.1451555099534898E-4</v>
      </c>
      <c r="G114" s="667">
        <f t="shared" ref="G114:K114" si="9">$E$114</f>
        <v>-3.1451555099534898E-4</v>
      </c>
      <c r="H114" s="667">
        <f t="shared" si="9"/>
        <v>-3.1451555099534898E-4</v>
      </c>
      <c r="I114" s="667">
        <f t="shared" si="9"/>
        <v>-3.1451555099534898E-4</v>
      </c>
      <c r="J114" s="667">
        <f t="shared" si="9"/>
        <v>-3.1451555099534898E-4</v>
      </c>
      <c r="K114" s="666">
        <f t="shared" si="9"/>
        <v>-3.1451555099534898E-4</v>
      </c>
      <c r="L114" s="1128"/>
      <c r="M114" s="667">
        <f t="shared" ref="M114:P114" si="10">$E$114</f>
        <v>-3.1451555099534898E-4</v>
      </c>
      <c r="N114" s="667">
        <f t="shared" si="10"/>
        <v>-3.1451555099534898E-4</v>
      </c>
      <c r="O114" s="667">
        <f t="shared" si="10"/>
        <v>-3.1451555099534898E-4</v>
      </c>
      <c r="P114" s="666">
        <f t="shared" si="10"/>
        <v>-3.1451555099534898E-4</v>
      </c>
      <c r="Q114" s="33"/>
    </row>
    <row r="115" spans="1:19" ht="12" customHeight="1">
      <c r="A115" s="1068" t="s">
        <v>1346</v>
      </c>
      <c r="B115" s="1079" t="s">
        <v>795</v>
      </c>
      <c r="C115" s="1851"/>
      <c r="D115" s="181"/>
      <c r="E115" s="50">
        <v>-9.6681089312389897E-4</v>
      </c>
      <c r="F115" s="667">
        <f>$E$115</f>
        <v>-9.6681089312389897E-4</v>
      </c>
      <c r="G115" s="667">
        <f t="shared" ref="G115:K115" si="11">$E$115</f>
        <v>-9.6681089312389897E-4</v>
      </c>
      <c r="H115" s="667">
        <f t="shared" si="11"/>
        <v>-9.6681089312389897E-4</v>
      </c>
      <c r="I115" s="667">
        <f t="shared" si="11"/>
        <v>-9.6681089312389897E-4</v>
      </c>
      <c r="J115" s="667">
        <f t="shared" si="11"/>
        <v>-9.6681089312389897E-4</v>
      </c>
      <c r="K115" s="666">
        <f t="shared" si="11"/>
        <v>-9.6681089312389897E-4</v>
      </c>
      <c r="L115" s="1128"/>
      <c r="M115" s="667">
        <f t="shared" ref="M115:P115" si="12">$E$115</f>
        <v>-9.6681089312389897E-4</v>
      </c>
      <c r="N115" s="667">
        <f t="shared" si="12"/>
        <v>-9.6681089312389897E-4</v>
      </c>
      <c r="O115" s="667">
        <f t="shared" si="12"/>
        <v>-9.6681089312389897E-4</v>
      </c>
      <c r="P115" s="666">
        <f t="shared" si="12"/>
        <v>-9.6681089312389897E-4</v>
      </c>
      <c r="Q115" s="33"/>
    </row>
    <row r="116" spans="1:19" ht="12" customHeight="1">
      <c r="A116" s="1068" t="s">
        <v>1347</v>
      </c>
      <c r="B116" s="1079" t="s">
        <v>795</v>
      </c>
      <c r="C116" s="1851"/>
      <c r="D116" s="1874"/>
      <c r="E116" s="1875">
        <v>8.5622598552426096E-6</v>
      </c>
      <c r="F116" s="1852">
        <f>$E$116</f>
        <v>8.5622598552426096E-6</v>
      </c>
      <c r="G116" s="1852">
        <f t="shared" ref="G116:K116" si="13">$E$116</f>
        <v>8.5622598552426096E-6</v>
      </c>
      <c r="H116" s="1852">
        <f t="shared" si="13"/>
        <v>8.5622598552426096E-6</v>
      </c>
      <c r="I116" s="1852">
        <f t="shared" si="13"/>
        <v>8.5622598552426096E-6</v>
      </c>
      <c r="J116" s="1852">
        <f t="shared" si="13"/>
        <v>8.5622598552426096E-6</v>
      </c>
      <c r="K116" s="1853">
        <f t="shared" si="13"/>
        <v>8.5622598552426096E-6</v>
      </c>
      <c r="L116" s="1128"/>
      <c r="M116" s="1852">
        <f t="shared" ref="M116:P116" si="14">$E$116</f>
        <v>8.5622598552426096E-6</v>
      </c>
      <c r="N116" s="1852">
        <f t="shared" si="14"/>
        <v>8.5622598552426096E-6</v>
      </c>
      <c r="O116" s="1852">
        <f t="shared" si="14"/>
        <v>8.5622598552426096E-6</v>
      </c>
      <c r="P116" s="1853">
        <f t="shared" si="14"/>
        <v>8.5622598552426096E-6</v>
      </c>
      <c r="Q116" s="33"/>
    </row>
    <row r="117" spans="1:19" ht="12" customHeight="1">
      <c r="A117" s="1068" t="s">
        <v>1348</v>
      </c>
      <c r="B117" s="1079" t="s">
        <v>795</v>
      </c>
      <c r="C117" s="1851"/>
      <c r="D117" s="181"/>
      <c r="E117" s="50">
        <v>-1.4278926598683701E-4</v>
      </c>
      <c r="F117" s="1852">
        <f>$E$117</f>
        <v>-1.4278926598683701E-4</v>
      </c>
      <c r="G117" s="1852">
        <f t="shared" ref="G117:K117" si="15">$E$117</f>
        <v>-1.4278926598683701E-4</v>
      </c>
      <c r="H117" s="1852">
        <f t="shared" si="15"/>
        <v>-1.4278926598683701E-4</v>
      </c>
      <c r="I117" s="1852">
        <f t="shared" si="15"/>
        <v>-1.4278926598683701E-4</v>
      </c>
      <c r="J117" s="1852">
        <f t="shared" si="15"/>
        <v>-1.4278926598683701E-4</v>
      </c>
      <c r="K117" s="1853">
        <f t="shared" si="15"/>
        <v>-1.4278926598683701E-4</v>
      </c>
      <c r="L117" s="1128"/>
      <c r="M117" s="1852">
        <f t="shared" ref="M117:P117" si="16">$E$117</f>
        <v>-1.4278926598683701E-4</v>
      </c>
      <c r="N117" s="1852">
        <f t="shared" si="16"/>
        <v>-1.4278926598683701E-4</v>
      </c>
      <c r="O117" s="1852">
        <f t="shared" si="16"/>
        <v>-1.4278926598683701E-4</v>
      </c>
      <c r="P117" s="1853">
        <f t="shared" si="16"/>
        <v>-1.4278926598683701E-4</v>
      </c>
      <c r="Q117" s="33"/>
    </row>
    <row r="118" spans="1:19" ht="12" customHeight="1">
      <c r="A118" s="1068" t="s">
        <v>1349</v>
      </c>
      <c r="B118" s="1079" t="s">
        <v>795</v>
      </c>
      <c r="C118" s="1851"/>
      <c r="D118" s="181"/>
      <c r="E118" s="50">
        <v>-3.3369253610774298E-3</v>
      </c>
      <c r="F118" s="667">
        <f>$E$118</f>
        <v>-3.3369253610774298E-3</v>
      </c>
      <c r="G118" s="667">
        <f t="shared" ref="G118:K118" si="17">$E$118</f>
        <v>-3.3369253610774298E-3</v>
      </c>
      <c r="H118" s="667">
        <f t="shared" si="17"/>
        <v>-3.3369253610774298E-3</v>
      </c>
      <c r="I118" s="667">
        <f t="shared" si="17"/>
        <v>-3.3369253610774298E-3</v>
      </c>
      <c r="J118" s="667">
        <f t="shared" si="17"/>
        <v>-3.3369253610774298E-3</v>
      </c>
      <c r="K118" s="1795">
        <f t="shared" si="17"/>
        <v>-3.3369253610774298E-3</v>
      </c>
      <c r="L118" s="1128"/>
      <c r="M118" s="667">
        <f t="shared" ref="M118:P118" si="18">$E$118</f>
        <v>-3.3369253610774298E-3</v>
      </c>
      <c r="N118" s="667">
        <f t="shared" si="18"/>
        <v>-3.3369253610774298E-3</v>
      </c>
      <c r="O118" s="667">
        <f t="shared" si="18"/>
        <v>-3.3369253610774298E-3</v>
      </c>
      <c r="P118" s="666">
        <f t="shared" si="18"/>
        <v>-3.3369253610774298E-3</v>
      </c>
      <c r="Q118" s="33"/>
    </row>
    <row r="119" spans="1:19" ht="12" customHeight="1">
      <c r="A119" s="1068" t="s">
        <v>1350</v>
      </c>
      <c r="B119" s="1079" t="s">
        <v>795</v>
      </c>
      <c r="C119" s="1851"/>
      <c r="D119" s="181"/>
      <c r="E119" s="50" t="s">
        <v>1394</v>
      </c>
      <c r="F119" s="667" t="str">
        <f>$E$119</f>
        <v>n/a</v>
      </c>
      <c r="G119" s="667" t="str">
        <f t="shared" ref="G119:K119" si="19">$E$119</f>
        <v>n/a</v>
      </c>
      <c r="H119" s="667" t="str">
        <f t="shared" si="19"/>
        <v>n/a</v>
      </c>
      <c r="I119" s="667" t="str">
        <f t="shared" si="19"/>
        <v>n/a</v>
      </c>
      <c r="J119" s="667" t="str">
        <f t="shared" si="19"/>
        <v>n/a</v>
      </c>
      <c r="K119" s="666" t="str">
        <f t="shared" si="19"/>
        <v>n/a</v>
      </c>
      <c r="L119" s="1128"/>
      <c r="M119" s="667" t="str">
        <f t="shared" ref="M119:P119" si="20">$E$119</f>
        <v>n/a</v>
      </c>
      <c r="N119" s="667" t="str">
        <f t="shared" si="20"/>
        <v>n/a</v>
      </c>
      <c r="O119" s="667" t="str">
        <f t="shared" si="20"/>
        <v>n/a</v>
      </c>
      <c r="P119" s="1795" t="str">
        <f t="shared" si="20"/>
        <v>n/a</v>
      </c>
      <c r="Q119" s="33"/>
    </row>
    <row r="120" spans="1:19" ht="12" customHeight="1">
      <c r="A120" s="1068" t="s">
        <v>1351</v>
      </c>
      <c r="B120" s="1079" t="s">
        <v>795</v>
      </c>
      <c r="C120" s="1851"/>
      <c r="D120" s="181"/>
      <c r="E120" s="50">
        <v>-9.1675653425817699E-4</v>
      </c>
      <c r="F120" s="667">
        <f>$E$120</f>
        <v>-9.1675653425817699E-4</v>
      </c>
      <c r="G120" s="667">
        <f t="shared" ref="G120:K120" si="21">$E$120</f>
        <v>-9.1675653425817699E-4</v>
      </c>
      <c r="H120" s="667">
        <f t="shared" si="21"/>
        <v>-9.1675653425817699E-4</v>
      </c>
      <c r="I120" s="667">
        <f t="shared" si="21"/>
        <v>-9.1675653425817699E-4</v>
      </c>
      <c r="J120" s="667">
        <f t="shared" si="21"/>
        <v>-9.1675653425817699E-4</v>
      </c>
      <c r="K120" s="666">
        <f t="shared" si="21"/>
        <v>-9.1675653425817699E-4</v>
      </c>
      <c r="L120" s="1128"/>
      <c r="M120" s="667">
        <f t="shared" ref="M120:P120" si="22">$E$120</f>
        <v>-9.1675653425817699E-4</v>
      </c>
      <c r="N120" s="667">
        <f t="shared" si="22"/>
        <v>-9.1675653425817699E-4</v>
      </c>
      <c r="O120" s="667">
        <f t="shared" si="22"/>
        <v>-9.1675653425817699E-4</v>
      </c>
      <c r="P120" s="666">
        <f t="shared" si="22"/>
        <v>-9.1675653425817699E-4</v>
      </c>
      <c r="Q120" s="33"/>
    </row>
    <row r="121" spans="1:19" ht="12" customHeight="1">
      <c r="A121" s="1068" t="s">
        <v>1352</v>
      </c>
      <c r="B121" s="1079" t="s">
        <v>795</v>
      </c>
      <c r="C121" s="1851"/>
      <c r="D121" s="181"/>
      <c r="E121" s="50" t="s">
        <v>1394</v>
      </c>
      <c r="F121" s="667" t="str">
        <f>$E$121</f>
        <v>n/a</v>
      </c>
      <c r="G121" s="667" t="str">
        <f t="shared" ref="G121:K121" si="23">$E$121</f>
        <v>n/a</v>
      </c>
      <c r="H121" s="667" t="str">
        <f t="shared" si="23"/>
        <v>n/a</v>
      </c>
      <c r="I121" s="667" t="str">
        <f t="shared" si="23"/>
        <v>n/a</v>
      </c>
      <c r="J121" s="667" t="str">
        <f t="shared" si="23"/>
        <v>n/a</v>
      </c>
      <c r="K121" s="666" t="str">
        <f t="shared" si="23"/>
        <v>n/a</v>
      </c>
      <c r="L121" s="1128"/>
      <c r="M121" s="667" t="str">
        <f t="shared" ref="M121:P121" si="24">$E$121</f>
        <v>n/a</v>
      </c>
      <c r="N121" s="667" t="str">
        <f t="shared" si="24"/>
        <v>n/a</v>
      </c>
      <c r="O121" s="667" t="str">
        <f t="shared" si="24"/>
        <v>n/a</v>
      </c>
      <c r="P121" s="666" t="str">
        <f t="shared" si="24"/>
        <v>n/a</v>
      </c>
      <c r="Q121" s="33"/>
    </row>
    <row r="122" spans="1:19" ht="12" customHeight="1">
      <c r="A122" s="1068" t="s">
        <v>1353</v>
      </c>
      <c r="B122" s="1079" t="s">
        <v>795</v>
      </c>
      <c r="C122" s="1851"/>
      <c r="D122" s="181"/>
      <c r="E122" s="50">
        <v>-6.1195399708644302E-5</v>
      </c>
      <c r="F122" s="1852">
        <f>$E$122</f>
        <v>-6.1195399708644302E-5</v>
      </c>
      <c r="G122" s="1852">
        <f t="shared" ref="G122:K122" si="25">$E$122</f>
        <v>-6.1195399708644302E-5</v>
      </c>
      <c r="H122" s="1852">
        <f t="shared" si="25"/>
        <v>-6.1195399708644302E-5</v>
      </c>
      <c r="I122" s="1852">
        <f t="shared" si="25"/>
        <v>-6.1195399708644302E-5</v>
      </c>
      <c r="J122" s="1852">
        <f t="shared" si="25"/>
        <v>-6.1195399708644302E-5</v>
      </c>
      <c r="K122" s="1853">
        <f t="shared" si="25"/>
        <v>-6.1195399708644302E-5</v>
      </c>
      <c r="L122" s="1128"/>
      <c r="M122" s="1852">
        <f t="shared" ref="M122:P122" si="26">$E$122</f>
        <v>-6.1195399708644302E-5</v>
      </c>
      <c r="N122" s="1852">
        <f t="shared" si="26"/>
        <v>-6.1195399708644302E-5</v>
      </c>
      <c r="O122" s="1852">
        <f t="shared" si="26"/>
        <v>-6.1195399708644302E-5</v>
      </c>
      <c r="P122" s="1853">
        <f t="shared" si="26"/>
        <v>-6.1195399708644302E-5</v>
      </c>
      <c r="Q122" s="33"/>
    </row>
    <row r="123" spans="1:19" ht="12" customHeight="1">
      <c r="A123" s="45" t="s">
        <v>1360</v>
      </c>
      <c r="B123" s="1850" t="s">
        <v>1339</v>
      </c>
      <c r="C123" s="1851"/>
      <c r="D123" s="724"/>
      <c r="E123" s="1201">
        <v>-2.1000000000000001E-2</v>
      </c>
      <c r="F123" s="667">
        <f>$E$123</f>
        <v>-2.1000000000000001E-2</v>
      </c>
      <c r="G123" s="667">
        <f t="shared" ref="G123:K123" si="27">$E$123</f>
        <v>-2.1000000000000001E-2</v>
      </c>
      <c r="H123" s="667">
        <f t="shared" si="27"/>
        <v>-2.1000000000000001E-2</v>
      </c>
      <c r="I123" s="667">
        <f t="shared" si="27"/>
        <v>-2.1000000000000001E-2</v>
      </c>
      <c r="J123" s="667">
        <f t="shared" si="27"/>
        <v>-2.1000000000000001E-2</v>
      </c>
      <c r="K123" s="666">
        <f t="shared" si="27"/>
        <v>-2.1000000000000001E-2</v>
      </c>
      <c r="L123" s="1128"/>
      <c r="M123" s="667">
        <f t="shared" ref="M123:P123" si="28">$E$123</f>
        <v>-2.1000000000000001E-2</v>
      </c>
      <c r="N123" s="667">
        <f t="shared" si="28"/>
        <v>-2.1000000000000001E-2</v>
      </c>
      <c r="O123" s="667">
        <f t="shared" si="28"/>
        <v>-2.1000000000000001E-2</v>
      </c>
      <c r="P123" s="666">
        <f t="shared" si="28"/>
        <v>-2.1000000000000001E-2</v>
      </c>
      <c r="Q123" s="33"/>
    </row>
    <row r="124" spans="1:19" s="39" customFormat="1" ht="17.25" customHeight="1">
      <c r="A124" s="1063" t="s">
        <v>49</v>
      </c>
      <c r="B124" s="1469" t="s">
        <v>1149</v>
      </c>
      <c r="C124" s="344"/>
      <c r="D124" s="344"/>
      <c r="E124" s="1559"/>
      <c r="F124" s="1064">
        <f t="shared" ref="F124:K124" si="29">SUM(F98:F123)</f>
        <v>3.1862689200487893</v>
      </c>
      <c r="G124" s="1064">
        <f t="shared" si="29"/>
        <v>3.9936218476919212</v>
      </c>
      <c r="H124" s="1064">
        <f t="shared" si="29"/>
        <v>4.9402942898801623</v>
      </c>
      <c r="I124" s="1064">
        <f t="shared" si="29"/>
        <v>4.4041931155739276</v>
      </c>
      <c r="J124" s="1064">
        <f t="shared" si="29"/>
        <v>4.4045071155739279</v>
      </c>
      <c r="K124" s="1064">
        <f t="shared" si="29"/>
        <v>5.1116336232134962</v>
      </c>
      <c r="L124" s="1064"/>
      <c r="M124" s="1064">
        <f>SUM(M98:M123)</f>
        <v>3.6718887226138857</v>
      </c>
      <c r="N124" s="1064">
        <f>SUM(N98:N123)</f>
        <v>3.6718887226138857</v>
      </c>
      <c r="O124" s="1064">
        <f>SUM(O98:O123)</f>
        <v>4.1639309517945966</v>
      </c>
      <c r="P124" s="1064">
        <f>SUM(P98:P123)</f>
        <v>3.9882716546178179</v>
      </c>
      <c r="S124" s="1753"/>
    </row>
    <row r="125" spans="1:19" s="39" customFormat="1" ht="17.25" customHeight="1">
      <c r="A125" s="259"/>
      <c r="B125" s="260"/>
      <c r="C125" s="260"/>
      <c r="D125" s="260"/>
      <c r="E125" s="261"/>
      <c r="F125" s="1097"/>
      <c r="G125" s="1097"/>
      <c r="H125" s="1097"/>
      <c r="I125" s="1097"/>
      <c r="J125" s="1097"/>
      <c r="K125" s="1097"/>
      <c r="L125" s="1097"/>
      <c r="M125" s="1097"/>
      <c r="N125" s="1097"/>
      <c r="O125" s="1097"/>
      <c r="P125" s="1097"/>
      <c r="S125" s="1753"/>
    </row>
    <row r="126" spans="1:19" ht="17.25" customHeight="1">
      <c r="A126" s="259" t="s">
        <v>948</v>
      </c>
      <c r="B126" s="260"/>
      <c r="C126" s="260"/>
      <c r="D126" s="260"/>
      <c r="E126" s="261"/>
      <c r="F126" s="1097"/>
      <c r="G126" s="1097"/>
      <c r="H126" s="1097"/>
      <c r="I126" s="1097"/>
      <c r="J126" s="1097"/>
      <c r="K126" s="1097"/>
      <c r="L126" s="1097"/>
      <c r="M126" s="1097"/>
      <c r="N126" s="1097"/>
      <c r="O126" s="1097"/>
      <c r="P126" s="1097"/>
      <c r="Q126" s="604"/>
    </row>
    <row r="127" spans="1:19" ht="12" customHeight="1">
      <c r="A127" s="1068" t="str">
        <f>'Hayco Logistics'!$B$92</f>
        <v>Cross ocean - sea freight 40QH</v>
      </c>
      <c r="B127" s="927">
        <f>'Hayco Logistics'!C92</f>
        <v>1200</v>
      </c>
      <c r="C127" s="1098"/>
      <c r="D127" s="1098"/>
      <c r="E127" s="1072"/>
      <c r="F127" s="1099"/>
      <c r="G127" s="1099"/>
      <c r="H127" s="1099"/>
      <c r="I127" s="1099"/>
      <c r="J127" s="1099"/>
      <c r="K127" s="1099"/>
      <c r="L127" s="1099"/>
      <c r="M127" s="1147">
        <f>$B$127/M$20</f>
        <v>5.9898173105720279E-2</v>
      </c>
      <c r="N127" s="1147">
        <f>$B$127/N$20</f>
        <v>5.9898173105720279E-2</v>
      </c>
      <c r="O127" s="1147">
        <f>$B$127/O$20</f>
        <v>9.7402597402597407E-2</v>
      </c>
      <c r="P127" s="1147">
        <f>$B$127/P$20</f>
        <v>8.4210526315789472E-2</v>
      </c>
      <c r="Q127" s="604"/>
    </row>
    <row r="128" spans="1:19" ht="12" customHeight="1">
      <c r="A128" s="1068" t="str">
        <f>'Hayco Logistics'!$B$93</f>
        <v>Charges (origin &amp; destination ports)</v>
      </c>
      <c r="B128" s="927">
        <f>'Hayco Logistics'!C93</f>
        <v>1091</v>
      </c>
      <c r="C128" s="1098"/>
      <c r="D128" s="1098"/>
      <c r="E128" s="1072"/>
      <c r="F128" s="1099"/>
      <c r="G128" s="1099"/>
      <c r="H128" s="1099"/>
      <c r="I128" s="1099"/>
      <c r="J128" s="1099"/>
      <c r="K128" s="1099"/>
      <c r="L128" s="1099"/>
      <c r="M128" s="1147">
        <f>$B$128/M$20</f>
        <v>5.4457422381950685E-2</v>
      </c>
      <c r="N128" s="1147">
        <f>$B$128/N$20</f>
        <v>5.4457422381950685E-2</v>
      </c>
      <c r="O128" s="1147">
        <f>$B$128/O$20</f>
        <v>8.8555194805194803E-2</v>
      </c>
      <c r="P128" s="1147">
        <f>$B$128/P$20</f>
        <v>7.6561403508771927E-2</v>
      </c>
      <c r="Q128" s="604"/>
    </row>
    <row r="129" spans="1:19" ht="12" customHeight="1">
      <c r="A129" s="1068" t="str">
        <f>'Hayco Logistics'!$B$94</f>
        <v>Insurance</v>
      </c>
      <c r="B129" s="1144">
        <f>'Hayco Logistics'!C94</f>
        <v>1E-3</v>
      </c>
      <c r="C129" s="1098"/>
      <c r="D129" s="1098"/>
      <c r="E129" s="1072"/>
      <c r="F129" s="1099"/>
      <c r="G129" s="1099"/>
      <c r="H129" s="1099"/>
      <c r="I129" s="1099"/>
      <c r="J129" s="1099"/>
      <c r="K129" s="1099"/>
      <c r="L129" s="1099"/>
      <c r="M129" s="1147">
        <f>SUM(M$124,M$127,M$128)*1.1*$B$129</f>
        <v>4.164868749911713E-3</v>
      </c>
      <c r="N129" s="1147">
        <f>SUM(N$124,N$127,N$128)*1.1*$B$129</f>
        <v>4.164868749911713E-3</v>
      </c>
      <c r="O129" s="1147">
        <f>SUM(O$124,O$127,O$128)*1.1*$B$129</f>
        <v>4.7848776184026276E-3</v>
      </c>
      <c r="P129" s="1147">
        <f>SUM(P$124,P$127,P$128)*1.1*$B$129</f>
        <v>4.5639479428866182E-3</v>
      </c>
      <c r="Q129" s="604"/>
    </row>
    <row r="130" spans="1:19" ht="12" customHeight="1">
      <c r="A130" s="1068" t="str">
        <f>'Business charge'!$A$11</f>
        <v>Logistic  management fee</v>
      </c>
      <c r="B130" s="1145">
        <f>'Business charge'!B11</f>
        <v>0.05</v>
      </c>
      <c r="C130" s="1098"/>
      <c r="D130" s="1098"/>
      <c r="E130" s="1072"/>
      <c r="F130" s="1099"/>
      <c r="G130" s="1099"/>
      <c r="H130" s="1099"/>
      <c r="I130" s="1099"/>
      <c r="J130" s="1099"/>
      <c r="K130" s="1099"/>
      <c r="L130" s="1099"/>
      <c r="M130" s="1147">
        <f>$B$130*SUM(M127:M129)</f>
        <v>5.9260232118791348E-3</v>
      </c>
      <c r="N130" s="1147">
        <f>$B$130*SUM(N127:N129)</f>
        <v>5.9260232118791348E-3</v>
      </c>
      <c r="O130" s="1147">
        <f>$B$130*SUM(O127:O129)</f>
        <v>9.5371334913097426E-3</v>
      </c>
      <c r="P130" s="1147">
        <f>$B$130*SUM(P127:P129)</f>
        <v>8.2667938883724014E-3</v>
      </c>
      <c r="Q130" s="604"/>
    </row>
    <row r="131" spans="1:19" s="33" customFormat="1" ht="14.25" customHeight="1">
      <c r="A131" s="1146" t="s">
        <v>949</v>
      </c>
      <c r="B131" s="1098"/>
      <c r="C131" s="1098"/>
      <c r="D131" s="1098"/>
      <c r="E131" s="1072"/>
      <c r="F131" s="1100"/>
      <c r="G131" s="1100"/>
      <c r="H131" s="1100"/>
      <c r="I131" s="1100"/>
      <c r="J131" s="1100"/>
      <c r="K131" s="1100"/>
      <c r="L131" s="1100"/>
      <c r="M131" s="1099">
        <f>SUM(M124,M127:M130)</f>
        <v>3.7963352100633476</v>
      </c>
      <c r="N131" s="1099">
        <f>SUM(N124,N127:N130)</f>
        <v>3.7963352100633476</v>
      </c>
      <c r="O131" s="1099">
        <f>SUM(O124,O127:O130)</f>
        <v>4.3642107551121008</v>
      </c>
      <c r="P131" s="1099">
        <f>SUM(P124,P127:P130)</f>
        <v>4.1618743262736393</v>
      </c>
      <c r="S131" s="604"/>
    </row>
    <row r="132" spans="1:19" s="39" customFormat="1" ht="17.25" customHeight="1">
      <c r="A132" s="259"/>
      <c r="B132" s="260"/>
      <c r="C132" s="260"/>
      <c r="D132" s="260"/>
      <c r="E132" s="261"/>
      <c r="F132" s="1097"/>
      <c r="G132" s="1097"/>
      <c r="H132" s="1097"/>
      <c r="I132" s="1097"/>
      <c r="J132" s="1097"/>
      <c r="K132" s="1097"/>
      <c r="L132" s="1097"/>
      <c r="M132" s="1097"/>
      <c r="N132" s="1097"/>
      <c r="O132" s="1097"/>
      <c r="P132" s="1097"/>
      <c r="S132" s="1753"/>
    </row>
    <row r="133" spans="1:19" s="39" customFormat="1" ht="17.25" customHeight="1">
      <c r="A133" s="259" t="str">
        <f>'Hayco Logistics'!A98</f>
        <v>Service : Sea freight from China to Brandfort  via Vancouver, Canada</v>
      </c>
      <c r="B133" s="260"/>
      <c r="C133" s="260"/>
      <c r="D133" s="260"/>
      <c r="E133" s="261"/>
      <c r="F133" s="1097"/>
      <c r="G133" s="1097"/>
      <c r="H133" s="1097"/>
      <c r="I133" s="1097"/>
      <c r="J133" s="1097"/>
      <c r="K133" s="1097"/>
      <c r="L133" s="1097"/>
      <c r="M133" s="1097"/>
      <c r="N133" s="1097"/>
      <c r="O133" s="1097"/>
      <c r="P133" s="1097"/>
      <c r="S133" s="1753"/>
    </row>
    <row r="134" spans="1:19" s="39" customFormat="1" ht="17.25" customHeight="1">
      <c r="A134" s="1068" t="str">
        <f>'Hayco Logistics'!B100</f>
        <v>Origin haulage , origin charges, sea freight, destination charges</v>
      </c>
      <c r="B134" s="927">
        <f>'Hayco Logistics'!C100</f>
        <v>5510</v>
      </c>
      <c r="C134" s="1471"/>
      <c r="D134" s="1471"/>
      <c r="E134" s="1472"/>
      <c r="F134" s="1473"/>
      <c r="G134" s="1473"/>
      <c r="H134" s="1473"/>
      <c r="I134" s="1147">
        <f>$B$134/I20</f>
        <v>0.38650392817059481</v>
      </c>
      <c r="J134" s="1473"/>
      <c r="K134" s="1473"/>
      <c r="L134" s="1097"/>
      <c r="M134" s="1473"/>
      <c r="N134" s="1473"/>
      <c r="O134" s="1473"/>
      <c r="P134" s="1473"/>
      <c r="S134" s="1753"/>
    </row>
    <row r="135" spans="1:19" s="39" customFormat="1" ht="17.25" customHeight="1">
      <c r="A135" s="1068" t="str">
        <f>'Hayco Logistics'!B101</f>
        <v>Peak season surcharge (normally applies for Aug to Dec)</v>
      </c>
      <c r="B135" s="927">
        <f>'Hayco Logistics'!C101</f>
        <v>0</v>
      </c>
      <c r="C135" s="1471"/>
      <c r="D135" s="1471"/>
      <c r="E135" s="1472"/>
      <c r="F135" s="1473"/>
      <c r="G135" s="1473"/>
      <c r="H135" s="1473"/>
      <c r="I135" s="1147">
        <f>$B$135/I20</f>
        <v>0</v>
      </c>
      <c r="J135" s="1473"/>
      <c r="K135" s="1473"/>
      <c r="L135" s="1097"/>
      <c r="M135" s="1473"/>
      <c r="N135" s="1473"/>
      <c r="O135" s="1473"/>
      <c r="P135" s="1473"/>
      <c r="S135" s="1753"/>
    </row>
    <row r="136" spans="1:19" s="39" customFormat="1" ht="17.25" customHeight="1">
      <c r="A136" s="1068" t="s">
        <v>1151</v>
      </c>
      <c r="B136" s="1144">
        <f>'Hayco Logistics'!C94</f>
        <v>1E-3</v>
      </c>
      <c r="C136" s="1471"/>
      <c r="D136" s="1471"/>
      <c r="E136" s="1472"/>
      <c r="F136" s="1473"/>
      <c r="G136" s="1473"/>
      <c r="H136" s="1473"/>
      <c r="I136" s="1147">
        <f>SUM(I$124,I$134,I$135)*1.1*$B$136</f>
        <v>5.2697667481189751E-3</v>
      </c>
      <c r="J136" s="1473"/>
      <c r="K136" s="1473"/>
      <c r="L136" s="1097"/>
      <c r="M136" s="1473"/>
      <c r="N136" s="1473"/>
      <c r="O136" s="1473"/>
      <c r="P136" s="1473"/>
      <c r="S136" s="1753"/>
    </row>
    <row r="137" spans="1:19" s="39" customFormat="1" ht="17.25" customHeight="1">
      <c r="A137" s="1362" t="s">
        <v>1113</v>
      </c>
      <c r="B137" s="1098"/>
      <c r="C137" s="1471"/>
      <c r="D137" s="1471"/>
      <c r="E137" s="1472"/>
      <c r="F137" s="1473"/>
      <c r="G137" s="1473"/>
      <c r="H137" s="1473"/>
      <c r="I137" s="1099">
        <f>SUM(I124,I134:I136)</f>
        <v>4.7959668104926418</v>
      </c>
      <c r="J137" s="1473"/>
      <c r="K137" s="1473"/>
      <c r="L137" s="1097"/>
      <c r="M137" s="1473"/>
      <c r="N137" s="1473"/>
      <c r="O137" s="1473"/>
      <c r="P137" s="1473"/>
      <c r="S137" s="1753"/>
    </row>
    <row r="138" spans="1:19" s="39" customFormat="1" ht="13.8">
      <c r="A138" s="259"/>
      <c r="B138" s="260"/>
      <c r="C138" s="260"/>
      <c r="D138" s="260"/>
      <c r="E138" s="261"/>
      <c r="F138" s="1097"/>
      <c r="G138" s="1097"/>
      <c r="H138" s="1097"/>
      <c r="I138" s="1097"/>
      <c r="J138" s="1097"/>
      <c r="K138" s="1097"/>
      <c r="L138" s="1097"/>
      <c r="M138" s="1097"/>
      <c r="N138" s="1097"/>
      <c r="O138" s="1097"/>
      <c r="P138" s="1097"/>
      <c r="S138" s="1753"/>
    </row>
    <row r="139" spans="1:19" s="39" customFormat="1" ht="17.25" customHeight="1">
      <c r="A139" s="559" t="s">
        <v>346</v>
      </c>
      <c r="B139" s="488"/>
      <c r="C139" s="488"/>
      <c r="D139" s="488"/>
      <c r="E139" s="728"/>
      <c r="F139" s="1074" t="s">
        <v>234</v>
      </c>
      <c r="G139" s="919" t="s">
        <v>234</v>
      </c>
      <c r="H139" s="584" t="s">
        <v>234</v>
      </c>
      <c r="I139" s="919" t="s">
        <v>234</v>
      </c>
      <c r="J139" s="919" t="s">
        <v>234</v>
      </c>
      <c r="K139" s="584" t="s">
        <v>234</v>
      </c>
      <c r="L139" s="919"/>
      <c r="M139" s="919" t="s">
        <v>233</v>
      </c>
      <c r="N139" s="729" t="s">
        <v>233</v>
      </c>
      <c r="O139" s="729" t="s">
        <v>233</v>
      </c>
      <c r="P139" s="729" t="s">
        <v>233</v>
      </c>
      <c r="S139" s="1753"/>
    </row>
    <row r="140" spans="1:19" s="39" customFormat="1" ht="17.25" customHeight="1">
      <c r="A140" s="332" t="s">
        <v>348</v>
      </c>
      <c r="B140" s="260"/>
      <c r="C140" s="260"/>
      <c r="D140" s="260"/>
      <c r="E140" s="261"/>
      <c r="F140" s="1075">
        <v>162</v>
      </c>
      <c r="G140" s="920">
        <v>360</v>
      </c>
      <c r="H140" s="342">
        <v>240</v>
      </c>
      <c r="I140" s="920">
        <v>300</v>
      </c>
      <c r="J140" s="920">
        <v>300</v>
      </c>
      <c r="K140" s="342">
        <v>240</v>
      </c>
      <c r="L140" s="920"/>
      <c r="M140" s="920">
        <v>450</v>
      </c>
      <c r="N140" s="343">
        <v>450</v>
      </c>
      <c r="O140" s="343">
        <v>256</v>
      </c>
      <c r="P140" s="343">
        <v>144</v>
      </c>
      <c r="S140" s="1753"/>
    </row>
    <row r="141" spans="1:19" s="39" customFormat="1" ht="17.25" customHeight="1">
      <c r="A141" s="333" t="s">
        <v>345</v>
      </c>
      <c r="B141" s="344"/>
      <c r="C141" s="344"/>
      <c r="D141" s="344"/>
      <c r="E141" s="345"/>
      <c r="F141" s="1076">
        <v>0.28000000000000003</v>
      </c>
      <c r="G141" s="921">
        <v>0.44</v>
      </c>
      <c r="H141" s="346">
        <f>7.04/16</f>
        <v>0.44</v>
      </c>
      <c r="I141" s="921">
        <v>0.44</v>
      </c>
      <c r="J141" s="921">
        <v>0.44</v>
      </c>
      <c r="K141" s="346">
        <f>7.04/16</f>
        <v>0.44</v>
      </c>
      <c r="L141" s="921"/>
      <c r="M141" s="921" t="s">
        <v>228</v>
      </c>
      <c r="N141" s="347" t="s">
        <v>235</v>
      </c>
      <c r="O141" s="347" t="s">
        <v>235</v>
      </c>
      <c r="P141" s="347" t="s">
        <v>235</v>
      </c>
      <c r="S141" s="1753"/>
    </row>
    <row r="142" spans="1:19" s="39" customFormat="1" ht="17.25" customHeight="1">
      <c r="A142" s="259"/>
      <c r="B142" s="260"/>
      <c r="C142" s="260"/>
      <c r="D142" s="260"/>
      <c r="E142" s="261"/>
      <c r="F142" s="58"/>
      <c r="G142" s="58"/>
      <c r="H142" s="58"/>
      <c r="I142" s="58"/>
      <c r="J142" s="58"/>
      <c r="K142" s="58"/>
      <c r="L142" s="58"/>
      <c r="S142" s="1753"/>
    </row>
    <row r="143" spans="1:19" s="39" customFormat="1" ht="17.25" customHeight="1">
      <c r="A143" s="832" t="s">
        <v>398</v>
      </c>
      <c r="B143" s="260"/>
      <c r="C143" s="260"/>
      <c r="D143" s="260"/>
      <c r="E143" s="261"/>
      <c r="F143" s="58"/>
      <c r="G143" s="58"/>
      <c r="H143" s="58"/>
      <c r="I143" s="58"/>
      <c r="J143" s="58"/>
      <c r="K143" s="58"/>
      <c r="L143" s="58"/>
      <c r="S143" s="1753"/>
    </row>
    <row r="144" spans="1:19">
      <c r="D144" s="403"/>
      <c r="E144" s="837"/>
      <c r="F144" s="267"/>
      <c r="G144" s="267"/>
      <c r="H144" s="267"/>
      <c r="I144" s="267"/>
      <c r="J144" s="267"/>
      <c r="K144" s="267"/>
      <c r="L144" s="267"/>
    </row>
    <row r="145" spans="1:16">
      <c r="A145" s="34"/>
      <c r="D145" s="403"/>
      <c r="E145" s="60"/>
      <c r="F145" s="267"/>
      <c r="G145" s="267"/>
      <c r="H145" s="267"/>
      <c r="I145" s="267"/>
      <c r="J145" s="267"/>
      <c r="K145" s="267"/>
      <c r="L145" s="267"/>
    </row>
    <row r="146" spans="1:16">
      <c r="A146" s="34"/>
      <c r="D146" s="267"/>
      <c r="E146" s="60"/>
      <c r="F146" s="267"/>
      <c r="G146" s="267"/>
      <c r="H146" s="267"/>
      <c r="I146" s="267"/>
      <c r="J146" s="267"/>
      <c r="K146" s="267"/>
      <c r="L146" s="267"/>
      <c r="M146" s="267"/>
      <c r="N146" s="267"/>
      <c r="O146" s="267"/>
      <c r="P146" s="267"/>
    </row>
    <row r="147" spans="1:16">
      <c r="A147" s="34"/>
      <c r="C147" s="1776"/>
      <c r="D147" s="267"/>
      <c r="E147" s="60"/>
      <c r="F147" s="267"/>
      <c r="G147" s="267"/>
      <c r="H147" s="267"/>
      <c r="I147" s="267"/>
      <c r="J147" s="267"/>
      <c r="K147" s="267"/>
      <c r="L147" s="267"/>
      <c r="M147" s="267"/>
      <c r="N147" s="267"/>
      <c r="O147" s="267"/>
      <c r="P147" s="267"/>
    </row>
    <row r="148" spans="1:16">
      <c r="A148" s="34"/>
      <c r="C148" s="1777"/>
      <c r="D148" s="267"/>
      <c r="E148" s="60"/>
      <c r="F148" s="267"/>
      <c r="G148" s="267"/>
      <c r="H148" s="267"/>
      <c r="I148" s="267"/>
      <c r="J148" s="267"/>
      <c r="K148" s="267"/>
      <c r="L148" s="267"/>
      <c r="M148" s="267"/>
      <c r="N148" s="267"/>
      <c r="O148" s="267"/>
      <c r="P148" s="267"/>
    </row>
    <row r="149" spans="1:16">
      <c r="A149" s="34"/>
      <c r="D149" s="267"/>
      <c r="E149" s="60"/>
      <c r="F149" s="267"/>
      <c r="G149" s="267"/>
      <c r="H149" s="267"/>
      <c r="I149" s="267"/>
      <c r="J149" s="267"/>
      <c r="K149" s="267"/>
      <c r="L149" s="267"/>
      <c r="M149" s="267"/>
      <c r="N149" s="267"/>
      <c r="O149" s="267"/>
      <c r="P149" s="267"/>
    </row>
    <row r="150" spans="1:16">
      <c r="A150" s="34"/>
      <c r="D150" s="1775"/>
      <c r="E150" s="60"/>
      <c r="F150" s="1775"/>
      <c r="G150" s="1775"/>
      <c r="H150" s="1775"/>
      <c r="I150" s="1775"/>
      <c r="J150" s="1775"/>
      <c r="K150" s="1775"/>
      <c r="L150" s="1775"/>
      <c r="M150" s="1775"/>
      <c r="N150" s="1775"/>
      <c r="O150" s="1775"/>
      <c r="P150" s="1775"/>
    </row>
    <row r="151" spans="1:16">
      <c r="A151" s="34"/>
      <c r="D151" s="267"/>
      <c r="E151" s="60"/>
      <c r="F151" s="267"/>
      <c r="G151" s="267"/>
      <c r="H151" s="267"/>
      <c r="I151" s="267"/>
      <c r="J151" s="267"/>
      <c r="K151" s="267"/>
      <c r="L151" s="267"/>
      <c r="M151" s="267"/>
      <c r="N151" s="267"/>
      <c r="O151" s="267"/>
      <c r="P151" s="267"/>
    </row>
    <row r="152" spans="1:16">
      <c r="E152" s="60"/>
      <c r="F152" s="267"/>
      <c r="G152" s="267"/>
      <c r="H152" s="267"/>
      <c r="I152" s="267"/>
      <c r="J152" s="267"/>
      <c r="K152" s="267"/>
      <c r="L152" s="267"/>
    </row>
    <row r="153" spans="1:16">
      <c r="A153" s="34"/>
      <c r="E153" s="60"/>
      <c r="F153" s="267"/>
      <c r="G153" s="267"/>
      <c r="H153" s="267"/>
      <c r="I153" s="267"/>
      <c r="J153" s="267"/>
      <c r="K153" s="267"/>
      <c r="L153" s="267"/>
    </row>
    <row r="154" spans="1:16">
      <c r="A154" s="34"/>
      <c r="E154" s="60"/>
      <c r="F154" s="267"/>
      <c r="G154" s="267"/>
      <c r="H154" s="267"/>
      <c r="I154" s="267"/>
      <c r="J154" s="267"/>
      <c r="K154" s="267"/>
      <c r="L154" s="267"/>
      <c r="M154" s="267"/>
      <c r="N154" s="267"/>
      <c r="O154" s="267"/>
      <c r="P154" s="267"/>
    </row>
    <row r="155" spans="1:16">
      <c r="A155" s="34"/>
      <c r="E155" s="60"/>
      <c r="F155" s="267"/>
      <c r="G155" s="267"/>
      <c r="H155" s="267"/>
      <c r="I155" s="267"/>
      <c r="J155" s="267"/>
      <c r="K155" s="267"/>
      <c r="L155" s="267"/>
      <c r="M155" s="267"/>
      <c r="N155" s="267"/>
      <c r="O155" s="267"/>
      <c r="P155" s="267"/>
    </row>
    <row r="156" spans="1:16">
      <c r="A156" s="34"/>
      <c r="E156" s="60"/>
      <c r="F156" s="267"/>
      <c r="G156" s="267"/>
      <c r="H156" s="267"/>
      <c r="I156" s="267"/>
      <c r="J156" s="267"/>
      <c r="K156" s="267"/>
      <c r="L156" s="267"/>
      <c r="M156" s="267"/>
      <c r="N156" s="267"/>
      <c r="O156" s="267"/>
      <c r="P156" s="267"/>
    </row>
    <row r="157" spans="1:16">
      <c r="A157" s="34"/>
      <c r="E157" s="60"/>
      <c r="F157" s="267"/>
      <c r="G157" s="267"/>
      <c r="H157" s="267"/>
      <c r="I157" s="267"/>
      <c r="J157" s="267"/>
      <c r="K157" s="267"/>
      <c r="L157" s="267"/>
      <c r="M157" s="267"/>
      <c r="N157" s="267"/>
      <c r="O157" s="267"/>
      <c r="P157" s="267"/>
    </row>
    <row r="158" spans="1:16">
      <c r="A158" s="34"/>
      <c r="E158" s="60"/>
      <c r="F158" s="1378"/>
      <c r="G158" s="1378"/>
      <c r="H158" s="1378"/>
      <c r="I158" s="1378"/>
      <c r="J158" s="1378"/>
      <c r="K158" s="1378"/>
      <c r="L158" s="1378"/>
      <c r="M158" s="1378"/>
      <c r="N158" s="1378"/>
      <c r="O158" s="1378"/>
      <c r="P158" s="1378"/>
    </row>
    <row r="159" spans="1:16">
      <c r="E159" s="60"/>
      <c r="F159" s="267"/>
      <c r="G159" s="267"/>
      <c r="H159" s="267"/>
      <c r="I159" s="267"/>
      <c r="J159" s="267"/>
      <c r="K159" s="267"/>
      <c r="L159" s="267"/>
    </row>
    <row r="160" spans="1:16">
      <c r="A160" s="34"/>
      <c r="E160" s="60"/>
      <c r="F160" s="267"/>
      <c r="G160" s="267"/>
      <c r="H160" s="267"/>
      <c r="I160" s="267"/>
      <c r="J160" s="267"/>
      <c r="K160" s="267"/>
      <c r="L160" s="267"/>
    </row>
    <row r="161" spans="1:16">
      <c r="A161" s="34"/>
      <c r="E161" s="60"/>
      <c r="F161" s="267"/>
      <c r="G161" s="267"/>
      <c r="H161" s="267"/>
      <c r="I161" s="267"/>
      <c r="J161" s="267"/>
      <c r="K161" s="267"/>
      <c r="L161" s="267"/>
      <c r="M161" s="267"/>
      <c r="N161" s="267"/>
      <c r="O161" s="267"/>
      <c r="P161" s="267"/>
    </row>
    <row r="162" spans="1:16">
      <c r="A162" s="34"/>
      <c r="E162" s="60"/>
      <c r="F162" s="267"/>
      <c r="G162" s="267"/>
      <c r="H162" s="267"/>
      <c r="I162" s="267"/>
      <c r="J162" s="267"/>
      <c r="K162" s="267"/>
      <c r="L162" s="267"/>
      <c r="M162" s="267"/>
      <c r="N162" s="267"/>
      <c r="O162" s="267"/>
      <c r="P162" s="267"/>
    </row>
    <row r="163" spans="1:16">
      <c r="E163" s="60"/>
      <c r="F163" s="267"/>
      <c r="G163" s="267"/>
      <c r="H163" s="267"/>
      <c r="I163" s="267"/>
      <c r="J163" s="267"/>
      <c r="K163" s="267"/>
      <c r="L163" s="267"/>
    </row>
    <row r="164" spans="1:16">
      <c r="E164" s="60"/>
      <c r="F164" s="267"/>
      <c r="G164" s="267"/>
      <c r="H164" s="267"/>
      <c r="I164" s="267"/>
      <c r="J164" s="267"/>
      <c r="K164" s="267"/>
      <c r="L164" s="267"/>
      <c r="M164" s="267"/>
      <c r="N164" s="267"/>
      <c r="O164" s="267"/>
      <c r="P164" s="267"/>
    </row>
    <row r="165" spans="1:16">
      <c r="E165" s="60"/>
      <c r="F165" s="267"/>
      <c r="G165" s="267"/>
      <c r="H165" s="267"/>
      <c r="I165" s="267"/>
      <c r="J165" s="267"/>
      <c r="K165" s="267"/>
      <c r="L165" s="267"/>
    </row>
    <row r="166" spans="1:16">
      <c r="E166" s="60"/>
      <c r="F166" s="267"/>
      <c r="G166" s="267"/>
      <c r="H166" s="267"/>
      <c r="I166" s="267"/>
      <c r="J166" s="267"/>
      <c r="K166" s="267"/>
      <c r="L166" s="267"/>
      <c r="M166" s="267"/>
      <c r="N166" s="267"/>
      <c r="O166" s="267"/>
      <c r="P166" s="267"/>
    </row>
    <row r="167" spans="1:16">
      <c r="E167" s="60"/>
      <c r="F167" s="267"/>
      <c r="G167" s="267"/>
      <c r="H167" s="267"/>
      <c r="I167" s="267"/>
      <c r="J167" s="267"/>
      <c r="K167" s="267"/>
      <c r="L167" s="267"/>
    </row>
    <row r="168" spans="1:16">
      <c r="E168" s="60"/>
      <c r="F168" s="267"/>
      <c r="G168" s="267"/>
      <c r="H168" s="267"/>
      <c r="I168" s="267"/>
      <c r="J168" s="267"/>
      <c r="K168" s="267"/>
      <c r="L168" s="267"/>
    </row>
    <row r="169" spans="1:16">
      <c r="E169" s="60"/>
      <c r="F169" s="267"/>
      <c r="G169" s="267"/>
      <c r="H169" s="267"/>
      <c r="I169" s="267"/>
      <c r="J169" s="267"/>
      <c r="K169" s="267"/>
      <c r="L169" s="267"/>
    </row>
    <row r="170" spans="1:16">
      <c r="E170" s="60"/>
      <c r="F170" s="267"/>
      <c r="G170" s="267"/>
      <c r="H170" s="267"/>
      <c r="I170" s="267"/>
      <c r="J170" s="267"/>
      <c r="K170" s="267"/>
      <c r="L170" s="267"/>
    </row>
    <row r="171" spans="1:16">
      <c r="E171" s="60"/>
      <c r="F171" s="267"/>
      <c r="G171" s="267"/>
      <c r="H171" s="267"/>
      <c r="I171" s="267"/>
      <c r="J171" s="267"/>
      <c r="K171" s="267"/>
      <c r="L171" s="267"/>
    </row>
    <row r="172" spans="1:16">
      <c r="E172" s="60"/>
      <c r="F172" s="267"/>
      <c r="G172" s="267"/>
      <c r="H172" s="267"/>
      <c r="I172" s="267"/>
      <c r="J172" s="267"/>
      <c r="K172" s="267"/>
      <c r="L172" s="267"/>
    </row>
    <row r="173" spans="1:16">
      <c r="E173" s="60"/>
      <c r="F173" s="267"/>
      <c r="G173" s="267"/>
      <c r="H173" s="267"/>
      <c r="I173" s="267"/>
      <c r="J173" s="267"/>
      <c r="K173" s="267"/>
      <c r="L173" s="267"/>
    </row>
    <row r="174" spans="1:16">
      <c r="E174" s="60"/>
      <c r="F174" s="267"/>
      <c r="G174" s="267"/>
      <c r="H174" s="267"/>
      <c r="I174" s="267"/>
      <c r="J174" s="267"/>
      <c r="K174" s="267"/>
      <c r="L174" s="267"/>
    </row>
    <row r="175" spans="1:16">
      <c r="E175" s="60"/>
      <c r="F175" s="267"/>
      <c r="G175" s="267"/>
      <c r="H175" s="267"/>
      <c r="I175" s="267"/>
      <c r="J175" s="267"/>
      <c r="K175" s="267"/>
      <c r="L175" s="267"/>
    </row>
    <row r="176" spans="1:16">
      <c r="E176" s="60"/>
      <c r="F176" s="267"/>
      <c r="G176" s="267"/>
      <c r="H176" s="267"/>
      <c r="I176" s="267"/>
      <c r="J176" s="267"/>
      <c r="K176" s="267"/>
      <c r="L176" s="267"/>
    </row>
    <row r="177" spans="5:12">
      <c r="E177" s="60"/>
      <c r="F177" s="267"/>
      <c r="G177" s="267"/>
      <c r="H177" s="267"/>
      <c r="I177" s="267"/>
      <c r="J177" s="267"/>
      <c r="K177" s="267"/>
      <c r="L177" s="267"/>
    </row>
    <row r="178" spans="5:12">
      <c r="E178" s="60"/>
      <c r="F178" s="267"/>
      <c r="G178" s="267"/>
      <c r="H178" s="267"/>
      <c r="I178" s="267"/>
      <c r="J178" s="267"/>
      <c r="K178" s="267"/>
      <c r="L178" s="267"/>
    </row>
    <row r="179" spans="5:12">
      <c r="E179" s="60"/>
      <c r="F179" s="267"/>
      <c r="G179" s="267"/>
      <c r="H179" s="267"/>
      <c r="I179" s="267"/>
      <c r="J179" s="267"/>
      <c r="K179" s="267"/>
      <c r="L179" s="267"/>
    </row>
    <row r="180" spans="5:12">
      <c r="E180" s="60"/>
      <c r="F180" s="267"/>
      <c r="G180" s="267"/>
      <c r="H180" s="267"/>
      <c r="I180" s="267"/>
      <c r="J180" s="267"/>
      <c r="K180" s="267"/>
      <c r="L180" s="267"/>
    </row>
    <row r="181" spans="5:12">
      <c r="E181" s="60"/>
      <c r="F181" s="267"/>
      <c r="G181" s="267"/>
      <c r="H181" s="267"/>
      <c r="I181" s="267"/>
      <c r="J181" s="267"/>
      <c r="K181" s="267"/>
      <c r="L181" s="267"/>
    </row>
    <row r="182" spans="5:12">
      <c r="E182" s="60"/>
      <c r="F182" s="267"/>
      <c r="G182" s="267"/>
      <c r="H182" s="267"/>
      <c r="I182" s="267"/>
      <c r="J182" s="267"/>
      <c r="K182" s="267"/>
      <c r="L182" s="267"/>
    </row>
    <row r="183" spans="5:12">
      <c r="E183" s="60"/>
      <c r="F183" s="267"/>
      <c r="G183" s="267"/>
      <c r="H183" s="267"/>
      <c r="I183" s="267"/>
      <c r="J183" s="267"/>
      <c r="K183" s="267"/>
      <c r="L183" s="267"/>
    </row>
    <row r="184" spans="5:12">
      <c r="E184" s="60"/>
      <c r="F184" s="267"/>
      <c r="G184" s="267"/>
      <c r="H184" s="267"/>
      <c r="I184" s="267"/>
      <c r="J184" s="267"/>
      <c r="K184" s="267"/>
      <c r="L184" s="267"/>
    </row>
    <row r="185" spans="5:12">
      <c r="E185" s="60"/>
      <c r="F185" s="267"/>
      <c r="G185" s="267"/>
      <c r="H185" s="267"/>
      <c r="I185" s="267"/>
      <c r="J185" s="267"/>
      <c r="K185" s="267"/>
      <c r="L185" s="267"/>
    </row>
    <row r="186" spans="5:12">
      <c r="E186" s="60"/>
      <c r="F186" s="267"/>
      <c r="G186" s="267"/>
      <c r="H186" s="267"/>
      <c r="I186" s="267"/>
      <c r="J186" s="267"/>
      <c r="K186" s="267"/>
      <c r="L186" s="267"/>
    </row>
    <row r="187" spans="5:12">
      <c r="E187" s="60"/>
      <c r="F187" s="267"/>
      <c r="G187" s="267"/>
      <c r="H187" s="267"/>
      <c r="I187" s="267"/>
      <c r="J187" s="267"/>
      <c r="K187" s="267"/>
      <c r="L187" s="267"/>
    </row>
    <row r="188" spans="5:12">
      <c r="E188" s="60"/>
      <c r="F188" s="267"/>
      <c r="G188" s="267"/>
      <c r="H188" s="267"/>
      <c r="I188" s="267"/>
      <c r="J188" s="267"/>
      <c r="K188" s="267"/>
      <c r="L188" s="267"/>
    </row>
    <row r="189" spans="5:12">
      <c r="E189" s="60"/>
      <c r="F189" s="267"/>
      <c r="G189" s="267"/>
      <c r="H189" s="267"/>
      <c r="I189" s="267"/>
      <c r="J189" s="267"/>
      <c r="K189" s="267"/>
      <c r="L189" s="267"/>
    </row>
    <row r="190" spans="5:12">
      <c r="E190" s="60"/>
      <c r="F190" s="267"/>
      <c r="G190" s="267"/>
      <c r="H190" s="267"/>
      <c r="I190" s="267"/>
      <c r="J190" s="267"/>
      <c r="K190" s="267"/>
      <c r="L190" s="267"/>
    </row>
    <row r="191" spans="5:12">
      <c r="E191" s="60"/>
      <c r="F191" s="267"/>
      <c r="G191" s="267"/>
      <c r="H191" s="267"/>
      <c r="I191" s="267"/>
      <c r="J191" s="267"/>
      <c r="K191" s="267"/>
      <c r="L191" s="267"/>
    </row>
    <row r="192" spans="5:12">
      <c r="E192" s="60"/>
      <c r="F192" s="267"/>
      <c r="G192" s="267"/>
      <c r="H192" s="267"/>
      <c r="I192" s="267"/>
      <c r="J192" s="267"/>
      <c r="K192" s="267"/>
      <c r="L192" s="267"/>
    </row>
    <row r="193" spans="5:12">
      <c r="E193" s="60"/>
      <c r="F193" s="267"/>
      <c r="G193" s="267"/>
      <c r="H193" s="267"/>
      <c r="I193" s="267"/>
      <c r="J193" s="267"/>
      <c r="K193" s="267"/>
      <c r="L193" s="267"/>
    </row>
    <row r="194" spans="5:12">
      <c r="E194" s="60"/>
      <c r="F194" s="267"/>
      <c r="G194" s="267"/>
      <c r="H194" s="267"/>
      <c r="I194" s="267"/>
      <c r="J194" s="267"/>
      <c r="K194" s="267"/>
      <c r="L194" s="267"/>
    </row>
    <row r="195" spans="5:12">
      <c r="E195" s="60"/>
      <c r="F195" s="267"/>
      <c r="G195" s="267"/>
      <c r="H195" s="267"/>
      <c r="I195" s="267"/>
      <c r="J195" s="267"/>
      <c r="K195" s="267"/>
      <c r="L195" s="267"/>
    </row>
    <row r="196" spans="5:12">
      <c r="E196" s="60"/>
      <c r="F196" s="267"/>
      <c r="G196" s="267"/>
      <c r="H196" s="267"/>
      <c r="I196" s="267"/>
      <c r="J196" s="267"/>
      <c r="K196" s="267"/>
      <c r="L196" s="267"/>
    </row>
    <row r="197" spans="5:12">
      <c r="E197" s="60"/>
      <c r="F197" s="267"/>
      <c r="G197" s="267"/>
      <c r="H197" s="267"/>
      <c r="I197" s="267"/>
      <c r="J197" s="267"/>
      <c r="K197" s="267"/>
      <c r="L197" s="267"/>
    </row>
    <row r="198" spans="5:12">
      <c r="E198" s="60"/>
      <c r="F198" s="267"/>
      <c r="G198" s="267"/>
      <c r="H198" s="267"/>
      <c r="I198" s="267"/>
      <c r="J198" s="267"/>
      <c r="K198" s="267"/>
      <c r="L198" s="267"/>
    </row>
    <row r="199" spans="5:12">
      <c r="E199" s="60"/>
      <c r="F199" s="267"/>
      <c r="G199" s="267"/>
      <c r="H199" s="267"/>
      <c r="I199" s="267"/>
      <c r="J199" s="267"/>
      <c r="K199" s="267"/>
      <c r="L199" s="267"/>
    </row>
    <row r="200" spans="5:12">
      <c r="E200" s="60"/>
      <c r="F200" s="267"/>
      <c r="G200" s="267"/>
      <c r="H200" s="267"/>
      <c r="I200" s="267"/>
      <c r="J200" s="267"/>
      <c r="K200" s="267"/>
      <c r="L200" s="267"/>
    </row>
    <row r="201" spans="5:12">
      <c r="E201" s="60"/>
      <c r="F201" s="267"/>
      <c r="G201" s="267"/>
      <c r="H201" s="267"/>
      <c r="I201" s="267"/>
      <c r="J201" s="267"/>
      <c r="K201" s="267"/>
      <c r="L201" s="267"/>
    </row>
    <row r="202" spans="5:12">
      <c r="E202" s="60"/>
      <c r="F202" s="267"/>
      <c r="G202" s="267"/>
      <c r="H202" s="267"/>
      <c r="I202" s="267"/>
      <c r="J202" s="267"/>
      <c r="K202" s="267"/>
      <c r="L202" s="267"/>
    </row>
    <row r="203" spans="5:12">
      <c r="E203" s="60"/>
      <c r="F203" s="267"/>
      <c r="G203" s="267"/>
      <c r="H203" s="267"/>
      <c r="I203" s="267"/>
      <c r="J203" s="267"/>
      <c r="K203" s="267"/>
      <c r="L203" s="267"/>
    </row>
    <row r="204" spans="5:12">
      <c r="E204" s="60"/>
      <c r="F204" s="267"/>
      <c r="G204" s="267"/>
      <c r="H204" s="267"/>
      <c r="I204" s="267"/>
      <c r="J204" s="267"/>
      <c r="K204" s="267"/>
      <c r="L204" s="267"/>
    </row>
    <row r="205" spans="5:12">
      <c r="E205" s="60"/>
      <c r="F205" s="267"/>
      <c r="G205" s="267"/>
      <c r="H205" s="267"/>
      <c r="I205" s="267"/>
      <c r="J205" s="267"/>
      <c r="K205" s="267"/>
      <c r="L205" s="267"/>
    </row>
    <row r="206" spans="5:12">
      <c r="E206" s="60"/>
      <c r="F206" s="267"/>
      <c r="G206" s="267"/>
      <c r="H206" s="267"/>
      <c r="I206" s="267"/>
      <c r="J206" s="267"/>
      <c r="K206" s="267"/>
      <c r="L206" s="267"/>
    </row>
    <row r="207" spans="5:12">
      <c r="E207" s="60"/>
      <c r="F207" s="267"/>
      <c r="G207" s="267"/>
      <c r="H207" s="267"/>
      <c r="I207" s="267"/>
      <c r="J207" s="267"/>
      <c r="K207" s="267"/>
      <c r="L207" s="267"/>
    </row>
    <row r="208" spans="5:12">
      <c r="E208" s="60"/>
      <c r="F208" s="267"/>
      <c r="G208" s="267"/>
      <c r="H208" s="267"/>
      <c r="I208" s="267"/>
      <c r="J208" s="267"/>
      <c r="K208" s="267"/>
      <c r="L208" s="267"/>
    </row>
    <row r="209" spans="5:12">
      <c r="E209" s="60"/>
      <c r="F209" s="267"/>
      <c r="G209" s="267"/>
      <c r="H209" s="267"/>
      <c r="I209" s="267"/>
      <c r="J209" s="267"/>
      <c r="K209" s="267"/>
      <c r="L209" s="267"/>
    </row>
    <row r="210" spans="5:12">
      <c r="E210" s="60"/>
      <c r="F210" s="267"/>
      <c r="G210" s="267"/>
      <c r="H210" s="267"/>
      <c r="I210" s="267"/>
      <c r="J210" s="267"/>
      <c r="K210" s="267"/>
      <c r="L210" s="267"/>
    </row>
    <row r="211" spans="5:12">
      <c r="E211" s="60"/>
      <c r="F211" s="267"/>
      <c r="G211" s="267"/>
      <c r="H211" s="267"/>
      <c r="I211" s="267"/>
      <c r="J211" s="267"/>
      <c r="K211" s="267"/>
      <c r="L211" s="267"/>
    </row>
    <row r="212" spans="5:12">
      <c r="E212" s="60"/>
      <c r="F212" s="267"/>
      <c r="G212" s="267"/>
      <c r="H212" s="267"/>
      <c r="I212" s="267"/>
      <c r="J212" s="267"/>
      <c r="K212" s="267"/>
      <c r="L212" s="267"/>
    </row>
    <row r="213" spans="5:12">
      <c r="E213" s="60"/>
      <c r="F213" s="267"/>
      <c r="G213" s="267"/>
      <c r="H213" s="267"/>
      <c r="I213" s="267"/>
      <c r="J213" s="267"/>
      <c r="K213" s="267"/>
      <c r="L213" s="267"/>
    </row>
    <row r="214" spans="5:12">
      <c r="E214" s="60"/>
      <c r="F214" s="267"/>
      <c r="G214" s="267"/>
      <c r="H214" s="267"/>
      <c r="I214" s="267"/>
      <c r="J214" s="267"/>
      <c r="K214" s="267"/>
      <c r="L214" s="267"/>
    </row>
    <row r="215" spans="5:12">
      <c r="E215" s="60"/>
      <c r="F215" s="267"/>
      <c r="G215" s="267"/>
      <c r="H215" s="267"/>
      <c r="I215" s="267"/>
      <c r="J215" s="267"/>
      <c r="K215" s="267"/>
      <c r="L215" s="267"/>
    </row>
    <row r="216" spans="5:12">
      <c r="E216" s="60"/>
      <c r="F216" s="267"/>
      <c r="G216" s="267"/>
      <c r="H216" s="267"/>
      <c r="I216" s="267"/>
      <c r="J216" s="267"/>
      <c r="K216" s="267"/>
      <c r="L216" s="267"/>
    </row>
    <row r="217" spans="5:12">
      <c r="E217" s="60"/>
      <c r="F217" s="267"/>
      <c r="G217" s="267"/>
      <c r="H217" s="267"/>
      <c r="I217" s="267"/>
      <c r="J217" s="267"/>
      <c r="K217" s="267"/>
      <c r="L217" s="267"/>
    </row>
    <row r="218" spans="5:12">
      <c r="E218" s="60"/>
      <c r="F218" s="267"/>
      <c r="G218" s="267"/>
      <c r="H218" s="267"/>
      <c r="I218" s="267"/>
      <c r="J218" s="267"/>
      <c r="K218" s="267"/>
      <c r="L218" s="267"/>
    </row>
    <row r="219" spans="5:12">
      <c r="E219" s="60"/>
      <c r="F219" s="267"/>
      <c r="G219" s="267"/>
      <c r="H219" s="267"/>
      <c r="I219" s="267"/>
      <c r="J219" s="267"/>
      <c r="K219" s="267"/>
      <c r="L219" s="267"/>
    </row>
    <row r="220" spans="5:12">
      <c r="E220" s="60"/>
      <c r="F220" s="267"/>
      <c r="G220" s="267"/>
      <c r="H220" s="267"/>
      <c r="I220" s="267"/>
      <c r="J220" s="267"/>
      <c r="K220" s="267"/>
      <c r="L220" s="267"/>
    </row>
    <row r="221" spans="5:12">
      <c r="E221" s="60"/>
      <c r="F221" s="267"/>
      <c r="G221" s="267"/>
      <c r="H221" s="267"/>
      <c r="I221" s="267"/>
      <c r="J221" s="267"/>
      <c r="K221" s="267"/>
      <c r="L221" s="267"/>
    </row>
    <row r="222" spans="5:12">
      <c r="E222" s="60"/>
      <c r="F222" s="267"/>
      <c r="G222" s="267"/>
      <c r="H222" s="267"/>
      <c r="I222" s="267"/>
      <c r="J222" s="267"/>
      <c r="K222" s="267"/>
      <c r="L222" s="267"/>
    </row>
    <row r="223" spans="5:12">
      <c r="E223" s="60"/>
      <c r="F223" s="267"/>
      <c r="G223" s="267"/>
      <c r="H223" s="267"/>
      <c r="I223" s="267"/>
      <c r="J223" s="267"/>
      <c r="K223" s="267"/>
      <c r="L223" s="267"/>
    </row>
    <row r="224" spans="5:12">
      <c r="E224" s="60"/>
      <c r="F224" s="267"/>
      <c r="G224" s="267"/>
      <c r="H224" s="267"/>
      <c r="I224" s="267"/>
      <c r="J224" s="267"/>
      <c r="K224" s="267"/>
      <c r="L224" s="267"/>
    </row>
    <row r="225" spans="5:12">
      <c r="E225" s="60"/>
      <c r="F225" s="267"/>
      <c r="G225" s="267"/>
      <c r="H225" s="267"/>
      <c r="I225" s="267"/>
      <c r="J225" s="267"/>
      <c r="K225" s="267"/>
      <c r="L225" s="267"/>
    </row>
    <row r="226" spans="5:12">
      <c r="E226" s="60"/>
      <c r="F226" s="267"/>
      <c r="G226" s="267"/>
      <c r="H226" s="267"/>
      <c r="I226" s="267"/>
      <c r="J226" s="267"/>
      <c r="K226" s="267"/>
      <c r="L226" s="267"/>
    </row>
    <row r="227" spans="5:12">
      <c r="E227" s="60"/>
      <c r="F227" s="267"/>
      <c r="G227" s="267"/>
      <c r="H227" s="267"/>
      <c r="I227" s="267"/>
      <c r="J227" s="267"/>
      <c r="K227" s="267"/>
      <c r="L227" s="267"/>
    </row>
    <row r="228" spans="5:12">
      <c r="E228" s="60"/>
      <c r="F228" s="267"/>
      <c r="G228" s="267"/>
      <c r="H228" s="267"/>
      <c r="I228" s="267"/>
      <c r="J228" s="267"/>
      <c r="K228" s="267"/>
      <c r="L228" s="267"/>
    </row>
    <row r="229" spans="5:12">
      <c r="E229" s="60"/>
      <c r="F229" s="267"/>
      <c r="G229" s="267"/>
      <c r="H229" s="267"/>
      <c r="I229" s="267"/>
      <c r="J229" s="267"/>
      <c r="K229" s="267"/>
      <c r="L229" s="267"/>
    </row>
    <row r="230" spans="5:12">
      <c r="E230" s="60"/>
      <c r="F230" s="267"/>
      <c r="G230" s="267"/>
      <c r="H230" s="267"/>
      <c r="I230" s="267"/>
      <c r="J230" s="267"/>
      <c r="K230" s="267"/>
      <c r="L230" s="267"/>
    </row>
    <row r="231" spans="5:12">
      <c r="E231" s="60"/>
      <c r="F231" s="267"/>
      <c r="G231" s="267"/>
      <c r="H231" s="267"/>
      <c r="I231" s="267"/>
      <c r="J231" s="267"/>
      <c r="K231" s="267"/>
      <c r="L231" s="267"/>
    </row>
    <row r="232" spans="5:12">
      <c r="E232" s="60"/>
      <c r="F232" s="267"/>
      <c r="G232" s="267"/>
      <c r="H232" s="267"/>
      <c r="I232" s="267"/>
      <c r="J232" s="267"/>
      <c r="K232" s="267"/>
      <c r="L232" s="267"/>
    </row>
    <row r="233" spans="5:12">
      <c r="E233" s="60"/>
      <c r="F233" s="267"/>
      <c r="G233" s="267"/>
      <c r="H233" s="267"/>
      <c r="I233" s="267"/>
      <c r="J233" s="267"/>
      <c r="K233" s="267"/>
      <c r="L233" s="267"/>
    </row>
    <row r="234" spans="5:12">
      <c r="E234" s="60"/>
      <c r="F234" s="267"/>
      <c r="G234" s="267"/>
      <c r="H234" s="267"/>
      <c r="I234" s="267"/>
      <c r="J234" s="267"/>
      <c r="K234" s="267"/>
      <c r="L234" s="267"/>
    </row>
    <row r="235" spans="5:12">
      <c r="E235" s="60"/>
      <c r="F235" s="267"/>
      <c r="G235" s="267"/>
      <c r="H235" s="267"/>
      <c r="I235" s="267"/>
      <c r="J235" s="267"/>
      <c r="K235" s="267"/>
      <c r="L235" s="267"/>
    </row>
    <row r="236" spans="5:12">
      <c r="E236" s="60"/>
      <c r="F236" s="267"/>
      <c r="G236" s="267"/>
      <c r="H236" s="267"/>
      <c r="I236" s="267"/>
      <c r="J236" s="267"/>
      <c r="K236" s="267"/>
      <c r="L236" s="267"/>
    </row>
    <row r="237" spans="5:12">
      <c r="E237" s="60"/>
      <c r="F237" s="267"/>
      <c r="G237" s="267"/>
      <c r="H237" s="267"/>
      <c r="I237" s="267"/>
      <c r="J237" s="267"/>
      <c r="K237" s="267"/>
      <c r="L237" s="267"/>
    </row>
    <row r="238" spans="5:12">
      <c r="E238" s="60"/>
      <c r="F238" s="267"/>
      <c r="G238" s="267"/>
      <c r="H238" s="267"/>
      <c r="I238" s="267"/>
      <c r="J238" s="267"/>
      <c r="K238" s="267"/>
      <c r="L238" s="267"/>
    </row>
    <row r="239" spans="5:12">
      <c r="E239" s="60"/>
      <c r="F239" s="267"/>
      <c r="G239" s="267"/>
      <c r="H239" s="267"/>
      <c r="I239" s="267"/>
      <c r="J239" s="267"/>
      <c r="K239" s="267"/>
      <c r="L239" s="267"/>
    </row>
    <row r="240" spans="5:12">
      <c r="E240" s="60"/>
      <c r="F240" s="267"/>
      <c r="G240" s="267"/>
      <c r="H240" s="267"/>
      <c r="I240" s="267"/>
      <c r="J240" s="267"/>
      <c r="K240" s="267"/>
      <c r="L240" s="267"/>
    </row>
    <row r="241" spans="5:12">
      <c r="E241" s="60"/>
      <c r="F241" s="267"/>
      <c r="G241" s="267"/>
      <c r="H241" s="267"/>
      <c r="I241" s="267"/>
      <c r="J241" s="267"/>
      <c r="K241" s="267"/>
      <c r="L241" s="267"/>
    </row>
    <row r="242" spans="5:12">
      <c r="E242" s="60"/>
      <c r="F242" s="267"/>
      <c r="G242" s="267"/>
      <c r="H242" s="267"/>
      <c r="I242" s="267"/>
      <c r="J242" s="267"/>
      <c r="K242" s="267"/>
      <c r="L242" s="267"/>
    </row>
    <row r="243" spans="5:12">
      <c r="E243" s="60"/>
      <c r="F243" s="267"/>
      <c r="G243" s="267"/>
      <c r="H243" s="267"/>
      <c r="I243" s="267"/>
      <c r="J243" s="267"/>
      <c r="K243" s="267"/>
      <c r="L243" s="267"/>
    </row>
    <row r="244" spans="5:12">
      <c r="E244" s="60"/>
      <c r="F244" s="267"/>
      <c r="G244" s="267"/>
      <c r="H244" s="267"/>
      <c r="I244" s="267"/>
      <c r="J244" s="267"/>
      <c r="K244" s="267"/>
      <c r="L244" s="267"/>
    </row>
    <row r="245" spans="5:12">
      <c r="E245" s="60"/>
      <c r="F245" s="267"/>
      <c r="G245" s="267"/>
      <c r="H245" s="267"/>
      <c r="I245" s="267"/>
      <c r="J245" s="267"/>
      <c r="K245" s="267"/>
      <c r="L245" s="267"/>
    </row>
    <row r="246" spans="5:12">
      <c r="E246" s="60"/>
      <c r="F246" s="267"/>
      <c r="G246" s="267"/>
      <c r="H246" s="267"/>
      <c r="I246" s="267"/>
      <c r="J246" s="267"/>
      <c r="K246" s="267"/>
      <c r="L246" s="267"/>
    </row>
    <row r="247" spans="5:12">
      <c r="E247" s="60"/>
      <c r="F247" s="267"/>
      <c r="G247" s="267"/>
      <c r="H247" s="267"/>
      <c r="I247" s="267"/>
      <c r="J247" s="267"/>
      <c r="K247" s="267"/>
      <c r="L247" s="267"/>
    </row>
    <row r="248" spans="5:12">
      <c r="E248" s="60"/>
      <c r="F248" s="267"/>
      <c r="G248" s="267"/>
      <c r="H248" s="267"/>
      <c r="I248" s="267"/>
      <c r="J248" s="267"/>
      <c r="K248" s="267"/>
      <c r="L248" s="267"/>
    </row>
    <row r="249" spans="5:12">
      <c r="E249" s="60"/>
      <c r="F249" s="267"/>
      <c r="G249" s="267"/>
      <c r="H249" s="267"/>
      <c r="I249" s="267"/>
      <c r="J249" s="267"/>
      <c r="K249" s="267"/>
      <c r="L249" s="267"/>
    </row>
    <row r="250" spans="5:12">
      <c r="E250" s="60"/>
      <c r="F250" s="267"/>
      <c r="G250" s="267"/>
      <c r="H250" s="267"/>
      <c r="I250" s="267"/>
      <c r="J250" s="267"/>
      <c r="K250" s="267"/>
      <c r="L250" s="267"/>
    </row>
    <row r="251" spans="5:12">
      <c r="E251" s="60"/>
      <c r="F251" s="267"/>
      <c r="G251" s="267"/>
      <c r="H251" s="267"/>
      <c r="I251" s="267"/>
      <c r="J251" s="267"/>
      <c r="K251" s="267"/>
      <c r="L251" s="267"/>
    </row>
    <row r="252" spans="5:12">
      <c r="E252" s="60"/>
      <c r="F252" s="267"/>
      <c r="G252" s="267"/>
      <c r="H252" s="267"/>
      <c r="I252" s="267"/>
      <c r="J252" s="267"/>
      <c r="K252" s="267"/>
      <c r="L252" s="267"/>
    </row>
    <row r="253" spans="5:12">
      <c r="E253" s="60"/>
      <c r="F253" s="267"/>
      <c r="G253" s="267"/>
      <c r="H253" s="267"/>
      <c r="I253" s="267"/>
      <c r="J253" s="267"/>
      <c r="K253" s="267"/>
      <c r="L253" s="267"/>
    </row>
    <row r="254" spans="5:12">
      <c r="E254" s="60"/>
      <c r="F254" s="267"/>
      <c r="G254" s="267"/>
      <c r="H254" s="267"/>
      <c r="I254" s="267"/>
      <c r="J254" s="267"/>
      <c r="K254" s="267"/>
      <c r="L254" s="267"/>
    </row>
    <row r="255" spans="5:12">
      <c r="E255" s="60"/>
      <c r="F255" s="267"/>
      <c r="G255" s="267"/>
      <c r="H255" s="267"/>
      <c r="I255" s="267"/>
      <c r="J255" s="267"/>
      <c r="K255" s="267"/>
      <c r="L255" s="267"/>
    </row>
    <row r="256" spans="5:12">
      <c r="E256" s="60"/>
      <c r="F256" s="267"/>
      <c r="G256" s="267"/>
      <c r="H256" s="267"/>
      <c r="I256" s="267"/>
      <c r="J256" s="267"/>
      <c r="K256" s="267"/>
      <c r="L256" s="267"/>
    </row>
    <row r="257" spans="5:12">
      <c r="E257" s="60"/>
      <c r="F257" s="267"/>
      <c r="G257" s="267"/>
      <c r="H257" s="267"/>
      <c r="I257" s="267"/>
      <c r="J257" s="267"/>
      <c r="K257" s="267"/>
      <c r="L257" s="267"/>
    </row>
    <row r="258" spans="5:12">
      <c r="E258" s="60"/>
      <c r="F258" s="267"/>
      <c r="G258" s="267"/>
      <c r="H258" s="267"/>
      <c r="I258" s="267"/>
      <c r="J258" s="267"/>
      <c r="K258" s="267"/>
      <c r="L258" s="267"/>
    </row>
    <row r="259" spans="5:12">
      <c r="E259" s="60"/>
      <c r="F259" s="267"/>
      <c r="G259" s="267"/>
      <c r="H259" s="267"/>
      <c r="I259" s="267"/>
      <c r="J259" s="267"/>
      <c r="K259" s="267"/>
      <c r="L259" s="267"/>
    </row>
    <row r="260" spans="5:12">
      <c r="E260" s="60"/>
      <c r="F260" s="267"/>
      <c r="G260" s="267"/>
      <c r="H260" s="267"/>
      <c r="I260" s="267"/>
      <c r="J260" s="267"/>
      <c r="K260" s="267"/>
      <c r="L260" s="267"/>
    </row>
    <row r="261" spans="5:12">
      <c r="E261" s="60"/>
      <c r="F261" s="267"/>
      <c r="G261" s="267"/>
      <c r="H261" s="267"/>
      <c r="I261" s="267"/>
      <c r="J261" s="267"/>
      <c r="K261" s="267"/>
      <c r="L261" s="267"/>
    </row>
    <row r="262" spans="5:12">
      <c r="E262" s="60"/>
      <c r="F262" s="267"/>
      <c r="G262" s="267"/>
      <c r="H262" s="267"/>
      <c r="I262" s="267"/>
      <c r="J262" s="267"/>
      <c r="K262" s="267"/>
      <c r="L262" s="267"/>
    </row>
    <row r="263" spans="5:12">
      <c r="E263" s="60"/>
      <c r="F263" s="267"/>
      <c r="G263" s="267"/>
      <c r="H263" s="267"/>
      <c r="I263" s="267"/>
      <c r="J263" s="267"/>
      <c r="K263" s="267"/>
      <c r="L263" s="267"/>
    </row>
    <row r="264" spans="5:12">
      <c r="E264" s="60"/>
      <c r="F264" s="267"/>
      <c r="G264" s="267"/>
      <c r="H264" s="267"/>
      <c r="I264" s="267"/>
      <c r="J264" s="267"/>
      <c r="K264" s="267"/>
      <c r="L264" s="267"/>
    </row>
    <row r="265" spans="5:12">
      <c r="E265" s="60"/>
      <c r="F265" s="267"/>
      <c r="G265" s="267"/>
      <c r="H265" s="267"/>
      <c r="I265" s="267"/>
      <c r="J265" s="267"/>
      <c r="K265" s="267"/>
      <c r="L265" s="267"/>
    </row>
    <row r="266" spans="5:12">
      <c r="E266" s="60"/>
      <c r="F266" s="267"/>
      <c r="G266" s="267"/>
      <c r="H266" s="267"/>
      <c r="I266" s="267"/>
      <c r="J266" s="267"/>
      <c r="K266" s="267"/>
      <c r="L266" s="267"/>
    </row>
    <row r="267" spans="5:12">
      <c r="E267" s="60"/>
      <c r="F267" s="267"/>
      <c r="G267" s="267"/>
      <c r="H267" s="267"/>
      <c r="I267" s="267"/>
      <c r="J267" s="267"/>
      <c r="K267" s="267"/>
      <c r="L267" s="267"/>
    </row>
    <row r="268" spans="5:12">
      <c r="E268" s="60"/>
      <c r="F268" s="267"/>
      <c r="G268" s="267"/>
      <c r="H268" s="267"/>
      <c r="I268" s="267"/>
      <c r="J268" s="267"/>
      <c r="K268" s="267"/>
      <c r="L268" s="267"/>
    </row>
    <row r="269" spans="5:12">
      <c r="E269" s="60"/>
      <c r="F269" s="267"/>
      <c r="G269" s="267"/>
      <c r="H269" s="267"/>
      <c r="I269" s="267"/>
      <c r="J269" s="267"/>
      <c r="K269" s="267"/>
      <c r="L269" s="267"/>
    </row>
    <row r="270" spans="5:12">
      <c r="E270" s="60"/>
      <c r="F270" s="267"/>
      <c r="G270" s="267"/>
      <c r="H270" s="267"/>
      <c r="I270" s="267"/>
      <c r="J270" s="267"/>
      <c r="K270" s="267"/>
      <c r="L270" s="267"/>
    </row>
    <row r="271" spans="5:12">
      <c r="E271" s="60"/>
      <c r="F271" s="267"/>
      <c r="G271" s="267"/>
      <c r="H271" s="267"/>
      <c r="I271" s="267"/>
      <c r="J271" s="267"/>
      <c r="K271" s="267"/>
      <c r="L271" s="267"/>
    </row>
    <row r="272" spans="5:12">
      <c r="E272" s="60"/>
      <c r="F272" s="267"/>
      <c r="G272" s="267"/>
      <c r="H272" s="267"/>
      <c r="I272" s="267"/>
      <c r="J272" s="267"/>
      <c r="K272" s="267"/>
      <c r="L272" s="267"/>
    </row>
    <row r="273" spans="5:12">
      <c r="E273" s="60"/>
      <c r="F273" s="267"/>
      <c r="G273" s="267"/>
      <c r="H273" s="267"/>
      <c r="I273" s="267"/>
      <c r="J273" s="267"/>
      <c r="K273" s="267"/>
      <c r="L273" s="267"/>
    </row>
    <row r="274" spans="5:12">
      <c r="E274" s="60"/>
      <c r="F274" s="267"/>
      <c r="G274" s="267"/>
      <c r="H274" s="267"/>
      <c r="I274" s="267"/>
      <c r="J274" s="267"/>
      <c r="K274" s="267"/>
      <c r="L274" s="267"/>
    </row>
    <row r="275" spans="5:12">
      <c r="E275" s="60"/>
      <c r="F275" s="267"/>
      <c r="G275" s="267"/>
      <c r="H275" s="267"/>
      <c r="I275" s="267"/>
      <c r="J275" s="267"/>
      <c r="K275" s="267"/>
      <c r="L275" s="267"/>
    </row>
    <row r="276" spans="5:12">
      <c r="E276" s="60"/>
      <c r="F276" s="267"/>
      <c r="G276" s="267"/>
      <c r="H276" s="267"/>
      <c r="I276" s="267"/>
      <c r="J276" s="267"/>
      <c r="K276" s="267"/>
      <c r="L276" s="267"/>
    </row>
    <row r="277" spans="5:12">
      <c r="E277" s="60"/>
      <c r="F277" s="267"/>
      <c r="G277" s="267"/>
      <c r="H277" s="267"/>
      <c r="I277" s="267"/>
      <c r="J277" s="267"/>
      <c r="K277" s="267"/>
      <c r="L277" s="267"/>
    </row>
    <row r="278" spans="5:12">
      <c r="E278" s="60"/>
      <c r="F278" s="267"/>
      <c r="G278" s="267"/>
      <c r="H278" s="267"/>
      <c r="I278" s="267"/>
      <c r="J278" s="267"/>
      <c r="K278" s="267"/>
      <c r="L278" s="267"/>
    </row>
    <row r="279" spans="5:12">
      <c r="E279" s="60"/>
      <c r="F279" s="267"/>
      <c r="G279" s="267"/>
      <c r="H279" s="267"/>
      <c r="I279" s="267"/>
      <c r="J279" s="267"/>
      <c r="K279" s="267"/>
      <c r="L279" s="267"/>
    </row>
    <row r="280" spans="5:12">
      <c r="E280" s="60"/>
      <c r="F280" s="267"/>
      <c r="G280" s="267"/>
      <c r="H280" s="267"/>
      <c r="I280" s="267"/>
      <c r="J280" s="267"/>
      <c r="K280" s="267"/>
      <c r="L280" s="267"/>
    </row>
    <row r="281" spans="5:12">
      <c r="E281" s="60"/>
      <c r="F281" s="267"/>
      <c r="G281" s="267"/>
      <c r="H281" s="267"/>
      <c r="I281" s="267"/>
      <c r="J281" s="267"/>
      <c r="K281" s="267"/>
      <c r="L281" s="267"/>
    </row>
    <row r="282" spans="5:12">
      <c r="E282" s="60"/>
      <c r="F282" s="267"/>
      <c r="G282" s="267"/>
      <c r="H282" s="267"/>
      <c r="I282" s="267"/>
      <c r="J282" s="267"/>
      <c r="K282" s="267"/>
      <c r="L282" s="267"/>
    </row>
    <row r="283" spans="5:12">
      <c r="E283" s="60"/>
      <c r="F283" s="267"/>
      <c r="G283" s="267"/>
      <c r="H283" s="267"/>
      <c r="I283" s="267"/>
      <c r="J283" s="267"/>
      <c r="K283" s="267"/>
      <c r="L283" s="267"/>
    </row>
    <row r="284" spans="5:12">
      <c r="E284" s="60"/>
      <c r="F284" s="267"/>
      <c r="G284" s="267"/>
      <c r="H284" s="267"/>
      <c r="I284" s="267"/>
      <c r="J284" s="267"/>
      <c r="K284" s="267"/>
      <c r="L284" s="267"/>
    </row>
    <row r="285" spans="5:12">
      <c r="E285" s="60"/>
      <c r="F285" s="267"/>
      <c r="G285" s="267"/>
      <c r="H285" s="267"/>
      <c r="I285" s="267"/>
      <c r="J285" s="267"/>
      <c r="K285" s="267"/>
      <c r="L285" s="267"/>
    </row>
    <row r="286" spans="5:12">
      <c r="E286" s="60"/>
      <c r="F286" s="267"/>
      <c r="G286" s="267"/>
      <c r="H286" s="267"/>
      <c r="I286" s="267"/>
      <c r="J286" s="267"/>
      <c r="K286" s="267"/>
      <c r="L286" s="267"/>
    </row>
    <row r="287" spans="5:12">
      <c r="E287" s="60"/>
      <c r="F287" s="267"/>
      <c r="G287" s="267"/>
      <c r="H287" s="267"/>
      <c r="I287" s="267"/>
      <c r="J287" s="267"/>
      <c r="K287" s="267"/>
      <c r="L287" s="267"/>
    </row>
    <row r="288" spans="5:12">
      <c r="E288" s="60"/>
      <c r="F288" s="267"/>
      <c r="G288" s="267"/>
      <c r="H288" s="267"/>
      <c r="I288" s="267"/>
      <c r="J288" s="267"/>
      <c r="K288" s="267"/>
      <c r="L288" s="267"/>
    </row>
    <row r="289" spans="5:12">
      <c r="E289" s="60"/>
      <c r="F289" s="267"/>
      <c r="G289" s="267"/>
      <c r="H289" s="267"/>
      <c r="I289" s="267"/>
      <c r="J289" s="267"/>
      <c r="K289" s="267"/>
      <c r="L289" s="267"/>
    </row>
    <row r="290" spans="5:12">
      <c r="E290" s="60"/>
      <c r="F290" s="267"/>
      <c r="G290" s="267"/>
      <c r="H290" s="267"/>
      <c r="I290" s="267"/>
      <c r="J290" s="267"/>
      <c r="K290" s="267"/>
      <c r="L290" s="267"/>
    </row>
    <row r="291" spans="5:12">
      <c r="E291" s="60"/>
      <c r="F291" s="267"/>
      <c r="G291" s="267"/>
      <c r="H291" s="267"/>
      <c r="I291" s="267"/>
      <c r="J291" s="267"/>
      <c r="K291" s="267"/>
      <c r="L291" s="267"/>
    </row>
    <row r="292" spans="5:12">
      <c r="E292" s="60"/>
      <c r="F292" s="267"/>
      <c r="G292" s="267"/>
      <c r="H292" s="267"/>
      <c r="I292" s="267"/>
      <c r="J292" s="267"/>
      <c r="K292" s="267"/>
      <c r="L292" s="267"/>
    </row>
    <row r="293" spans="5:12">
      <c r="E293" s="60"/>
      <c r="F293" s="267"/>
      <c r="G293" s="267"/>
      <c r="H293" s="267"/>
      <c r="I293" s="267"/>
      <c r="J293" s="267"/>
      <c r="K293" s="267"/>
      <c r="L293" s="267"/>
    </row>
    <row r="294" spans="5:12">
      <c r="E294" s="60"/>
      <c r="F294" s="267"/>
      <c r="G294" s="267"/>
      <c r="H294" s="267"/>
      <c r="I294" s="267"/>
      <c r="J294" s="267"/>
      <c r="K294" s="267"/>
      <c r="L294" s="267"/>
    </row>
    <row r="295" spans="5:12">
      <c r="E295" s="60"/>
      <c r="F295" s="267"/>
      <c r="G295" s="267"/>
      <c r="H295" s="267"/>
      <c r="I295" s="267"/>
      <c r="J295" s="267"/>
      <c r="K295" s="267"/>
      <c r="L295" s="267"/>
    </row>
    <row r="296" spans="5:12">
      <c r="E296" s="60"/>
      <c r="F296" s="267"/>
      <c r="G296" s="267"/>
      <c r="H296" s="267"/>
      <c r="I296" s="267"/>
      <c r="J296" s="267"/>
      <c r="K296" s="267"/>
      <c r="L296" s="267"/>
    </row>
    <row r="297" spans="5:12">
      <c r="E297" s="60"/>
      <c r="F297" s="267"/>
      <c r="G297" s="267"/>
      <c r="H297" s="267"/>
      <c r="I297" s="267"/>
      <c r="J297" s="267"/>
      <c r="K297" s="267"/>
      <c r="L297" s="267"/>
    </row>
    <row r="298" spans="5:12">
      <c r="E298" s="60"/>
      <c r="F298" s="267"/>
      <c r="G298" s="267"/>
      <c r="H298" s="267"/>
      <c r="I298" s="267"/>
      <c r="J298" s="267"/>
      <c r="K298" s="267"/>
      <c r="L298" s="267"/>
    </row>
    <row r="299" spans="5:12">
      <c r="E299" s="60"/>
      <c r="F299" s="267"/>
      <c r="G299" s="267"/>
      <c r="H299" s="267"/>
      <c r="I299" s="267"/>
      <c r="J299" s="267"/>
      <c r="K299" s="267"/>
      <c r="L299" s="267"/>
    </row>
    <row r="300" spans="5:12">
      <c r="E300" s="60"/>
      <c r="F300" s="267"/>
      <c r="G300" s="267"/>
      <c r="H300" s="267"/>
      <c r="I300" s="267"/>
      <c r="J300" s="267"/>
      <c r="K300" s="267"/>
      <c r="L300" s="267"/>
    </row>
    <row r="301" spans="5:12">
      <c r="E301" s="60"/>
      <c r="F301" s="267"/>
      <c r="G301" s="267"/>
      <c r="H301" s="267"/>
      <c r="I301" s="267"/>
      <c r="J301" s="267"/>
      <c r="K301" s="267"/>
      <c r="L301" s="267"/>
    </row>
    <row r="302" spans="5:12">
      <c r="E302" s="60"/>
      <c r="F302" s="267"/>
      <c r="G302" s="267"/>
      <c r="H302" s="267"/>
      <c r="I302" s="267"/>
      <c r="J302" s="267"/>
      <c r="K302" s="267"/>
      <c r="L302" s="267"/>
    </row>
    <row r="303" spans="5:12">
      <c r="E303" s="60"/>
      <c r="F303" s="267"/>
      <c r="G303" s="267"/>
      <c r="H303" s="267"/>
      <c r="I303" s="267"/>
      <c r="J303" s="267"/>
      <c r="K303" s="267"/>
      <c r="L303" s="267"/>
    </row>
    <row r="304" spans="5:12">
      <c r="E304" s="60"/>
      <c r="F304" s="267"/>
      <c r="G304" s="267"/>
      <c r="H304" s="267"/>
      <c r="I304" s="267"/>
      <c r="J304" s="267"/>
      <c r="K304" s="267"/>
      <c r="L304" s="267"/>
    </row>
    <row r="305" spans="5:12">
      <c r="E305" s="60"/>
      <c r="F305" s="267"/>
      <c r="G305" s="267"/>
      <c r="H305" s="267"/>
      <c r="I305" s="267"/>
      <c r="J305" s="267"/>
      <c r="K305" s="267"/>
      <c r="L305" s="267"/>
    </row>
    <row r="306" spans="5:12">
      <c r="E306" s="60"/>
      <c r="F306" s="267"/>
      <c r="G306" s="267"/>
      <c r="H306" s="267"/>
      <c r="I306" s="267"/>
      <c r="J306" s="267"/>
      <c r="K306" s="267"/>
      <c r="L306" s="267"/>
    </row>
    <row r="307" spans="5:12">
      <c r="E307" s="60"/>
      <c r="F307" s="267"/>
      <c r="G307" s="267"/>
      <c r="H307" s="267"/>
      <c r="I307" s="267"/>
      <c r="J307" s="267"/>
      <c r="K307" s="267"/>
      <c r="L307" s="267"/>
    </row>
    <row r="308" spans="5:12">
      <c r="E308" s="60"/>
      <c r="F308" s="267"/>
      <c r="G308" s="267"/>
      <c r="H308" s="267"/>
      <c r="I308" s="267"/>
      <c r="J308" s="267"/>
      <c r="K308" s="267"/>
      <c r="L308" s="267"/>
    </row>
    <row r="309" spans="5:12">
      <c r="E309" s="60"/>
      <c r="F309" s="267"/>
      <c r="G309" s="267"/>
      <c r="H309" s="267"/>
      <c r="I309" s="267"/>
      <c r="J309" s="267"/>
      <c r="K309" s="267"/>
      <c r="L309" s="267"/>
    </row>
    <row r="310" spans="5:12">
      <c r="E310" s="60"/>
      <c r="F310" s="267"/>
      <c r="G310" s="267"/>
      <c r="H310" s="267"/>
      <c r="I310" s="267"/>
      <c r="J310" s="267"/>
      <c r="K310" s="267"/>
      <c r="L310" s="267"/>
    </row>
    <row r="311" spans="5:12">
      <c r="E311" s="60"/>
      <c r="F311" s="267"/>
      <c r="G311" s="267"/>
      <c r="H311" s="267"/>
      <c r="I311" s="267"/>
      <c r="J311" s="267"/>
      <c r="K311" s="267"/>
      <c r="L311" s="267"/>
    </row>
    <row r="312" spans="5:12">
      <c r="E312" s="60"/>
      <c r="F312" s="267"/>
      <c r="G312" s="267"/>
      <c r="H312" s="267"/>
      <c r="I312" s="267"/>
      <c r="J312" s="267"/>
      <c r="K312" s="267"/>
      <c r="L312" s="267"/>
    </row>
    <row r="313" spans="5:12">
      <c r="E313" s="60"/>
      <c r="F313" s="267"/>
      <c r="G313" s="267"/>
      <c r="H313" s="267"/>
      <c r="I313" s="267"/>
      <c r="J313" s="267"/>
      <c r="K313" s="267"/>
      <c r="L313" s="267"/>
    </row>
    <row r="314" spans="5:12">
      <c r="E314" s="60"/>
      <c r="F314" s="267"/>
      <c r="G314" s="267"/>
      <c r="H314" s="267"/>
      <c r="I314" s="267"/>
      <c r="J314" s="267"/>
      <c r="K314" s="267"/>
      <c r="L314" s="267"/>
    </row>
    <row r="315" spans="5:12">
      <c r="E315" s="60"/>
      <c r="F315" s="267"/>
      <c r="G315" s="267"/>
      <c r="H315" s="267"/>
      <c r="I315" s="267"/>
      <c r="J315" s="267"/>
      <c r="K315" s="267"/>
      <c r="L315" s="267"/>
    </row>
    <row r="316" spans="5:12">
      <c r="E316" s="60"/>
      <c r="F316" s="267"/>
      <c r="G316" s="267"/>
      <c r="H316" s="267"/>
      <c r="I316" s="267"/>
      <c r="J316" s="267"/>
      <c r="K316" s="267"/>
      <c r="L316" s="267"/>
    </row>
    <row r="317" spans="5:12">
      <c r="E317" s="60"/>
      <c r="F317" s="267"/>
      <c r="G317" s="267"/>
      <c r="H317" s="267"/>
      <c r="I317" s="267"/>
      <c r="J317" s="267"/>
      <c r="K317" s="267"/>
      <c r="L317" s="267"/>
    </row>
    <row r="318" spans="5:12">
      <c r="E318" s="60"/>
      <c r="F318" s="267"/>
      <c r="G318" s="267"/>
      <c r="H318" s="267"/>
      <c r="I318" s="267"/>
      <c r="J318" s="267"/>
      <c r="K318" s="267"/>
      <c r="L318" s="267"/>
    </row>
    <row r="319" spans="5:12">
      <c r="E319" s="60"/>
      <c r="F319" s="267"/>
      <c r="G319" s="267"/>
      <c r="H319" s="267"/>
      <c r="I319" s="267"/>
      <c r="J319" s="267"/>
      <c r="K319" s="267"/>
      <c r="L319" s="267"/>
    </row>
    <row r="320" spans="5:12">
      <c r="E320" s="60"/>
      <c r="F320" s="267"/>
      <c r="G320" s="267"/>
      <c r="H320" s="267"/>
      <c r="I320" s="267"/>
      <c r="J320" s="267"/>
      <c r="K320" s="267"/>
      <c r="L320" s="267"/>
    </row>
    <row r="321" spans="5:12">
      <c r="E321" s="60"/>
      <c r="F321" s="267"/>
      <c r="G321" s="267"/>
      <c r="H321" s="267"/>
      <c r="I321" s="267"/>
      <c r="J321" s="267"/>
      <c r="K321" s="267"/>
      <c r="L321" s="267"/>
    </row>
    <row r="322" spans="5:12">
      <c r="E322" s="60"/>
      <c r="F322" s="267"/>
      <c r="G322" s="267"/>
      <c r="H322" s="267"/>
      <c r="I322" s="267"/>
      <c r="J322" s="267"/>
      <c r="K322" s="267"/>
      <c r="L322" s="267"/>
    </row>
    <row r="323" spans="5:12">
      <c r="E323" s="60"/>
      <c r="F323" s="267"/>
      <c r="G323" s="267"/>
      <c r="H323" s="267"/>
      <c r="I323" s="267"/>
      <c r="J323" s="267"/>
      <c r="K323" s="267"/>
      <c r="L323" s="267"/>
    </row>
    <row r="324" spans="5:12">
      <c r="E324" s="60"/>
      <c r="F324" s="267"/>
      <c r="G324" s="267"/>
      <c r="H324" s="267"/>
      <c r="I324" s="267"/>
      <c r="J324" s="267"/>
      <c r="K324" s="267"/>
      <c r="L324" s="267"/>
    </row>
    <row r="325" spans="5:12">
      <c r="E325" s="60"/>
      <c r="F325" s="267"/>
      <c r="G325" s="267"/>
      <c r="H325" s="267"/>
      <c r="I325" s="267"/>
      <c r="J325" s="267"/>
      <c r="K325" s="267"/>
      <c r="L325" s="267"/>
    </row>
    <row r="326" spans="5:12">
      <c r="E326" s="60"/>
      <c r="F326" s="267"/>
      <c r="G326" s="267"/>
      <c r="H326" s="267"/>
      <c r="I326" s="267"/>
      <c r="J326" s="267"/>
      <c r="K326" s="267"/>
      <c r="L326" s="267"/>
    </row>
    <row r="327" spans="5:12">
      <c r="E327" s="60"/>
      <c r="F327" s="267"/>
      <c r="G327" s="267"/>
      <c r="H327" s="267"/>
      <c r="I327" s="267"/>
      <c r="J327" s="267"/>
      <c r="K327" s="267"/>
      <c r="L327" s="267"/>
    </row>
    <row r="328" spans="5:12">
      <c r="E328" s="60"/>
      <c r="F328" s="267"/>
      <c r="G328" s="267"/>
      <c r="H328" s="267"/>
      <c r="I328" s="267"/>
      <c r="J328" s="267"/>
      <c r="K328" s="267"/>
      <c r="L328" s="267"/>
    </row>
    <row r="329" spans="5:12">
      <c r="E329" s="60"/>
      <c r="F329" s="267"/>
      <c r="G329" s="267"/>
      <c r="H329" s="267"/>
      <c r="I329" s="267"/>
      <c r="J329" s="267"/>
      <c r="K329" s="267"/>
      <c r="L329" s="267"/>
    </row>
    <row r="330" spans="5:12">
      <c r="E330" s="60"/>
      <c r="F330" s="267"/>
      <c r="G330" s="267"/>
      <c r="H330" s="267"/>
      <c r="I330" s="267"/>
      <c r="J330" s="267"/>
      <c r="K330" s="267"/>
      <c r="L330" s="267"/>
    </row>
    <row r="331" spans="5:12">
      <c r="E331" s="60"/>
      <c r="F331" s="267"/>
      <c r="G331" s="267"/>
      <c r="H331" s="267"/>
      <c r="I331" s="267"/>
      <c r="J331" s="267"/>
      <c r="K331" s="267"/>
      <c r="L331" s="267"/>
    </row>
    <row r="332" spans="5:12">
      <c r="E332" s="60"/>
      <c r="F332" s="267"/>
      <c r="G332" s="267"/>
      <c r="H332" s="267"/>
      <c r="I332" s="267"/>
      <c r="J332" s="267"/>
      <c r="K332" s="267"/>
      <c r="L332" s="267"/>
    </row>
    <row r="333" spans="5:12">
      <c r="E333" s="60"/>
      <c r="F333" s="267"/>
      <c r="G333" s="267"/>
      <c r="H333" s="267"/>
      <c r="I333" s="267"/>
      <c r="J333" s="267"/>
      <c r="K333" s="267"/>
      <c r="L333" s="267"/>
    </row>
    <row r="334" spans="5:12">
      <c r="E334" s="60"/>
      <c r="F334" s="267"/>
      <c r="G334" s="267"/>
      <c r="H334" s="267"/>
      <c r="I334" s="267"/>
      <c r="J334" s="267"/>
      <c r="K334" s="267"/>
      <c r="L334" s="267"/>
    </row>
    <row r="335" spans="5:12">
      <c r="E335" s="60"/>
      <c r="F335" s="267"/>
      <c r="G335" s="267"/>
      <c r="H335" s="267"/>
      <c r="I335" s="267"/>
      <c r="J335" s="267"/>
      <c r="K335" s="267"/>
      <c r="L335" s="267"/>
    </row>
    <row r="336" spans="5:12">
      <c r="E336" s="60"/>
      <c r="F336" s="267"/>
      <c r="G336" s="267"/>
      <c r="H336" s="267"/>
      <c r="I336" s="267"/>
      <c r="J336" s="267"/>
      <c r="K336" s="267"/>
      <c r="L336" s="267"/>
    </row>
    <row r="337" spans="5:12">
      <c r="E337" s="60"/>
      <c r="F337" s="267"/>
      <c r="G337" s="267"/>
      <c r="H337" s="267"/>
      <c r="I337" s="267"/>
      <c r="J337" s="267"/>
      <c r="K337" s="267"/>
      <c r="L337" s="267"/>
    </row>
    <row r="338" spans="5:12">
      <c r="E338" s="60"/>
      <c r="F338" s="267"/>
      <c r="G338" s="267"/>
      <c r="H338" s="267"/>
      <c r="I338" s="267"/>
      <c r="J338" s="267"/>
      <c r="K338" s="267"/>
      <c r="L338" s="267"/>
    </row>
    <row r="339" spans="5:12">
      <c r="E339" s="60"/>
      <c r="F339" s="267"/>
      <c r="G339" s="267"/>
      <c r="H339" s="267"/>
      <c r="I339" s="267"/>
      <c r="J339" s="267"/>
      <c r="K339" s="267"/>
      <c r="L339" s="267"/>
    </row>
    <row r="340" spans="5:12">
      <c r="E340" s="60"/>
      <c r="F340" s="267"/>
      <c r="G340" s="267"/>
      <c r="H340" s="267"/>
      <c r="I340" s="267"/>
      <c r="J340" s="267"/>
      <c r="K340" s="267"/>
      <c r="L340" s="267"/>
    </row>
    <row r="341" spans="5:12">
      <c r="E341" s="60"/>
      <c r="F341" s="267"/>
      <c r="G341" s="267"/>
      <c r="H341" s="267"/>
      <c r="I341" s="267"/>
      <c r="J341" s="267"/>
      <c r="K341" s="267"/>
      <c r="L341" s="267"/>
    </row>
    <row r="342" spans="5:12">
      <c r="E342" s="60"/>
      <c r="F342" s="267"/>
      <c r="G342" s="267"/>
      <c r="H342" s="267"/>
      <c r="I342" s="267"/>
      <c r="J342" s="267"/>
      <c r="K342" s="267"/>
      <c r="L342" s="267"/>
    </row>
    <row r="343" spans="5:12">
      <c r="E343" s="60"/>
      <c r="F343" s="267"/>
      <c r="G343" s="267"/>
      <c r="H343" s="267"/>
      <c r="I343" s="267"/>
      <c r="J343" s="267"/>
      <c r="K343" s="267"/>
      <c r="L343" s="267"/>
    </row>
    <row r="344" spans="5:12">
      <c r="E344" s="60"/>
      <c r="F344" s="267"/>
      <c r="G344" s="267"/>
      <c r="H344" s="267"/>
      <c r="I344" s="267"/>
      <c r="J344" s="267"/>
      <c r="K344" s="267"/>
      <c r="L344" s="267"/>
    </row>
    <row r="345" spans="5:12">
      <c r="E345" s="60"/>
      <c r="F345" s="267"/>
      <c r="G345" s="267"/>
      <c r="H345" s="267"/>
      <c r="I345" s="267"/>
      <c r="J345" s="267"/>
      <c r="K345" s="267"/>
      <c r="L345" s="267"/>
    </row>
    <row r="346" spans="5:12">
      <c r="E346" s="60"/>
      <c r="F346" s="267"/>
      <c r="G346" s="267"/>
      <c r="H346" s="267"/>
      <c r="I346" s="267"/>
      <c r="J346" s="267"/>
      <c r="K346" s="267"/>
      <c r="L346" s="267"/>
    </row>
    <row r="347" spans="5:12">
      <c r="E347" s="60"/>
      <c r="F347" s="267"/>
      <c r="G347" s="267"/>
      <c r="H347" s="267"/>
      <c r="I347" s="267"/>
      <c r="J347" s="267"/>
      <c r="K347" s="267"/>
      <c r="L347" s="267"/>
    </row>
    <row r="348" spans="5:12">
      <c r="E348" s="60"/>
      <c r="F348" s="267"/>
      <c r="G348" s="267"/>
      <c r="H348" s="267"/>
      <c r="I348" s="267"/>
      <c r="J348" s="267"/>
      <c r="K348" s="267"/>
      <c r="L348" s="267"/>
    </row>
    <row r="349" spans="5:12">
      <c r="E349" s="60"/>
      <c r="F349" s="267"/>
      <c r="G349" s="267"/>
      <c r="H349" s="267"/>
      <c r="I349" s="267"/>
      <c r="J349" s="267"/>
      <c r="K349" s="267"/>
      <c r="L349" s="267"/>
    </row>
    <row r="350" spans="5:12">
      <c r="E350" s="60"/>
      <c r="F350" s="267"/>
      <c r="G350" s="267"/>
      <c r="H350" s="267"/>
      <c r="I350" s="267"/>
      <c r="J350" s="267"/>
      <c r="K350" s="267"/>
      <c r="L350" s="267"/>
    </row>
    <row r="351" spans="5:12">
      <c r="E351" s="60"/>
      <c r="F351" s="267"/>
      <c r="G351" s="267"/>
      <c r="H351" s="267"/>
      <c r="I351" s="267"/>
      <c r="J351" s="267"/>
      <c r="K351" s="267"/>
      <c r="L351" s="267"/>
    </row>
    <row r="352" spans="5:12">
      <c r="E352" s="60"/>
      <c r="F352" s="267"/>
      <c r="G352" s="267"/>
      <c r="H352" s="267"/>
      <c r="I352" s="267"/>
      <c r="J352" s="267"/>
      <c r="K352" s="267"/>
      <c r="L352" s="267"/>
    </row>
    <row r="353" spans="5:12">
      <c r="E353" s="60"/>
      <c r="F353" s="267"/>
      <c r="G353" s="267"/>
      <c r="H353" s="267"/>
      <c r="I353" s="267"/>
      <c r="J353" s="267"/>
      <c r="K353" s="267"/>
      <c r="L353" s="267"/>
    </row>
    <row r="354" spans="5:12">
      <c r="E354" s="60"/>
      <c r="F354" s="267"/>
      <c r="G354" s="267"/>
      <c r="H354" s="267"/>
      <c r="I354" s="267"/>
      <c r="J354" s="267"/>
      <c r="K354" s="267"/>
      <c r="L354" s="267"/>
    </row>
    <row r="355" spans="5:12">
      <c r="E355" s="60"/>
      <c r="F355" s="267"/>
      <c r="G355" s="267"/>
      <c r="H355" s="267"/>
      <c r="I355" s="267"/>
      <c r="J355" s="267"/>
      <c r="K355" s="267"/>
      <c r="L355" s="267"/>
    </row>
    <row r="356" spans="5:12">
      <c r="E356" s="60"/>
      <c r="F356" s="267"/>
      <c r="G356" s="267"/>
      <c r="H356" s="267"/>
      <c r="I356" s="267"/>
      <c r="J356" s="267"/>
      <c r="K356" s="267"/>
      <c r="L356" s="267"/>
    </row>
    <row r="357" spans="5:12">
      <c r="E357" s="60"/>
      <c r="F357" s="267"/>
      <c r="G357" s="267"/>
      <c r="H357" s="267"/>
      <c r="I357" s="267"/>
      <c r="J357" s="267"/>
      <c r="K357" s="267"/>
      <c r="L357" s="267"/>
    </row>
    <row r="358" spans="5:12">
      <c r="E358" s="60"/>
      <c r="F358" s="267"/>
      <c r="G358" s="267"/>
      <c r="H358" s="267"/>
      <c r="I358" s="267"/>
      <c r="J358" s="267"/>
      <c r="K358" s="267"/>
      <c r="L358" s="267"/>
    </row>
    <row r="359" spans="5:12">
      <c r="E359" s="60"/>
      <c r="F359" s="267"/>
      <c r="G359" s="267"/>
      <c r="H359" s="267"/>
      <c r="I359" s="267"/>
      <c r="J359" s="267"/>
      <c r="K359" s="267"/>
      <c r="L359" s="267"/>
    </row>
    <row r="360" spans="5:12">
      <c r="E360" s="60"/>
      <c r="F360" s="267"/>
      <c r="G360" s="267"/>
      <c r="H360" s="267"/>
      <c r="I360" s="267"/>
      <c r="J360" s="267"/>
      <c r="K360" s="267"/>
      <c r="L360" s="267"/>
    </row>
    <row r="361" spans="5:12">
      <c r="E361" s="60"/>
      <c r="F361" s="267"/>
      <c r="G361" s="267"/>
      <c r="H361" s="267"/>
      <c r="I361" s="267"/>
      <c r="J361" s="267"/>
      <c r="K361" s="267"/>
      <c r="L361" s="267"/>
    </row>
    <row r="362" spans="5:12">
      <c r="E362" s="60"/>
      <c r="F362" s="267"/>
      <c r="G362" s="267"/>
      <c r="H362" s="267"/>
      <c r="I362" s="267"/>
      <c r="J362" s="267"/>
      <c r="K362" s="267"/>
      <c r="L362" s="267"/>
    </row>
    <row r="363" spans="5:12">
      <c r="E363" s="60"/>
      <c r="F363" s="267"/>
      <c r="G363" s="267"/>
      <c r="H363" s="267"/>
      <c r="I363" s="267"/>
      <c r="J363" s="267"/>
      <c r="K363" s="267"/>
      <c r="L363" s="267"/>
    </row>
    <row r="364" spans="5:12">
      <c r="E364" s="60"/>
      <c r="F364" s="267"/>
      <c r="G364" s="267"/>
      <c r="H364" s="267"/>
      <c r="I364" s="267"/>
      <c r="J364" s="267"/>
      <c r="K364" s="267"/>
      <c r="L364" s="267"/>
    </row>
    <row r="365" spans="5:12">
      <c r="E365" s="60"/>
      <c r="F365" s="267"/>
      <c r="G365" s="267"/>
      <c r="H365" s="267"/>
      <c r="I365" s="267"/>
      <c r="J365" s="267"/>
      <c r="K365" s="267"/>
      <c r="L365" s="267"/>
    </row>
    <row r="366" spans="5:12">
      <c r="E366" s="60"/>
      <c r="F366" s="267"/>
      <c r="G366" s="267"/>
      <c r="H366" s="267"/>
      <c r="I366" s="267"/>
      <c r="J366" s="267"/>
      <c r="K366" s="267"/>
      <c r="L366" s="267"/>
    </row>
    <row r="367" spans="5:12">
      <c r="E367" s="60"/>
      <c r="F367" s="267"/>
      <c r="G367" s="267"/>
      <c r="H367" s="267"/>
      <c r="I367" s="267"/>
      <c r="J367" s="267"/>
      <c r="K367" s="267"/>
      <c r="L367" s="267"/>
    </row>
    <row r="368" spans="5:12">
      <c r="E368" s="60"/>
      <c r="F368" s="267"/>
      <c r="G368" s="267"/>
      <c r="H368" s="267"/>
      <c r="I368" s="267"/>
      <c r="J368" s="267"/>
      <c r="K368" s="267"/>
      <c r="L368" s="267"/>
    </row>
    <row r="369" spans="5:12">
      <c r="E369" s="60"/>
      <c r="F369" s="267"/>
      <c r="G369" s="267"/>
      <c r="H369" s="267"/>
      <c r="I369" s="267"/>
      <c r="J369" s="267"/>
      <c r="K369" s="267"/>
      <c r="L369" s="267"/>
    </row>
    <row r="370" spans="5:12">
      <c r="E370" s="60"/>
      <c r="F370" s="267"/>
      <c r="G370" s="267"/>
      <c r="H370" s="267"/>
      <c r="I370" s="267"/>
      <c r="J370" s="267"/>
      <c r="K370" s="267"/>
      <c r="L370" s="267"/>
    </row>
    <row r="371" spans="5:12">
      <c r="E371" s="60"/>
      <c r="F371" s="267"/>
      <c r="G371" s="267"/>
      <c r="H371" s="267"/>
      <c r="I371" s="267"/>
      <c r="J371" s="267"/>
      <c r="K371" s="267"/>
      <c r="L371" s="267"/>
    </row>
    <row r="372" spans="5:12">
      <c r="E372" s="60"/>
      <c r="F372" s="267"/>
      <c r="G372" s="267"/>
      <c r="H372" s="267"/>
      <c r="I372" s="267"/>
      <c r="J372" s="267"/>
      <c r="K372" s="267"/>
      <c r="L372" s="267"/>
    </row>
    <row r="373" spans="5:12">
      <c r="E373" s="60"/>
      <c r="F373" s="267"/>
      <c r="G373" s="267"/>
      <c r="H373" s="267"/>
      <c r="I373" s="267"/>
      <c r="J373" s="267"/>
      <c r="K373" s="267"/>
      <c r="L373" s="267"/>
    </row>
    <row r="374" spans="5:12">
      <c r="E374" s="60"/>
      <c r="F374" s="267"/>
      <c r="G374" s="267"/>
      <c r="H374" s="267"/>
      <c r="I374" s="267"/>
      <c r="J374" s="267"/>
      <c r="K374" s="267"/>
      <c r="L374" s="267"/>
    </row>
    <row r="375" spans="5:12">
      <c r="E375" s="60"/>
      <c r="F375" s="267"/>
      <c r="G375" s="267"/>
      <c r="H375" s="267"/>
      <c r="I375" s="267"/>
      <c r="J375" s="267"/>
      <c r="K375" s="267"/>
      <c r="L375" s="267"/>
    </row>
    <row r="376" spans="5:12">
      <c r="E376" s="60"/>
      <c r="F376" s="267"/>
      <c r="G376" s="267"/>
      <c r="H376" s="267"/>
      <c r="I376" s="267"/>
      <c r="J376" s="267"/>
      <c r="K376" s="267"/>
      <c r="L376" s="267"/>
    </row>
    <row r="377" spans="5:12">
      <c r="E377" s="60"/>
      <c r="F377" s="267"/>
      <c r="G377" s="267"/>
      <c r="H377" s="267"/>
      <c r="I377" s="267"/>
      <c r="J377" s="267"/>
      <c r="K377" s="267"/>
      <c r="L377" s="267"/>
    </row>
    <row r="378" spans="5:12">
      <c r="E378" s="60"/>
      <c r="F378" s="267"/>
      <c r="G378" s="267"/>
      <c r="H378" s="267"/>
      <c r="I378" s="267"/>
      <c r="J378" s="267"/>
      <c r="K378" s="267"/>
      <c r="L378" s="267"/>
    </row>
    <row r="379" spans="5:12">
      <c r="E379" s="60"/>
      <c r="F379" s="267"/>
      <c r="G379" s="267"/>
      <c r="H379" s="267"/>
      <c r="I379" s="267"/>
      <c r="J379" s="267"/>
      <c r="K379" s="267"/>
      <c r="L379" s="267"/>
    </row>
    <row r="380" spans="5:12">
      <c r="E380" s="60"/>
      <c r="F380" s="267"/>
      <c r="G380" s="267"/>
      <c r="H380" s="267"/>
      <c r="I380" s="267"/>
      <c r="J380" s="267"/>
      <c r="K380" s="267"/>
      <c r="L380" s="267"/>
    </row>
    <row r="381" spans="5:12">
      <c r="E381" s="60"/>
      <c r="F381" s="267"/>
      <c r="G381" s="267"/>
      <c r="H381" s="267"/>
      <c r="I381" s="267"/>
      <c r="J381" s="267"/>
      <c r="K381" s="267"/>
      <c r="L381" s="267"/>
    </row>
    <row r="382" spans="5:12">
      <c r="E382" s="60"/>
      <c r="F382" s="267"/>
      <c r="G382" s="267"/>
      <c r="H382" s="267"/>
      <c r="I382" s="267"/>
      <c r="J382" s="267"/>
      <c r="K382" s="267"/>
      <c r="L382" s="267"/>
    </row>
    <row r="383" spans="5:12">
      <c r="E383" s="60"/>
      <c r="F383" s="267"/>
      <c r="G383" s="267"/>
      <c r="H383" s="267"/>
      <c r="I383" s="267"/>
      <c r="J383" s="267"/>
      <c r="K383" s="267"/>
      <c r="L383" s="267"/>
    </row>
    <row r="384" spans="5:12">
      <c r="E384" s="60"/>
      <c r="F384" s="267"/>
      <c r="G384" s="267"/>
      <c r="H384" s="267"/>
      <c r="I384" s="267"/>
      <c r="J384" s="267"/>
      <c r="K384" s="267"/>
      <c r="L384" s="267"/>
    </row>
    <row r="385" spans="5:12">
      <c r="E385" s="60"/>
      <c r="F385" s="267"/>
      <c r="G385" s="267"/>
      <c r="H385" s="267"/>
      <c r="I385" s="267"/>
      <c r="J385" s="267"/>
      <c r="K385" s="267"/>
      <c r="L385" s="267"/>
    </row>
    <row r="386" spans="5:12">
      <c r="E386" s="60"/>
      <c r="F386" s="267"/>
      <c r="G386" s="267"/>
      <c r="H386" s="267"/>
      <c r="I386" s="267"/>
      <c r="J386" s="267"/>
      <c r="K386" s="267"/>
      <c r="L386" s="267"/>
    </row>
    <row r="387" spans="5:12">
      <c r="E387" s="60"/>
      <c r="F387" s="267"/>
      <c r="G387" s="267"/>
      <c r="H387" s="267"/>
      <c r="I387" s="267"/>
      <c r="J387" s="267"/>
      <c r="K387" s="267"/>
      <c r="L387" s="267"/>
    </row>
    <row r="388" spans="5:12">
      <c r="E388" s="60"/>
      <c r="F388" s="267"/>
      <c r="G388" s="267"/>
      <c r="H388" s="267"/>
      <c r="I388" s="267"/>
      <c r="J388" s="267"/>
      <c r="K388" s="267"/>
      <c r="L388" s="267"/>
    </row>
    <row r="389" spans="5:12">
      <c r="E389" s="60"/>
      <c r="F389" s="267"/>
      <c r="G389" s="267"/>
      <c r="H389" s="267"/>
      <c r="I389" s="267"/>
      <c r="J389" s="267"/>
      <c r="K389" s="267"/>
      <c r="L389" s="267"/>
    </row>
    <row r="390" spans="5:12">
      <c r="E390" s="60"/>
      <c r="F390" s="267"/>
      <c r="G390" s="267"/>
      <c r="H390" s="267"/>
      <c r="I390" s="267"/>
      <c r="J390" s="267"/>
      <c r="K390" s="267"/>
      <c r="L390" s="267"/>
    </row>
    <row r="391" spans="5:12">
      <c r="E391" s="60"/>
      <c r="F391" s="267"/>
      <c r="G391" s="267"/>
      <c r="H391" s="267"/>
      <c r="I391" s="267"/>
      <c r="J391" s="267"/>
      <c r="K391" s="267"/>
      <c r="L391" s="267"/>
    </row>
    <row r="392" spans="5:12">
      <c r="E392" s="60"/>
      <c r="F392" s="267"/>
      <c r="G392" s="267"/>
      <c r="H392" s="267"/>
      <c r="I392" s="267"/>
      <c r="J392" s="267"/>
      <c r="K392" s="267"/>
      <c r="L392" s="267"/>
    </row>
    <row r="393" spans="5:12">
      <c r="E393" s="60"/>
      <c r="F393" s="267"/>
      <c r="G393" s="267"/>
      <c r="H393" s="267"/>
      <c r="I393" s="267"/>
      <c r="J393" s="267"/>
      <c r="K393" s="267"/>
      <c r="L393" s="267"/>
    </row>
    <row r="394" spans="5:12">
      <c r="E394" s="60"/>
      <c r="F394" s="267"/>
      <c r="G394" s="267"/>
      <c r="H394" s="267"/>
      <c r="I394" s="267"/>
      <c r="J394" s="267"/>
      <c r="K394" s="267"/>
      <c r="L394" s="267"/>
    </row>
    <row r="395" spans="5:12">
      <c r="E395" s="60"/>
      <c r="F395" s="267"/>
      <c r="G395" s="267"/>
      <c r="H395" s="267"/>
      <c r="I395" s="267"/>
      <c r="J395" s="267"/>
      <c r="K395" s="267"/>
      <c r="L395" s="267"/>
    </row>
    <row r="396" spans="5:12">
      <c r="E396" s="60"/>
      <c r="F396" s="267"/>
      <c r="G396" s="267"/>
      <c r="H396" s="267"/>
      <c r="I396" s="267"/>
      <c r="J396" s="267"/>
      <c r="K396" s="267"/>
      <c r="L396" s="267"/>
    </row>
    <row r="397" spans="5:12">
      <c r="E397" s="60"/>
      <c r="F397" s="267"/>
      <c r="G397" s="267"/>
      <c r="H397" s="267"/>
      <c r="I397" s="267"/>
      <c r="J397" s="267"/>
      <c r="K397" s="267"/>
      <c r="L397" s="267"/>
    </row>
    <row r="398" spans="5:12">
      <c r="E398" s="60"/>
      <c r="F398" s="267"/>
      <c r="G398" s="267"/>
      <c r="H398" s="267"/>
      <c r="I398" s="267"/>
      <c r="J398" s="267"/>
      <c r="K398" s="267"/>
      <c r="L398" s="267"/>
    </row>
    <row r="399" spans="5:12">
      <c r="E399" s="60"/>
      <c r="F399" s="267"/>
      <c r="G399" s="267"/>
      <c r="H399" s="267"/>
      <c r="I399" s="267"/>
      <c r="J399" s="267"/>
      <c r="K399" s="267"/>
      <c r="L399" s="267"/>
    </row>
    <row r="400" spans="5:12">
      <c r="E400" s="60"/>
      <c r="F400" s="267"/>
      <c r="G400" s="267"/>
      <c r="H400" s="267"/>
      <c r="I400" s="267"/>
      <c r="J400" s="267"/>
      <c r="K400" s="267"/>
      <c r="L400" s="267"/>
    </row>
    <row r="401" spans="5:12">
      <c r="E401" s="60"/>
      <c r="F401" s="267"/>
      <c r="G401" s="267"/>
      <c r="H401" s="267"/>
      <c r="I401" s="267"/>
      <c r="J401" s="267"/>
      <c r="K401" s="267"/>
      <c r="L401" s="267"/>
    </row>
    <row r="402" spans="5:12">
      <c r="E402" s="60"/>
      <c r="F402" s="267"/>
      <c r="G402" s="267"/>
      <c r="H402" s="267"/>
      <c r="I402" s="267"/>
      <c r="J402" s="267"/>
      <c r="K402" s="267"/>
      <c r="L402" s="267"/>
    </row>
    <row r="403" spans="5:12">
      <c r="E403" s="60"/>
      <c r="F403" s="267"/>
      <c r="G403" s="267"/>
      <c r="H403" s="267"/>
      <c r="I403" s="267"/>
      <c r="J403" s="267"/>
      <c r="K403" s="267"/>
      <c r="L403" s="267"/>
    </row>
    <row r="404" spans="5:12">
      <c r="E404" s="60"/>
      <c r="F404" s="267"/>
      <c r="G404" s="267"/>
      <c r="H404" s="267"/>
      <c r="I404" s="267"/>
      <c r="J404" s="267"/>
      <c r="K404" s="267"/>
      <c r="L404" s="267"/>
    </row>
    <row r="405" spans="5:12">
      <c r="E405" s="60"/>
      <c r="F405" s="267"/>
      <c r="G405" s="267"/>
      <c r="H405" s="267"/>
      <c r="I405" s="267"/>
      <c r="J405" s="267"/>
      <c r="K405" s="267"/>
      <c r="L405" s="267"/>
    </row>
    <row r="406" spans="5:12">
      <c r="E406" s="60"/>
      <c r="F406" s="267"/>
      <c r="G406" s="267"/>
      <c r="H406" s="267"/>
      <c r="I406" s="267"/>
      <c r="J406" s="267"/>
      <c r="K406" s="267"/>
      <c r="L406" s="267"/>
    </row>
    <row r="407" spans="5:12">
      <c r="E407" s="60"/>
      <c r="F407" s="267"/>
      <c r="G407" s="267"/>
      <c r="H407" s="267"/>
      <c r="I407" s="267"/>
      <c r="J407" s="267"/>
      <c r="K407" s="267"/>
      <c r="L407" s="267"/>
    </row>
    <row r="408" spans="5:12">
      <c r="E408" s="60"/>
      <c r="F408" s="267"/>
      <c r="G408" s="267"/>
      <c r="H408" s="267"/>
      <c r="I408" s="267"/>
      <c r="J408" s="267"/>
      <c r="K408" s="267"/>
      <c r="L408" s="267"/>
    </row>
    <row r="409" spans="5:12">
      <c r="E409" s="60"/>
      <c r="F409" s="267"/>
      <c r="G409" s="267"/>
      <c r="H409" s="267"/>
      <c r="I409" s="267"/>
      <c r="J409" s="267"/>
      <c r="K409" s="267"/>
      <c r="L409" s="267"/>
    </row>
    <row r="410" spans="5:12">
      <c r="E410" s="60"/>
      <c r="F410" s="267"/>
      <c r="G410" s="267"/>
      <c r="H410" s="267"/>
      <c r="I410" s="267"/>
      <c r="J410" s="267"/>
      <c r="K410" s="267"/>
      <c r="L410" s="267"/>
    </row>
    <row r="411" spans="5:12">
      <c r="E411" s="60"/>
      <c r="F411" s="267"/>
      <c r="G411" s="267"/>
      <c r="H411" s="267"/>
      <c r="I411" s="267"/>
      <c r="J411" s="267"/>
      <c r="K411" s="267"/>
      <c r="L411" s="267"/>
    </row>
    <row r="412" spans="5:12">
      <c r="E412" s="60"/>
      <c r="F412" s="267"/>
      <c r="G412" s="267"/>
      <c r="H412" s="267"/>
      <c r="I412" s="267"/>
      <c r="J412" s="267"/>
      <c r="K412" s="267"/>
      <c r="L412" s="267"/>
    </row>
    <row r="413" spans="5:12">
      <c r="E413" s="60"/>
      <c r="F413" s="267"/>
      <c r="G413" s="267"/>
      <c r="H413" s="267"/>
      <c r="I413" s="267"/>
      <c r="J413" s="267"/>
      <c r="K413" s="267"/>
      <c r="L413" s="267"/>
    </row>
    <row r="414" spans="5:12">
      <c r="E414" s="60"/>
      <c r="F414" s="267"/>
      <c r="G414" s="267"/>
      <c r="H414" s="267"/>
      <c r="I414" s="267"/>
      <c r="J414" s="267"/>
      <c r="K414" s="267"/>
      <c r="L414" s="267"/>
    </row>
    <row r="415" spans="5:12">
      <c r="E415" s="60"/>
      <c r="F415" s="267"/>
      <c r="G415" s="267"/>
      <c r="H415" s="267"/>
      <c r="I415" s="267"/>
      <c r="J415" s="267"/>
      <c r="K415" s="267"/>
      <c r="L415" s="267"/>
    </row>
    <row r="416" spans="5:12">
      <c r="E416" s="60"/>
      <c r="F416" s="267"/>
      <c r="G416" s="267"/>
      <c r="H416" s="267"/>
      <c r="I416" s="267"/>
      <c r="J416" s="267"/>
      <c r="K416" s="267"/>
      <c r="L416" s="267"/>
    </row>
    <row r="417" spans="5:12">
      <c r="E417" s="60"/>
      <c r="F417" s="267"/>
      <c r="G417" s="267"/>
      <c r="H417" s="267"/>
      <c r="I417" s="267"/>
      <c r="J417" s="267"/>
      <c r="K417" s="267"/>
      <c r="L417" s="267"/>
    </row>
    <row r="418" spans="5:12">
      <c r="E418" s="60"/>
      <c r="F418" s="267"/>
      <c r="G418" s="267"/>
      <c r="H418" s="267"/>
      <c r="I418" s="267"/>
      <c r="J418" s="267"/>
      <c r="K418" s="267"/>
      <c r="L418" s="267"/>
    </row>
    <row r="419" spans="5:12">
      <c r="E419" s="60"/>
      <c r="F419" s="267"/>
      <c r="G419" s="267"/>
      <c r="H419" s="267"/>
      <c r="I419" s="267"/>
      <c r="J419" s="267"/>
      <c r="K419" s="267"/>
      <c r="L419" s="267"/>
    </row>
    <row r="420" spans="5:12">
      <c r="E420" s="60"/>
      <c r="F420" s="267"/>
      <c r="G420" s="267"/>
      <c r="H420" s="267"/>
      <c r="I420" s="267"/>
      <c r="J420" s="267"/>
      <c r="K420" s="267"/>
      <c r="L420" s="267"/>
    </row>
    <row r="421" spans="5:12">
      <c r="E421" s="60"/>
      <c r="F421" s="267"/>
      <c r="G421" s="267"/>
      <c r="H421" s="267"/>
      <c r="I421" s="267"/>
      <c r="J421" s="267"/>
      <c r="K421" s="267"/>
      <c r="L421" s="267"/>
    </row>
    <row r="422" spans="5:12">
      <c r="E422" s="60"/>
      <c r="F422" s="267"/>
      <c r="G422" s="267"/>
      <c r="H422" s="267"/>
      <c r="I422" s="267"/>
      <c r="J422" s="267"/>
      <c r="K422" s="267"/>
      <c r="L422" s="267"/>
    </row>
    <row r="423" spans="5:12">
      <c r="E423" s="60"/>
      <c r="F423" s="267"/>
      <c r="G423" s="267"/>
      <c r="H423" s="267"/>
      <c r="I423" s="267"/>
      <c r="J423" s="267"/>
      <c r="K423" s="267"/>
      <c r="L423" s="267"/>
    </row>
    <row r="424" spans="5:12">
      <c r="E424" s="60"/>
      <c r="F424" s="267"/>
      <c r="G424" s="267"/>
      <c r="H424" s="267"/>
      <c r="I424" s="267"/>
      <c r="J424" s="267"/>
      <c r="K424" s="267"/>
      <c r="L424" s="267"/>
    </row>
    <row r="425" spans="5:12">
      <c r="E425" s="60"/>
      <c r="F425" s="267"/>
      <c r="G425" s="267"/>
      <c r="H425" s="267"/>
      <c r="I425" s="267"/>
      <c r="J425" s="267"/>
      <c r="K425" s="267"/>
      <c r="L425" s="267"/>
    </row>
    <row r="426" spans="5:12">
      <c r="E426" s="60"/>
      <c r="F426" s="267"/>
      <c r="G426" s="267"/>
      <c r="H426" s="267"/>
      <c r="I426" s="267"/>
      <c r="J426" s="267"/>
      <c r="K426" s="267"/>
      <c r="L426" s="267"/>
    </row>
    <row r="427" spans="5:12">
      <c r="E427" s="60"/>
      <c r="F427" s="267"/>
      <c r="G427" s="267"/>
      <c r="H427" s="267"/>
      <c r="I427" s="267"/>
      <c r="J427" s="267"/>
      <c r="K427" s="267"/>
      <c r="L427" s="267"/>
    </row>
    <row r="428" spans="5:12">
      <c r="E428" s="60"/>
      <c r="F428" s="267"/>
      <c r="G428" s="267"/>
      <c r="H428" s="267"/>
      <c r="I428" s="267"/>
      <c r="J428" s="267"/>
      <c r="K428" s="267"/>
      <c r="L428" s="267"/>
    </row>
    <row r="429" spans="5:12">
      <c r="E429" s="60"/>
      <c r="F429" s="267"/>
      <c r="G429" s="267"/>
      <c r="H429" s="267"/>
      <c r="I429" s="267"/>
      <c r="J429" s="267"/>
      <c r="K429" s="267"/>
      <c r="L429" s="267"/>
    </row>
    <row r="430" spans="5:12">
      <c r="E430" s="60"/>
      <c r="F430" s="267"/>
      <c r="G430" s="267"/>
      <c r="H430" s="267"/>
      <c r="I430" s="267"/>
      <c r="J430" s="267"/>
      <c r="K430" s="267"/>
      <c r="L430" s="267"/>
    </row>
    <row r="431" spans="5:12">
      <c r="E431" s="60"/>
      <c r="F431" s="267"/>
      <c r="G431" s="267"/>
      <c r="H431" s="267"/>
      <c r="I431" s="267"/>
      <c r="J431" s="267"/>
      <c r="K431" s="267"/>
      <c r="L431" s="267"/>
    </row>
    <row r="432" spans="5:12">
      <c r="E432" s="60"/>
      <c r="F432" s="267"/>
      <c r="G432" s="267"/>
      <c r="H432" s="267"/>
      <c r="I432" s="267"/>
      <c r="J432" s="267"/>
      <c r="K432" s="267"/>
      <c r="L432" s="267"/>
    </row>
    <row r="433" spans="5:12">
      <c r="E433" s="60"/>
      <c r="F433" s="267"/>
      <c r="G433" s="267"/>
      <c r="H433" s="267"/>
      <c r="I433" s="267"/>
      <c r="J433" s="267"/>
      <c r="K433" s="267"/>
      <c r="L433" s="267"/>
    </row>
    <row r="434" spans="5:12">
      <c r="E434" s="60"/>
      <c r="F434" s="267"/>
      <c r="G434" s="267"/>
      <c r="H434" s="267"/>
      <c r="I434" s="267"/>
      <c r="J434" s="267"/>
      <c r="K434" s="267"/>
      <c r="L434" s="267"/>
    </row>
    <row r="435" spans="5:12">
      <c r="E435" s="60"/>
      <c r="F435" s="267"/>
      <c r="G435" s="267"/>
      <c r="H435" s="267"/>
      <c r="I435" s="267"/>
      <c r="J435" s="267"/>
      <c r="K435" s="267"/>
      <c r="L435" s="267"/>
    </row>
    <row r="436" spans="5:12">
      <c r="E436" s="60"/>
      <c r="F436" s="267"/>
      <c r="G436" s="267"/>
      <c r="H436" s="267"/>
      <c r="I436" s="267"/>
      <c r="J436" s="267"/>
      <c r="K436" s="267"/>
      <c r="L436" s="267"/>
    </row>
    <row r="437" spans="5:12">
      <c r="E437" s="60"/>
      <c r="F437" s="267"/>
      <c r="G437" s="267"/>
      <c r="H437" s="267"/>
      <c r="I437" s="267"/>
      <c r="J437" s="267"/>
      <c r="K437" s="267"/>
      <c r="L437" s="267"/>
    </row>
    <row r="438" spans="5:12">
      <c r="E438" s="60"/>
      <c r="F438" s="267"/>
      <c r="G438" s="267"/>
      <c r="H438" s="267"/>
      <c r="I438" s="267"/>
      <c r="J438" s="267"/>
      <c r="K438" s="267"/>
      <c r="L438" s="267"/>
    </row>
    <row r="439" spans="5:12">
      <c r="E439" s="60"/>
      <c r="F439" s="267"/>
      <c r="G439" s="267"/>
      <c r="H439" s="267"/>
      <c r="I439" s="267"/>
      <c r="J439" s="267"/>
      <c r="K439" s="267"/>
      <c r="L439" s="267"/>
    </row>
    <row r="440" spans="5:12">
      <c r="E440" s="60"/>
      <c r="F440" s="267"/>
      <c r="G440" s="267"/>
      <c r="H440" s="267"/>
      <c r="I440" s="267"/>
      <c r="J440" s="267"/>
      <c r="K440" s="267"/>
      <c r="L440" s="267"/>
    </row>
    <row r="441" spans="5:12">
      <c r="E441" s="60"/>
      <c r="F441" s="267"/>
      <c r="G441" s="267"/>
      <c r="H441" s="267"/>
      <c r="I441" s="267"/>
      <c r="J441" s="267"/>
      <c r="K441" s="267"/>
      <c r="L441" s="267"/>
    </row>
    <row r="442" spans="5:12">
      <c r="E442" s="60"/>
      <c r="F442" s="267"/>
      <c r="G442" s="267"/>
      <c r="H442" s="267"/>
      <c r="I442" s="267"/>
      <c r="J442" s="267"/>
      <c r="K442" s="267"/>
      <c r="L442" s="267"/>
    </row>
    <row r="443" spans="5:12">
      <c r="E443" s="60"/>
      <c r="F443" s="267"/>
      <c r="G443" s="267"/>
      <c r="H443" s="267"/>
      <c r="I443" s="267"/>
      <c r="J443" s="267"/>
      <c r="K443" s="267"/>
      <c r="L443" s="267"/>
    </row>
    <row r="444" spans="5:12">
      <c r="E444" s="60"/>
      <c r="F444" s="267"/>
      <c r="G444" s="267"/>
      <c r="H444" s="267"/>
      <c r="I444" s="267"/>
      <c r="J444" s="267"/>
      <c r="K444" s="267"/>
      <c r="L444" s="267"/>
    </row>
    <row r="445" spans="5:12">
      <c r="E445" s="60"/>
      <c r="F445" s="267"/>
      <c r="G445" s="267"/>
      <c r="H445" s="267"/>
      <c r="I445" s="267"/>
      <c r="J445" s="267"/>
      <c r="K445" s="267"/>
      <c r="L445" s="267"/>
    </row>
    <row r="446" spans="5:12">
      <c r="E446" s="60"/>
      <c r="F446" s="267"/>
      <c r="G446" s="267"/>
      <c r="H446" s="267"/>
      <c r="I446" s="267"/>
      <c r="J446" s="267"/>
      <c r="K446" s="267"/>
      <c r="L446" s="267"/>
    </row>
    <row r="447" spans="5:12">
      <c r="E447" s="60"/>
      <c r="F447" s="267"/>
      <c r="G447" s="267"/>
      <c r="H447" s="267"/>
      <c r="I447" s="267"/>
      <c r="J447" s="267"/>
      <c r="K447" s="267"/>
      <c r="L447" s="267"/>
    </row>
    <row r="448" spans="5:12">
      <c r="E448" s="60"/>
      <c r="F448" s="267"/>
      <c r="G448" s="267"/>
      <c r="H448" s="267"/>
      <c r="I448" s="267"/>
      <c r="J448" s="267"/>
      <c r="K448" s="267"/>
      <c r="L448" s="267"/>
    </row>
    <row r="449" spans="5:12">
      <c r="E449" s="60"/>
      <c r="F449" s="267"/>
      <c r="G449" s="267"/>
      <c r="H449" s="267"/>
      <c r="I449" s="267"/>
      <c r="J449" s="267"/>
      <c r="K449" s="267"/>
      <c r="L449" s="267"/>
    </row>
    <row r="450" spans="5:12">
      <c r="E450" s="60"/>
      <c r="F450" s="267"/>
      <c r="G450" s="267"/>
      <c r="H450" s="267"/>
      <c r="I450" s="267"/>
      <c r="J450" s="267"/>
      <c r="K450" s="267"/>
      <c r="L450" s="267"/>
    </row>
    <row r="451" spans="5:12">
      <c r="E451" s="60"/>
      <c r="F451" s="267"/>
      <c r="G451" s="267"/>
      <c r="H451" s="267"/>
      <c r="I451" s="267"/>
      <c r="J451" s="267"/>
      <c r="K451" s="267"/>
      <c r="L451" s="267"/>
    </row>
    <row r="452" spans="5:12">
      <c r="E452" s="60"/>
      <c r="F452" s="267"/>
      <c r="G452" s="267"/>
      <c r="H452" s="267"/>
      <c r="I452" s="267"/>
      <c r="J452" s="267"/>
      <c r="K452" s="267"/>
      <c r="L452" s="267"/>
    </row>
    <row r="453" spans="5:12">
      <c r="E453" s="60"/>
      <c r="F453" s="267"/>
      <c r="G453" s="267"/>
      <c r="H453" s="267"/>
      <c r="I453" s="267"/>
      <c r="J453" s="267"/>
      <c r="K453" s="267"/>
      <c r="L453" s="267"/>
    </row>
    <row r="454" spans="5:12">
      <c r="E454" s="60"/>
      <c r="F454" s="267"/>
      <c r="G454" s="267"/>
      <c r="H454" s="267"/>
      <c r="I454" s="267"/>
      <c r="J454" s="267"/>
      <c r="K454" s="267"/>
      <c r="L454" s="267"/>
    </row>
    <row r="455" spans="5:12">
      <c r="E455" s="60"/>
      <c r="F455" s="267"/>
      <c r="G455" s="267"/>
      <c r="H455" s="267"/>
      <c r="I455" s="267"/>
      <c r="J455" s="267"/>
      <c r="K455" s="267"/>
      <c r="L455" s="267"/>
    </row>
    <row r="456" spans="5:12">
      <c r="E456" s="60"/>
      <c r="F456" s="267"/>
      <c r="G456" s="267"/>
      <c r="H456" s="267"/>
      <c r="I456" s="267"/>
      <c r="J456" s="267"/>
      <c r="K456" s="267"/>
      <c r="L456" s="267"/>
    </row>
    <row r="457" spans="5:12">
      <c r="E457" s="60"/>
      <c r="F457" s="267"/>
      <c r="G457" s="267"/>
      <c r="H457" s="267"/>
      <c r="I457" s="267"/>
      <c r="J457" s="267"/>
      <c r="K457" s="267"/>
      <c r="L457" s="267"/>
    </row>
    <row r="458" spans="5:12">
      <c r="E458" s="60"/>
      <c r="F458" s="267"/>
      <c r="G458" s="267"/>
      <c r="H458" s="267"/>
      <c r="I458" s="267"/>
      <c r="J458" s="267"/>
      <c r="K458" s="267"/>
      <c r="L458" s="267"/>
    </row>
    <row r="459" spans="5:12">
      <c r="E459" s="60"/>
      <c r="F459" s="267"/>
      <c r="G459" s="267"/>
      <c r="H459" s="267"/>
      <c r="I459" s="267"/>
      <c r="J459" s="267"/>
      <c r="K459" s="267"/>
      <c r="L459" s="267"/>
    </row>
    <row r="460" spans="5:12">
      <c r="E460" s="60"/>
      <c r="F460" s="267"/>
      <c r="G460" s="267"/>
      <c r="H460" s="267"/>
      <c r="I460" s="267"/>
      <c r="J460" s="267"/>
      <c r="K460" s="267"/>
      <c r="L460" s="267"/>
    </row>
    <row r="461" spans="5:12">
      <c r="E461" s="60"/>
      <c r="F461" s="267"/>
      <c r="G461" s="267"/>
      <c r="H461" s="267"/>
      <c r="I461" s="267"/>
      <c r="J461" s="267"/>
      <c r="K461" s="267"/>
      <c r="L461" s="267"/>
    </row>
    <row r="462" spans="5:12">
      <c r="E462" s="60"/>
      <c r="F462" s="267"/>
      <c r="G462" s="267"/>
      <c r="H462" s="267"/>
      <c r="I462" s="267"/>
      <c r="J462" s="267"/>
      <c r="K462" s="267"/>
      <c r="L462" s="267"/>
    </row>
    <row r="463" spans="5:12">
      <c r="E463" s="60"/>
      <c r="F463" s="267"/>
      <c r="G463" s="267"/>
      <c r="H463" s="267"/>
      <c r="I463" s="267"/>
      <c r="J463" s="267"/>
      <c r="K463" s="267"/>
      <c r="L463" s="267"/>
    </row>
    <row r="464" spans="5:12">
      <c r="E464" s="60"/>
      <c r="F464" s="267"/>
      <c r="G464" s="267"/>
      <c r="H464" s="267"/>
      <c r="I464" s="267"/>
      <c r="J464" s="267"/>
      <c r="K464" s="267"/>
      <c r="L464" s="267"/>
    </row>
    <row r="465" spans="5:12">
      <c r="E465" s="60"/>
      <c r="F465" s="267"/>
      <c r="G465" s="267"/>
      <c r="H465" s="267"/>
      <c r="I465" s="267"/>
      <c r="J465" s="267"/>
      <c r="K465" s="267"/>
      <c r="L465" s="267"/>
    </row>
    <row r="466" spans="5:12">
      <c r="E466" s="60"/>
      <c r="F466" s="267"/>
      <c r="G466" s="267"/>
      <c r="H466" s="267"/>
      <c r="I466" s="267"/>
      <c r="J466" s="267"/>
      <c r="K466" s="267"/>
      <c r="L466" s="267"/>
    </row>
    <row r="467" spans="5:12">
      <c r="E467" s="60"/>
      <c r="F467" s="267"/>
      <c r="G467" s="267"/>
      <c r="H467" s="267"/>
      <c r="I467" s="267"/>
      <c r="J467" s="267"/>
      <c r="K467" s="267"/>
      <c r="L467" s="267"/>
    </row>
    <row r="468" spans="5:12">
      <c r="E468" s="60"/>
      <c r="F468" s="267"/>
      <c r="G468" s="267"/>
      <c r="H468" s="267"/>
      <c r="I468" s="267"/>
      <c r="J468" s="267"/>
      <c r="K468" s="267"/>
      <c r="L468" s="267"/>
    </row>
    <row r="469" spans="5:12">
      <c r="E469" s="60"/>
      <c r="F469" s="267"/>
      <c r="G469" s="267"/>
      <c r="H469" s="267"/>
      <c r="I469" s="267"/>
      <c r="J469" s="267"/>
      <c r="K469" s="267"/>
      <c r="L469" s="267"/>
    </row>
    <row r="470" spans="5:12">
      <c r="E470" s="60"/>
      <c r="F470" s="267"/>
      <c r="G470" s="267"/>
      <c r="H470" s="267"/>
      <c r="I470" s="267"/>
      <c r="J470" s="267"/>
      <c r="K470" s="267"/>
      <c r="L470" s="267"/>
    </row>
    <row r="471" spans="5:12">
      <c r="E471" s="60"/>
      <c r="F471" s="267"/>
      <c r="G471" s="267"/>
      <c r="H471" s="267"/>
      <c r="I471" s="267"/>
      <c r="J471" s="267"/>
      <c r="K471" s="267"/>
      <c r="L471" s="267"/>
    </row>
    <row r="472" spans="5:12">
      <c r="E472" s="60"/>
      <c r="F472" s="267"/>
      <c r="G472" s="267"/>
      <c r="H472" s="267"/>
      <c r="I472" s="267"/>
      <c r="J472" s="267"/>
      <c r="K472" s="267"/>
      <c r="L472" s="267"/>
    </row>
    <row r="473" spans="5:12">
      <c r="E473" s="60"/>
      <c r="F473" s="267"/>
      <c r="G473" s="267"/>
      <c r="H473" s="267"/>
      <c r="I473" s="267"/>
      <c r="J473" s="267"/>
      <c r="K473" s="267"/>
      <c r="L473" s="267"/>
    </row>
    <row r="474" spans="5:12">
      <c r="E474" s="60"/>
      <c r="F474" s="267"/>
      <c r="G474" s="267"/>
      <c r="H474" s="267"/>
      <c r="I474" s="267"/>
      <c r="J474" s="267"/>
      <c r="K474" s="267"/>
      <c r="L474" s="267"/>
    </row>
    <row r="475" spans="5:12">
      <c r="E475" s="60"/>
      <c r="F475" s="267"/>
      <c r="G475" s="267"/>
      <c r="H475" s="267"/>
      <c r="I475" s="267"/>
      <c r="J475" s="267"/>
      <c r="K475" s="267"/>
      <c r="L475" s="267"/>
    </row>
    <row r="476" spans="5:12">
      <c r="E476" s="60"/>
      <c r="F476" s="267"/>
      <c r="G476" s="267"/>
      <c r="H476" s="267"/>
      <c r="I476" s="267"/>
      <c r="J476" s="267"/>
      <c r="K476" s="267"/>
      <c r="L476" s="267"/>
    </row>
    <row r="477" spans="5:12">
      <c r="E477" s="60"/>
      <c r="F477" s="267"/>
      <c r="G477" s="267"/>
      <c r="H477" s="267"/>
      <c r="I477" s="267"/>
      <c r="J477" s="267"/>
      <c r="K477" s="267"/>
      <c r="L477" s="267"/>
    </row>
    <row r="478" spans="5:12">
      <c r="E478" s="60"/>
      <c r="F478" s="267"/>
      <c r="G478" s="267"/>
      <c r="H478" s="267"/>
      <c r="I478" s="267"/>
      <c r="J478" s="267"/>
      <c r="K478" s="267"/>
      <c r="L478" s="267"/>
    </row>
    <row r="479" spans="5:12">
      <c r="E479" s="60"/>
      <c r="F479" s="267"/>
      <c r="G479" s="267"/>
      <c r="H479" s="267"/>
      <c r="I479" s="267"/>
      <c r="J479" s="267"/>
      <c r="K479" s="267"/>
      <c r="L479" s="267"/>
    </row>
    <row r="480" spans="5:12">
      <c r="E480" s="60"/>
      <c r="F480" s="267"/>
      <c r="G480" s="267"/>
      <c r="H480" s="267"/>
      <c r="I480" s="267"/>
      <c r="J480" s="267"/>
      <c r="K480" s="267"/>
      <c r="L480" s="267"/>
    </row>
    <row r="481" spans="5:12">
      <c r="E481" s="60"/>
      <c r="F481" s="267"/>
      <c r="G481" s="267"/>
      <c r="H481" s="267"/>
      <c r="I481" s="267"/>
      <c r="J481" s="267"/>
      <c r="K481" s="267"/>
      <c r="L481" s="267"/>
    </row>
    <row r="482" spans="5:12">
      <c r="E482" s="60"/>
      <c r="F482" s="267"/>
      <c r="G482" s="267"/>
      <c r="H482" s="267"/>
      <c r="I482" s="267"/>
      <c r="J482" s="267"/>
      <c r="K482" s="267"/>
      <c r="L482" s="267"/>
    </row>
    <row r="483" spans="5:12">
      <c r="E483" s="60"/>
      <c r="F483" s="267"/>
      <c r="G483" s="267"/>
      <c r="H483" s="267"/>
      <c r="I483" s="267"/>
      <c r="J483" s="267"/>
      <c r="K483" s="267"/>
      <c r="L483" s="267"/>
    </row>
    <row r="484" spans="5:12">
      <c r="E484" s="60"/>
      <c r="F484" s="267"/>
      <c r="G484" s="267"/>
      <c r="H484" s="267"/>
      <c r="I484" s="267"/>
      <c r="J484" s="267"/>
      <c r="K484" s="267"/>
      <c r="L484" s="267"/>
    </row>
    <row r="485" spans="5:12">
      <c r="E485" s="60"/>
      <c r="F485" s="267"/>
      <c r="G485" s="267"/>
      <c r="H485" s="267"/>
      <c r="I485" s="267"/>
      <c r="J485" s="267"/>
      <c r="K485" s="267"/>
      <c r="L485" s="267"/>
    </row>
    <row r="486" spans="5:12">
      <c r="E486" s="60"/>
      <c r="F486" s="267"/>
      <c r="G486" s="267"/>
      <c r="H486" s="267"/>
      <c r="I486" s="267"/>
      <c r="J486" s="267"/>
      <c r="K486" s="267"/>
      <c r="L486" s="267"/>
    </row>
    <row r="487" spans="5:12">
      <c r="E487" s="60"/>
      <c r="F487" s="267"/>
      <c r="G487" s="267"/>
      <c r="H487" s="267"/>
      <c r="I487" s="267"/>
      <c r="J487" s="267"/>
      <c r="K487" s="267"/>
      <c r="L487" s="267"/>
    </row>
    <row r="488" spans="5:12">
      <c r="E488" s="60"/>
      <c r="F488" s="267"/>
      <c r="G488" s="267"/>
      <c r="H488" s="267"/>
      <c r="I488" s="267"/>
      <c r="J488" s="267"/>
      <c r="K488" s="267"/>
      <c r="L488" s="267"/>
    </row>
    <row r="489" spans="5:12">
      <c r="E489" s="60"/>
      <c r="F489" s="267"/>
      <c r="G489" s="267"/>
      <c r="H489" s="267"/>
      <c r="I489" s="267"/>
      <c r="J489" s="267"/>
      <c r="K489" s="267"/>
      <c r="L489" s="267"/>
    </row>
    <row r="490" spans="5:12">
      <c r="E490" s="60"/>
      <c r="F490" s="267"/>
      <c r="G490" s="267"/>
      <c r="H490" s="267"/>
      <c r="I490" s="267"/>
      <c r="J490" s="267"/>
      <c r="K490" s="267"/>
      <c r="L490" s="267"/>
    </row>
    <row r="491" spans="5:12">
      <c r="E491" s="60"/>
      <c r="F491" s="267"/>
      <c r="G491" s="267"/>
      <c r="H491" s="267"/>
      <c r="I491" s="267"/>
      <c r="J491" s="267"/>
      <c r="K491" s="267"/>
      <c r="L491" s="267"/>
    </row>
    <row r="492" spans="5:12">
      <c r="E492" s="60"/>
      <c r="F492" s="267"/>
      <c r="G492" s="267"/>
      <c r="H492" s="267"/>
      <c r="I492" s="267"/>
      <c r="J492" s="267"/>
      <c r="K492" s="267"/>
      <c r="L492" s="267"/>
    </row>
    <row r="493" spans="5:12">
      <c r="E493" s="60"/>
      <c r="F493" s="267"/>
      <c r="G493" s="267"/>
      <c r="H493" s="267"/>
      <c r="I493" s="267"/>
      <c r="J493" s="267"/>
      <c r="K493" s="267"/>
      <c r="L493" s="267"/>
    </row>
    <row r="494" spans="5:12">
      <c r="E494" s="60"/>
      <c r="F494" s="267"/>
      <c r="G494" s="267"/>
      <c r="H494" s="267"/>
      <c r="I494" s="267"/>
      <c r="J494" s="267"/>
      <c r="K494" s="267"/>
      <c r="L494" s="267"/>
    </row>
    <row r="495" spans="5:12">
      <c r="E495" s="60"/>
      <c r="F495" s="267"/>
      <c r="G495" s="267"/>
      <c r="H495" s="267"/>
      <c r="I495" s="267"/>
      <c r="J495" s="267"/>
      <c r="K495" s="267"/>
      <c r="L495" s="267"/>
    </row>
    <row r="496" spans="5:12">
      <c r="E496" s="60"/>
      <c r="F496" s="267"/>
      <c r="G496" s="267"/>
      <c r="H496" s="267"/>
      <c r="I496" s="267"/>
      <c r="J496" s="267"/>
      <c r="K496" s="267"/>
      <c r="L496" s="267"/>
    </row>
    <row r="497" spans="5:12">
      <c r="E497" s="60"/>
      <c r="F497" s="267"/>
      <c r="G497" s="267"/>
      <c r="H497" s="267"/>
      <c r="I497" s="267"/>
      <c r="J497" s="267"/>
      <c r="K497" s="267"/>
      <c r="L497" s="267"/>
    </row>
    <row r="498" spans="5:12">
      <c r="E498" s="60"/>
      <c r="F498" s="267"/>
      <c r="G498" s="267"/>
      <c r="H498" s="267"/>
      <c r="I498" s="267"/>
      <c r="J498" s="267"/>
      <c r="K498" s="267"/>
      <c r="L498" s="267"/>
    </row>
    <row r="499" spans="5:12">
      <c r="E499" s="60"/>
      <c r="F499" s="267"/>
      <c r="G499" s="267"/>
      <c r="H499" s="267"/>
      <c r="I499" s="267"/>
      <c r="J499" s="267"/>
      <c r="K499" s="267"/>
      <c r="L499" s="267"/>
    </row>
    <row r="500" spans="5:12">
      <c r="E500" s="60"/>
      <c r="F500" s="267"/>
      <c r="G500" s="267"/>
      <c r="H500" s="267"/>
      <c r="I500" s="267"/>
      <c r="J500" s="267"/>
      <c r="K500" s="267"/>
      <c r="L500" s="267"/>
    </row>
    <row r="501" spans="5:12">
      <c r="E501" s="60"/>
      <c r="F501" s="267"/>
      <c r="G501" s="267"/>
      <c r="H501" s="267"/>
      <c r="I501" s="267"/>
      <c r="J501" s="267"/>
      <c r="K501" s="267"/>
      <c r="L501" s="267"/>
    </row>
    <row r="502" spans="5:12">
      <c r="E502" s="60"/>
      <c r="F502" s="267"/>
      <c r="G502" s="267"/>
      <c r="H502" s="267"/>
      <c r="I502" s="267"/>
      <c r="J502" s="267"/>
      <c r="K502" s="267"/>
      <c r="L502" s="267"/>
    </row>
    <row r="503" spans="5:12">
      <c r="E503" s="60"/>
      <c r="F503" s="267"/>
      <c r="G503" s="267"/>
      <c r="H503" s="267"/>
      <c r="I503" s="267"/>
      <c r="J503" s="267"/>
      <c r="K503" s="267"/>
      <c r="L503" s="267"/>
    </row>
    <row r="504" spans="5:12">
      <c r="E504" s="60"/>
      <c r="F504" s="267"/>
      <c r="G504" s="267"/>
      <c r="H504" s="267"/>
      <c r="I504" s="267"/>
      <c r="J504" s="267"/>
      <c r="K504" s="267"/>
      <c r="L504" s="267"/>
    </row>
    <row r="505" spans="5:12">
      <c r="E505" s="60"/>
      <c r="F505" s="267"/>
      <c r="G505" s="267"/>
      <c r="H505" s="267"/>
      <c r="I505" s="267"/>
      <c r="J505" s="267"/>
      <c r="K505" s="267"/>
      <c r="L505" s="267"/>
    </row>
    <row r="506" spans="5:12">
      <c r="E506" s="60"/>
      <c r="F506" s="267"/>
      <c r="G506" s="267"/>
      <c r="H506" s="267"/>
      <c r="I506" s="267"/>
      <c r="J506" s="267"/>
      <c r="K506" s="267"/>
      <c r="L506" s="267"/>
    </row>
    <row r="507" spans="5:12">
      <c r="E507" s="60"/>
      <c r="F507" s="267"/>
      <c r="G507" s="267"/>
      <c r="H507" s="267"/>
      <c r="I507" s="267"/>
      <c r="J507" s="267"/>
      <c r="K507" s="267"/>
      <c r="L507" s="267"/>
    </row>
    <row r="508" spans="5:12">
      <c r="E508" s="60"/>
      <c r="F508" s="267"/>
      <c r="G508" s="267"/>
      <c r="H508" s="267"/>
      <c r="I508" s="267"/>
      <c r="J508" s="267"/>
      <c r="K508" s="267"/>
      <c r="L508" s="267"/>
    </row>
    <row r="509" spans="5:12">
      <c r="E509" s="60"/>
      <c r="F509" s="267"/>
      <c r="G509" s="267"/>
      <c r="H509" s="267"/>
      <c r="I509" s="267"/>
      <c r="J509" s="267"/>
      <c r="K509" s="267"/>
      <c r="L509" s="267"/>
    </row>
    <row r="510" spans="5:12">
      <c r="E510" s="60"/>
      <c r="F510" s="267"/>
      <c r="G510" s="267"/>
      <c r="H510" s="267"/>
      <c r="I510" s="267"/>
      <c r="J510" s="267"/>
      <c r="K510" s="267"/>
      <c r="L510" s="267"/>
    </row>
    <row r="511" spans="5:12">
      <c r="E511" s="60"/>
      <c r="F511" s="267"/>
      <c r="G511" s="267"/>
      <c r="H511" s="267"/>
      <c r="I511" s="267"/>
      <c r="J511" s="267"/>
      <c r="K511" s="267"/>
      <c r="L511" s="267"/>
    </row>
    <row r="512" spans="5:12">
      <c r="E512" s="60"/>
      <c r="F512" s="267"/>
      <c r="G512" s="267"/>
      <c r="H512" s="267"/>
      <c r="I512" s="267"/>
      <c r="J512" s="267"/>
      <c r="K512" s="267"/>
      <c r="L512" s="267"/>
    </row>
    <row r="513" spans="5:12">
      <c r="E513" s="60"/>
      <c r="F513" s="267"/>
      <c r="G513" s="267"/>
      <c r="H513" s="267"/>
      <c r="I513" s="267"/>
      <c r="J513" s="267"/>
      <c r="K513" s="267"/>
      <c r="L513" s="267"/>
    </row>
    <row r="514" spans="5:12">
      <c r="E514" s="60"/>
      <c r="F514" s="267"/>
      <c r="G514" s="267"/>
      <c r="H514" s="267"/>
      <c r="I514" s="267"/>
      <c r="J514" s="267"/>
      <c r="K514" s="267"/>
      <c r="L514" s="267"/>
    </row>
    <row r="515" spans="5:12">
      <c r="E515" s="60"/>
      <c r="F515" s="267"/>
      <c r="G515" s="267"/>
      <c r="H515" s="267"/>
      <c r="I515" s="267"/>
      <c r="J515" s="267"/>
      <c r="K515" s="267"/>
      <c r="L515" s="267"/>
    </row>
    <row r="516" spans="5:12">
      <c r="E516" s="60"/>
      <c r="F516" s="267"/>
      <c r="G516" s="267"/>
      <c r="H516" s="267"/>
      <c r="I516" s="267"/>
      <c r="J516" s="267"/>
      <c r="K516" s="267"/>
      <c r="L516" s="267"/>
    </row>
    <row r="517" spans="5:12">
      <c r="E517" s="60"/>
      <c r="F517" s="267"/>
      <c r="G517" s="267"/>
      <c r="H517" s="267"/>
      <c r="I517" s="267"/>
      <c r="J517" s="267"/>
      <c r="K517" s="267"/>
      <c r="L517" s="267"/>
    </row>
    <row r="518" spans="5:12">
      <c r="E518" s="60"/>
      <c r="F518" s="267"/>
      <c r="G518" s="267"/>
      <c r="H518" s="267"/>
      <c r="I518" s="267"/>
      <c r="J518" s="267"/>
      <c r="K518" s="267"/>
      <c r="L518" s="267"/>
    </row>
    <row r="519" spans="5:12">
      <c r="E519" s="60"/>
      <c r="F519" s="267"/>
      <c r="G519" s="267"/>
      <c r="H519" s="267"/>
      <c r="I519" s="267"/>
      <c r="J519" s="267"/>
      <c r="K519" s="267"/>
      <c r="L519" s="267"/>
    </row>
    <row r="520" spans="5:12">
      <c r="E520" s="60"/>
      <c r="F520" s="267"/>
      <c r="G520" s="267"/>
      <c r="H520" s="267"/>
      <c r="I520" s="267"/>
      <c r="J520" s="267"/>
      <c r="K520" s="267"/>
      <c r="L520" s="267"/>
    </row>
    <row r="521" spans="5:12">
      <c r="E521" s="60"/>
      <c r="F521" s="267"/>
      <c r="G521" s="267"/>
      <c r="H521" s="267"/>
      <c r="I521" s="267"/>
      <c r="J521" s="267"/>
      <c r="K521" s="267"/>
      <c r="L521" s="267"/>
    </row>
    <row r="522" spans="5:12">
      <c r="E522" s="60"/>
      <c r="F522" s="267"/>
      <c r="G522" s="267"/>
      <c r="H522" s="267"/>
      <c r="I522" s="267"/>
      <c r="J522" s="267"/>
      <c r="K522" s="267"/>
      <c r="L522" s="267"/>
    </row>
    <row r="523" spans="5:12">
      <c r="E523" s="60"/>
      <c r="F523" s="267"/>
      <c r="G523" s="267"/>
      <c r="H523" s="267"/>
      <c r="I523" s="267"/>
      <c r="J523" s="267"/>
      <c r="K523" s="267"/>
      <c r="L523" s="267"/>
    </row>
    <row r="524" spans="5:12">
      <c r="E524" s="60"/>
      <c r="F524" s="267"/>
      <c r="G524" s="267"/>
      <c r="H524" s="267"/>
      <c r="I524" s="267"/>
      <c r="J524" s="267"/>
      <c r="K524" s="267"/>
      <c r="L524" s="267"/>
    </row>
    <row r="525" spans="5:12">
      <c r="E525" s="60"/>
      <c r="F525" s="267"/>
      <c r="G525" s="267"/>
      <c r="H525" s="267"/>
      <c r="I525" s="267"/>
      <c r="J525" s="267"/>
      <c r="K525" s="267"/>
      <c r="L525" s="267"/>
    </row>
    <row r="526" spans="5:12">
      <c r="E526" s="60"/>
      <c r="F526" s="267"/>
      <c r="G526" s="267"/>
      <c r="H526" s="267"/>
      <c r="I526" s="267"/>
      <c r="J526" s="267"/>
      <c r="K526" s="267"/>
      <c r="L526" s="267"/>
    </row>
    <row r="527" spans="5:12">
      <c r="E527" s="60"/>
      <c r="F527" s="267"/>
      <c r="G527" s="267"/>
      <c r="H527" s="267"/>
      <c r="I527" s="267"/>
      <c r="J527" s="267"/>
      <c r="K527" s="267"/>
      <c r="L527" s="267"/>
    </row>
    <row r="528" spans="5:12">
      <c r="E528" s="60"/>
      <c r="F528" s="267"/>
      <c r="G528" s="267"/>
      <c r="H528" s="267"/>
      <c r="I528" s="267"/>
      <c r="J528" s="267"/>
      <c r="K528" s="267"/>
      <c r="L528" s="267"/>
    </row>
    <row r="529" spans="5:12">
      <c r="E529" s="60"/>
      <c r="F529" s="267"/>
      <c r="G529" s="267"/>
      <c r="H529" s="267"/>
      <c r="I529" s="267"/>
      <c r="J529" s="267"/>
      <c r="K529" s="267"/>
      <c r="L529" s="267"/>
    </row>
    <row r="530" spans="5:12">
      <c r="E530" s="60"/>
      <c r="F530" s="267"/>
      <c r="G530" s="267"/>
      <c r="H530" s="267"/>
      <c r="I530" s="267"/>
      <c r="J530" s="267"/>
      <c r="K530" s="267"/>
      <c r="L530" s="267"/>
    </row>
    <row r="531" spans="5:12">
      <c r="E531" s="60"/>
      <c r="F531" s="267"/>
      <c r="G531" s="267"/>
      <c r="H531" s="267"/>
      <c r="I531" s="267"/>
      <c r="J531" s="267"/>
      <c r="K531" s="267"/>
      <c r="L531" s="267"/>
    </row>
    <row r="532" spans="5:12">
      <c r="E532" s="60"/>
      <c r="F532" s="267"/>
      <c r="G532" s="267"/>
      <c r="H532" s="267"/>
      <c r="I532" s="267"/>
      <c r="J532" s="267"/>
      <c r="K532" s="267"/>
      <c r="L532" s="267"/>
    </row>
    <row r="533" spans="5:12">
      <c r="E533" s="60"/>
      <c r="F533" s="267"/>
      <c r="G533" s="267"/>
      <c r="H533" s="267"/>
      <c r="I533" s="267"/>
      <c r="J533" s="267"/>
      <c r="K533" s="267"/>
      <c r="L533" s="267"/>
    </row>
    <row r="534" spans="5:12">
      <c r="E534" s="60"/>
      <c r="F534" s="267"/>
      <c r="G534" s="267"/>
      <c r="H534" s="267"/>
      <c r="I534" s="267"/>
      <c r="J534" s="267"/>
      <c r="K534" s="267"/>
      <c r="L534" s="267"/>
    </row>
    <row r="535" spans="5:12">
      <c r="E535" s="60"/>
      <c r="F535" s="267"/>
      <c r="G535" s="267"/>
      <c r="H535" s="267"/>
      <c r="I535" s="267"/>
      <c r="J535" s="267"/>
      <c r="K535" s="267"/>
      <c r="L535" s="267"/>
    </row>
    <row r="536" spans="5:12">
      <c r="E536" s="60"/>
      <c r="F536" s="267"/>
      <c r="G536" s="267"/>
      <c r="H536" s="267"/>
      <c r="I536" s="267"/>
      <c r="J536" s="267"/>
      <c r="K536" s="267"/>
      <c r="L536" s="267"/>
    </row>
    <row r="537" spans="5:12">
      <c r="E537" s="60"/>
      <c r="F537" s="267"/>
      <c r="G537" s="267"/>
      <c r="H537" s="267"/>
      <c r="I537" s="267"/>
      <c r="J537" s="267"/>
      <c r="K537" s="267"/>
      <c r="L537" s="267"/>
    </row>
    <row r="538" spans="5:12">
      <c r="E538" s="60"/>
      <c r="F538" s="267"/>
      <c r="G538" s="267"/>
      <c r="H538" s="267"/>
      <c r="I538" s="267"/>
      <c r="J538" s="267"/>
      <c r="K538" s="267"/>
      <c r="L538" s="267"/>
    </row>
    <row r="539" spans="5:12">
      <c r="E539" s="60"/>
      <c r="F539" s="267"/>
      <c r="G539" s="267"/>
      <c r="H539" s="267"/>
      <c r="I539" s="267"/>
      <c r="J539" s="267"/>
      <c r="K539" s="267"/>
      <c r="L539" s="267"/>
    </row>
    <row r="540" spans="5:12">
      <c r="E540" s="60"/>
      <c r="F540" s="267"/>
      <c r="G540" s="267"/>
      <c r="H540" s="267"/>
      <c r="I540" s="267"/>
      <c r="J540" s="267"/>
      <c r="K540" s="267"/>
      <c r="L540" s="267"/>
    </row>
    <row r="541" spans="5:12">
      <c r="E541" s="60"/>
      <c r="F541" s="267"/>
      <c r="G541" s="267"/>
      <c r="H541" s="267"/>
      <c r="I541" s="267"/>
      <c r="J541" s="267"/>
      <c r="K541" s="267"/>
      <c r="L541" s="267"/>
    </row>
    <row r="542" spans="5:12">
      <c r="E542" s="60"/>
      <c r="F542" s="267"/>
      <c r="G542" s="267"/>
      <c r="H542" s="267"/>
      <c r="I542" s="267"/>
      <c r="J542" s="267"/>
      <c r="K542" s="267"/>
      <c r="L542" s="267"/>
    </row>
    <row r="543" spans="5:12">
      <c r="E543" s="60"/>
      <c r="F543" s="267"/>
      <c r="G543" s="267"/>
      <c r="H543" s="267"/>
      <c r="I543" s="267"/>
      <c r="J543" s="267"/>
      <c r="K543" s="267"/>
      <c r="L543" s="267"/>
    </row>
    <row r="544" spans="5:12">
      <c r="E544" s="60"/>
      <c r="F544" s="267"/>
      <c r="G544" s="267"/>
      <c r="H544" s="267"/>
      <c r="I544" s="267"/>
      <c r="J544" s="267"/>
      <c r="K544" s="267"/>
      <c r="L544" s="267"/>
    </row>
    <row r="545" spans="5:12">
      <c r="E545" s="60"/>
      <c r="F545" s="267"/>
      <c r="G545" s="267"/>
      <c r="H545" s="267"/>
      <c r="I545" s="267"/>
      <c r="J545" s="267"/>
      <c r="K545" s="267"/>
      <c r="L545" s="267"/>
    </row>
    <row r="546" spans="5:12">
      <c r="E546" s="60"/>
      <c r="F546" s="267"/>
      <c r="G546" s="267"/>
      <c r="H546" s="267"/>
      <c r="I546" s="267"/>
      <c r="J546" s="267"/>
      <c r="K546" s="267"/>
      <c r="L546" s="267"/>
    </row>
    <row r="547" spans="5:12">
      <c r="E547" s="60"/>
      <c r="F547" s="267"/>
      <c r="G547" s="267"/>
      <c r="H547" s="267"/>
      <c r="I547" s="267"/>
      <c r="J547" s="267"/>
      <c r="K547" s="267"/>
      <c r="L547" s="267"/>
    </row>
    <row r="548" spans="5:12">
      <c r="E548" s="60"/>
      <c r="F548" s="267"/>
      <c r="G548" s="267"/>
      <c r="H548" s="267"/>
      <c r="I548" s="267"/>
      <c r="J548" s="267"/>
      <c r="K548" s="267"/>
      <c r="L548" s="267"/>
    </row>
    <row r="549" spans="5:12">
      <c r="E549" s="60"/>
      <c r="F549" s="267"/>
      <c r="G549" s="267"/>
      <c r="H549" s="267"/>
      <c r="I549" s="267"/>
      <c r="J549" s="267"/>
      <c r="K549" s="267"/>
      <c r="L549" s="267"/>
    </row>
    <row r="550" spans="5:12">
      <c r="E550" s="60"/>
      <c r="F550" s="267"/>
      <c r="G550" s="267"/>
      <c r="H550" s="267"/>
      <c r="I550" s="267"/>
      <c r="J550" s="267"/>
      <c r="K550" s="267"/>
      <c r="L550" s="267"/>
    </row>
    <row r="551" spans="5:12">
      <c r="E551" s="60"/>
      <c r="F551" s="267"/>
      <c r="G551" s="267"/>
      <c r="H551" s="267"/>
      <c r="I551" s="267"/>
      <c r="J551" s="267"/>
      <c r="K551" s="267"/>
      <c r="L551" s="267"/>
    </row>
    <row r="552" spans="5:12">
      <c r="E552" s="60"/>
      <c r="F552" s="267"/>
      <c r="G552" s="267"/>
      <c r="H552" s="267"/>
      <c r="I552" s="267"/>
      <c r="J552" s="267"/>
      <c r="K552" s="267"/>
      <c r="L552" s="267"/>
    </row>
    <row r="553" spans="5:12">
      <c r="E553" s="60"/>
      <c r="F553" s="267"/>
      <c r="G553" s="267"/>
      <c r="H553" s="267"/>
      <c r="I553" s="267"/>
      <c r="J553" s="267"/>
      <c r="K553" s="267"/>
      <c r="L553" s="267"/>
    </row>
    <row r="554" spans="5:12">
      <c r="E554" s="60"/>
      <c r="F554" s="267"/>
      <c r="G554" s="267"/>
      <c r="H554" s="267"/>
      <c r="I554" s="267"/>
      <c r="J554" s="267"/>
      <c r="K554" s="267"/>
      <c r="L554" s="267"/>
    </row>
    <row r="555" spans="5:12">
      <c r="E555" s="60"/>
      <c r="F555" s="267"/>
      <c r="G555" s="267"/>
      <c r="H555" s="267"/>
      <c r="I555" s="267"/>
      <c r="J555" s="267"/>
      <c r="K555" s="267"/>
      <c r="L555" s="267"/>
    </row>
    <row r="556" spans="5:12">
      <c r="E556" s="60"/>
      <c r="F556" s="267"/>
      <c r="G556" s="267"/>
      <c r="H556" s="267"/>
      <c r="I556" s="267"/>
      <c r="J556" s="267"/>
      <c r="K556" s="267"/>
      <c r="L556" s="267"/>
    </row>
    <row r="557" spans="5:12">
      <c r="E557" s="60"/>
      <c r="F557" s="267"/>
      <c r="G557" s="267"/>
      <c r="H557" s="267"/>
      <c r="I557" s="267"/>
      <c r="J557" s="267"/>
      <c r="K557" s="267"/>
      <c r="L557" s="267"/>
    </row>
    <row r="558" spans="5:12">
      <c r="E558" s="60"/>
      <c r="F558" s="267"/>
      <c r="G558" s="267"/>
      <c r="H558" s="267"/>
      <c r="I558" s="267"/>
      <c r="J558" s="267"/>
      <c r="K558" s="267"/>
      <c r="L558" s="267"/>
    </row>
    <row r="559" spans="5:12">
      <c r="E559" s="60"/>
      <c r="F559" s="267"/>
      <c r="G559" s="267"/>
      <c r="H559" s="267"/>
      <c r="I559" s="267"/>
      <c r="J559" s="267"/>
      <c r="K559" s="267"/>
      <c r="L559" s="267"/>
    </row>
    <row r="560" spans="5:12">
      <c r="E560" s="60"/>
      <c r="F560" s="267"/>
      <c r="G560" s="267"/>
      <c r="H560" s="267"/>
      <c r="I560" s="267"/>
      <c r="J560" s="267"/>
      <c r="K560" s="267"/>
      <c r="L560" s="267"/>
    </row>
    <row r="561" spans="5:12">
      <c r="E561" s="60"/>
      <c r="F561" s="267"/>
      <c r="G561" s="267"/>
      <c r="H561" s="267"/>
      <c r="I561" s="267"/>
      <c r="J561" s="267"/>
      <c r="K561" s="267"/>
      <c r="L561" s="267"/>
    </row>
    <row r="562" spans="5:12">
      <c r="E562" s="60"/>
      <c r="F562" s="267"/>
      <c r="G562" s="267"/>
      <c r="H562" s="267"/>
      <c r="I562" s="267"/>
      <c r="J562" s="267"/>
      <c r="K562" s="267"/>
      <c r="L562" s="267"/>
    </row>
    <row r="563" spans="5:12">
      <c r="E563" s="60"/>
      <c r="F563" s="267"/>
      <c r="G563" s="267"/>
      <c r="H563" s="267"/>
      <c r="I563" s="267"/>
      <c r="J563" s="267"/>
      <c r="K563" s="267"/>
      <c r="L563" s="267"/>
    </row>
    <row r="564" spans="5:12">
      <c r="E564" s="60"/>
      <c r="F564" s="267"/>
      <c r="G564" s="267"/>
      <c r="H564" s="267"/>
      <c r="I564" s="267"/>
      <c r="J564" s="267"/>
      <c r="K564" s="267"/>
      <c r="L564" s="267"/>
    </row>
    <row r="565" spans="5:12">
      <c r="E565" s="60"/>
      <c r="F565" s="267"/>
      <c r="G565" s="267"/>
      <c r="H565" s="267"/>
      <c r="I565" s="267"/>
      <c r="J565" s="267"/>
      <c r="K565" s="267"/>
      <c r="L565" s="267"/>
    </row>
    <row r="566" spans="5:12">
      <c r="E566" s="60"/>
      <c r="F566" s="267"/>
      <c r="G566" s="267"/>
      <c r="H566" s="267"/>
      <c r="I566" s="267"/>
      <c r="J566" s="267"/>
      <c r="K566" s="267"/>
      <c r="L566" s="267"/>
    </row>
    <row r="567" spans="5:12">
      <c r="E567" s="60"/>
      <c r="F567" s="267"/>
      <c r="G567" s="267"/>
      <c r="H567" s="267"/>
      <c r="I567" s="267"/>
      <c r="J567" s="267"/>
      <c r="K567" s="267"/>
      <c r="L567" s="267"/>
    </row>
    <row r="568" spans="5:12">
      <c r="E568" s="60"/>
      <c r="F568" s="267"/>
      <c r="G568" s="267"/>
      <c r="H568" s="267"/>
      <c r="I568" s="267"/>
      <c r="J568" s="267"/>
      <c r="K568" s="267"/>
      <c r="L568" s="267"/>
    </row>
    <row r="569" spans="5:12">
      <c r="E569" s="60"/>
      <c r="F569" s="267"/>
      <c r="G569" s="267"/>
      <c r="H569" s="267"/>
      <c r="I569" s="267"/>
      <c r="J569" s="267"/>
      <c r="K569" s="267"/>
      <c r="L569" s="267"/>
    </row>
    <row r="570" spans="5:12">
      <c r="E570" s="60"/>
      <c r="F570" s="267"/>
      <c r="G570" s="267"/>
      <c r="H570" s="267"/>
      <c r="I570" s="267"/>
      <c r="J570" s="267"/>
      <c r="K570" s="267"/>
      <c r="L570" s="267"/>
    </row>
    <row r="571" spans="5:12">
      <c r="E571" s="60"/>
      <c r="F571" s="267"/>
      <c r="G571" s="267"/>
      <c r="H571" s="267"/>
      <c r="I571" s="267"/>
      <c r="J571" s="267"/>
      <c r="K571" s="267"/>
      <c r="L571" s="267"/>
    </row>
    <row r="572" spans="5:12">
      <c r="E572" s="60"/>
      <c r="F572" s="267"/>
      <c r="G572" s="267"/>
      <c r="H572" s="267"/>
      <c r="I572" s="267"/>
      <c r="J572" s="267"/>
      <c r="K572" s="267"/>
      <c r="L572" s="267"/>
    </row>
    <row r="573" spans="5:12">
      <c r="E573" s="60"/>
      <c r="F573" s="267"/>
      <c r="G573" s="267"/>
      <c r="H573" s="267"/>
      <c r="I573" s="267"/>
      <c r="J573" s="267"/>
      <c r="K573" s="267"/>
      <c r="L573" s="267"/>
    </row>
    <row r="574" spans="5:12">
      <c r="E574" s="60"/>
      <c r="F574" s="267"/>
      <c r="G574" s="267"/>
      <c r="H574" s="267"/>
      <c r="I574" s="267"/>
      <c r="J574" s="267"/>
      <c r="K574" s="267"/>
      <c r="L574" s="267"/>
    </row>
    <row r="575" spans="5:12">
      <c r="E575" s="60"/>
      <c r="F575" s="267"/>
      <c r="G575" s="267"/>
      <c r="H575" s="267"/>
      <c r="I575" s="267"/>
      <c r="J575" s="267"/>
      <c r="K575" s="267"/>
      <c r="L575" s="267"/>
    </row>
    <row r="576" spans="5:12">
      <c r="E576" s="60"/>
      <c r="F576" s="267"/>
      <c r="G576" s="267"/>
      <c r="H576" s="267"/>
      <c r="I576" s="267"/>
      <c r="J576" s="267"/>
      <c r="K576" s="267"/>
      <c r="L576" s="267"/>
    </row>
    <row r="577" spans="5:12">
      <c r="E577" s="60"/>
      <c r="F577" s="267"/>
      <c r="G577" s="267"/>
      <c r="H577" s="267"/>
      <c r="I577" s="267"/>
      <c r="J577" s="267"/>
      <c r="K577" s="267"/>
      <c r="L577" s="267"/>
    </row>
    <row r="578" spans="5:12">
      <c r="E578" s="60"/>
      <c r="F578" s="267"/>
      <c r="G578" s="267"/>
      <c r="H578" s="267"/>
      <c r="I578" s="267"/>
      <c r="J578" s="267"/>
      <c r="K578" s="267"/>
      <c r="L578" s="267"/>
    </row>
    <row r="579" spans="5:12">
      <c r="E579" s="60"/>
      <c r="F579" s="267"/>
      <c r="G579" s="267"/>
      <c r="H579" s="267"/>
      <c r="I579" s="267"/>
      <c r="J579" s="267"/>
      <c r="K579" s="267"/>
      <c r="L579" s="267"/>
    </row>
    <row r="580" spans="5:12">
      <c r="E580" s="60"/>
      <c r="F580" s="267"/>
      <c r="G580" s="267"/>
      <c r="H580" s="267"/>
      <c r="I580" s="267"/>
      <c r="J580" s="267"/>
      <c r="K580" s="267"/>
      <c r="L580" s="267"/>
    </row>
    <row r="581" spans="5:12">
      <c r="E581" s="60"/>
      <c r="F581" s="267"/>
      <c r="G581" s="267"/>
      <c r="H581" s="267"/>
      <c r="I581" s="267"/>
      <c r="J581" s="267"/>
      <c r="K581" s="267"/>
      <c r="L581" s="267"/>
    </row>
    <row r="582" spans="5:12">
      <c r="E582" s="60"/>
      <c r="F582" s="267"/>
      <c r="G582" s="267"/>
      <c r="H582" s="267"/>
      <c r="I582" s="267"/>
      <c r="J582" s="267"/>
      <c r="K582" s="267"/>
      <c r="L582" s="267"/>
    </row>
    <row r="583" spans="5:12">
      <c r="E583" s="60"/>
      <c r="F583" s="267"/>
      <c r="G583" s="267"/>
      <c r="H583" s="267"/>
      <c r="I583" s="267"/>
      <c r="J583" s="267"/>
      <c r="K583" s="267"/>
      <c r="L583" s="267"/>
    </row>
    <row r="584" spans="5:12">
      <c r="E584" s="60"/>
      <c r="F584" s="267"/>
      <c r="G584" s="267"/>
      <c r="H584" s="267"/>
      <c r="I584" s="267"/>
      <c r="J584" s="267"/>
      <c r="K584" s="267"/>
      <c r="L584" s="267"/>
    </row>
    <row r="585" spans="5:12">
      <c r="E585" s="60"/>
      <c r="F585" s="267"/>
      <c r="G585" s="267"/>
      <c r="H585" s="267"/>
      <c r="I585" s="267"/>
      <c r="J585" s="267"/>
      <c r="K585" s="267"/>
      <c r="L585" s="267"/>
    </row>
    <row r="586" spans="5:12">
      <c r="E586" s="60"/>
      <c r="F586" s="267"/>
      <c r="G586" s="267"/>
      <c r="H586" s="267"/>
      <c r="I586" s="267"/>
      <c r="J586" s="267"/>
      <c r="K586" s="267"/>
      <c r="L586" s="267"/>
    </row>
    <row r="587" spans="5:12">
      <c r="E587" s="60"/>
      <c r="F587" s="267"/>
      <c r="G587" s="267"/>
      <c r="H587" s="267"/>
      <c r="I587" s="267"/>
      <c r="J587" s="267"/>
      <c r="K587" s="267"/>
      <c r="L587" s="267"/>
    </row>
    <row r="588" spans="5:12">
      <c r="E588" s="60"/>
      <c r="F588" s="267"/>
      <c r="G588" s="267"/>
      <c r="H588" s="267"/>
      <c r="I588" s="267"/>
      <c r="J588" s="267"/>
      <c r="K588" s="267"/>
      <c r="L588" s="267"/>
    </row>
    <row r="589" spans="5:12">
      <c r="E589" s="60"/>
      <c r="F589" s="267"/>
      <c r="G589" s="267"/>
      <c r="H589" s="267"/>
      <c r="I589" s="267"/>
      <c r="J589" s="267"/>
      <c r="K589" s="267"/>
      <c r="L589" s="267"/>
    </row>
    <row r="590" spans="5:12">
      <c r="E590" s="60"/>
      <c r="F590" s="267"/>
      <c r="G590" s="267"/>
      <c r="H590" s="267"/>
      <c r="I590" s="267"/>
      <c r="J590" s="267"/>
      <c r="K590" s="267"/>
      <c r="L590" s="267"/>
    </row>
    <row r="591" spans="5:12">
      <c r="E591" s="60"/>
      <c r="F591" s="267"/>
      <c r="G591" s="267"/>
      <c r="H591" s="267"/>
      <c r="I591" s="267"/>
      <c r="J591" s="267"/>
      <c r="K591" s="267"/>
      <c r="L591" s="267"/>
    </row>
    <row r="592" spans="5:12">
      <c r="E592" s="60"/>
      <c r="F592" s="267"/>
      <c r="G592" s="267"/>
      <c r="H592" s="267"/>
      <c r="I592" s="267"/>
      <c r="J592" s="267"/>
      <c r="K592" s="267"/>
      <c r="L592" s="267"/>
    </row>
    <row r="593" spans="5:12">
      <c r="E593" s="60"/>
      <c r="F593" s="267"/>
      <c r="G593" s="267"/>
      <c r="H593" s="267"/>
      <c r="I593" s="267"/>
      <c r="J593" s="267"/>
      <c r="K593" s="267"/>
      <c r="L593" s="267"/>
    </row>
    <row r="594" spans="5:12">
      <c r="E594" s="60"/>
      <c r="F594" s="267"/>
      <c r="G594" s="267"/>
      <c r="H594" s="267"/>
      <c r="I594" s="267"/>
      <c r="J594" s="267"/>
      <c r="K594" s="267"/>
      <c r="L594" s="267"/>
    </row>
    <row r="595" spans="5:12">
      <c r="E595" s="60"/>
      <c r="F595" s="267"/>
      <c r="G595" s="267"/>
      <c r="H595" s="267"/>
      <c r="I595" s="267"/>
      <c r="J595" s="267"/>
      <c r="K595" s="267"/>
      <c r="L595" s="267"/>
    </row>
    <row r="596" spans="5:12">
      <c r="E596" s="60"/>
      <c r="F596" s="267"/>
      <c r="G596" s="267"/>
      <c r="H596" s="267"/>
      <c r="I596" s="267"/>
      <c r="J596" s="267"/>
      <c r="K596" s="267"/>
      <c r="L596" s="267"/>
    </row>
    <row r="597" spans="5:12">
      <c r="E597" s="60"/>
      <c r="F597" s="267"/>
      <c r="G597" s="267"/>
      <c r="H597" s="267"/>
      <c r="I597" s="267"/>
      <c r="J597" s="267"/>
      <c r="K597" s="267"/>
      <c r="L597" s="267"/>
    </row>
    <row r="598" spans="5:12">
      <c r="E598" s="60"/>
      <c r="F598" s="267"/>
      <c r="G598" s="267"/>
      <c r="H598" s="267"/>
      <c r="I598" s="267"/>
      <c r="J598" s="267"/>
      <c r="K598" s="267"/>
      <c r="L598" s="267"/>
    </row>
    <row r="599" spans="5:12">
      <c r="E599" s="60"/>
      <c r="F599" s="267"/>
      <c r="G599" s="267"/>
      <c r="H599" s="267"/>
      <c r="I599" s="267"/>
      <c r="J599" s="267"/>
      <c r="K599" s="267"/>
      <c r="L599" s="267"/>
    </row>
    <row r="600" spans="5:12">
      <c r="E600" s="60"/>
      <c r="F600" s="267"/>
      <c r="G600" s="267"/>
      <c r="H600" s="267"/>
      <c r="I600" s="267"/>
      <c r="J600" s="267"/>
      <c r="K600" s="267"/>
      <c r="L600" s="267"/>
    </row>
    <row r="601" spans="5:12">
      <c r="E601" s="60"/>
      <c r="F601" s="267"/>
      <c r="G601" s="267"/>
      <c r="H601" s="267"/>
      <c r="I601" s="267"/>
      <c r="J601" s="267"/>
      <c r="K601" s="267"/>
      <c r="L601" s="267"/>
    </row>
    <row r="602" spans="5:12">
      <c r="E602" s="60"/>
      <c r="F602" s="267"/>
      <c r="G602" s="267"/>
      <c r="H602" s="267"/>
      <c r="I602" s="267"/>
      <c r="J602" s="267"/>
      <c r="K602" s="267"/>
      <c r="L602" s="267"/>
    </row>
    <row r="603" spans="5:12">
      <c r="E603" s="60"/>
      <c r="F603" s="267"/>
      <c r="G603" s="267"/>
      <c r="H603" s="267"/>
      <c r="I603" s="267"/>
      <c r="J603" s="267"/>
      <c r="K603" s="267"/>
      <c r="L603" s="267"/>
    </row>
    <row r="604" spans="5:12">
      <c r="E604" s="60"/>
      <c r="F604" s="267"/>
      <c r="G604" s="267"/>
      <c r="H604" s="267"/>
      <c r="I604" s="267"/>
      <c r="J604" s="267"/>
      <c r="K604" s="267"/>
      <c r="L604" s="267"/>
    </row>
    <row r="605" spans="5:12">
      <c r="E605" s="60"/>
      <c r="F605" s="267"/>
      <c r="G605" s="267"/>
      <c r="H605" s="267"/>
      <c r="I605" s="267"/>
      <c r="J605" s="267"/>
      <c r="K605" s="267"/>
      <c r="L605" s="267"/>
    </row>
    <row r="606" spans="5:12">
      <c r="E606" s="60"/>
      <c r="F606" s="267"/>
      <c r="G606" s="267"/>
      <c r="H606" s="267"/>
      <c r="I606" s="267"/>
      <c r="J606" s="267"/>
      <c r="K606" s="267"/>
      <c r="L606" s="267"/>
    </row>
    <row r="607" spans="5:12">
      <c r="E607" s="60"/>
      <c r="F607" s="267"/>
      <c r="G607" s="267"/>
      <c r="H607" s="267"/>
      <c r="I607" s="267"/>
      <c r="J607" s="267"/>
      <c r="K607" s="267"/>
      <c r="L607" s="267"/>
    </row>
    <row r="608" spans="5:12">
      <c r="E608" s="60"/>
      <c r="F608" s="267"/>
      <c r="G608" s="267"/>
      <c r="H608" s="267"/>
      <c r="I608" s="267"/>
      <c r="J608" s="267"/>
      <c r="K608" s="267"/>
      <c r="L608" s="267"/>
    </row>
    <row r="609" spans="5:12">
      <c r="E609" s="60"/>
      <c r="F609" s="267"/>
      <c r="G609" s="267"/>
      <c r="H609" s="267"/>
      <c r="I609" s="267"/>
      <c r="J609" s="267"/>
      <c r="K609" s="267"/>
      <c r="L609" s="267"/>
    </row>
    <row r="610" spans="5:12">
      <c r="E610" s="60"/>
      <c r="F610" s="267"/>
      <c r="G610" s="267"/>
      <c r="H610" s="267"/>
      <c r="I610" s="267"/>
      <c r="J610" s="267"/>
      <c r="K610" s="267"/>
      <c r="L610" s="267"/>
    </row>
    <row r="611" spans="5:12">
      <c r="E611" s="60"/>
      <c r="F611" s="267"/>
      <c r="G611" s="267"/>
      <c r="H611" s="267"/>
      <c r="I611" s="267"/>
      <c r="J611" s="267"/>
      <c r="K611" s="267"/>
      <c r="L611" s="267"/>
    </row>
    <row r="612" spans="5:12">
      <c r="E612" s="60"/>
      <c r="F612" s="267"/>
      <c r="G612" s="267"/>
      <c r="H612" s="267"/>
      <c r="I612" s="267"/>
      <c r="J612" s="267"/>
      <c r="K612" s="267"/>
      <c r="L612" s="267"/>
    </row>
    <row r="613" spans="5:12">
      <c r="E613" s="60"/>
      <c r="F613" s="267"/>
      <c r="G613" s="267"/>
      <c r="H613" s="267"/>
      <c r="I613" s="267"/>
      <c r="J613" s="267"/>
      <c r="K613" s="267"/>
      <c r="L613" s="267"/>
    </row>
    <row r="614" spans="5:12">
      <c r="E614" s="60"/>
      <c r="F614" s="267"/>
      <c r="G614" s="267"/>
      <c r="H614" s="267"/>
      <c r="I614" s="267"/>
      <c r="J614" s="267"/>
      <c r="K614" s="267"/>
      <c r="L614" s="267"/>
    </row>
    <row r="615" spans="5:12">
      <c r="E615" s="60"/>
      <c r="F615" s="267"/>
      <c r="G615" s="267"/>
      <c r="H615" s="267"/>
      <c r="I615" s="267"/>
      <c r="J615" s="267"/>
      <c r="K615" s="267"/>
      <c r="L615" s="267"/>
    </row>
    <row r="616" spans="5:12">
      <c r="E616" s="60"/>
      <c r="F616" s="267"/>
      <c r="G616" s="267"/>
      <c r="H616" s="267"/>
      <c r="I616" s="267"/>
      <c r="J616" s="267"/>
      <c r="K616" s="267"/>
      <c r="L616" s="267"/>
    </row>
    <row r="617" spans="5:12">
      <c r="E617" s="60"/>
      <c r="F617" s="267"/>
      <c r="G617" s="267"/>
      <c r="H617" s="267"/>
      <c r="I617" s="267"/>
      <c r="J617" s="267"/>
      <c r="K617" s="267"/>
      <c r="L617" s="267"/>
    </row>
    <row r="618" spans="5:12">
      <c r="E618" s="60"/>
      <c r="F618" s="267"/>
      <c r="G618" s="267"/>
      <c r="H618" s="267"/>
      <c r="I618" s="267"/>
      <c r="J618" s="267"/>
      <c r="K618" s="267"/>
      <c r="L618" s="267"/>
    </row>
    <row r="619" spans="5:12">
      <c r="E619" s="60"/>
      <c r="F619" s="267"/>
      <c r="G619" s="267"/>
      <c r="H619" s="267"/>
      <c r="I619" s="267"/>
      <c r="J619" s="267"/>
      <c r="K619" s="267"/>
      <c r="L619" s="267"/>
    </row>
    <row r="620" spans="5:12">
      <c r="E620" s="60"/>
      <c r="F620" s="267"/>
      <c r="G620" s="267"/>
      <c r="H620" s="267"/>
      <c r="I620" s="267"/>
      <c r="J620" s="267"/>
      <c r="K620" s="267"/>
      <c r="L620" s="267"/>
    </row>
    <row r="621" spans="5:12">
      <c r="E621" s="60"/>
      <c r="F621" s="267"/>
      <c r="G621" s="267"/>
      <c r="H621" s="267"/>
      <c r="I621" s="267"/>
      <c r="J621" s="267"/>
      <c r="K621" s="267"/>
      <c r="L621" s="267"/>
    </row>
    <row r="622" spans="5:12">
      <c r="E622" s="60"/>
      <c r="F622" s="267"/>
      <c r="G622" s="267"/>
      <c r="H622" s="267"/>
      <c r="I622" s="267"/>
      <c r="J622" s="267"/>
      <c r="K622" s="267"/>
      <c r="L622" s="267"/>
    </row>
    <row r="623" spans="5:12">
      <c r="E623" s="60"/>
      <c r="F623" s="267"/>
      <c r="G623" s="267"/>
      <c r="H623" s="267"/>
      <c r="I623" s="267"/>
      <c r="J623" s="267"/>
      <c r="K623" s="267"/>
      <c r="L623" s="267"/>
    </row>
    <row r="624" spans="5:12">
      <c r="E624" s="60"/>
      <c r="F624" s="267"/>
      <c r="G624" s="267"/>
      <c r="H624" s="267"/>
      <c r="I624" s="267"/>
      <c r="J624" s="267"/>
      <c r="K624" s="267"/>
      <c r="L624" s="267"/>
    </row>
    <row r="625" spans="5:12">
      <c r="E625" s="60"/>
      <c r="F625" s="267"/>
      <c r="G625" s="267"/>
      <c r="H625" s="267"/>
      <c r="I625" s="267"/>
      <c r="J625" s="267"/>
      <c r="K625" s="267"/>
      <c r="L625" s="267"/>
    </row>
    <row r="626" spans="5:12">
      <c r="E626" s="60"/>
      <c r="F626" s="267"/>
      <c r="G626" s="267"/>
      <c r="H626" s="267"/>
      <c r="I626" s="267"/>
      <c r="J626" s="267"/>
      <c r="K626" s="267"/>
      <c r="L626" s="267"/>
    </row>
    <row r="627" spans="5:12">
      <c r="E627" s="60"/>
      <c r="F627" s="267"/>
      <c r="G627" s="267"/>
      <c r="H627" s="267"/>
      <c r="I627" s="267"/>
      <c r="J627" s="267"/>
      <c r="K627" s="267"/>
      <c r="L627" s="267"/>
    </row>
    <row r="628" spans="5:12">
      <c r="E628" s="60"/>
      <c r="F628" s="267"/>
      <c r="G628" s="267"/>
      <c r="H628" s="267"/>
      <c r="I628" s="267"/>
      <c r="J628" s="267"/>
      <c r="K628" s="267"/>
      <c r="L628" s="267"/>
    </row>
    <row r="629" spans="5:12">
      <c r="E629" s="60"/>
      <c r="F629" s="267"/>
      <c r="G629" s="267"/>
      <c r="H629" s="267"/>
      <c r="I629" s="267"/>
      <c r="J629" s="267"/>
      <c r="K629" s="267"/>
      <c r="L629" s="267"/>
    </row>
    <row r="630" spans="5:12">
      <c r="E630" s="60"/>
      <c r="F630" s="267"/>
      <c r="G630" s="267"/>
      <c r="H630" s="267"/>
      <c r="I630" s="267"/>
      <c r="J630" s="267"/>
      <c r="K630" s="267"/>
      <c r="L630" s="267"/>
    </row>
    <row r="631" spans="5:12">
      <c r="E631" s="60"/>
      <c r="F631" s="267"/>
      <c r="G631" s="267"/>
      <c r="H631" s="267"/>
      <c r="I631" s="267"/>
      <c r="J631" s="267"/>
      <c r="K631" s="267"/>
      <c r="L631" s="267"/>
    </row>
    <row r="632" spans="5:12">
      <c r="E632" s="60"/>
      <c r="F632" s="267"/>
      <c r="G632" s="267"/>
      <c r="H632" s="267"/>
      <c r="I632" s="267"/>
      <c r="J632" s="267"/>
      <c r="K632" s="267"/>
      <c r="L632" s="267"/>
    </row>
    <row r="633" spans="5:12">
      <c r="E633" s="60"/>
      <c r="F633" s="267"/>
      <c r="G633" s="267"/>
      <c r="H633" s="267"/>
      <c r="I633" s="267"/>
      <c r="J633" s="267"/>
      <c r="K633" s="267"/>
      <c r="L633" s="267"/>
    </row>
    <row r="634" spans="5:12">
      <c r="E634" s="60"/>
      <c r="F634" s="267"/>
      <c r="G634" s="267"/>
      <c r="H634" s="267"/>
      <c r="I634" s="267"/>
      <c r="J634" s="267"/>
      <c r="K634" s="267"/>
      <c r="L634" s="267"/>
    </row>
    <row r="635" spans="5:12">
      <c r="E635" s="60"/>
      <c r="F635" s="267"/>
      <c r="G635" s="267"/>
      <c r="H635" s="267"/>
      <c r="I635" s="267"/>
      <c r="J635" s="267"/>
      <c r="K635" s="267"/>
      <c r="L635" s="267"/>
    </row>
    <row r="636" spans="5:12">
      <c r="E636" s="60"/>
      <c r="F636" s="267"/>
      <c r="G636" s="267"/>
      <c r="H636" s="267"/>
      <c r="I636" s="267"/>
      <c r="J636" s="267"/>
      <c r="K636" s="267"/>
      <c r="L636" s="267"/>
    </row>
    <row r="637" spans="5:12">
      <c r="E637" s="60"/>
      <c r="F637" s="267"/>
      <c r="G637" s="267"/>
      <c r="H637" s="267"/>
      <c r="I637" s="267"/>
      <c r="J637" s="267"/>
      <c r="K637" s="267"/>
      <c r="L637" s="267"/>
    </row>
    <row r="638" spans="5:12">
      <c r="E638" s="60"/>
      <c r="F638" s="267"/>
      <c r="G638" s="267"/>
      <c r="H638" s="267"/>
      <c r="I638" s="267"/>
      <c r="J638" s="267"/>
      <c r="K638" s="267"/>
      <c r="L638" s="267"/>
    </row>
    <row r="639" spans="5:12">
      <c r="E639" s="60"/>
      <c r="F639" s="267"/>
      <c r="G639" s="267"/>
      <c r="H639" s="267"/>
      <c r="I639" s="267"/>
      <c r="J639" s="267"/>
      <c r="K639" s="267"/>
      <c r="L639" s="267"/>
    </row>
    <row r="640" spans="5:12">
      <c r="E640" s="60"/>
      <c r="F640" s="267"/>
      <c r="G640" s="267"/>
      <c r="H640" s="267"/>
      <c r="I640" s="267"/>
      <c r="J640" s="267"/>
      <c r="K640" s="267"/>
      <c r="L640" s="267"/>
    </row>
    <row r="641" spans="5:12">
      <c r="E641" s="60"/>
      <c r="F641" s="267"/>
      <c r="G641" s="267"/>
      <c r="H641" s="267"/>
      <c r="I641" s="267"/>
      <c r="J641" s="267"/>
      <c r="K641" s="267"/>
      <c r="L641" s="267"/>
    </row>
    <row r="642" spans="5:12">
      <c r="E642" s="60"/>
      <c r="F642" s="267"/>
      <c r="G642" s="267"/>
      <c r="H642" s="267"/>
      <c r="I642" s="267"/>
      <c r="J642" s="267"/>
      <c r="K642" s="267"/>
      <c r="L642" s="267"/>
    </row>
    <row r="643" spans="5:12">
      <c r="E643" s="60"/>
      <c r="F643" s="267"/>
      <c r="G643" s="267"/>
      <c r="H643" s="267"/>
      <c r="I643" s="267"/>
      <c r="J643" s="267"/>
      <c r="K643" s="267"/>
      <c r="L643" s="267"/>
    </row>
    <row r="644" spans="5:12">
      <c r="E644" s="60"/>
      <c r="F644" s="267"/>
      <c r="G644" s="267"/>
      <c r="H644" s="267"/>
      <c r="I644" s="267"/>
      <c r="J644" s="267"/>
      <c r="K644" s="267"/>
      <c r="L644" s="267"/>
    </row>
    <row r="645" spans="5:12">
      <c r="E645" s="60"/>
      <c r="F645" s="267"/>
      <c r="G645" s="267"/>
      <c r="H645" s="267"/>
      <c r="I645" s="267"/>
      <c r="J645" s="267"/>
      <c r="K645" s="267"/>
      <c r="L645" s="267"/>
    </row>
    <row r="646" spans="5:12">
      <c r="E646" s="60"/>
      <c r="F646" s="267"/>
      <c r="G646" s="267"/>
      <c r="H646" s="267"/>
      <c r="I646" s="267"/>
      <c r="J646" s="267"/>
      <c r="K646" s="267"/>
      <c r="L646" s="267"/>
    </row>
    <row r="647" spans="5:12">
      <c r="E647" s="60"/>
      <c r="F647" s="267"/>
      <c r="G647" s="267"/>
      <c r="H647" s="267"/>
      <c r="I647" s="267"/>
      <c r="J647" s="267"/>
      <c r="K647" s="267"/>
      <c r="L647" s="267"/>
    </row>
    <row r="648" spans="5:12">
      <c r="E648" s="60"/>
      <c r="F648" s="267"/>
      <c r="G648" s="267"/>
      <c r="H648" s="267"/>
      <c r="I648" s="267"/>
      <c r="J648" s="267"/>
      <c r="K648" s="267"/>
      <c r="L648" s="267"/>
    </row>
    <row r="649" spans="5:12">
      <c r="E649" s="60"/>
      <c r="F649" s="267"/>
      <c r="G649" s="267"/>
      <c r="H649" s="267"/>
      <c r="I649" s="267"/>
      <c r="J649" s="267"/>
      <c r="K649" s="267"/>
      <c r="L649" s="267"/>
    </row>
    <row r="650" spans="5:12">
      <c r="E650" s="60"/>
      <c r="F650" s="267"/>
      <c r="G650" s="267"/>
      <c r="H650" s="267"/>
      <c r="I650" s="267"/>
      <c r="J650" s="267"/>
      <c r="K650" s="267"/>
      <c r="L650" s="267"/>
    </row>
    <row r="651" spans="5:12">
      <c r="E651" s="60"/>
      <c r="F651" s="267"/>
      <c r="G651" s="267"/>
      <c r="H651" s="267"/>
      <c r="I651" s="267"/>
      <c r="J651" s="267"/>
      <c r="K651" s="267"/>
      <c r="L651" s="267"/>
    </row>
    <row r="652" spans="5:12">
      <c r="E652" s="60"/>
      <c r="F652" s="267"/>
      <c r="G652" s="267"/>
      <c r="H652" s="267"/>
      <c r="I652" s="267"/>
      <c r="J652" s="267"/>
      <c r="K652" s="267"/>
      <c r="L652" s="267"/>
    </row>
    <row r="653" spans="5:12">
      <c r="E653" s="60"/>
      <c r="F653" s="267"/>
      <c r="G653" s="267"/>
      <c r="H653" s="267"/>
      <c r="I653" s="267"/>
      <c r="J653" s="267"/>
      <c r="K653" s="267"/>
      <c r="L653" s="267"/>
    </row>
    <row r="654" spans="5:12">
      <c r="E654" s="60"/>
      <c r="F654" s="267"/>
      <c r="G654" s="267"/>
      <c r="H654" s="267"/>
      <c r="I654" s="267"/>
      <c r="J654" s="267"/>
      <c r="K654" s="267"/>
      <c r="L654" s="267"/>
    </row>
    <row r="655" spans="5:12">
      <c r="E655" s="60"/>
      <c r="F655" s="267"/>
      <c r="G655" s="267"/>
      <c r="H655" s="267"/>
      <c r="I655" s="267"/>
      <c r="J655" s="267"/>
      <c r="K655" s="267"/>
      <c r="L655" s="267"/>
    </row>
    <row r="656" spans="5:12">
      <c r="E656" s="60"/>
      <c r="F656" s="267"/>
      <c r="G656" s="267"/>
      <c r="H656" s="267"/>
      <c r="I656" s="267"/>
      <c r="J656" s="267"/>
      <c r="K656" s="267"/>
      <c r="L656" s="267"/>
    </row>
    <row r="657" spans="5:12">
      <c r="E657" s="60"/>
      <c r="F657" s="267"/>
      <c r="G657" s="267"/>
      <c r="H657" s="267"/>
      <c r="I657" s="267"/>
      <c r="J657" s="267"/>
      <c r="K657" s="267"/>
      <c r="L657" s="267"/>
    </row>
    <row r="658" spans="5:12">
      <c r="E658" s="60"/>
      <c r="F658" s="267"/>
      <c r="G658" s="267"/>
      <c r="H658" s="267"/>
      <c r="I658" s="267"/>
      <c r="J658" s="267"/>
      <c r="K658" s="267"/>
      <c r="L658" s="267"/>
    </row>
    <row r="659" spans="5:12">
      <c r="E659" s="60"/>
      <c r="F659" s="267"/>
      <c r="G659" s="267"/>
      <c r="H659" s="267"/>
      <c r="I659" s="267"/>
      <c r="J659" s="267"/>
      <c r="K659" s="267"/>
      <c r="L659" s="267"/>
    </row>
    <row r="660" spans="5:12">
      <c r="E660" s="60"/>
      <c r="F660" s="267"/>
      <c r="G660" s="267"/>
      <c r="H660" s="267"/>
      <c r="I660" s="267"/>
      <c r="J660" s="267"/>
      <c r="K660" s="267"/>
      <c r="L660" s="267"/>
    </row>
    <row r="661" spans="5:12">
      <c r="E661" s="60"/>
      <c r="F661" s="267"/>
      <c r="G661" s="267"/>
      <c r="H661" s="267"/>
      <c r="I661" s="267"/>
      <c r="J661" s="267"/>
      <c r="K661" s="267"/>
      <c r="L661" s="267"/>
    </row>
    <row r="662" spans="5:12">
      <c r="E662" s="60"/>
      <c r="F662" s="267"/>
      <c r="G662" s="267"/>
      <c r="H662" s="267"/>
      <c r="I662" s="267"/>
      <c r="J662" s="267"/>
      <c r="K662" s="267"/>
      <c r="L662" s="267"/>
    </row>
    <row r="663" spans="5:12">
      <c r="E663" s="60"/>
      <c r="F663" s="267"/>
      <c r="G663" s="267"/>
      <c r="H663" s="267"/>
      <c r="I663" s="267"/>
      <c r="J663" s="267"/>
      <c r="K663" s="267"/>
      <c r="L663" s="267"/>
    </row>
    <row r="664" spans="5:12">
      <c r="E664" s="60"/>
      <c r="F664" s="267"/>
      <c r="G664" s="267"/>
      <c r="H664" s="267"/>
      <c r="I664" s="267"/>
      <c r="J664" s="267"/>
      <c r="K664" s="267"/>
      <c r="L664" s="267"/>
    </row>
    <row r="665" spans="5:12">
      <c r="E665" s="60"/>
      <c r="F665" s="267"/>
      <c r="G665" s="267"/>
      <c r="H665" s="267"/>
      <c r="I665" s="267"/>
      <c r="J665" s="267"/>
      <c r="K665" s="267"/>
      <c r="L665" s="267"/>
    </row>
    <row r="666" spans="5:12">
      <c r="E666" s="60"/>
      <c r="F666" s="267"/>
      <c r="G666" s="267"/>
      <c r="H666" s="267"/>
      <c r="I666" s="267"/>
      <c r="J666" s="267"/>
      <c r="K666" s="267"/>
      <c r="L666" s="267"/>
    </row>
    <row r="667" spans="5:12">
      <c r="E667" s="60"/>
      <c r="F667" s="267"/>
      <c r="G667" s="267"/>
      <c r="H667" s="267"/>
      <c r="I667" s="267"/>
      <c r="J667" s="267"/>
      <c r="K667" s="267"/>
      <c r="L667" s="267"/>
    </row>
    <row r="668" spans="5:12">
      <c r="E668" s="60"/>
      <c r="F668" s="267"/>
      <c r="G668" s="267"/>
      <c r="H668" s="267"/>
      <c r="I668" s="267"/>
      <c r="J668" s="267"/>
      <c r="K668" s="267"/>
      <c r="L668" s="267"/>
    </row>
    <row r="669" spans="5:12">
      <c r="E669" s="60"/>
      <c r="F669" s="267"/>
      <c r="G669" s="267"/>
      <c r="H669" s="267"/>
      <c r="I669" s="267"/>
      <c r="J669" s="267"/>
      <c r="K669" s="267"/>
      <c r="L669" s="267"/>
    </row>
    <row r="670" spans="5:12">
      <c r="E670" s="60"/>
      <c r="F670" s="267"/>
      <c r="G670" s="267"/>
      <c r="H670" s="267"/>
      <c r="I670" s="267"/>
      <c r="J670" s="267"/>
      <c r="K670" s="267"/>
      <c r="L670" s="267"/>
    </row>
    <row r="671" spans="5:12">
      <c r="E671" s="60"/>
      <c r="F671" s="267"/>
      <c r="G671" s="267"/>
      <c r="H671" s="267"/>
      <c r="I671" s="267"/>
      <c r="J671" s="267"/>
      <c r="K671" s="267"/>
      <c r="L671" s="267"/>
    </row>
    <row r="672" spans="5:12">
      <c r="E672" s="60"/>
      <c r="F672" s="267"/>
      <c r="G672" s="267"/>
      <c r="H672" s="267"/>
      <c r="I672" s="267"/>
      <c r="J672" s="267"/>
      <c r="K672" s="267"/>
      <c r="L672" s="267"/>
    </row>
    <row r="673" spans="5:12">
      <c r="E673" s="60"/>
      <c r="F673" s="267"/>
      <c r="G673" s="267"/>
      <c r="H673" s="267"/>
      <c r="I673" s="267"/>
      <c r="J673" s="267"/>
      <c r="K673" s="267"/>
      <c r="L673" s="267"/>
    </row>
    <row r="674" spans="5:12">
      <c r="E674" s="60"/>
      <c r="F674" s="267"/>
      <c r="G674" s="267"/>
      <c r="H674" s="267"/>
      <c r="I674" s="267"/>
      <c r="J674" s="267"/>
      <c r="K674" s="267"/>
      <c r="L674" s="267"/>
    </row>
    <row r="675" spans="5:12">
      <c r="E675" s="60"/>
      <c r="F675" s="267"/>
      <c r="G675" s="267"/>
      <c r="H675" s="267"/>
      <c r="I675" s="267"/>
      <c r="J675" s="267"/>
      <c r="K675" s="267"/>
      <c r="L675" s="267"/>
    </row>
    <row r="676" spans="5:12">
      <c r="E676" s="60"/>
      <c r="F676" s="267"/>
      <c r="G676" s="267"/>
      <c r="H676" s="267"/>
      <c r="I676" s="267"/>
      <c r="J676" s="267"/>
      <c r="K676" s="267"/>
      <c r="L676" s="267"/>
    </row>
    <row r="677" spans="5:12">
      <c r="E677" s="60"/>
      <c r="F677" s="267"/>
      <c r="G677" s="267"/>
      <c r="H677" s="267"/>
      <c r="I677" s="267"/>
      <c r="J677" s="267"/>
      <c r="K677" s="267"/>
      <c r="L677" s="267"/>
    </row>
    <row r="678" spans="5:12">
      <c r="E678" s="60"/>
      <c r="F678" s="267"/>
      <c r="G678" s="267"/>
      <c r="H678" s="267"/>
      <c r="I678" s="267"/>
      <c r="J678" s="267"/>
      <c r="K678" s="267"/>
      <c r="L678" s="267"/>
    </row>
    <row r="679" spans="5:12">
      <c r="E679" s="60"/>
      <c r="F679" s="267"/>
      <c r="G679" s="267"/>
      <c r="H679" s="267"/>
      <c r="I679" s="267"/>
      <c r="J679" s="267"/>
      <c r="K679" s="267"/>
      <c r="L679" s="267"/>
    </row>
    <row r="680" spans="5:12">
      <c r="E680" s="60"/>
      <c r="F680" s="267"/>
      <c r="G680" s="267"/>
      <c r="H680" s="267"/>
      <c r="I680" s="267"/>
      <c r="J680" s="267"/>
      <c r="K680" s="267"/>
      <c r="L680" s="267"/>
    </row>
    <row r="681" spans="5:12">
      <c r="E681" s="60"/>
      <c r="F681" s="267"/>
      <c r="G681" s="267"/>
      <c r="H681" s="267"/>
      <c r="I681" s="267"/>
      <c r="J681" s="267"/>
      <c r="K681" s="267"/>
      <c r="L681" s="267"/>
    </row>
    <row r="682" spans="5:12">
      <c r="E682" s="60"/>
      <c r="F682" s="267"/>
      <c r="G682" s="267"/>
      <c r="H682" s="267"/>
      <c r="I682" s="267"/>
      <c r="J682" s="267"/>
      <c r="K682" s="267"/>
      <c r="L682" s="267"/>
    </row>
    <row r="683" spans="5:12">
      <c r="E683" s="60"/>
      <c r="F683" s="267"/>
      <c r="G683" s="267"/>
      <c r="H683" s="267"/>
      <c r="I683" s="267"/>
      <c r="J683" s="267"/>
      <c r="K683" s="267"/>
      <c r="L683" s="267"/>
    </row>
    <row r="684" spans="5:12">
      <c r="E684" s="60"/>
      <c r="F684" s="267"/>
      <c r="G684" s="267"/>
      <c r="H684" s="267"/>
      <c r="I684" s="267"/>
      <c r="J684" s="267"/>
      <c r="K684" s="267"/>
      <c r="L684" s="267"/>
    </row>
    <row r="685" spans="5:12">
      <c r="E685" s="60"/>
      <c r="F685" s="267"/>
      <c r="G685" s="267"/>
      <c r="H685" s="267"/>
      <c r="I685" s="267"/>
      <c r="J685" s="267"/>
      <c r="K685" s="267"/>
      <c r="L685" s="267"/>
    </row>
    <row r="686" spans="5:12">
      <c r="E686" s="60"/>
      <c r="F686" s="267"/>
      <c r="G686" s="267"/>
      <c r="H686" s="267"/>
      <c r="I686" s="267"/>
      <c r="J686" s="267"/>
      <c r="K686" s="267"/>
      <c r="L686" s="267"/>
    </row>
    <row r="687" spans="5:12">
      <c r="E687" s="60"/>
      <c r="F687" s="267"/>
      <c r="G687" s="267"/>
      <c r="H687" s="267"/>
      <c r="I687" s="267"/>
      <c r="J687" s="267"/>
      <c r="K687" s="267"/>
      <c r="L687" s="267"/>
    </row>
    <row r="688" spans="5:12">
      <c r="E688" s="60"/>
      <c r="F688" s="267"/>
      <c r="G688" s="267"/>
      <c r="H688" s="267"/>
      <c r="I688" s="267"/>
      <c r="J688" s="267"/>
      <c r="K688" s="267"/>
      <c r="L688" s="267"/>
    </row>
    <row r="689" spans="5:12">
      <c r="E689" s="60"/>
      <c r="F689" s="267"/>
      <c r="G689" s="267"/>
      <c r="H689" s="267"/>
      <c r="I689" s="267"/>
      <c r="J689" s="267"/>
      <c r="K689" s="267"/>
      <c r="L689" s="267"/>
    </row>
    <row r="690" spans="5:12">
      <c r="E690" s="60"/>
      <c r="F690" s="267"/>
      <c r="G690" s="267"/>
      <c r="H690" s="267"/>
      <c r="I690" s="267"/>
      <c r="J690" s="267"/>
      <c r="K690" s="267"/>
      <c r="L690" s="267"/>
    </row>
    <row r="691" spans="5:12">
      <c r="E691" s="60"/>
      <c r="F691" s="267"/>
      <c r="G691" s="267"/>
      <c r="H691" s="267"/>
      <c r="I691" s="267"/>
      <c r="J691" s="267"/>
      <c r="K691" s="267"/>
      <c r="L691" s="267"/>
    </row>
    <row r="692" spans="5:12">
      <c r="E692" s="60"/>
      <c r="F692" s="267"/>
      <c r="G692" s="267"/>
      <c r="H692" s="267"/>
      <c r="I692" s="267"/>
      <c r="J692" s="267"/>
      <c r="K692" s="267"/>
      <c r="L692" s="267"/>
    </row>
    <row r="693" spans="5:12">
      <c r="E693" s="60"/>
      <c r="F693" s="267"/>
      <c r="G693" s="267"/>
      <c r="H693" s="267"/>
      <c r="I693" s="267"/>
      <c r="J693" s="267"/>
      <c r="K693" s="267"/>
      <c r="L693" s="267"/>
    </row>
    <row r="694" spans="5:12">
      <c r="E694" s="60"/>
      <c r="F694" s="267"/>
      <c r="G694" s="267"/>
      <c r="H694" s="267"/>
      <c r="I694" s="267"/>
      <c r="J694" s="267"/>
      <c r="K694" s="267"/>
      <c r="L694" s="267"/>
    </row>
    <row r="695" spans="5:12">
      <c r="E695" s="60"/>
      <c r="F695" s="267"/>
      <c r="G695" s="267"/>
      <c r="H695" s="267"/>
      <c r="I695" s="267"/>
      <c r="J695" s="267"/>
      <c r="K695" s="267"/>
      <c r="L695" s="267"/>
    </row>
    <row r="696" spans="5:12">
      <c r="E696" s="60"/>
      <c r="F696" s="267"/>
      <c r="G696" s="267"/>
      <c r="H696" s="267"/>
      <c r="I696" s="267"/>
      <c r="J696" s="267"/>
      <c r="K696" s="267"/>
      <c r="L696" s="267"/>
    </row>
    <row r="697" spans="5:12">
      <c r="E697" s="60"/>
      <c r="F697" s="267"/>
      <c r="G697" s="267"/>
      <c r="H697" s="267"/>
      <c r="I697" s="267"/>
      <c r="J697" s="267"/>
      <c r="K697" s="267"/>
      <c r="L697" s="267"/>
    </row>
    <row r="698" spans="5:12">
      <c r="E698" s="60"/>
      <c r="F698" s="267"/>
      <c r="G698" s="267"/>
      <c r="H698" s="267"/>
      <c r="I698" s="267"/>
      <c r="J698" s="267"/>
      <c r="K698" s="267"/>
      <c r="L698" s="267"/>
    </row>
    <row r="699" spans="5:12">
      <c r="E699" s="60"/>
      <c r="F699" s="267"/>
      <c r="G699" s="267"/>
      <c r="H699" s="267"/>
      <c r="I699" s="267"/>
      <c r="J699" s="267"/>
      <c r="K699" s="267"/>
      <c r="L699" s="267"/>
    </row>
    <row r="700" spans="5:12">
      <c r="E700" s="60"/>
      <c r="F700" s="267"/>
      <c r="G700" s="267"/>
      <c r="H700" s="267"/>
      <c r="I700" s="267"/>
      <c r="J700" s="267"/>
      <c r="K700" s="267"/>
      <c r="L700" s="267"/>
    </row>
    <row r="701" spans="5:12">
      <c r="E701" s="60"/>
      <c r="F701" s="267"/>
      <c r="G701" s="267"/>
      <c r="H701" s="267"/>
      <c r="I701" s="267"/>
      <c r="J701" s="267"/>
      <c r="K701" s="267"/>
      <c r="L701" s="267"/>
    </row>
    <row r="702" spans="5:12">
      <c r="E702" s="60"/>
      <c r="F702" s="267"/>
      <c r="G702" s="267"/>
      <c r="H702" s="267"/>
      <c r="I702" s="267"/>
      <c r="J702" s="267"/>
      <c r="K702" s="267"/>
      <c r="L702" s="267"/>
    </row>
    <row r="703" spans="5:12">
      <c r="E703" s="60"/>
      <c r="F703" s="267"/>
      <c r="G703" s="267"/>
      <c r="H703" s="267"/>
      <c r="I703" s="267"/>
      <c r="J703" s="267"/>
      <c r="K703" s="267"/>
      <c r="L703" s="267"/>
    </row>
    <row r="704" spans="5:12">
      <c r="E704" s="60"/>
      <c r="F704" s="267"/>
      <c r="G704" s="267"/>
      <c r="H704" s="267"/>
      <c r="I704" s="267"/>
      <c r="J704" s="267"/>
      <c r="K704" s="267"/>
      <c r="L704" s="267"/>
    </row>
    <row r="705" spans="5:12">
      <c r="E705" s="60"/>
      <c r="F705" s="267"/>
      <c r="G705" s="267"/>
      <c r="H705" s="267"/>
      <c r="I705" s="267"/>
      <c r="J705" s="267"/>
      <c r="K705" s="267"/>
      <c r="L705" s="267"/>
    </row>
    <row r="706" spans="5:12">
      <c r="E706" s="60"/>
      <c r="F706" s="267"/>
      <c r="G706" s="267"/>
      <c r="H706" s="267"/>
      <c r="I706" s="267"/>
      <c r="J706" s="267"/>
      <c r="K706" s="267"/>
      <c r="L706" s="267"/>
    </row>
    <row r="707" spans="5:12">
      <c r="E707" s="60"/>
      <c r="F707" s="267"/>
      <c r="G707" s="267"/>
      <c r="H707" s="267"/>
      <c r="I707" s="267"/>
      <c r="J707" s="267"/>
      <c r="K707" s="267"/>
      <c r="L707" s="267"/>
    </row>
    <row r="708" spans="5:12">
      <c r="E708" s="60"/>
      <c r="F708" s="267"/>
      <c r="G708" s="267"/>
      <c r="H708" s="267"/>
      <c r="I708" s="267"/>
      <c r="J708" s="267"/>
      <c r="K708" s="267"/>
      <c r="L708" s="267"/>
    </row>
    <row r="709" spans="5:12">
      <c r="E709" s="60"/>
      <c r="F709" s="267"/>
      <c r="G709" s="267"/>
      <c r="H709" s="267"/>
      <c r="I709" s="267"/>
      <c r="J709" s="267"/>
      <c r="K709" s="267"/>
      <c r="L709" s="267"/>
    </row>
    <row r="710" spans="5:12">
      <c r="E710" s="60"/>
      <c r="F710" s="267"/>
      <c r="G710" s="267"/>
      <c r="H710" s="267"/>
      <c r="I710" s="267"/>
      <c r="J710" s="267"/>
      <c r="K710" s="267"/>
      <c r="L710" s="267"/>
    </row>
    <row r="711" spans="5:12">
      <c r="E711" s="60"/>
      <c r="F711" s="267"/>
      <c r="G711" s="267"/>
      <c r="H711" s="267"/>
      <c r="I711" s="267"/>
      <c r="J711" s="267"/>
      <c r="K711" s="267"/>
      <c r="L711" s="267"/>
    </row>
    <row r="712" spans="5:12">
      <c r="E712" s="60"/>
      <c r="F712" s="267"/>
      <c r="G712" s="267"/>
      <c r="H712" s="267"/>
      <c r="I712" s="267"/>
      <c r="J712" s="267"/>
      <c r="K712" s="267"/>
      <c r="L712" s="267"/>
    </row>
    <row r="713" spans="5:12">
      <c r="E713" s="60"/>
      <c r="F713" s="267"/>
      <c r="G713" s="267"/>
      <c r="H713" s="267"/>
      <c r="I713" s="267"/>
      <c r="J713" s="267"/>
      <c r="K713" s="267"/>
      <c r="L713" s="267"/>
    </row>
    <row r="714" spans="5:12">
      <c r="E714" s="60"/>
      <c r="F714" s="267"/>
      <c r="G714" s="267"/>
      <c r="H714" s="267"/>
      <c r="I714" s="267"/>
      <c r="J714" s="267"/>
      <c r="K714" s="267"/>
      <c r="L714" s="267"/>
    </row>
    <row r="715" spans="5:12">
      <c r="E715" s="60"/>
      <c r="F715" s="267"/>
      <c r="G715" s="267"/>
      <c r="H715" s="267"/>
      <c r="I715" s="267"/>
      <c r="J715" s="267"/>
      <c r="K715" s="267"/>
      <c r="L715" s="267"/>
    </row>
    <row r="716" spans="5:12">
      <c r="E716" s="60"/>
      <c r="F716" s="267"/>
      <c r="G716" s="267"/>
      <c r="H716" s="267"/>
      <c r="I716" s="267"/>
      <c r="J716" s="267"/>
      <c r="K716" s="267"/>
      <c r="L716" s="267"/>
    </row>
    <row r="717" spans="5:12">
      <c r="E717" s="60"/>
      <c r="F717" s="267"/>
      <c r="G717" s="267"/>
      <c r="H717" s="267"/>
      <c r="I717" s="267"/>
      <c r="J717" s="267"/>
      <c r="K717" s="267"/>
      <c r="L717" s="267"/>
    </row>
    <row r="718" spans="5:12">
      <c r="E718" s="60"/>
      <c r="F718" s="267"/>
      <c r="G718" s="267"/>
      <c r="H718" s="267"/>
      <c r="I718" s="267"/>
      <c r="J718" s="267"/>
      <c r="K718" s="267"/>
      <c r="L718" s="267"/>
    </row>
    <row r="719" spans="5:12">
      <c r="E719" s="60"/>
      <c r="F719" s="267"/>
      <c r="G719" s="267"/>
      <c r="H719" s="267"/>
      <c r="I719" s="267"/>
      <c r="J719" s="267"/>
      <c r="K719" s="267"/>
      <c r="L719" s="267"/>
    </row>
    <row r="720" spans="5:12">
      <c r="E720" s="60"/>
      <c r="F720" s="267"/>
      <c r="G720" s="267"/>
      <c r="H720" s="267"/>
      <c r="I720" s="267"/>
      <c r="J720" s="267"/>
      <c r="K720" s="267"/>
      <c r="L720" s="267"/>
    </row>
    <row r="721" spans="5:12">
      <c r="E721" s="60"/>
      <c r="F721" s="267"/>
      <c r="G721" s="267"/>
      <c r="H721" s="267"/>
      <c r="I721" s="267"/>
      <c r="J721" s="267"/>
      <c r="K721" s="267"/>
      <c r="L721" s="267"/>
    </row>
    <row r="722" spans="5:12">
      <c r="E722" s="60"/>
      <c r="F722" s="267"/>
      <c r="G722" s="267"/>
      <c r="H722" s="267"/>
      <c r="I722" s="267"/>
      <c r="J722" s="267"/>
      <c r="K722" s="267"/>
      <c r="L722" s="267"/>
    </row>
    <row r="723" spans="5:12">
      <c r="E723" s="60"/>
      <c r="F723" s="267"/>
      <c r="G723" s="267"/>
      <c r="H723" s="267"/>
      <c r="I723" s="267"/>
      <c r="J723" s="267"/>
      <c r="K723" s="267"/>
      <c r="L723" s="267"/>
    </row>
    <row r="724" spans="5:12">
      <c r="E724" s="60"/>
      <c r="F724" s="267"/>
      <c r="G724" s="267"/>
      <c r="H724" s="267"/>
      <c r="I724" s="267"/>
      <c r="J724" s="267"/>
      <c r="K724" s="267"/>
      <c r="L724" s="267"/>
    </row>
    <row r="725" spans="5:12">
      <c r="E725" s="60"/>
      <c r="F725" s="267"/>
      <c r="G725" s="267"/>
      <c r="H725" s="267"/>
      <c r="I725" s="267"/>
      <c r="J725" s="267"/>
      <c r="K725" s="267"/>
      <c r="L725" s="267"/>
    </row>
    <row r="726" spans="5:12">
      <c r="E726" s="60"/>
      <c r="F726" s="267"/>
      <c r="G726" s="267"/>
      <c r="H726" s="267"/>
      <c r="I726" s="267"/>
      <c r="J726" s="267"/>
      <c r="K726" s="267"/>
      <c r="L726" s="267"/>
    </row>
    <row r="727" spans="5:12">
      <c r="E727" s="60"/>
      <c r="F727" s="267"/>
      <c r="G727" s="267"/>
      <c r="H727" s="267"/>
      <c r="I727" s="267"/>
      <c r="J727" s="267"/>
      <c r="K727" s="267"/>
      <c r="L727" s="267"/>
    </row>
    <row r="728" spans="5:12">
      <c r="E728" s="60"/>
      <c r="F728" s="267"/>
      <c r="G728" s="267"/>
      <c r="H728" s="267"/>
      <c r="I728" s="267"/>
      <c r="J728" s="267"/>
      <c r="K728" s="267"/>
      <c r="L728" s="267"/>
    </row>
    <row r="729" spans="5:12">
      <c r="E729" s="60"/>
      <c r="F729" s="267"/>
      <c r="G729" s="267"/>
      <c r="H729" s="267"/>
      <c r="I729" s="267"/>
      <c r="J729" s="267"/>
      <c r="K729" s="267"/>
      <c r="L729" s="267"/>
    </row>
    <row r="730" spans="5:12">
      <c r="E730" s="60"/>
      <c r="F730" s="267"/>
      <c r="G730" s="267"/>
      <c r="H730" s="267"/>
      <c r="I730" s="267"/>
      <c r="J730" s="267"/>
      <c r="K730" s="267"/>
      <c r="L730" s="267"/>
    </row>
    <row r="731" spans="5:12">
      <c r="E731" s="60"/>
      <c r="F731" s="267"/>
      <c r="G731" s="267"/>
      <c r="H731" s="267"/>
      <c r="I731" s="267"/>
      <c r="J731" s="267"/>
      <c r="K731" s="267"/>
      <c r="L731" s="267"/>
    </row>
    <row r="732" spans="5:12">
      <c r="E732" s="60"/>
      <c r="F732" s="267"/>
      <c r="G732" s="267"/>
      <c r="H732" s="267"/>
      <c r="I732" s="267"/>
      <c r="J732" s="267"/>
      <c r="K732" s="267"/>
      <c r="L732" s="267"/>
    </row>
    <row r="733" spans="5:12">
      <c r="E733" s="60"/>
      <c r="F733" s="267"/>
      <c r="G733" s="267"/>
      <c r="H733" s="267"/>
      <c r="I733" s="267"/>
      <c r="J733" s="267"/>
      <c r="K733" s="267"/>
      <c r="L733" s="267"/>
    </row>
    <row r="734" spans="5:12">
      <c r="E734" s="60"/>
      <c r="F734" s="267"/>
      <c r="G734" s="267"/>
      <c r="H734" s="267"/>
      <c r="I734" s="267"/>
      <c r="J734" s="267"/>
      <c r="K734" s="267"/>
      <c r="L734" s="267"/>
    </row>
    <row r="735" spans="5:12">
      <c r="E735" s="60"/>
      <c r="F735" s="267"/>
      <c r="G735" s="267"/>
      <c r="H735" s="267"/>
      <c r="I735" s="267"/>
      <c r="J735" s="267"/>
      <c r="K735" s="267"/>
      <c r="L735" s="267"/>
    </row>
    <row r="736" spans="5:12">
      <c r="E736" s="60"/>
      <c r="F736" s="267"/>
      <c r="G736" s="267"/>
      <c r="H736" s="267"/>
      <c r="I736" s="267"/>
      <c r="J736" s="267"/>
      <c r="K736" s="267"/>
      <c r="L736" s="267"/>
    </row>
    <row r="737" spans="5:12">
      <c r="E737" s="60"/>
      <c r="F737" s="267"/>
      <c r="G737" s="267"/>
      <c r="H737" s="267"/>
      <c r="I737" s="267"/>
      <c r="J737" s="267"/>
      <c r="K737" s="267"/>
      <c r="L737" s="267"/>
    </row>
    <row r="738" spans="5:12">
      <c r="E738" s="60"/>
      <c r="F738" s="267"/>
      <c r="G738" s="267"/>
      <c r="H738" s="267"/>
      <c r="I738" s="267"/>
      <c r="J738" s="267"/>
      <c r="K738" s="267"/>
      <c r="L738" s="267"/>
    </row>
    <row r="739" spans="5:12">
      <c r="E739" s="60"/>
      <c r="F739" s="267"/>
      <c r="G739" s="267"/>
      <c r="H739" s="267"/>
      <c r="I739" s="267"/>
      <c r="J739" s="267"/>
      <c r="K739" s="267"/>
      <c r="L739" s="267"/>
    </row>
    <row r="740" spans="5:12">
      <c r="E740" s="60"/>
      <c r="F740" s="267"/>
      <c r="G740" s="267"/>
      <c r="H740" s="267"/>
      <c r="I740" s="267"/>
      <c r="J740" s="267"/>
      <c r="K740" s="267"/>
      <c r="L740" s="267"/>
    </row>
    <row r="741" spans="5:12">
      <c r="E741" s="60"/>
      <c r="F741" s="267"/>
      <c r="G741" s="267"/>
      <c r="H741" s="267"/>
      <c r="I741" s="267"/>
      <c r="J741" s="267"/>
      <c r="K741" s="267"/>
      <c r="L741" s="267"/>
    </row>
    <row r="742" spans="5:12">
      <c r="E742" s="60"/>
      <c r="F742" s="267"/>
      <c r="G742" s="267"/>
      <c r="H742" s="267"/>
      <c r="I742" s="267"/>
      <c r="J742" s="267"/>
      <c r="K742" s="267"/>
      <c r="L742" s="267"/>
    </row>
    <row r="743" spans="5:12">
      <c r="E743" s="60"/>
      <c r="F743" s="267"/>
      <c r="G743" s="267"/>
      <c r="H743" s="267"/>
      <c r="I743" s="267"/>
      <c r="J743" s="267"/>
      <c r="K743" s="267"/>
      <c r="L743" s="267"/>
    </row>
    <row r="744" spans="5:12">
      <c r="E744" s="60"/>
      <c r="F744" s="267"/>
      <c r="G744" s="267"/>
      <c r="H744" s="267"/>
      <c r="I744" s="267"/>
      <c r="J744" s="267"/>
      <c r="K744" s="267"/>
      <c r="L744" s="267"/>
    </row>
    <row r="745" spans="5:12">
      <c r="E745" s="60"/>
      <c r="F745" s="267"/>
      <c r="G745" s="267"/>
      <c r="H745" s="267"/>
      <c r="I745" s="267"/>
      <c r="J745" s="267"/>
      <c r="K745" s="267"/>
      <c r="L745" s="267"/>
    </row>
    <row r="746" spans="5:12">
      <c r="E746" s="60"/>
      <c r="F746" s="267"/>
      <c r="G746" s="267"/>
      <c r="H746" s="267"/>
      <c r="I746" s="267"/>
      <c r="J746" s="267"/>
      <c r="K746" s="267"/>
      <c r="L746" s="267"/>
    </row>
    <row r="747" spans="5:12">
      <c r="E747" s="60"/>
      <c r="F747" s="267"/>
      <c r="G747" s="267"/>
      <c r="H747" s="267"/>
      <c r="I747" s="267"/>
      <c r="J747" s="267"/>
      <c r="K747" s="267"/>
      <c r="L747" s="267"/>
    </row>
    <row r="748" spans="5:12">
      <c r="E748" s="60"/>
      <c r="F748" s="267"/>
      <c r="G748" s="267"/>
      <c r="H748" s="267"/>
      <c r="I748" s="267"/>
      <c r="J748" s="267"/>
      <c r="K748" s="267"/>
      <c r="L748" s="267"/>
    </row>
    <row r="749" spans="5:12">
      <c r="E749" s="60"/>
      <c r="F749" s="267"/>
      <c r="G749" s="267"/>
      <c r="H749" s="267"/>
      <c r="I749" s="267"/>
      <c r="J749" s="267"/>
      <c r="K749" s="267"/>
      <c r="L749" s="267"/>
    </row>
    <row r="750" spans="5:12">
      <c r="E750" s="60"/>
      <c r="F750" s="267"/>
      <c r="G750" s="267"/>
      <c r="H750" s="267"/>
      <c r="I750" s="267"/>
      <c r="J750" s="267"/>
      <c r="K750" s="267"/>
      <c r="L750" s="267"/>
    </row>
    <row r="751" spans="5:12">
      <c r="E751" s="60"/>
      <c r="F751" s="267"/>
      <c r="G751" s="267"/>
      <c r="H751" s="267"/>
      <c r="I751" s="267"/>
      <c r="J751" s="267"/>
      <c r="K751" s="267"/>
      <c r="L751" s="267"/>
    </row>
    <row r="752" spans="5:12">
      <c r="E752" s="60"/>
      <c r="F752" s="267"/>
      <c r="G752" s="267"/>
      <c r="H752" s="267"/>
      <c r="I752" s="267"/>
      <c r="J752" s="267"/>
      <c r="K752" s="267"/>
      <c r="L752" s="267"/>
    </row>
    <row r="753" spans="5:12">
      <c r="E753" s="60"/>
      <c r="F753" s="267"/>
      <c r="G753" s="267"/>
      <c r="H753" s="267"/>
      <c r="I753" s="267"/>
      <c r="J753" s="267"/>
      <c r="K753" s="267"/>
      <c r="L753" s="267"/>
    </row>
    <row r="754" spans="5:12">
      <c r="E754" s="60"/>
      <c r="F754" s="267"/>
      <c r="G754" s="267"/>
      <c r="H754" s="267"/>
      <c r="I754" s="267"/>
      <c r="J754" s="267"/>
      <c r="K754" s="267"/>
      <c r="L754" s="267"/>
    </row>
    <row r="755" spans="5:12">
      <c r="E755" s="60"/>
      <c r="F755" s="267"/>
      <c r="G755" s="267"/>
      <c r="H755" s="267"/>
      <c r="I755" s="267"/>
      <c r="J755" s="267"/>
      <c r="K755" s="267"/>
      <c r="L755" s="267"/>
    </row>
    <row r="756" spans="5:12">
      <c r="E756" s="60"/>
      <c r="F756" s="267"/>
      <c r="G756" s="267"/>
      <c r="H756" s="267"/>
      <c r="I756" s="267"/>
      <c r="J756" s="267"/>
      <c r="K756" s="267"/>
      <c r="L756" s="267"/>
    </row>
    <row r="757" spans="5:12">
      <c r="E757" s="60"/>
      <c r="F757" s="267"/>
      <c r="G757" s="267"/>
      <c r="H757" s="267"/>
      <c r="I757" s="267"/>
      <c r="J757" s="267"/>
      <c r="K757" s="267"/>
      <c r="L757" s="267"/>
    </row>
    <row r="758" spans="5:12">
      <c r="E758" s="60"/>
      <c r="F758" s="267"/>
      <c r="G758" s="267"/>
      <c r="H758" s="267"/>
      <c r="I758" s="267"/>
      <c r="J758" s="267"/>
      <c r="K758" s="267"/>
      <c r="L758" s="267"/>
    </row>
    <row r="759" spans="5:12">
      <c r="E759" s="60"/>
      <c r="F759" s="267"/>
      <c r="G759" s="267"/>
      <c r="H759" s="267"/>
      <c r="I759" s="267"/>
      <c r="J759" s="267"/>
      <c r="K759" s="267"/>
      <c r="L759" s="267"/>
    </row>
    <row r="760" spans="5:12">
      <c r="E760" s="60"/>
      <c r="F760" s="267"/>
      <c r="G760" s="267"/>
      <c r="H760" s="267"/>
      <c r="I760" s="267"/>
      <c r="J760" s="267"/>
      <c r="K760" s="267"/>
      <c r="L760" s="267"/>
    </row>
    <row r="761" spans="5:12">
      <c r="E761" s="60"/>
      <c r="F761" s="267"/>
      <c r="G761" s="267"/>
      <c r="H761" s="267"/>
      <c r="I761" s="267"/>
      <c r="J761" s="267"/>
      <c r="K761" s="267"/>
      <c r="L761" s="267"/>
    </row>
    <row r="762" spans="5:12">
      <c r="E762" s="60"/>
      <c r="F762" s="267"/>
      <c r="G762" s="267"/>
      <c r="H762" s="267"/>
      <c r="I762" s="267"/>
      <c r="J762" s="267"/>
      <c r="K762" s="267"/>
      <c r="L762" s="267"/>
    </row>
    <row r="763" spans="5:12">
      <c r="E763" s="60"/>
      <c r="F763" s="267"/>
      <c r="G763" s="267"/>
      <c r="H763" s="267"/>
      <c r="I763" s="267"/>
      <c r="J763" s="267"/>
      <c r="K763" s="267"/>
      <c r="L763" s="267"/>
    </row>
    <row r="764" spans="5:12">
      <c r="E764" s="60"/>
      <c r="F764" s="267"/>
      <c r="G764" s="267"/>
      <c r="H764" s="267"/>
      <c r="I764" s="267"/>
      <c r="J764" s="267"/>
      <c r="K764" s="267"/>
      <c r="L764" s="267"/>
    </row>
    <row r="765" spans="5:12">
      <c r="E765" s="60"/>
      <c r="F765" s="267"/>
      <c r="G765" s="267"/>
      <c r="H765" s="267"/>
      <c r="I765" s="267"/>
      <c r="J765" s="267"/>
      <c r="K765" s="267"/>
      <c r="L765" s="267"/>
    </row>
    <row r="766" spans="5:12">
      <c r="E766" s="60"/>
      <c r="F766" s="267"/>
      <c r="G766" s="267"/>
      <c r="H766" s="267"/>
      <c r="I766" s="267"/>
      <c r="J766" s="267"/>
      <c r="K766" s="267"/>
      <c r="L766" s="267"/>
    </row>
    <row r="767" spans="5:12">
      <c r="E767" s="60"/>
      <c r="F767" s="267"/>
      <c r="G767" s="267"/>
      <c r="H767" s="267"/>
      <c r="I767" s="267"/>
      <c r="J767" s="267"/>
      <c r="K767" s="267"/>
      <c r="L767" s="267"/>
    </row>
    <row r="768" spans="5:12">
      <c r="E768" s="60"/>
      <c r="F768" s="267"/>
      <c r="G768" s="267"/>
      <c r="H768" s="267"/>
      <c r="I768" s="267"/>
      <c r="J768" s="267"/>
      <c r="K768" s="267"/>
      <c r="L768" s="267"/>
    </row>
    <row r="769" spans="5:12">
      <c r="E769" s="60"/>
      <c r="F769" s="267"/>
      <c r="G769" s="267"/>
      <c r="H769" s="267"/>
      <c r="I769" s="267"/>
      <c r="J769" s="267"/>
      <c r="K769" s="267"/>
      <c r="L769" s="267"/>
    </row>
    <row r="770" spans="5:12">
      <c r="E770" s="60"/>
      <c r="F770" s="267"/>
      <c r="G770" s="267"/>
      <c r="H770" s="267"/>
      <c r="I770" s="267"/>
      <c r="J770" s="267"/>
      <c r="K770" s="267"/>
      <c r="L770" s="267"/>
    </row>
    <row r="771" spans="5:12">
      <c r="E771" s="60"/>
      <c r="F771" s="267"/>
      <c r="G771" s="267"/>
      <c r="H771" s="267"/>
      <c r="I771" s="267"/>
      <c r="J771" s="267"/>
      <c r="K771" s="267"/>
      <c r="L771" s="267"/>
    </row>
    <row r="772" spans="5:12">
      <c r="E772" s="60"/>
      <c r="F772" s="267"/>
      <c r="G772" s="267"/>
      <c r="H772" s="267"/>
      <c r="I772" s="267"/>
      <c r="J772" s="267"/>
      <c r="K772" s="267"/>
      <c r="L772" s="267"/>
    </row>
    <row r="773" spans="5:12">
      <c r="E773" s="60"/>
      <c r="F773" s="267"/>
      <c r="G773" s="267"/>
      <c r="H773" s="267"/>
      <c r="I773" s="267"/>
      <c r="J773" s="267"/>
      <c r="K773" s="267"/>
      <c r="L773" s="267"/>
    </row>
    <row r="774" spans="5:12">
      <c r="E774" s="60"/>
      <c r="F774" s="267"/>
      <c r="G774" s="267"/>
      <c r="H774" s="267"/>
      <c r="I774" s="267"/>
      <c r="J774" s="267"/>
      <c r="K774" s="267"/>
      <c r="L774" s="267"/>
    </row>
    <row r="775" spans="5:12">
      <c r="E775" s="60"/>
      <c r="F775" s="267"/>
      <c r="G775" s="267"/>
      <c r="H775" s="267"/>
      <c r="I775" s="267"/>
      <c r="J775" s="267"/>
      <c r="K775" s="267"/>
      <c r="L775" s="267"/>
    </row>
    <row r="776" spans="5:12">
      <c r="E776" s="60"/>
      <c r="F776" s="267"/>
      <c r="G776" s="267"/>
      <c r="H776" s="267"/>
      <c r="I776" s="267"/>
      <c r="J776" s="267"/>
      <c r="K776" s="267"/>
      <c r="L776" s="267"/>
    </row>
    <row r="777" spans="5:12">
      <c r="E777" s="60"/>
      <c r="F777" s="267"/>
      <c r="G777" s="267"/>
      <c r="H777" s="267"/>
      <c r="I777" s="267"/>
      <c r="J777" s="267"/>
      <c r="K777" s="267"/>
      <c r="L777" s="267"/>
    </row>
    <row r="778" spans="5:12">
      <c r="E778" s="60"/>
      <c r="F778" s="267"/>
      <c r="G778" s="267"/>
      <c r="H778" s="267"/>
      <c r="I778" s="267"/>
      <c r="J778" s="267"/>
      <c r="K778" s="267"/>
      <c r="L778" s="267"/>
    </row>
    <row r="779" spans="5:12">
      <c r="E779" s="60"/>
      <c r="F779" s="267"/>
      <c r="G779" s="267"/>
      <c r="H779" s="267"/>
      <c r="I779" s="267"/>
      <c r="J779" s="267"/>
      <c r="K779" s="267"/>
      <c r="L779" s="267"/>
    </row>
    <row r="780" spans="5:12">
      <c r="E780" s="60"/>
      <c r="F780" s="267"/>
      <c r="G780" s="267"/>
      <c r="H780" s="267"/>
      <c r="I780" s="267"/>
      <c r="J780" s="267"/>
      <c r="K780" s="267"/>
      <c r="L780" s="267"/>
    </row>
    <row r="781" spans="5:12">
      <c r="E781" s="60"/>
      <c r="F781" s="267"/>
      <c r="G781" s="267"/>
      <c r="H781" s="267"/>
      <c r="I781" s="267"/>
      <c r="J781" s="267"/>
      <c r="K781" s="267"/>
      <c r="L781" s="267"/>
    </row>
    <row r="782" spans="5:12">
      <c r="E782" s="60"/>
      <c r="F782" s="267"/>
      <c r="G782" s="267"/>
      <c r="H782" s="267"/>
      <c r="I782" s="267"/>
      <c r="J782" s="267"/>
      <c r="K782" s="267"/>
      <c r="L782" s="267"/>
    </row>
    <row r="783" spans="5:12">
      <c r="E783" s="60"/>
      <c r="F783" s="267"/>
      <c r="G783" s="267"/>
      <c r="H783" s="267"/>
      <c r="I783" s="267"/>
      <c r="J783" s="267"/>
      <c r="K783" s="267"/>
      <c r="L783" s="267"/>
    </row>
    <row r="784" spans="5:12">
      <c r="E784" s="60"/>
      <c r="F784" s="267"/>
      <c r="G784" s="267"/>
      <c r="H784" s="267"/>
      <c r="I784" s="267"/>
      <c r="J784" s="267"/>
      <c r="K784" s="267"/>
      <c r="L784" s="267"/>
    </row>
    <row r="785" spans="5:12">
      <c r="E785" s="60"/>
      <c r="F785" s="267"/>
      <c r="G785" s="267"/>
      <c r="H785" s="267"/>
      <c r="I785" s="267"/>
      <c r="J785" s="267"/>
      <c r="K785" s="267"/>
      <c r="L785" s="267"/>
    </row>
    <row r="786" spans="5:12">
      <c r="E786" s="60"/>
      <c r="F786" s="267"/>
      <c r="G786" s="267"/>
      <c r="H786" s="267"/>
      <c r="I786" s="267"/>
      <c r="J786" s="267"/>
      <c r="K786" s="267"/>
      <c r="L786" s="267"/>
    </row>
    <row r="787" spans="5:12">
      <c r="E787" s="60"/>
      <c r="F787" s="267"/>
      <c r="G787" s="267"/>
      <c r="H787" s="267"/>
      <c r="I787" s="267"/>
      <c r="J787" s="267"/>
      <c r="K787" s="267"/>
      <c r="L787" s="267"/>
    </row>
    <row r="788" spans="5:12">
      <c r="E788" s="60"/>
      <c r="F788" s="267"/>
      <c r="G788" s="267"/>
      <c r="H788" s="267"/>
      <c r="I788" s="267"/>
      <c r="J788" s="267"/>
      <c r="K788" s="267"/>
      <c r="L788" s="267"/>
    </row>
    <row r="789" spans="5:12">
      <c r="E789" s="60"/>
      <c r="F789" s="267"/>
      <c r="G789" s="267"/>
      <c r="H789" s="267"/>
      <c r="I789" s="267"/>
      <c r="J789" s="267"/>
      <c r="K789" s="267"/>
      <c r="L789" s="267"/>
    </row>
    <row r="790" spans="5:12">
      <c r="E790" s="60"/>
      <c r="F790" s="267"/>
      <c r="G790" s="267"/>
      <c r="H790" s="267"/>
      <c r="I790" s="267"/>
      <c r="J790" s="267"/>
      <c r="K790" s="267"/>
      <c r="L790" s="267"/>
    </row>
    <row r="791" spans="5:12">
      <c r="E791" s="60"/>
      <c r="F791" s="267"/>
      <c r="G791" s="267"/>
      <c r="H791" s="267"/>
      <c r="I791" s="267"/>
      <c r="J791" s="267"/>
      <c r="K791" s="267"/>
      <c r="L791" s="267"/>
    </row>
    <row r="792" spans="5:12">
      <c r="E792" s="60"/>
      <c r="F792" s="267"/>
      <c r="G792" s="267"/>
      <c r="H792" s="267"/>
      <c r="I792" s="267"/>
      <c r="J792" s="267"/>
      <c r="K792" s="267"/>
      <c r="L792" s="267"/>
    </row>
    <row r="793" spans="5:12">
      <c r="E793" s="60"/>
      <c r="F793" s="267"/>
      <c r="G793" s="267"/>
      <c r="H793" s="267"/>
      <c r="I793" s="267"/>
      <c r="J793" s="267"/>
      <c r="K793" s="267"/>
      <c r="L793" s="267"/>
    </row>
    <row r="794" spans="5:12">
      <c r="E794" s="60"/>
      <c r="F794" s="267"/>
      <c r="G794" s="267"/>
      <c r="H794" s="267"/>
      <c r="I794" s="267"/>
      <c r="J794" s="267"/>
      <c r="K794" s="267"/>
      <c r="L794" s="267"/>
    </row>
    <row r="795" spans="5:12">
      <c r="E795" s="60"/>
      <c r="F795" s="267"/>
      <c r="G795" s="267"/>
      <c r="H795" s="267"/>
      <c r="I795" s="267"/>
      <c r="J795" s="267"/>
      <c r="K795" s="267"/>
      <c r="L795" s="267"/>
    </row>
    <row r="796" spans="5:12">
      <c r="E796" s="60"/>
      <c r="F796" s="267"/>
      <c r="G796" s="267"/>
      <c r="H796" s="267"/>
      <c r="I796" s="267"/>
      <c r="J796" s="267"/>
      <c r="K796" s="267"/>
      <c r="L796" s="267"/>
    </row>
    <row r="797" spans="5:12">
      <c r="E797" s="60"/>
      <c r="F797" s="267"/>
      <c r="G797" s="267"/>
      <c r="H797" s="267"/>
      <c r="I797" s="267"/>
      <c r="J797" s="267"/>
      <c r="K797" s="267"/>
      <c r="L797" s="267"/>
    </row>
    <row r="798" spans="5:12">
      <c r="E798" s="60"/>
      <c r="F798" s="267"/>
      <c r="G798" s="267"/>
      <c r="H798" s="267"/>
      <c r="I798" s="267"/>
      <c r="J798" s="267"/>
      <c r="K798" s="267"/>
      <c r="L798" s="267"/>
    </row>
    <row r="799" spans="5:12">
      <c r="E799" s="60"/>
      <c r="F799" s="267"/>
      <c r="G799" s="267"/>
      <c r="H799" s="267"/>
      <c r="I799" s="267"/>
      <c r="J799" s="267"/>
      <c r="K799" s="267"/>
      <c r="L799" s="267"/>
    </row>
    <row r="800" spans="5:12">
      <c r="E800" s="60"/>
      <c r="F800" s="267"/>
      <c r="G800" s="267"/>
      <c r="H800" s="267"/>
      <c r="I800" s="267"/>
      <c r="J800" s="267"/>
      <c r="K800" s="267"/>
      <c r="L800" s="267"/>
    </row>
    <row r="801" spans="5:12">
      <c r="E801" s="60"/>
      <c r="F801" s="267"/>
      <c r="G801" s="267"/>
      <c r="H801" s="267"/>
      <c r="I801" s="267"/>
      <c r="J801" s="267"/>
      <c r="K801" s="267"/>
      <c r="L801" s="267"/>
    </row>
    <row r="802" spans="5:12">
      <c r="E802" s="60"/>
      <c r="F802" s="267"/>
      <c r="G802" s="267"/>
      <c r="H802" s="267"/>
      <c r="I802" s="267"/>
      <c r="J802" s="267"/>
      <c r="K802" s="267"/>
      <c r="L802" s="267"/>
    </row>
    <row r="803" spans="5:12">
      <c r="E803" s="60"/>
      <c r="F803" s="267"/>
      <c r="G803" s="267"/>
      <c r="H803" s="267"/>
      <c r="I803" s="267"/>
      <c r="J803" s="267"/>
      <c r="K803" s="267"/>
      <c r="L803" s="267"/>
    </row>
    <row r="804" spans="5:12">
      <c r="E804" s="60"/>
      <c r="F804" s="267"/>
      <c r="G804" s="267"/>
      <c r="H804" s="267"/>
      <c r="I804" s="267"/>
      <c r="J804" s="267"/>
      <c r="K804" s="267"/>
      <c r="L804" s="267"/>
    </row>
    <row r="805" spans="5:12">
      <c r="E805" s="60"/>
      <c r="F805" s="267"/>
      <c r="G805" s="267"/>
      <c r="H805" s="267"/>
      <c r="I805" s="267"/>
      <c r="J805" s="267"/>
      <c r="K805" s="267"/>
      <c r="L805" s="267"/>
    </row>
    <row r="806" spans="5:12">
      <c r="E806" s="60"/>
      <c r="F806" s="267"/>
      <c r="G806" s="267"/>
      <c r="H806" s="267"/>
      <c r="I806" s="267"/>
      <c r="J806" s="267"/>
      <c r="K806" s="267"/>
      <c r="L806" s="267"/>
    </row>
    <row r="807" spans="5:12">
      <c r="E807" s="60"/>
      <c r="F807" s="267"/>
      <c r="G807" s="267"/>
      <c r="H807" s="267"/>
      <c r="I807" s="267"/>
      <c r="J807" s="267"/>
      <c r="K807" s="267"/>
      <c r="L807" s="267"/>
    </row>
    <row r="808" spans="5:12">
      <c r="E808" s="60"/>
      <c r="F808" s="267"/>
      <c r="G808" s="267"/>
      <c r="H808" s="267"/>
      <c r="I808" s="267"/>
      <c r="J808" s="267"/>
      <c r="K808" s="267"/>
      <c r="L808" s="267"/>
    </row>
    <row r="809" spans="5:12">
      <c r="E809" s="60"/>
      <c r="F809" s="267"/>
      <c r="G809" s="267"/>
      <c r="H809" s="267"/>
      <c r="I809" s="267"/>
      <c r="J809" s="267"/>
      <c r="K809" s="267"/>
      <c r="L809" s="267"/>
    </row>
    <row r="810" spans="5:12">
      <c r="E810" s="60"/>
      <c r="F810" s="267"/>
      <c r="G810" s="267"/>
      <c r="H810" s="267"/>
      <c r="I810" s="267"/>
      <c r="J810" s="267"/>
      <c r="K810" s="267"/>
      <c r="L810" s="267"/>
    </row>
    <row r="811" spans="5:12">
      <c r="E811" s="60"/>
      <c r="F811" s="267"/>
      <c r="G811" s="267"/>
      <c r="H811" s="267"/>
      <c r="I811" s="267"/>
      <c r="J811" s="267"/>
      <c r="K811" s="267"/>
      <c r="L811" s="267"/>
    </row>
    <row r="812" spans="5:12">
      <c r="E812" s="60"/>
      <c r="F812" s="267"/>
      <c r="G812" s="267"/>
      <c r="H812" s="267"/>
      <c r="I812" s="267"/>
      <c r="J812" s="267"/>
      <c r="K812" s="267"/>
      <c r="L812" s="267"/>
    </row>
    <row r="813" spans="5:12">
      <c r="E813" s="60"/>
      <c r="F813" s="267"/>
      <c r="G813" s="267"/>
      <c r="H813" s="267"/>
      <c r="I813" s="267"/>
      <c r="J813" s="267"/>
      <c r="K813" s="267"/>
      <c r="L813" s="267"/>
    </row>
    <row r="814" spans="5:12">
      <c r="E814" s="60"/>
      <c r="F814" s="267"/>
      <c r="G814" s="267"/>
      <c r="H814" s="267"/>
      <c r="I814" s="267"/>
      <c r="J814" s="267"/>
      <c r="K814" s="267"/>
      <c r="L814" s="267"/>
    </row>
    <row r="815" spans="5:12">
      <c r="E815" s="60"/>
      <c r="F815" s="267"/>
      <c r="G815" s="267"/>
      <c r="H815" s="267"/>
      <c r="I815" s="267"/>
      <c r="J815" s="267"/>
      <c r="K815" s="267"/>
      <c r="L815" s="267"/>
    </row>
    <row r="816" spans="5:12">
      <c r="E816" s="60"/>
      <c r="F816" s="267"/>
      <c r="G816" s="267"/>
      <c r="H816" s="267"/>
      <c r="I816" s="267"/>
      <c r="J816" s="267"/>
      <c r="K816" s="267"/>
      <c r="L816" s="267"/>
    </row>
    <row r="817" spans="5:12">
      <c r="E817" s="60"/>
      <c r="F817" s="267"/>
      <c r="G817" s="267"/>
      <c r="H817" s="267"/>
      <c r="I817" s="267"/>
      <c r="J817" s="267"/>
      <c r="K817" s="267"/>
      <c r="L817" s="267"/>
    </row>
    <row r="818" spans="5:12">
      <c r="E818" s="60"/>
      <c r="F818" s="267"/>
      <c r="G818" s="267"/>
      <c r="H818" s="267"/>
      <c r="I818" s="267"/>
      <c r="J818" s="267"/>
      <c r="K818" s="267"/>
      <c r="L818" s="267"/>
    </row>
    <row r="819" spans="5:12">
      <c r="E819" s="60"/>
      <c r="F819" s="267"/>
      <c r="G819" s="267"/>
      <c r="H819" s="267"/>
      <c r="I819" s="267"/>
      <c r="J819" s="267"/>
      <c r="K819" s="267"/>
      <c r="L819" s="267"/>
    </row>
    <row r="820" spans="5:12">
      <c r="E820" s="60"/>
      <c r="F820" s="267"/>
      <c r="G820" s="267"/>
      <c r="H820" s="267"/>
      <c r="I820" s="267"/>
      <c r="J820" s="267"/>
      <c r="K820" s="267"/>
      <c r="L820" s="267"/>
    </row>
    <row r="821" spans="5:12">
      <c r="E821" s="60"/>
      <c r="F821" s="267"/>
      <c r="G821" s="267"/>
      <c r="H821" s="267"/>
      <c r="I821" s="267"/>
      <c r="J821" s="267"/>
      <c r="K821" s="267"/>
      <c r="L821" s="267"/>
    </row>
    <row r="822" spans="5:12">
      <c r="E822" s="60"/>
      <c r="F822" s="267"/>
      <c r="G822" s="267"/>
      <c r="H822" s="267"/>
      <c r="I822" s="267"/>
      <c r="J822" s="267"/>
      <c r="K822" s="267"/>
      <c r="L822" s="267"/>
    </row>
    <row r="823" spans="5:12">
      <c r="E823" s="60"/>
      <c r="F823" s="267"/>
      <c r="G823" s="267"/>
      <c r="H823" s="267"/>
      <c r="I823" s="267"/>
      <c r="J823" s="267"/>
      <c r="K823" s="267"/>
      <c r="L823" s="267"/>
    </row>
    <row r="824" spans="5:12">
      <c r="E824" s="60"/>
      <c r="F824" s="267"/>
      <c r="G824" s="267"/>
      <c r="H824" s="267"/>
      <c r="I824" s="267"/>
      <c r="J824" s="267"/>
      <c r="K824" s="267"/>
      <c r="L824" s="267"/>
    </row>
    <row r="825" spans="5:12">
      <c r="E825" s="60"/>
      <c r="F825" s="267"/>
      <c r="G825" s="267"/>
      <c r="H825" s="267"/>
      <c r="I825" s="267"/>
      <c r="J825" s="267"/>
      <c r="K825" s="267"/>
      <c r="L825" s="267"/>
    </row>
    <row r="826" spans="5:12">
      <c r="E826" s="60"/>
      <c r="F826" s="267"/>
      <c r="G826" s="267"/>
      <c r="H826" s="267"/>
      <c r="I826" s="267"/>
      <c r="J826" s="267"/>
      <c r="K826" s="267"/>
      <c r="L826" s="267"/>
    </row>
    <row r="827" spans="5:12">
      <c r="E827" s="60"/>
      <c r="F827" s="267"/>
      <c r="G827" s="267"/>
      <c r="H827" s="267"/>
      <c r="I827" s="267"/>
      <c r="J827" s="267"/>
      <c r="K827" s="267"/>
      <c r="L827" s="267"/>
    </row>
    <row r="828" spans="5:12">
      <c r="E828" s="60"/>
      <c r="F828" s="267"/>
      <c r="G828" s="267"/>
      <c r="H828" s="267"/>
      <c r="I828" s="267"/>
      <c r="J828" s="267"/>
      <c r="K828" s="267"/>
      <c r="L828" s="267"/>
    </row>
    <row r="829" spans="5:12">
      <c r="E829" s="60"/>
      <c r="F829" s="267"/>
      <c r="G829" s="267"/>
      <c r="H829" s="267"/>
      <c r="I829" s="267"/>
      <c r="J829" s="267"/>
      <c r="K829" s="267"/>
      <c r="L829" s="267"/>
    </row>
    <row r="830" spans="5:12">
      <c r="E830" s="60"/>
      <c r="F830" s="267"/>
      <c r="G830" s="267"/>
      <c r="H830" s="267"/>
      <c r="I830" s="267"/>
      <c r="J830" s="267"/>
      <c r="K830" s="267"/>
      <c r="L830" s="267"/>
    </row>
    <row r="831" spans="5:12">
      <c r="E831" s="60"/>
      <c r="F831" s="267"/>
      <c r="G831" s="267"/>
      <c r="H831" s="267"/>
      <c r="I831" s="267"/>
      <c r="J831" s="267"/>
      <c r="K831" s="267"/>
      <c r="L831" s="267"/>
    </row>
    <row r="832" spans="5:12">
      <c r="E832" s="60"/>
      <c r="F832" s="267"/>
      <c r="G832" s="267"/>
      <c r="H832" s="267"/>
      <c r="I832" s="267"/>
      <c r="J832" s="267"/>
      <c r="K832" s="267"/>
      <c r="L832" s="267"/>
    </row>
    <row r="833" spans="5:12">
      <c r="E833" s="60"/>
      <c r="F833" s="267"/>
      <c r="G833" s="267"/>
      <c r="H833" s="267"/>
      <c r="I833" s="267"/>
      <c r="J833" s="267"/>
      <c r="K833" s="267"/>
      <c r="L833" s="267"/>
    </row>
    <row r="834" spans="5:12">
      <c r="E834" s="60"/>
      <c r="F834" s="267"/>
      <c r="G834" s="267"/>
      <c r="H834" s="267"/>
      <c r="I834" s="267"/>
      <c r="J834" s="267"/>
      <c r="K834" s="267"/>
      <c r="L834" s="267"/>
    </row>
    <row r="835" spans="5:12">
      <c r="E835" s="60"/>
      <c r="F835" s="267"/>
      <c r="G835" s="267"/>
      <c r="H835" s="267"/>
      <c r="I835" s="267"/>
      <c r="J835" s="267"/>
      <c r="K835" s="267"/>
      <c r="L835" s="267"/>
    </row>
    <row r="836" spans="5:12">
      <c r="E836" s="60"/>
      <c r="F836" s="267"/>
      <c r="G836" s="267"/>
      <c r="H836" s="267"/>
      <c r="I836" s="267"/>
      <c r="J836" s="267"/>
      <c r="K836" s="267"/>
      <c r="L836" s="267"/>
    </row>
    <row r="837" spans="5:12">
      <c r="E837" s="60"/>
      <c r="F837" s="267"/>
      <c r="G837" s="267"/>
      <c r="H837" s="267"/>
      <c r="I837" s="267"/>
      <c r="J837" s="267"/>
      <c r="K837" s="267"/>
      <c r="L837" s="267"/>
    </row>
    <row r="838" spans="5:12">
      <c r="E838" s="60"/>
      <c r="F838" s="267"/>
      <c r="G838" s="267"/>
      <c r="H838" s="267"/>
      <c r="I838" s="267"/>
      <c r="J838" s="267"/>
      <c r="K838" s="267"/>
      <c r="L838" s="267"/>
    </row>
    <row r="839" spans="5:12">
      <c r="E839" s="60"/>
      <c r="F839" s="267"/>
      <c r="G839" s="267"/>
      <c r="H839" s="267"/>
      <c r="I839" s="267"/>
      <c r="J839" s="267"/>
      <c r="K839" s="267"/>
      <c r="L839" s="267"/>
    </row>
    <row r="840" spans="5:12">
      <c r="E840" s="60"/>
      <c r="F840" s="267"/>
      <c r="G840" s="267"/>
      <c r="H840" s="267"/>
      <c r="I840" s="267"/>
      <c r="J840" s="267"/>
      <c r="K840" s="267"/>
      <c r="L840" s="267"/>
    </row>
    <row r="841" spans="5:12">
      <c r="E841" s="60"/>
      <c r="F841" s="267"/>
      <c r="G841" s="267"/>
      <c r="H841" s="267"/>
      <c r="I841" s="267"/>
      <c r="J841" s="267"/>
      <c r="K841" s="267"/>
      <c r="L841" s="267"/>
    </row>
    <row r="842" spans="5:12">
      <c r="E842" s="60"/>
      <c r="F842" s="267"/>
      <c r="G842" s="267"/>
      <c r="H842" s="267"/>
      <c r="I842" s="267"/>
      <c r="J842" s="267"/>
      <c r="K842" s="267"/>
      <c r="L842" s="267"/>
    </row>
    <row r="843" spans="5:12">
      <c r="E843" s="60"/>
      <c r="F843" s="267"/>
      <c r="G843" s="267"/>
      <c r="H843" s="267"/>
      <c r="I843" s="267"/>
      <c r="J843" s="267"/>
      <c r="K843" s="267"/>
      <c r="L843" s="267"/>
    </row>
    <row r="844" spans="5:12">
      <c r="E844" s="60"/>
      <c r="F844" s="267"/>
      <c r="G844" s="267"/>
      <c r="H844" s="267"/>
      <c r="I844" s="267"/>
      <c r="J844" s="267"/>
      <c r="K844" s="267"/>
      <c r="L844" s="267"/>
    </row>
    <row r="845" spans="5:12">
      <c r="E845" s="60"/>
      <c r="F845" s="267"/>
      <c r="G845" s="267"/>
      <c r="H845" s="267"/>
      <c r="I845" s="267"/>
      <c r="J845" s="267"/>
      <c r="K845" s="267"/>
      <c r="L845" s="267"/>
    </row>
    <row r="846" spans="5:12">
      <c r="E846" s="60"/>
      <c r="F846" s="267"/>
      <c r="G846" s="267"/>
      <c r="H846" s="267"/>
      <c r="I846" s="267"/>
      <c r="J846" s="267"/>
      <c r="K846" s="267"/>
      <c r="L846" s="267"/>
    </row>
    <row r="847" spans="5:12">
      <c r="E847" s="60"/>
      <c r="F847" s="267"/>
      <c r="G847" s="267"/>
      <c r="H847" s="267"/>
      <c r="I847" s="267"/>
      <c r="J847" s="267"/>
      <c r="K847" s="267"/>
      <c r="L847" s="267"/>
    </row>
    <row r="848" spans="5:12">
      <c r="E848" s="60"/>
      <c r="F848" s="267"/>
      <c r="G848" s="267"/>
      <c r="H848" s="267"/>
      <c r="I848" s="267"/>
      <c r="J848" s="267"/>
      <c r="K848" s="267"/>
      <c r="L848" s="267"/>
    </row>
    <row r="849" spans="5:12">
      <c r="E849" s="60"/>
      <c r="F849" s="267"/>
      <c r="G849" s="267"/>
      <c r="H849" s="267"/>
      <c r="I849" s="267"/>
      <c r="J849" s="267"/>
      <c r="K849" s="267"/>
      <c r="L849" s="267"/>
    </row>
    <row r="850" spans="5:12">
      <c r="E850" s="60"/>
      <c r="F850" s="267"/>
      <c r="G850" s="267"/>
      <c r="H850" s="267"/>
      <c r="I850" s="267"/>
      <c r="J850" s="267"/>
      <c r="K850" s="267"/>
      <c r="L850" s="267"/>
    </row>
    <row r="851" spans="5:12">
      <c r="E851" s="60"/>
      <c r="F851" s="267"/>
      <c r="G851" s="267"/>
      <c r="H851" s="267"/>
      <c r="I851" s="267"/>
      <c r="J851" s="267"/>
      <c r="K851" s="267"/>
      <c r="L851" s="267"/>
    </row>
    <row r="852" spans="5:12">
      <c r="E852" s="60"/>
      <c r="F852" s="267"/>
      <c r="G852" s="267"/>
      <c r="H852" s="267"/>
      <c r="I852" s="267"/>
      <c r="J852" s="267"/>
      <c r="K852" s="267"/>
      <c r="L852" s="267"/>
    </row>
    <row r="853" spans="5:12">
      <c r="E853" s="60"/>
      <c r="F853" s="267"/>
      <c r="G853" s="267"/>
      <c r="H853" s="267"/>
      <c r="I853" s="267"/>
      <c r="J853" s="267"/>
      <c r="K853" s="267"/>
      <c r="L853" s="267"/>
    </row>
    <row r="854" spans="5:12">
      <c r="E854" s="60"/>
      <c r="F854" s="267"/>
      <c r="G854" s="267"/>
      <c r="H854" s="267"/>
      <c r="I854" s="267"/>
      <c r="J854" s="267"/>
      <c r="K854" s="267"/>
      <c r="L854" s="267"/>
    </row>
    <row r="855" spans="5:12">
      <c r="E855" s="60"/>
      <c r="F855" s="267"/>
      <c r="G855" s="267"/>
      <c r="H855" s="267"/>
      <c r="I855" s="267"/>
      <c r="J855" s="267"/>
      <c r="K855" s="267"/>
      <c r="L855" s="267"/>
    </row>
    <row r="856" spans="5:12">
      <c r="E856" s="60"/>
      <c r="F856" s="267"/>
      <c r="G856" s="267"/>
      <c r="H856" s="267"/>
      <c r="I856" s="267"/>
      <c r="J856" s="267"/>
      <c r="K856" s="267"/>
      <c r="L856" s="267"/>
    </row>
    <row r="857" spans="5:12">
      <c r="E857" s="60"/>
      <c r="F857" s="267"/>
      <c r="G857" s="267"/>
      <c r="H857" s="267"/>
      <c r="I857" s="267"/>
      <c r="J857" s="267"/>
      <c r="K857" s="267"/>
      <c r="L857" s="267"/>
    </row>
    <row r="858" spans="5:12">
      <c r="E858" s="60"/>
      <c r="F858" s="267"/>
      <c r="G858" s="267"/>
      <c r="H858" s="267"/>
      <c r="I858" s="267"/>
      <c r="J858" s="267"/>
      <c r="K858" s="267"/>
      <c r="L858" s="267"/>
    </row>
    <row r="859" spans="5:12">
      <c r="E859" s="60"/>
      <c r="F859" s="267"/>
      <c r="G859" s="267"/>
      <c r="H859" s="267"/>
      <c r="I859" s="267"/>
      <c r="J859" s="267"/>
      <c r="K859" s="267"/>
      <c r="L859" s="267"/>
    </row>
    <row r="860" spans="5:12">
      <c r="E860" s="60"/>
      <c r="F860" s="267"/>
      <c r="G860" s="267"/>
      <c r="H860" s="267"/>
      <c r="I860" s="267"/>
      <c r="J860" s="267"/>
      <c r="K860" s="267"/>
      <c r="L860" s="267"/>
    </row>
    <row r="861" spans="5:12">
      <c r="E861" s="60"/>
      <c r="F861" s="267"/>
      <c r="G861" s="267"/>
      <c r="H861" s="267"/>
      <c r="I861" s="267"/>
      <c r="J861" s="267"/>
      <c r="K861" s="267"/>
      <c r="L861" s="267"/>
    </row>
    <row r="862" spans="5:12">
      <c r="E862" s="60"/>
      <c r="F862" s="267"/>
      <c r="G862" s="267"/>
      <c r="H862" s="267"/>
      <c r="I862" s="267"/>
      <c r="J862" s="267"/>
      <c r="K862" s="267"/>
      <c r="L862" s="267"/>
    </row>
    <row r="863" spans="5:12">
      <c r="E863" s="60"/>
      <c r="F863" s="267"/>
      <c r="G863" s="267"/>
      <c r="H863" s="267"/>
      <c r="I863" s="267"/>
      <c r="J863" s="267"/>
      <c r="K863" s="267"/>
      <c r="L863" s="267"/>
    </row>
    <row r="864" spans="5:12">
      <c r="E864" s="60"/>
      <c r="F864" s="267"/>
      <c r="G864" s="267"/>
      <c r="H864" s="267"/>
      <c r="I864" s="267"/>
      <c r="J864" s="267"/>
      <c r="K864" s="267"/>
      <c r="L864" s="267"/>
    </row>
    <row r="865" spans="5:12">
      <c r="E865" s="60"/>
      <c r="F865" s="267"/>
      <c r="G865" s="267"/>
      <c r="H865" s="267"/>
      <c r="I865" s="267"/>
      <c r="J865" s="267"/>
      <c r="K865" s="267"/>
      <c r="L865" s="267"/>
    </row>
    <row r="866" spans="5:12">
      <c r="E866" s="60"/>
      <c r="F866" s="267"/>
      <c r="G866" s="267"/>
      <c r="H866" s="267"/>
      <c r="I866" s="267"/>
      <c r="J866" s="267"/>
      <c r="K866" s="267"/>
      <c r="L866" s="267"/>
    </row>
    <row r="867" spans="5:12">
      <c r="E867" s="60"/>
      <c r="F867" s="267"/>
      <c r="G867" s="267"/>
      <c r="H867" s="267"/>
      <c r="I867" s="267"/>
      <c r="J867" s="267"/>
      <c r="K867" s="267"/>
      <c r="L867" s="267"/>
    </row>
    <row r="868" spans="5:12">
      <c r="E868" s="60"/>
      <c r="F868" s="267"/>
      <c r="G868" s="267"/>
      <c r="H868" s="267"/>
      <c r="I868" s="267"/>
      <c r="J868" s="267"/>
      <c r="K868" s="267"/>
      <c r="L868" s="267"/>
    </row>
    <row r="869" spans="5:12">
      <c r="E869" s="60"/>
      <c r="F869" s="267"/>
      <c r="G869" s="267"/>
      <c r="H869" s="267"/>
      <c r="I869" s="267"/>
      <c r="J869" s="267"/>
      <c r="K869" s="267"/>
      <c r="L869" s="267"/>
    </row>
    <row r="870" spans="5:12">
      <c r="E870" s="60"/>
      <c r="F870" s="267"/>
      <c r="G870" s="267"/>
      <c r="H870" s="267"/>
      <c r="I870" s="267"/>
      <c r="J870" s="267"/>
      <c r="K870" s="267"/>
      <c r="L870" s="267"/>
    </row>
    <row r="871" spans="5:12">
      <c r="E871" s="60"/>
      <c r="F871" s="267"/>
      <c r="G871" s="267"/>
      <c r="H871" s="267"/>
      <c r="I871" s="267"/>
      <c r="J871" s="267"/>
      <c r="K871" s="267"/>
      <c r="L871" s="267"/>
    </row>
    <row r="872" spans="5:12">
      <c r="E872" s="60"/>
      <c r="F872" s="267"/>
      <c r="G872" s="267"/>
      <c r="H872" s="267"/>
      <c r="I872" s="267"/>
      <c r="J872" s="267"/>
      <c r="K872" s="267"/>
      <c r="L872" s="267"/>
    </row>
    <row r="873" spans="5:12">
      <c r="E873" s="60"/>
      <c r="F873" s="267"/>
      <c r="G873" s="267"/>
      <c r="H873" s="267"/>
      <c r="I873" s="267"/>
      <c r="J873" s="267"/>
      <c r="K873" s="267"/>
      <c r="L873" s="267"/>
    </row>
    <row r="874" spans="5:12">
      <c r="E874" s="60"/>
      <c r="F874" s="267"/>
      <c r="G874" s="267"/>
      <c r="H874" s="267"/>
      <c r="I874" s="267"/>
      <c r="J874" s="267"/>
      <c r="K874" s="267"/>
      <c r="L874" s="267"/>
    </row>
    <row r="875" spans="5:12">
      <c r="E875" s="60"/>
      <c r="F875" s="267"/>
      <c r="G875" s="267"/>
      <c r="H875" s="267"/>
      <c r="I875" s="267"/>
      <c r="J875" s="267"/>
      <c r="K875" s="267"/>
      <c r="L875" s="267"/>
    </row>
    <row r="876" spans="5:12">
      <c r="E876" s="60"/>
      <c r="F876" s="267"/>
      <c r="G876" s="267"/>
      <c r="H876" s="267"/>
      <c r="I876" s="267"/>
      <c r="J876" s="267"/>
      <c r="K876" s="267"/>
      <c r="L876" s="267"/>
    </row>
    <row r="877" spans="5:12">
      <c r="E877" s="60"/>
      <c r="F877" s="267"/>
      <c r="G877" s="267"/>
      <c r="H877" s="267"/>
      <c r="I877" s="267"/>
      <c r="J877" s="267"/>
      <c r="K877" s="267"/>
      <c r="L877" s="267"/>
    </row>
    <row r="878" spans="5:12">
      <c r="E878" s="60"/>
      <c r="F878" s="267"/>
      <c r="G878" s="267"/>
      <c r="H878" s="267"/>
      <c r="I878" s="267"/>
      <c r="J878" s="267"/>
      <c r="K878" s="267"/>
      <c r="L878" s="267"/>
    </row>
    <row r="879" spans="5:12">
      <c r="E879" s="60"/>
      <c r="F879" s="267"/>
      <c r="G879" s="267"/>
      <c r="H879" s="267"/>
      <c r="I879" s="267"/>
      <c r="J879" s="267"/>
      <c r="K879" s="267"/>
      <c r="L879" s="267"/>
    </row>
    <row r="880" spans="5:12">
      <c r="E880" s="60"/>
      <c r="F880" s="267"/>
      <c r="G880" s="267"/>
      <c r="H880" s="267"/>
      <c r="I880" s="267"/>
      <c r="J880" s="267"/>
      <c r="K880" s="267"/>
      <c r="L880" s="267"/>
    </row>
    <row r="881" spans="5:12">
      <c r="E881" s="60"/>
      <c r="F881" s="267"/>
      <c r="G881" s="267"/>
      <c r="H881" s="267"/>
      <c r="I881" s="267"/>
      <c r="J881" s="267"/>
      <c r="K881" s="267"/>
      <c r="L881" s="267"/>
    </row>
    <row r="882" spans="5:12">
      <c r="E882" s="60"/>
      <c r="F882" s="267"/>
      <c r="G882" s="267"/>
      <c r="H882" s="267"/>
      <c r="I882" s="267"/>
      <c r="J882" s="267"/>
      <c r="K882" s="267"/>
      <c r="L882" s="267"/>
    </row>
    <row r="883" spans="5:12">
      <c r="E883" s="60"/>
      <c r="F883" s="267"/>
      <c r="G883" s="267"/>
      <c r="H883" s="267"/>
      <c r="I883" s="267"/>
      <c r="J883" s="267"/>
      <c r="K883" s="267"/>
      <c r="L883" s="267"/>
    </row>
    <row r="884" spans="5:12">
      <c r="E884" s="60"/>
      <c r="F884" s="267"/>
      <c r="G884" s="267"/>
      <c r="H884" s="267"/>
      <c r="I884" s="267"/>
      <c r="J884" s="267"/>
      <c r="K884" s="267"/>
      <c r="L884" s="267"/>
    </row>
    <row r="885" spans="5:12">
      <c r="E885" s="60"/>
      <c r="F885" s="267"/>
      <c r="G885" s="267"/>
      <c r="H885" s="267"/>
      <c r="I885" s="267"/>
      <c r="J885" s="267"/>
      <c r="K885" s="267"/>
      <c r="L885" s="267"/>
    </row>
    <row r="886" spans="5:12">
      <c r="E886" s="60"/>
      <c r="F886" s="267"/>
      <c r="G886" s="267"/>
      <c r="H886" s="267"/>
      <c r="I886" s="267"/>
      <c r="J886" s="267"/>
      <c r="K886" s="267"/>
      <c r="L886" s="267"/>
    </row>
    <row r="887" spans="5:12">
      <c r="E887" s="60"/>
      <c r="F887" s="267"/>
      <c r="G887" s="267"/>
      <c r="H887" s="267"/>
      <c r="I887" s="267"/>
      <c r="J887" s="267"/>
      <c r="K887" s="267"/>
      <c r="L887" s="267"/>
    </row>
    <row r="888" spans="5:12">
      <c r="E888" s="60"/>
      <c r="F888" s="267"/>
      <c r="G888" s="267"/>
      <c r="H888" s="267"/>
      <c r="I888" s="267"/>
      <c r="J888" s="267"/>
      <c r="K888" s="267"/>
      <c r="L888" s="267"/>
    </row>
    <row r="889" spans="5:12">
      <c r="E889" s="60"/>
      <c r="F889" s="267"/>
      <c r="G889" s="267"/>
      <c r="H889" s="267"/>
      <c r="I889" s="267"/>
      <c r="J889" s="267"/>
      <c r="K889" s="267"/>
      <c r="L889" s="267"/>
    </row>
    <row r="890" spans="5:12">
      <c r="E890" s="60"/>
      <c r="F890" s="267"/>
      <c r="G890" s="267"/>
      <c r="H890" s="267"/>
      <c r="I890" s="267"/>
      <c r="J890" s="267"/>
      <c r="K890" s="267"/>
      <c r="L890" s="267"/>
    </row>
    <row r="891" spans="5:12">
      <c r="E891" s="60"/>
      <c r="F891" s="267"/>
      <c r="G891" s="267"/>
      <c r="H891" s="267"/>
      <c r="I891" s="267"/>
      <c r="J891" s="267"/>
      <c r="K891" s="267"/>
      <c r="L891" s="267"/>
    </row>
    <row r="892" spans="5:12">
      <c r="E892" s="60"/>
      <c r="F892" s="267"/>
      <c r="G892" s="267"/>
      <c r="H892" s="267"/>
      <c r="I892" s="267"/>
      <c r="J892" s="267"/>
      <c r="K892" s="267"/>
      <c r="L892" s="267"/>
    </row>
    <row r="893" spans="5:12">
      <c r="E893" s="60"/>
      <c r="F893" s="267"/>
      <c r="G893" s="267"/>
      <c r="H893" s="267"/>
      <c r="I893" s="267"/>
      <c r="J893" s="267"/>
      <c r="K893" s="267"/>
      <c r="L893" s="267"/>
    </row>
    <row r="894" spans="5:12">
      <c r="E894" s="60"/>
      <c r="F894" s="267"/>
      <c r="G894" s="267"/>
      <c r="H894" s="267"/>
      <c r="I894" s="267"/>
      <c r="J894" s="267"/>
      <c r="K894" s="267"/>
      <c r="L894" s="267"/>
    </row>
    <row r="895" spans="5:12">
      <c r="E895" s="60"/>
      <c r="F895" s="267"/>
      <c r="G895" s="267"/>
      <c r="H895" s="267"/>
      <c r="I895" s="267"/>
      <c r="J895" s="267"/>
      <c r="K895" s="267"/>
      <c r="L895" s="267"/>
    </row>
    <row r="896" spans="5:12">
      <c r="E896" s="60"/>
      <c r="F896" s="267"/>
      <c r="G896" s="267"/>
      <c r="H896" s="267"/>
      <c r="I896" s="267"/>
      <c r="J896" s="267"/>
      <c r="K896" s="267"/>
      <c r="L896" s="267"/>
    </row>
    <row r="897" spans="5:12">
      <c r="E897" s="60"/>
      <c r="F897" s="267"/>
      <c r="G897" s="267"/>
      <c r="H897" s="267"/>
      <c r="I897" s="267"/>
      <c r="J897" s="267"/>
      <c r="K897" s="267"/>
      <c r="L897" s="267"/>
    </row>
    <row r="898" spans="5:12">
      <c r="E898" s="60"/>
      <c r="F898" s="267"/>
      <c r="G898" s="267"/>
      <c r="H898" s="267"/>
      <c r="I898" s="267"/>
      <c r="J898" s="267"/>
      <c r="K898" s="267"/>
      <c r="L898" s="267"/>
    </row>
    <row r="899" spans="5:12">
      <c r="E899" s="60"/>
      <c r="F899" s="267"/>
      <c r="G899" s="267"/>
      <c r="H899" s="267"/>
      <c r="I899" s="267"/>
      <c r="J899" s="267"/>
      <c r="K899" s="267"/>
      <c r="L899" s="267"/>
    </row>
    <row r="900" spans="5:12">
      <c r="E900" s="60"/>
      <c r="F900" s="267"/>
      <c r="G900" s="267"/>
      <c r="H900" s="267"/>
      <c r="I900" s="267"/>
      <c r="J900" s="267"/>
      <c r="K900" s="267"/>
      <c r="L900" s="267"/>
    </row>
    <row r="901" spans="5:12">
      <c r="E901" s="60"/>
      <c r="F901" s="267"/>
      <c r="G901" s="267"/>
      <c r="H901" s="267"/>
      <c r="I901" s="267"/>
      <c r="J901" s="267"/>
      <c r="K901" s="267"/>
      <c r="L901" s="267"/>
    </row>
    <row r="902" spans="5:12">
      <c r="E902" s="60"/>
      <c r="F902" s="267"/>
      <c r="G902" s="267"/>
      <c r="H902" s="267"/>
      <c r="I902" s="267"/>
      <c r="J902" s="267"/>
      <c r="K902" s="267"/>
      <c r="L902" s="267"/>
    </row>
    <row r="903" spans="5:12">
      <c r="E903" s="60"/>
      <c r="F903" s="267"/>
      <c r="G903" s="267"/>
      <c r="H903" s="267"/>
      <c r="I903" s="267"/>
      <c r="J903" s="267"/>
      <c r="K903" s="267"/>
      <c r="L903" s="267"/>
    </row>
    <row r="904" spans="5:12">
      <c r="E904" s="60"/>
      <c r="F904" s="267"/>
      <c r="G904" s="267"/>
      <c r="H904" s="267"/>
      <c r="I904" s="267"/>
      <c r="J904" s="267"/>
      <c r="K904" s="267"/>
      <c r="L904" s="267"/>
    </row>
    <row r="905" spans="5:12">
      <c r="E905" s="60"/>
      <c r="F905" s="267"/>
      <c r="G905" s="267"/>
      <c r="H905" s="267"/>
      <c r="I905" s="267"/>
      <c r="J905" s="267"/>
      <c r="K905" s="267"/>
      <c r="L905" s="267"/>
    </row>
    <row r="906" spans="5:12">
      <c r="E906" s="60"/>
      <c r="F906" s="267"/>
      <c r="G906" s="267"/>
      <c r="H906" s="267"/>
      <c r="I906" s="267"/>
      <c r="J906" s="267"/>
      <c r="K906" s="267"/>
      <c r="L906" s="267"/>
    </row>
    <row r="907" spans="5:12">
      <c r="E907" s="60"/>
      <c r="F907" s="267"/>
      <c r="G907" s="267"/>
      <c r="H907" s="267"/>
      <c r="I907" s="267"/>
      <c r="J907" s="267"/>
      <c r="K907" s="267"/>
      <c r="L907" s="267"/>
    </row>
    <row r="908" spans="5:12">
      <c r="E908" s="60"/>
      <c r="F908" s="267"/>
      <c r="G908" s="267"/>
      <c r="H908" s="267"/>
      <c r="I908" s="267"/>
      <c r="J908" s="267"/>
      <c r="K908" s="267"/>
      <c r="L908" s="267"/>
    </row>
    <row r="909" spans="5:12">
      <c r="E909" s="60"/>
      <c r="F909" s="267"/>
      <c r="G909" s="267"/>
      <c r="H909" s="267"/>
      <c r="I909" s="267"/>
      <c r="J909" s="267"/>
      <c r="K909" s="267"/>
      <c r="L909" s="267"/>
    </row>
    <row r="910" spans="5:12">
      <c r="E910" s="60"/>
      <c r="F910" s="267"/>
      <c r="G910" s="267"/>
      <c r="H910" s="267"/>
      <c r="I910" s="267"/>
      <c r="J910" s="267"/>
      <c r="K910" s="267"/>
      <c r="L910" s="267"/>
    </row>
    <row r="911" spans="5:12">
      <c r="E911" s="60"/>
      <c r="F911" s="267"/>
      <c r="G911" s="267"/>
      <c r="H911" s="267"/>
      <c r="I911" s="267"/>
      <c r="J911" s="267"/>
      <c r="K911" s="267"/>
      <c r="L911" s="267"/>
    </row>
    <row r="912" spans="5:12">
      <c r="E912" s="60"/>
      <c r="F912" s="267"/>
      <c r="G912" s="267"/>
      <c r="H912" s="267"/>
      <c r="I912" s="267"/>
      <c r="J912" s="267"/>
      <c r="K912" s="267"/>
      <c r="L912" s="267"/>
    </row>
    <row r="913" spans="5:12">
      <c r="E913" s="60"/>
      <c r="F913" s="267"/>
      <c r="G913" s="267"/>
      <c r="H913" s="267"/>
      <c r="I913" s="267"/>
      <c r="J913" s="267"/>
      <c r="K913" s="267"/>
      <c r="L913" s="267"/>
    </row>
    <row r="914" spans="5:12">
      <c r="E914" s="60"/>
      <c r="F914" s="267"/>
      <c r="G914" s="267"/>
      <c r="H914" s="267"/>
      <c r="I914" s="267"/>
      <c r="J914" s="267"/>
      <c r="K914" s="267"/>
      <c r="L914" s="267"/>
    </row>
    <row r="915" spans="5:12">
      <c r="E915" s="60"/>
      <c r="F915" s="267"/>
      <c r="G915" s="267"/>
      <c r="H915" s="267"/>
      <c r="I915" s="267"/>
      <c r="J915" s="267"/>
      <c r="K915" s="267"/>
      <c r="L915" s="267"/>
    </row>
    <row r="916" spans="5:12">
      <c r="E916" s="60"/>
      <c r="F916" s="267"/>
      <c r="G916" s="267"/>
      <c r="H916" s="267"/>
      <c r="I916" s="267"/>
      <c r="J916" s="267"/>
      <c r="K916" s="267"/>
      <c r="L916" s="267"/>
    </row>
    <row r="917" spans="5:12">
      <c r="E917" s="60"/>
      <c r="F917" s="267"/>
      <c r="G917" s="267"/>
      <c r="H917" s="267"/>
      <c r="I917" s="267"/>
      <c r="J917" s="267"/>
      <c r="K917" s="267"/>
      <c r="L917" s="267"/>
    </row>
    <row r="918" spans="5:12">
      <c r="E918" s="60"/>
      <c r="F918" s="267"/>
      <c r="G918" s="267"/>
      <c r="H918" s="267"/>
      <c r="I918" s="267"/>
      <c r="J918" s="267"/>
      <c r="K918" s="267"/>
      <c r="L918" s="267"/>
    </row>
    <row r="919" spans="5:12">
      <c r="E919" s="60"/>
      <c r="F919" s="267"/>
      <c r="G919" s="267"/>
      <c r="H919" s="267"/>
      <c r="I919" s="267"/>
      <c r="J919" s="267"/>
      <c r="K919" s="267"/>
      <c r="L919" s="267"/>
    </row>
    <row r="920" spans="5:12">
      <c r="E920" s="60"/>
      <c r="F920" s="267"/>
      <c r="G920" s="267"/>
      <c r="H920" s="267"/>
      <c r="I920" s="267"/>
      <c r="J920" s="267"/>
      <c r="K920" s="267"/>
      <c r="L920" s="267"/>
    </row>
    <row r="921" spans="5:12">
      <c r="E921" s="60"/>
      <c r="F921" s="267"/>
      <c r="G921" s="267"/>
      <c r="H921" s="267"/>
      <c r="I921" s="267"/>
      <c r="J921" s="267"/>
      <c r="K921" s="267"/>
      <c r="L921" s="267"/>
    </row>
    <row r="922" spans="5:12">
      <c r="E922" s="60"/>
      <c r="F922" s="267"/>
      <c r="G922" s="267"/>
      <c r="H922" s="267"/>
      <c r="I922" s="267"/>
      <c r="J922" s="267"/>
      <c r="K922" s="267"/>
      <c r="L922" s="267"/>
    </row>
    <row r="923" spans="5:12">
      <c r="E923" s="60"/>
      <c r="F923" s="267"/>
      <c r="G923" s="267"/>
      <c r="H923" s="267"/>
      <c r="I923" s="267"/>
      <c r="J923" s="267"/>
      <c r="K923" s="267"/>
      <c r="L923" s="267"/>
    </row>
    <row r="924" spans="5:12">
      <c r="E924" s="60"/>
      <c r="F924" s="267"/>
      <c r="G924" s="267"/>
      <c r="H924" s="267"/>
      <c r="I924" s="267"/>
      <c r="J924" s="267"/>
      <c r="K924" s="267"/>
      <c r="L924" s="267"/>
    </row>
    <row r="925" spans="5:12">
      <c r="E925" s="60"/>
      <c r="F925" s="267"/>
      <c r="G925" s="267"/>
      <c r="H925" s="267"/>
      <c r="I925" s="267"/>
      <c r="J925" s="267"/>
      <c r="K925" s="267"/>
      <c r="L925" s="267"/>
    </row>
    <row r="926" spans="5:12">
      <c r="E926" s="60"/>
      <c r="F926" s="267"/>
      <c r="G926" s="267"/>
      <c r="H926" s="267"/>
      <c r="I926" s="267"/>
      <c r="J926" s="267"/>
      <c r="K926" s="267"/>
      <c r="L926" s="267"/>
    </row>
    <row r="927" spans="5:12">
      <c r="E927" s="60"/>
      <c r="F927" s="267"/>
      <c r="G927" s="267"/>
      <c r="H927" s="267"/>
      <c r="I927" s="267"/>
      <c r="J927" s="267"/>
      <c r="K927" s="267"/>
      <c r="L927" s="267"/>
    </row>
    <row r="928" spans="5:12">
      <c r="E928" s="60"/>
      <c r="F928" s="267"/>
      <c r="G928" s="267"/>
      <c r="H928" s="267"/>
      <c r="I928" s="267"/>
      <c r="J928" s="267"/>
      <c r="K928" s="267"/>
      <c r="L928" s="267"/>
    </row>
    <row r="929" spans="5:12">
      <c r="E929" s="60"/>
      <c r="F929" s="267"/>
      <c r="G929" s="267"/>
      <c r="H929" s="267"/>
      <c r="I929" s="267"/>
      <c r="J929" s="267"/>
      <c r="K929" s="267"/>
      <c r="L929" s="267"/>
    </row>
    <row r="930" spans="5:12">
      <c r="E930" s="60"/>
      <c r="F930" s="267"/>
      <c r="G930" s="267"/>
      <c r="H930" s="267"/>
      <c r="I930" s="267"/>
      <c r="J930" s="267"/>
      <c r="K930" s="267"/>
      <c r="L930" s="267"/>
    </row>
    <row r="931" spans="5:12">
      <c r="E931" s="60"/>
      <c r="F931" s="267"/>
      <c r="G931" s="267"/>
      <c r="H931" s="267"/>
      <c r="I931" s="267"/>
      <c r="J931" s="267"/>
      <c r="K931" s="267"/>
      <c r="L931" s="267"/>
    </row>
    <row r="932" spans="5:12">
      <c r="E932" s="60"/>
      <c r="F932" s="267"/>
      <c r="G932" s="267"/>
      <c r="H932" s="267"/>
      <c r="I932" s="267"/>
      <c r="J932" s="267"/>
      <c r="K932" s="267"/>
      <c r="L932" s="267"/>
    </row>
    <row r="933" spans="5:12">
      <c r="E933" s="60"/>
      <c r="F933" s="267"/>
      <c r="G933" s="267"/>
      <c r="H933" s="267"/>
      <c r="I933" s="267"/>
      <c r="J933" s="267"/>
      <c r="K933" s="267"/>
      <c r="L933" s="267"/>
    </row>
    <row r="934" spans="5:12">
      <c r="E934" s="60"/>
      <c r="F934" s="267"/>
      <c r="G934" s="267"/>
      <c r="H934" s="267"/>
      <c r="I934" s="267"/>
      <c r="J934" s="267"/>
      <c r="K934" s="267"/>
      <c r="L934" s="267"/>
    </row>
    <row r="935" spans="5:12">
      <c r="E935" s="60"/>
      <c r="F935" s="267"/>
      <c r="G935" s="267"/>
      <c r="H935" s="267"/>
      <c r="I935" s="267"/>
      <c r="J935" s="267"/>
      <c r="K935" s="267"/>
      <c r="L935" s="267"/>
    </row>
    <row r="936" spans="5:12">
      <c r="E936" s="60"/>
      <c r="F936" s="267"/>
      <c r="G936" s="267"/>
      <c r="H936" s="267"/>
      <c r="I936" s="267"/>
      <c r="J936" s="267"/>
      <c r="K936" s="267"/>
      <c r="L936" s="267"/>
    </row>
    <row r="937" spans="5:12">
      <c r="E937" s="60"/>
      <c r="F937" s="267"/>
      <c r="G937" s="267"/>
      <c r="H937" s="267"/>
      <c r="I937" s="267"/>
      <c r="J937" s="267"/>
      <c r="K937" s="267"/>
      <c r="L937" s="267"/>
    </row>
    <row r="938" spans="5:12">
      <c r="E938" s="60"/>
      <c r="F938" s="267"/>
      <c r="G938" s="267"/>
      <c r="H938" s="267"/>
      <c r="I938" s="267"/>
      <c r="J938" s="267"/>
      <c r="K938" s="267"/>
      <c r="L938" s="267"/>
    </row>
    <row r="939" spans="5:12">
      <c r="E939" s="60"/>
      <c r="F939" s="267"/>
      <c r="G939" s="267"/>
      <c r="H939" s="267"/>
      <c r="I939" s="267"/>
      <c r="J939" s="267"/>
      <c r="K939" s="267"/>
      <c r="L939" s="267"/>
    </row>
    <row r="940" spans="5:12">
      <c r="E940" s="60"/>
      <c r="F940" s="267"/>
      <c r="G940" s="267"/>
      <c r="H940" s="267"/>
      <c r="I940" s="267"/>
      <c r="J940" s="267"/>
      <c r="K940" s="267"/>
      <c r="L940" s="267"/>
    </row>
    <row r="941" spans="5:12">
      <c r="E941" s="60"/>
      <c r="F941" s="267"/>
      <c r="G941" s="267"/>
      <c r="H941" s="267"/>
      <c r="I941" s="267"/>
      <c r="J941" s="267"/>
      <c r="K941" s="267"/>
      <c r="L941" s="267"/>
    </row>
    <row r="942" spans="5:12">
      <c r="E942" s="60"/>
      <c r="F942" s="267"/>
      <c r="G942" s="267"/>
      <c r="H942" s="267"/>
      <c r="I942" s="267"/>
      <c r="J942" s="267"/>
      <c r="K942" s="267"/>
      <c r="L942" s="267"/>
    </row>
    <row r="943" spans="5:12">
      <c r="E943" s="60"/>
      <c r="F943" s="267"/>
      <c r="G943" s="267"/>
      <c r="H943" s="267"/>
      <c r="I943" s="267"/>
      <c r="J943" s="267"/>
      <c r="K943" s="267"/>
      <c r="L943" s="267"/>
    </row>
    <row r="944" spans="5:12">
      <c r="E944" s="60"/>
      <c r="F944" s="267"/>
      <c r="G944" s="267"/>
      <c r="H944" s="267"/>
      <c r="I944" s="267"/>
      <c r="J944" s="267"/>
      <c r="K944" s="267"/>
      <c r="L944" s="267"/>
    </row>
    <row r="945" spans="5:12">
      <c r="E945" s="60"/>
      <c r="F945" s="267"/>
      <c r="G945" s="267"/>
      <c r="H945" s="267"/>
      <c r="I945" s="267"/>
      <c r="J945" s="267"/>
      <c r="K945" s="267"/>
      <c r="L945" s="267"/>
    </row>
    <row r="946" spans="5:12">
      <c r="E946" s="60"/>
      <c r="F946" s="267"/>
      <c r="G946" s="267"/>
      <c r="H946" s="267"/>
      <c r="I946" s="267"/>
      <c r="J946" s="267"/>
      <c r="K946" s="267"/>
      <c r="L946" s="267"/>
    </row>
    <row r="947" spans="5:12">
      <c r="E947" s="60"/>
      <c r="F947" s="267"/>
      <c r="G947" s="267"/>
      <c r="H947" s="267"/>
      <c r="I947" s="267"/>
      <c r="J947" s="267"/>
      <c r="K947" s="267"/>
      <c r="L947" s="267"/>
    </row>
    <row r="948" spans="5:12">
      <c r="E948" s="60"/>
      <c r="F948" s="267"/>
      <c r="G948" s="267"/>
      <c r="H948" s="267"/>
      <c r="I948" s="267"/>
      <c r="J948" s="267"/>
      <c r="K948" s="267"/>
      <c r="L948" s="267"/>
    </row>
    <row r="949" spans="5:12">
      <c r="E949" s="60"/>
      <c r="F949" s="267"/>
      <c r="G949" s="267"/>
      <c r="H949" s="267"/>
      <c r="I949" s="267"/>
      <c r="J949" s="267"/>
      <c r="K949" s="267"/>
      <c r="L949" s="267"/>
    </row>
    <row r="950" spans="5:12">
      <c r="E950" s="60"/>
      <c r="F950" s="267"/>
      <c r="G950" s="267"/>
      <c r="H950" s="267"/>
      <c r="I950" s="267"/>
      <c r="J950" s="267"/>
      <c r="K950" s="267"/>
      <c r="L950" s="267"/>
    </row>
    <row r="951" spans="5:12">
      <c r="E951" s="60"/>
      <c r="F951" s="267"/>
      <c r="G951" s="267"/>
      <c r="H951" s="267"/>
      <c r="I951" s="267"/>
      <c r="J951" s="267"/>
      <c r="K951" s="267"/>
      <c r="L951" s="267"/>
    </row>
    <row r="952" spans="5:12">
      <c r="E952" s="60"/>
      <c r="F952" s="267"/>
      <c r="G952" s="267"/>
      <c r="H952" s="267"/>
      <c r="I952" s="267"/>
      <c r="J952" s="267"/>
      <c r="K952" s="267"/>
      <c r="L952" s="267"/>
    </row>
    <row r="953" spans="5:12">
      <c r="E953" s="60"/>
      <c r="F953" s="267"/>
      <c r="G953" s="267"/>
      <c r="H953" s="267"/>
      <c r="I953" s="267"/>
      <c r="J953" s="267"/>
      <c r="K953" s="267"/>
      <c r="L953" s="267"/>
    </row>
    <row r="954" spans="5:12">
      <c r="E954" s="60"/>
      <c r="F954" s="267"/>
      <c r="G954" s="267"/>
      <c r="H954" s="267"/>
      <c r="I954" s="267"/>
      <c r="J954" s="267"/>
      <c r="K954" s="267"/>
      <c r="L954" s="267"/>
    </row>
    <row r="955" spans="5:12">
      <c r="E955" s="60"/>
      <c r="F955" s="267"/>
      <c r="G955" s="267"/>
      <c r="H955" s="267"/>
      <c r="I955" s="267"/>
      <c r="J955" s="267"/>
      <c r="K955" s="267"/>
      <c r="L955" s="267"/>
    </row>
    <row r="956" spans="5:12">
      <c r="E956" s="60"/>
      <c r="F956" s="267"/>
      <c r="G956" s="267"/>
      <c r="H956" s="267"/>
      <c r="I956" s="267"/>
      <c r="J956" s="267"/>
      <c r="K956" s="267"/>
      <c r="L956" s="267"/>
    </row>
    <row r="957" spans="5:12">
      <c r="E957" s="60"/>
      <c r="F957" s="267"/>
      <c r="G957" s="267"/>
      <c r="H957" s="267"/>
      <c r="I957" s="267"/>
      <c r="J957" s="267"/>
      <c r="K957" s="267"/>
      <c r="L957" s="267"/>
    </row>
    <row r="958" spans="5:12">
      <c r="E958" s="60"/>
      <c r="F958" s="267"/>
      <c r="G958" s="267"/>
      <c r="H958" s="267"/>
      <c r="I958" s="267"/>
      <c r="J958" s="267"/>
      <c r="K958" s="267"/>
      <c r="L958" s="267"/>
    </row>
    <row r="959" spans="5:12">
      <c r="E959" s="60"/>
      <c r="F959" s="267"/>
      <c r="G959" s="267"/>
      <c r="H959" s="267"/>
      <c r="I959" s="267"/>
      <c r="J959" s="267"/>
      <c r="K959" s="267"/>
      <c r="L959" s="267"/>
    </row>
    <row r="960" spans="5:12">
      <c r="E960" s="60"/>
      <c r="F960" s="267"/>
      <c r="G960" s="267"/>
      <c r="H960" s="267"/>
      <c r="I960" s="267"/>
      <c r="J960" s="267"/>
      <c r="K960" s="267"/>
      <c r="L960" s="267"/>
    </row>
    <row r="961" spans="5:12">
      <c r="E961" s="60"/>
      <c r="F961" s="267"/>
      <c r="G961" s="267"/>
      <c r="H961" s="267"/>
      <c r="I961" s="267"/>
      <c r="J961" s="267"/>
      <c r="K961" s="267"/>
      <c r="L961" s="267"/>
    </row>
    <row r="962" spans="5:12">
      <c r="E962" s="60"/>
      <c r="F962" s="267"/>
      <c r="G962" s="267"/>
      <c r="H962" s="267"/>
      <c r="I962" s="267"/>
      <c r="J962" s="267"/>
      <c r="K962" s="267"/>
      <c r="L962" s="267"/>
    </row>
    <row r="963" spans="5:12">
      <c r="E963" s="60"/>
      <c r="F963" s="267"/>
      <c r="G963" s="267"/>
      <c r="H963" s="267"/>
      <c r="I963" s="267"/>
      <c r="J963" s="267"/>
      <c r="K963" s="267"/>
      <c r="L963" s="267"/>
    </row>
    <row r="964" spans="5:12">
      <c r="E964" s="60"/>
      <c r="F964" s="267"/>
      <c r="G964" s="267"/>
      <c r="H964" s="267"/>
      <c r="I964" s="267"/>
      <c r="J964" s="267"/>
      <c r="K964" s="267"/>
      <c r="L964" s="267"/>
    </row>
    <row r="965" spans="5:12">
      <c r="E965" s="60"/>
      <c r="F965" s="267"/>
      <c r="G965" s="267"/>
      <c r="H965" s="267"/>
      <c r="I965" s="267"/>
      <c r="J965" s="267"/>
      <c r="K965" s="267"/>
      <c r="L965" s="267"/>
    </row>
    <row r="966" spans="5:12">
      <c r="E966" s="60"/>
      <c r="F966" s="267"/>
      <c r="G966" s="267"/>
      <c r="H966" s="267"/>
      <c r="I966" s="267"/>
      <c r="J966" s="267"/>
      <c r="K966" s="267"/>
      <c r="L966" s="267"/>
    </row>
    <row r="967" spans="5:12">
      <c r="E967" s="60"/>
      <c r="F967" s="267"/>
      <c r="G967" s="267"/>
      <c r="H967" s="267"/>
      <c r="I967" s="267"/>
      <c r="J967" s="267"/>
      <c r="K967" s="267"/>
      <c r="L967" s="267"/>
    </row>
    <row r="968" spans="5:12">
      <c r="E968" s="60"/>
      <c r="F968" s="267"/>
      <c r="G968" s="267"/>
      <c r="H968" s="267"/>
      <c r="I968" s="267"/>
      <c r="J968" s="267"/>
      <c r="K968" s="267"/>
      <c r="L968" s="267"/>
    </row>
    <row r="969" spans="5:12">
      <c r="E969" s="60"/>
      <c r="F969" s="267"/>
      <c r="G969" s="267"/>
      <c r="H969" s="267"/>
      <c r="I969" s="267"/>
      <c r="J969" s="267"/>
      <c r="K969" s="267"/>
      <c r="L969" s="267"/>
    </row>
    <row r="970" spans="5:12">
      <c r="E970" s="60"/>
      <c r="F970" s="267"/>
      <c r="G970" s="267"/>
      <c r="H970" s="267"/>
      <c r="I970" s="267"/>
      <c r="J970" s="267"/>
      <c r="K970" s="267"/>
      <c r="L970" s="267"/>
    </row>
    <row r="971" spans="5:12">
      <c r="E971" s="60"/>
      <c r="F971" s="267"/>
      <c r="G971" s="267"/>
      <c r="H971" s="267"/>
      <c r="I971" s="267"/>
      <c r="J971" s="267"/>
      <c r="K971" s="267"/>
      <c r="L971" s="267"/>
    </row>
    <row r="972" spans="5:12">
      <c r="E972" s="60"/>
      <c r="F972" s="267"/>
      <c r="G972" s="267"/>
      <c r="H972" s="267"/>
      <c r="I972" s="267"/>
      <c r="J972" s="267"/>
      <c r="K972" s="267"/>
      <c r="L972" s="267"/>
    </row>
    <row r="973" spans="5:12">
      <c r="E973" s="60"/>
      <c r="F973" s="267"/>
      <c r="G973" s="267"/>
      <c r="H973" s="267"/>
      <c r="I973" s="267"/>
      <c r="J973" s="267"/>
      <c r="K973" s="267"/>
      <c r="L973" s="267"/>
    </row>
    <row r="974" spans="5:12">
      <c r="E974" s="60"/>
      <c r="F974" s="267"/>
      <c r="G974" s="267"/>
      <c r="H974" s="267"/>
      <c r="I974" s="267"/>
      <c r="J974" s="267"/>
      <c r="K974" s="267"/>
      <c r="L974" s="267"/>
    </row>
    <row r="975" spans="5:12">
      <c r="E975" s="60"/>
      <c r="F975" s="267"/>
      <c r="G975" s="267"/>
      <c r="H975" s="267"/>
      <c r="I975" s="267"/>
      <c r="J975" s="267"/>
      <c r="K975" s="267"/>
      <c r="L975" s="267"/>
    </row>
    <row r="976" spans="5:12">
      <c r="E976" s="60"/>
      <c r="F976" s="267"/>
      <c r="G976" s="267"/>
      <c r="H976" s="267"/>
      <c r="I976" s="267"/>
      <c r="J976" s="267"/>
      <c r="K976" s="267"/>
      <c r="L976" s="267"/>
    </row>
    <row r="977" spans="5:12">
      <c r="E977" s="60"/>
      <c r="F977" s="267"/>
      <c r="G977" s="267"/>
      <c r="H977" s="267"/>
      <c r="I977" s="267"/>
      <c r="J977" s="267"/>
      <c r="K977" s="267"/>
      <c r="L977" s="267"/>
    </row>
    <row r="978" spans="5:12">
      <c r="E978" s="60"/>
      <c r="F978" s="267"/>
      <c r="G978" s="267"/>
      <c r="H978" s="267"/>
      <c r="I978" s="267"/>
      <c r="J978" s="267"/>
      <c r="K978" s="267"/>
      <c r="L978" s="267"/>
    </row>
    <row r="979" spans="5:12">
      <c r="E979" s="60"/>
      <c r="F979" s="267"/>
      <c r="G979" s="267"/>
      <c r="H979" s="267"/>
      <c r="I979" s="267"/>
      <c r="J979" s="267"/>
      <c r="K979" s="267"/>
      <c r="L979" s="267"/>
    </row>
    <row r="980" spans="5:12">
      <c r="E980" s="60"/>
      <c r="F980" s="267"/>
      <c r="G980" s="267"/>
      <c r="H980" s="267"/>
      <c r="I980" s="267"/>
      <c r="J980" s="267"/>
      <c r="K980" s="267"/>
      <c r="L980" s="267"/>
    </row>
    <row r="981" spans="5:12">
      <c r="E981" s="60"/>
      <c r="F981" s="267"/>
      <c r="G981" s="267"/>
      <c r="H981" s="267"/>
      <c r="I981" s="267"/>
      <c r="J981" s="267"/>
      <c r="K981" s="267"/>
      <c r="L981" s="267"/>
    </row>
    <row r="982" spans="5:12">
      <c r="E982" s="60"/>
      <c r="F982" s="267"/>
      <c r="G982" s="267"/>
      <c r="H982" s="267"/>
      <c r="I982" s="267"/>
      <c r="J982" s="267"/>
      <c r="K982" s="267"/>
      <c r="L982" s="267"/>
    </row>
    <row r="983" spans="5:12">
      <c r="E983" s="60"/>
      <c r="F983" s="267"/>
      <c r="G983" s="267"/>
      <c r="H983" s="267"/>
      <c r="I983" s="267"/>
      <c r="J983" s="267"/>
      <c r="K983" s="267"/>
      <c r="L983" s="267"/>
    </row>
    <row r="984" spans="5:12">
      <c r="E984" s="60"/>
      <c r="F984" s="267"/>
      <c r="G984" s="267"/>
      <c r="H984" s="267"/>
      <c r="I984" s="267"/>
      <c r="J984" s="267"/>
      <c r="K984" s="267"/>
      <c r="L984" s="267"/>
    </row>
    <row r="985" spans="5:12">
      <c r="E985" s="60"/>
      <c r="F985" s="267"/>
      <c r="G985" s="267"/>
      <c r="H985" s="267"/>
      <c r="I985" s="267"/>
      <c r="J985" s="267"/>
      <c r="K985" s="267"/>
      <c r="L985" s="267"/>
    </row>
    <row r="986" spans="5:12">
      <c r="E986" s="60"/>
      <c r="F986" s="267"/>
      <c r="G986" s="267"/>
      <c r="H986" s="267"/>
      <c r="I986" s="267"/>
      <c r="J986" s="267"/>
      <c r="K986" s="267"/>
      <c r="L986" s="267"/>
    </row>
    <row r="987" spans="5:12">
      <c r="E987" s="60"/>
      <c r="F987" s="267"/>
      <c r="G987" s="267"/>
      <c r="H987" s="267"/>
      <c r="I987" s="267"/>
      <c r="J987" s="267"/>
      <c r="K987" s="267"/>
      <c r="L987" s="267"/>
    </row>
    <row r="988" spans="5:12">
      <c r="E988" s="60"/>
      <c r="F988" s="267"/>
      <c r="G988" s="267"/>
      <c r="H988" s="267"/>
      <c r="I988" s="267"/>
      <c r="J988" s="267"/>
      <c r="K988" s="267"/>
      <c r="L988" s="267"/>
    </row>
    <row r="989" spans="5:12">
      <c r="E989" s="60"/>
      <c r="F989" s="267"/>
      <c r="G989" s="267"/>
      <c r="H989" s="267"/>
      <c r="I989" s="267"/>
      <c r="J989" s="267"/>
      <c r="K989" s="267"/>
      <c r="L989" s="267"/>
    </row>
    <row r="990" spans="5:12">
      <c r="E990" s="60"/>
      <c r="F990" s="267"/>
      <c r="G990" s="267"/>
      <c r="H990" s="267"/>
      <c r="I990" s="267"/>
      <c r="J990" s="267"/>
      <c r="K990" s="267"/>
      <c r="L990" s="267"/>
    </row>
    <row r="991" spans="5:12">
      <c r="E991" s="60"/>
      <c r="F991" s="267"/>
      <c r="G991" s="267"/>
      <c r="H991" s="267"/>
      <c r="I991" s="267"/>
      <c r="J991" s="267"/>
      <c r="K991" s="267"/>
      <c r="L991" s="267"/>
    </row>
    <row r="992" spans="5:12">
      <c r="E992" s="60"/>
      <c r="F992" s="267"/>
      <c r="G992" s="267"/>
      <c r="H992" s="267"/>
      <c r="I992" s="267"/>
      <c r="J992" s="267"/>
      <c r="K992" s="267"/>
      <c r="L992" s="267"/>
    </row>
    <row r="993" spans="5:12">
      <c r="E993" s="60"/>
      <c r="F993" s="267"/>
      <c r="G993" s="267"/>
      <c r="H993" s="267"/>
      <c r="I993" s="267"/>
      <c r="J993" s="267"/>
      <c r="K993" s="267"/>
      <c r="L993" s="267"/>
    </row>
    <row r="994" spans="5:12">
      <c r="E994" s="60"/>
      <c r="F994" s="267"/>
      <c r="G994" s="267"/>
      <c r="H994" s="267"/>
      <c r="I994" s="267"/>
      <c r="J994" s="267"/>
      <c r="K994" s="267"/>
      <c r="L994" s="267"/>
    </row>
    <row r="995" spans="5:12">
      <c r="E995" s="60"/>
      <c r="F995" s="267"/>
      <c r="G995" s="267"/>
      <c r="H995" s="267"/>
      <c r="I995" s="267"/>
      <c r="J995" s="267"/>
      <c r="K995" s="267"/>
      <c r="L995" s="267"/>
    </row>
    <row r="996" spans="5:12">
      <c r="E996" s="60"/>
      <c r="F996" s="267"/>
      <c r="G996" s="267"/>
      <c r="H996" s="267"/>
      <c r="I996" s="267"/>
      <c r="J996" s="267"/>
      <c r="K996" s="267"/>
      <c r="L996" s="267"/>
    </row>
    <row r="997" spans="5:12">
      <c r="E997" s="60"/>
      <c r="F997" s="267"/>
      <c r="G997" s="267"/>
      <c r="H997" s="267"/>
      <c r="I997" s="267"/>
      <c r="J997" s="267"/>
      <c r="K997" s="267"/>
      <c r="L997" s="267"/>
    </row>
    <row r="998" spans="5:12">
      <c r="E998" s="60"/>
      <c r="F998" s="267"/>
      <c r="G998" s="267"/>
      <c r="H998" s="267"/>
      <c r="I998" s="267"/>
      <c r="J998" s="267"/>
      <c r="K998" s="267"/>
      <c r="L998" s="267"/>
    </row>
    <row r="999" spans="5:12">
      <c r="E999" s="60"/>
      <c r="F999" s="267"/>
      <c r="G999" s="267"/>
      <c r="H999" s="267"/>
      <c r="I999" s="267"/>
      <c r="J999" s="267"/>
      <c r="K999" s="267"/>
      <c r="L999" s="267"/>
    </row>
    <row r="1000" spans="5:12">
      <c r="E1000" s="60"/>
      <c r="F1000" s="267"/>
      <c r="G1000" s="267"/>
      <c r="H1000" s="267"/>
      <c r="I1000" s="267"/>
      <c r="J1000" s="267"/>
      <c r="K1000" s="267"/>
      <c r="L1000" s="267"/>
    </row>
    <row r="1001" spans="5:12">
      <c r="E1001" s="60"/>
      <c r="F1001" s="267"/>
      <c r="G1001" s="267"/>
      <c r="H1001" s="267"/>
      <c r="I1001" s="267"/>
      <c r="J1001" s="267"/>
      <c r="K1001" s="267"/>
      <c r="L1001" s="267"/>
    </row>
    <row r="1002" spans="5:12">
      <c r="E1002" s="60"/>
      <c r="F1002" s="267"/>
      <c r="G1002" s="267"/>
      <c r="H1002" s="267"/>
      <c r="I1002" s="267"/>
      <c r="J1002" s="267"/>
      <c r="K1002" s="267"/>
      <c r="L1002" s="267"/>
    </row>
    <row r="1003" spans="5:12">
      <c r="E1003" s="60"/>
      <c r="F1003" s="267"/>
      <c r="G1003" s="267"/>
      <c r="H1003" s="267"/>
      <c r="I1003" s="267"/>
      <c r="J1003" s="267"/>
      <c r="K1003" s="267"/>
      <c r="L1003" s="267"/>
    </row>
    <row r="1004" spans="5:12">
      <c r="E1004" s="60"/>
      <c r="F1004" s="267"/>
      <c r="G1004" s="267"/>
      <c r="H1004" s="267"/>
      <c r="I1004" s="267"/>
      <c r="J1004" s="267"/>
      <c r="K1004" s="267"/>
      <c r="L1004" s="267"/>
    </row>
    <row r="1005" spans="5:12">
      <c r="E1005" s="60"/>
      <c r="F1005" s="267"/>
      <c r="G1005" s="267"/>
      <c r="H1005" s="267"/>
      <c r="I1005" s="267"/>
      <c r="J1005" s="267"/>
      <c r="K1005" s="267"/>
      <c r="L1005" s="267"/>
    </row>
    <row r="1006" spans="5:12">
      <c r="E1006" s="60"/>
      <c r="F1006" s="267"/>
      <c r="G1006" s="267"/>
      <c r="H1006" s="267"/>
      <c r="I1006" s="267"/>
      <c r="J1006" s="267"/>
      <c r="K1006" s="267"/>
      <c r="L1006" s="267"/>
    </row>
    <row r="1007" spans="5:12">
      <c r="E1007" s="60"/>
      <c r="F1007" s="267"/>
      <c r="G1007" s="267"/>
      <c r="H1007" s="267"/>
      <c r="I1007" s="267"/>
      <c r="J1007" s="267"/>
      <c r="K1007" s="267"/>
      <c r="L1007" s="267"/>
    </row>
    <row r="1008" spans="5:12">
      <c r="E1008" s="60"/>
      <c r="F1008" s="267"/>
      <c r="G1008" s="267"/>
      <c r="H1008" s="267"/>
      <c r="I1008" s="267"/>
      <c r="J1008" s="267"/>
      <c r="K1008" s="267"/>
      <c r="L1008" s="267"/>
    </row>
    <row r="1009" spans="5:12">
      <c r="E1009" s="60"/>
      <c r="F1009" s="267"/>
      <c r="G1009" s="267"/>
      <c r="H1009" s="267"/>
      <c r="I1009" s="267"/>
      <c r="J1009" s="267"/>
      <c r="K1009" s="267"/>
      <c r="L1009" s="267"/>
    </row>
    <row r="1010" spans="5:12">
      <c r="E1010" s="60"/>
      <c r="F1010" s="267"/>
      <c r="G1010" s="267"/>
      <c r="H1010" s="267"/>
      <c r="I1010" s="267"/>
      <c r="J1010" s="267"/>
      <c r="K1010" s="267"/>
      <c r="L1010" s="267"/>
    </row>
    <row r="1011" spans="5:12">
      <c r="E1011" s="60"/>
      <c r="F1011" s="267"/>
      <c r="G1011" s="267"/>
      <c r="H1011" s="267"/>
      <c r="I1011" s="267"/>
      <c r="J1011" s="267"/>
      <c r="K1011" s="267"/>
      <c r="L1011" s="267"/>
    </row>
    <row r="1012" spans="5:12">
      <c r="E1012" s="60"/>
      <c r="F1012" s="267"/>
      <c r="G1012" s="267"/>
      <c r="H1012" s="267"/>
      <c r="I1012" s="267"/>
      <c r="J1012" s="267"/>
      <c r="K1012" s="267"/>
      <c r="L1012" s="267"/>
    </row>
    <row r="1013" spans="5:12">
      <c r="E1013" s="60"/>
      <c r="F1013" s="267"/>
      <c r="G1013" s="267"/>
      <c r="H1013" s="267"/>
      <c r="I1013" s="267"/>
      <c r="J1013" s="267"/>
      <c r="K1013" s="267"/>
      <c r="L1013" s="267"/>
    </row>
    <row r="1014" spans="5:12">
      <c r="E1014" s="60"/>
      <c r="F1014" s="267"/>
      <c r="G1014" s="267"/>
      <c r="H1014" s="267"/>
      <c r="I1014" s="267"/>
      <c r="J1014" s="267"/>
      <c r="K1014" s="267"/>
      <c r="L1014" s="267"/>
    </row>
    <row r="1015" spans="5:12">
      <c r="E1015" s="60"/>
      <c r="F1015" s="267"/>
      <c r="G1015" s="267"/>
      <c r="H1015" s="267"/>
      <c r="I1015" s="267"/>
      <c r="J1015" s="267"/>
      <c r="K1015" s="267"/>
      <c r="L1015" s="267"/>
    </row>
    <row r="1016" spans="5:12">
      <c r="E1016" s="60"/>
      <c r="F1016" s="267"/>
      <c r="G1016" s="267"/>
      <c r="H1016" s="267"/>
      <c r="I1016" s="267"/>
      <c r="J1016" s="267"/>
      <c r="K1016" s="267"/>
      <c r="L1016" s="267"/>
    </row>
    <row r="1017" spans="5:12">
      <c r="E1017" s="60"/>
      <c r="F1017" s="267"/>
      <c r="G1017" s="267"/>
      <c r="H1017" s="267"/>
      <c r="I1017" s="267"/>
      <c r="J1017" s="267"/>
      <c r="K1017" s="267"/>
      <c r="L1017" s="267"/>
    </row>
    <row r="1018" spans="5:12">
      <c r="E1018" s="60"/>
      <c r="F1018" s="267"/>
      <c r="G1018" s="267"/>
      <c r="H1018" s="267"/>
      <c r="I1018" s="267"/>
      <c r="J1018" s="267"/>
      <c r="K1018" s="267"/>
      <c r="L1018" s="267"/>
    </row>
    <row r="1019" spans="5:12">
      <c r="E1019" s="60"/>
      <c r="F1019" s="267"/>
      <c r="G1019" s="267"/>
      <c r="H1019" s="267"/>
      <c r="I1019" s="267"/>
      <c r="J1019" s="267"/>
      <c r="K1019" s="267"/>
      <c r="L1019" s="267"/>
    </row>
    <row r="1020" spans="5:12">
      <c r="E1020" s="60"/>
      <c r="F1020" s="267"/>
      <c r="G1020" s="267"/>
      <c r="H1020" s="267"/>
      <c r="I1020" s="267"/>
      <c r="J1020" s="267"/>
      <c r="K1020" s="267"/>
      <c r="L1020" s="267"/>
    </row>
    <row r="1021" spans="5:12">
      <c r="E1021" s="60"/>
      <c r="F1021" s="267"/>
      <c r="G1021" s="267"/>
      <c r="H1021" s="267"/>
      <c r="I1021" s="267"/>
      <c r="J1021" s="267"/>
      <c r="K1021" s="267"/>
      <c r="L1021" s="267"/>
    </row>
    <row r="1022" spans="5:12">
      <c r="E1022" s="60"/>
      <c r="F1022" s="267"/>
      <c r="G1022" s="267"/>
      <c r="H1022" s="267"/>
      <c r="I1022" s="267"/>
      <c r="J1022" s="267"/>
      <c r="K1022" s="267"/>
      <c r="L1022" s="267"/>
    </row>
    <row r="1023" spans="5:12">
      <c r="E1023" s="60"/>
      <c r="F1023" s="267"/>
      <c r="G1023" s="267"/>
      <c r="H1023" s="267"/>
      <c r="I1023" s="267"/>
      <c r="J1023" s="267"/>
      <c r="K1023" s="267"/>
      <c r="L1023" s="267"/>
    </row>
    <row r="1024" spans="5:12">
      <c r="E1024" s="60"/>
      <c r="F1024" s="267"/>
      <c r="G1024" s="267"/>
      <c r="H1024" s="267"/>
      <c r="I1024" s="267"/>
      <c r="J1024" s="267"/>
      <c r="K1024" s="267"/>
      <c r="L1024" s="267"/>
    </row>
    <row r="1025" spans="5:12">
      <c r="E1025" s="60"/>
      <c r="F1025" s="267"/>
      <c r="G1025" s="267"/>
      <c r="H1025" s="267"/>
      <c r="I1025" s="267"/>
      <c r="J1025" s="267"/>
      <c r="K1025" s="267"/>
      <c r="L1025" s="267"/>
    </row>
    <row r="1026" spans="5:12">
      <c r="E1026" s="60"/>
      <c r="F1026" s="267"/>
      <c r="G1026" s="267"/>
      <c r="H1026" s="267"/>
      <c r="I1026" s="267"/>
      <c r="J1026" s="267"/>
      <c r="K1026" s="267"/>
      <c r="L1026" s="267"/>
    </row>
    <row r="1027" spans="5:12">
      <c r="E1027" s="60"/>
      <c r="F1027" s="267"/>
      <c r="G1027" s="267"/>
      <c r="H1027" s="267"/>
      <c r="I1027" s="267"/>
      <c r="J1027" s="267"/>
      <c r="K1027" s="267"/>
      <c r="L1027" s="267"/>
    </row>
    <row r="1028" spans="5:12">
      <c r="E1028" s="60"/>
      <c r="F1028" s="267"/>
      <c r="G1028" s="267"/>
      <c r="H1028" s="267"/>
      <c r="I1028" s="267"/>
      <c r="J1028" s="267"/>
      <c r="K1028" s="267"/>
      <c r="L1028" s="267"/>
    </row>
    <row r="1029" spans="5:12">
      <c r="E1029" s="60"/>
      <c r="F1029" s="267"/>
      <c r="G1029" s="267"/>
      <c r="H1029" s="267"/>
      <c r="I1029" s="267"/>
      <c r="J1029" s="267"/>
      <c r="K1029" s="267"/>
      <c r="L1029" s="267"/>
    </row>
    <row r="1030" spans="5:12">
      <c r="E1030" s="60"/>
      <c r="F1030" s="267"/>
      <c r="G1030" s="267"/>
      <c r="H1030" s="267"/>
      <c r="I1030" s="267"/>
      <c r="J1030" s="267"/>
      <c r="K1030" s="267"/>
      <c r="L1030" s="267"/>
    </row>
    <row r="1031" spans="5:12">
      <c r="E1031" s="60"/>
      <c r="F1031" s="267"/>
      <c r="G1031" s="267"/>
      <c r="H1031" s="267"/>
      <c r="I1031" s="267"/>
      <c r="J1031" s="267"/>
      <c r="K1031" s="267"/>
      <c r="L1031" s="267"/>
    </row>
    <row r="1032" spans="5:12">
      <c r="E1032" s="60"/>
      <c r="F1032" s="267"/>
      <c r="G1032" s="267"/>
      <c r="H1032" s="267"/>
      <c r="I1032" s="267"/>
      <c r="J1032" s="267"/>
      <c r="K1032" s="267"/>
      <c r="L1032" s="267"/>
    </row>
    <row r="1033" spans="5:12">
      <c r="E1033" s="60"/>
      <c r="F1033" s="267"/>
      <c r="G1033" s="267"/>
      <c r="H1033" s="267"/>
      <c r="I1033" s="267"/>
      <c r="J1033" s="267"/>
      <c r="K1033" s="267"/>
      <c r="L1033" s="267"/>
    </row>
    <row r="1034" spans="5:12">
      <c r="E1034" s="60"/>
      <c r="F1034" s="267"/>
      <c r="G1034" s="267"/>
      <c r="H1034" s="267"/>
      <c r="I1034" s="267"/>
      <c r="J1034" s="267"/>
      <c r="K1034" s="267"/>
      <c r="L1034" s="267"/>
    </row>
    <row r="1035" spans="5:12">
      <c r="E1035" s="60"/>
      <c r="F1035" s="267"/>
      <c r="G1035" s="267"/>
      <c r="H1035" s="267"/>
      <c r="I1035" s="267"/>
      <c r="J1035" s="267"/>
      <c r="K1035" s="267"/>
      <c r="L1035" s="267"/>
    </row>
    <row r="1036" spans="5:12">
      <c r="E1036" s="60"/>
      <c r="F1036" s="267"/>
      <c r="G1036" s="267"/>
      <c r="H1036" s="267"/>
      <c r="I1036" s="267"/>
      <c r="J1036" s="267"/>
      <c r="K1036" s="267"/>
      <c r="L1036" s="267"/>
    </row>
    <row r="1037" spans="5:12">
      <c r="E1037" s="60"/>
      <c r="F1037" s="267"/>
      <c r="G1037" s="267"/>
      <c r="H1037" s="267"/>
      <c r="I1037" s="267"/>
      <c r="J1037" s="267"/>
      <c r="K1037" s="267"/>
      <c r="L1037" s="267"/>
    </row>
    <row r="1038" spans="5:12">
      <c r="E1038" s="60"/>
      <c r="F1038" s="267"/>
      <c r="G1038" s="267"/>
      <c r="H1038" s="267"/>
      <c r="I1038" s="267"/>
      <c r="J1038" s="267"/>
      <c r="K1038" s="267"/>
      <c r="L1038" s="267"/>
    </row>
    <row r="1039" spans="5:12">
      <c r="E1039" s="60"/>
      <c r="F1039" s="267"/>
      <c r="G1039" s="267"/>
      <c r="H1039" s="267"/>
      <c r="I1039" s="267"/>
      <c r="J1039" s="267"/>
      <c r="K1039" s="267"/>
      <c r="L1039" s="267"/>
    </row>
    <row r="1040" spans="5:12">
      <c r="E1040" s="60"/>
      <c r="F1040" s="267"/>
      <c r="G1040" s="267"/>
      <c r="H1040" s="267"/>
      <c r="I1040" s="267"/>
      <c r="J1040" s="267"/>
      <c r="K1040" s="267"/>
      <c r="L1040" s="267"/>
    </row>
    <row r="1041" spans="5:12">
      <c r="E1041" s="60"/>
      <c r="F1041" s="267"/>
      <c r="G1041" s="267"/>
      <c r="H1041" s="267"/>
      <c r="I1041" s="267"/>
      <c r="J1041" s="267"/>
      <c r="K1041" s="267"/>
      <c r="L1041" s="267"/>
    </row>
    <row r="1042" spans="5:12">
      <c r="E1042" s="60"/>
      <c r="F1042" s="267"/>
      <c r="G1042" s="267"/>
      <c r="H1042" s="267"/>
      <c r="I1042" s="267"/>
      <c r="J1042" s="267"/>
      <c r="K1042" s="267"/>
      <c r="L1042" s="267"/>
    </row>
    <row r="1043" spans="5:12">
      <c r="E1043" s="60"/>
      <c r="F1043" s="267"/>
      <c r="G1043" s="267"/>
      <c r="H1043" s="267"/>
      <c r="I1043" s="267"/>
      <c r="J1043" s="267"/>
      <c r="K1043" s="267"/>
      <c r="L1043" s="267"/>
    </row>
    <row r="1044" spans="5:12">
      <c r="E1044" s="60"/>
      <c r="F1044" s="267"/>
      <c r="G1044" s="267"/>
      <c r="H1044" s="267"/>
      <c r="I1044" s="267"/>
      <c r="J1044" s="267"/>
      <c r="K1044" s="267"/>
      <c r="L1044" s="267"/>
    </row>
    <row r="1045" spans="5:12">
      <c r="E1045" s="60"/>
      <c r="F1045" s="267"/>
      <c r="G1045" s="267"/>
      <c r="H1045" s="267"/>
      <c r="I1045" s="267"/>
      <c r="J1045" s="267"/>
      <c r="K1045" s="267"/>
      <c r="L1045" s="267"/>
    </row>
    <row r="1046" spans="5:12">
      <c r="E1046" s="60"/>
      <c r="F1046" s="267"/>
      <c r="G1046" s="267"/>
      <c r="H1046" s="267"/>
      <c r="I1046" s="267"/>
      <c r="J1046" s="267"/>
      <c r="K1046" s="267"/>
      <c r="L1046" s="267"/>
    </row>
    <row r="1047" spans="5:12">
      <c r="E1047" s="60"/>
      <c r="F1047" s="267"/>
      <c r="G1047" s="267"/>
      <c r="H1047" s="267"/>
      <c r="I1047" s="267"/>
      <c r="J1047" s="267"/>
      <c r="K1047" s="267"/>
      <c r="L1047" s="267"/>
    </row>
    <row r="1048" spans="5:12">
      <c r="E1048" s="60"/>
      <c r="F1048" s="267"/>
      <c r="G1048" s="267"/>
      <c r="H1048" s="267"/>
      <c r="I1048" s="267"/>
      <c r="J1048" s="267"/>
      <c r="K1048" s="267"/>
      <c r="L1048" s="267"/>
    </row>
    <row r="1049" spans="5:12">
      <c r="E1049" s="60"/>
      <c r="F1049" s="267"/>
      <c r="G1049" s="267"/>
      <c r="H1049" s="267"/>
      <c r="I1049" s="267"/>
      <c r="J1049" s="267"/>
      <c r="K1049" s="267"/>
      <c r="L1049" s="267"/>
    </row>
    <row r="1050" spans="5:12">
      <c r="E1050" s="60"/>
      <c r="F1050" s="267"/>
      <c r="G1050" s="267"/>
      <c r="H1050" s="267"/>
      <c r="I1050" s="267"/>
      <c r="J1050" s="267"/>
      <c r="K1050" s="267"/>
      <c r="L1050" s="267"/>
    </row>
    <row r="1051" spans="5:12">
      <c r="E1051" s="60"/>
      <c r="F1051" s="267"/>
      <c r="G1051" s="267"/>
      <c r="H1051" s="267"/>
      <c r="I1051" s="267"/>
      <c r="J1051" s="267"/>
      <c r="K1051" s="267"/>
      <c r="L1051" s="267"/>
    </row>
    <row r="1052" spans="5:12">
      <c r="E1052" s="60"/>
      <c r="F1052" s="267"/>
      <c r="G1052" s="267"/>
      <c r="H1052" s="267"/>
      <c r="I1052" s="267"/>
      <c r="J1052" s="267"/>
      <c r="K1052" s="267"/>
      <c r="L1052" s="267"/>
    </row>
    <row r="1053" spans="5:12">
      <c r="E1053" s="60"/>
      <c r="F1053" s="267"/>
      <c r="G1053" s="267"/>
      <c r="H1053" s="267"/>
      <c r="I1053" s="267"/>
      <c r="J1053" s="267"/>
      <c r="K1053" s="267"/>
      <c r="L1053" s="267"/>
    </row>
    <row r="1054" spans="5:12">
      <c r="E1054" s="60"/>
      <c r="F1054" s="267"/>
      <c r="G1054" s="267"/>
      <c r="H1054" s="267"/>
      <c r="I1054" s="267"/>
      <c r="J1054" s="267"/>
      <c r="K1054" s="267"/>
      <c r="L1054" s="267"/>
    </row>
    <row r="1055" spans="5:12">
      <c r="E1055" s="60"/>
      <c r="F1055" s="267"/>
      <c r="G1055" s="267"/>
      <c r="H1055" s="267"/>
      <c r="I1055" s="267"/>
      <c r="J1055" s="267"/>
      <c r="K1055" s="267"/>
      <c r="L1055" s="267"/>
    </row>
    <row r="1056" spans="5:12">
      <c r="E1056" s="60"/>
      <c r="F1056" s="267"/>
      <c r="G1056" s="267"/>
      <c r="H1056" s="267"/>
      <c r="I1056" s="267"/>
      <c r="J1056" s="267"/>
      <c r="K1056" s="267"/>
      <c r="L1056" s="267"/>
    </row>
    <row r="1057" spans="5:12">
      <c r="E1057" s="60"/>
      <c r="F1057" s="267"/>
      <c r="G1057" s="267"/>
      <c r="H1057" s="267"/>
      <c r="I1057" s="267"/>
      <c r="J1057" s="267"/>
      <c r="K1057" s="267"/>
      <c r="L1057" s="267"/>
    </row>
    <row r="1058" spans="5:12">
      <c r="E1058" s="60"/>
      <c r="F1058" s="267"/>
      <c r="G1058" s="267"/>
      <c r="H1058" s="267"/>
      <c r="I1058" s="267"/>
      <c r="J1058" s="267"/>
      <c r="K1058" s="267"/>
      <c r="L1058" s="267"/>
    </row>
    <row r="1059" spans="5:12">
      <c r="E1059" s="60"/>
      <c r="F1059" s="267"/>
      <c r="G1059" s="267"/>
      <c r="H1059" s="267"/>
      <c r="I1059" s="267"/>
      <c r="J1059" s="267"/>
      <c r="K1059" s="267"/>
      <c r="L1059" s="267"/>
    </row>
    <row r="1060" spans="5:12">
      <c r="E1060" s="60"/>
      <c r="F1060" s="267"/>
      <c r="G1060" s="267"/>
      <c r="H1060" s="267"/>
      <c r="I1060" s="267"/>
      <c r="J1060" s="267"/>
      <c r="K1060" s="267"/>
      <c r="L1060" s="267"/>
    </row>
    <row r="1061" spans="5:12">
      <c r="E1061" s="60"/>
      <c r="F1061" s="267"/>
      <c r="G1061" s="267"/>
      <c r="H1061" s="267"/>
      <c r="I1061" s="267"/>
      <c r="J1061" s="267"/>
      <c r="K1061" s="267"/>
      <c r="L1061" s="267"/>
    </row>
    <row r="1062" spans="5:12">
      <c r="E1062" s="60"/>
      <c r="F1062" s="267"/>
      <c r="G1062" s="267"/>
      <c r="H1062" s="267"/>
      <c r="I1062" s="267"/>
      <c r="J1062" s="267"/>
      <c r="K1062" s="267"/>
      <c r="L1062" s="267"/>
    </row>
    <row r="1063" spans="5:12">
      <c r="E1063" s="60"/>
      <c r="F1063" s="267"/>
      <c r="G1063" s="267"/>
      <c r="H1063" s="267"/>
      <c r="I1063" s="267"/>
      <c r="J1063" s="267"/>
      <c r="K1063" s="267"/>
      <c r="L1063" s="267"/>
    </row>
    <row r="1064" spans="5:12">
      <c r="E1064" s="60"/>
      <c r="F1064" s="267"/>
      <c r="G1064" s="267"/>
      <c r="H1064" s="267"/>
      <c r="I1064" s="267"/>
      <c r="J1064" s="267"/>
      <c r="K1064" s="267"/>
      <c r="L1064" s="267"/>
    </row>
    <row r="1065" spans="5:12">
      <c r="E1065" s="60"/>
      <c r="F1065" s="267"/>
      <c r="G1065" s="267"/>
      <c r="H1065" s="267"/>
      <c r="I1065" s="267"/>
      <c r="J1065" s="267"/>
      <c r="K1065" s="267"/>
      <c r="L1065" s="267"/>
    </row>
    <row r="1066" spans="5:12">
      <c r="E1066" s="60"/>
      <c r="F1066" s="267"/>
      <c r="G1066" s="267"/>
      <c r="H1066" s="267"/>
      <c r="I1066" s="267"/>
      <c r="J1066" s="267"/>
      <c r="K1066" s="267"/>
      <c r="L1066" s="267"/>
    </row>
    <row r="1067" spans="5:12">
      <c r="E1067" s="60"/>
      <c r="F1067" s="267"/>
      <c r="G1067" s="267"/>
      <c r="H1067" s="267"/>
      <c r="I1067" s="267"/>
      <c r="J1067" s="267"/>
      <c r="K1067" s="267"/>
      <c r="L1067" s="267"/>
    </row>
    <row r="1068" spans="5:12">
      <c r="E1068" s="60"/>
      <c r="F1068" s="267"/>
      <c r="G1068" s="267"/>
      <c r="H1068" s="267"/>
      <c r="I1068" s="267"/>
      <c r="J1068" s="267"/>
      <c r="K1068" s="267"/>
      <c r="L1068" s="267"/>
    </row>
    <row r="1069" spans="5:12">
      <c r="E1069" s="60"/>
      <c r="F1069" s="267"/>
      <c r="G1069" s="267"/>
      <c r="H1069" s="267"/>
      <c r="I1069" s="267"/>
      <c r="J1069" s="267"/>
      <c r="K1069" s="267"/>
      <c r="L1069" s="267"/>
    </row>
    <row r="1070" spans="5:12">
      <c r="E1070" s="60"/>
      <c r="F1070" s="267"/>
      <c r="G1070" s="267"/>
      <c r="H1070" s="267"/>
      <c r="I1070" s="267"/>
      <c r="J1070" s="267"/>
      <c r="K1070" s="267"/>
      <c r="L1070" s="267"/>
    </row>
    <row r="1071" spans="5:12">
      <c r="E1071" s="60"/>
      <c r="F1071" s="267"/>
      <c r="G1071" s="267"/>
      <c r="H1071" s="267"/>
      <c r="I1071" s="267"/>
      <c r="J1071" s="267"/>
      <c r="K1071" s="267"/>
      <c r="L1071" s="267"/>
    </row>
    <row r="1072" spans="5:12">
      <c r="E1072" s="60"/>
      <c r="F1072" s="267"/>
      <c r="G1072" s="267"/>
      <c r="H1072" s="267"/>
      <c r="I1072" s="267"/>
      <c r="J1072" s="267"/>
      <c r="K1072" s="267"/>
      <c r="L1072" s="267"/>
    </row>
    <row r="1073" spans="5:12">
      <c r="E1073" s="60"/>
      <c r="F1073" s="267"/>
      <c r="G1073" s="267"/>
      <c r="H1073" s="267"/>
      <c r="I1073" s="267"/>
      <c r="J1073" s="267"/>
      <c r="K1073" s="267"/>
      <c r="L1073" s="267"/>
    </row>
    <row r="1074" spans="5:12">
      <c r="E1074" s="60"/>
      <c r="F1074" s="267"/>
      <c r="G1074" s="267"/>
      <c r="H1074" s="267"/>
      <c r="I1074" s="267"/>
      <c r="J1074" s="267"/>
      <c r="K1074" s="267"/>
      <c r="L1074" s="267"/>
    </row>
    <row r="1075" spans="5:12">
      <c r="E1075" s="60"/>
      <c r="F1075" s="267"/>
      <c r="G1075" s="267"/>
      <c r="H1075" s="267"/>
      <c r="I1075" s="267"/>
      <c r="J1075" s="267"/>
      <c r="K1075" s="267"/>
      <c r="L1075" s="267"/>
    </row>
    <row r="1076" spans="5:12">
      <c r="E1076" s="60"/>
      <c r="F1076" s="267"/>
      <c r="G1076" s="267"/>
      <c r="H1076" s="267"/>
      <c r="I1076" s="267"/>
      <c r="J1076" s="267"/>
      <c r="K1076" s="267"/>
      <c r="L1076" s="267"/>
    </row>
    <row r="1077" spans="5:12">
      <c r="E1077" s="60"/>
      <c r="F1077" s="267"/>
      <c r="G1077" s="267"/>
      <c r="H1077" s="267"/>
      <c r="I1077" s="267"/>
      <c r="J1077" s="267"/>
      <c r="K1077" s="267"/>
      <c r="L1077" s="267"/>
    </row>
    <row r="1078" spans="5:12">
      <c r="E1078" s="60"/>
      <c r="F1078" s="267"/>
      <c r="G1078" s="267"/>
      <c r="H1078" s="267"/>
      <c r="I1078" s="267"/>
      <c r="J1078" s="267"/>
      <c r="K1078" s="267"/>
      <c r="L1078" s="267"/>
    </row>
    <row r="1079" spans="5:12">
      <c r="E1079" s="60"/>
      <c r="F1079" s="267"/>
      <c r="G1079" s="267"/>
      <c r="H1079" s="267"/>
      <c r="I1079" s="267"/>
      <c r="J1079" s="267"/>
      <c r="K1079" s="267"/>
      <c r="L1079" s="267"/>
    </row>
    <row r="1080" spans="5:12">
      <c r="E1080" s="60"/>
      <c r="F1080" s="267"/>
      <c r="G1080" s="267"/>
      <c r="H1080" s="267"/>
      <c r="I1080" s="267"/>
      <c r="J1080" s="267"/>
      <c r="K1080" s="267"/>
      <c r="L1080" s="267"/>
    </row>
    <row r="1081" spans="5:12">
      <c r="E1081" s="60"/>
      <c r="F1081" s="267"/>
      <c r="G1081" s="267"/>
      <c r="H1081" s="267"/>
      <c r="I1081" s="267"/>
      <c r="J1081" s="267"/>
      <c r="K1081" s="267"/>
      <c r="L1081" s="267"/>
    </row>
    <row r="1082" spans="5:12">
      <c r="E1082" s="60"/>
      <c r="F1082" s="267"/>
      <c r="G1082" s="267"/>
      <c r="H1082" s="267"/>
      <c r="I1082" s="267"/>
      <c r="J1082" s="267"/>
      <c r="K1082" s="267"/>
      <c r="L1082" s="267"/>
    </row>
    <row r="1083" spans="5:12">
      <c r="E1083" s="60"/>
      <c r="F1083" s="267"/>
      <c r="G1083" s="267"/>
      <c r="H1083" s="267"/>
      <c r="I1083" s="267"/>
      <c r="J1083" s="267"/>
      <c r="K1083" s="267"/>
      <c r="L1083" s="267"/>
    </row>
    <row r="1084" spans="5:12">
      <c r="E1084" s="60"/>
      <c r="F1084" s="267"/>
      <c r="G1084" s="267"/>
      <c r="H1084" s="267"/>
      <c r="I1084" s="267"/>
      <c r="J1084" s="267"/>
      <c r="K1084" s="267"/>
      <c r="L1084" s="267"/>
    </row>
    <row r="1085" spans="5:12">
      <c r="E1085" s="60"/>
      <c r="F1085" s="267"/>
      <c r="G1085" s="267"/>
      <c r="H1085" s="267"/>
      <c r="I1085" s="267"/>
      <c r="J1085" s="267"/>
      <c r="K1085" s="267"/>
      <c r="L1085" s="267"/>
    </row>
    <row r="1086" spans="5:12">
      <c r="E1086" s="60"/>
      <c r="F1086" s="267"/>
      <c r="G1086" s="267"/>
      <c r="H1086" s="267"/>
      <c r="I1086" s="267"/>
      <c r="J1086" s="267"/>
      <c r="K1086" s="267"/>
      <c r="L1086" s="267"/>
    </row>
    <row r="1087" spans="5:12">
      <c r="E1087" s="60"/>
      <c r="F1087" s="267"/>
      <c r="G1087" s="267"/>
      <c r="H1087" s="267"/>
      <c r="I1087" s="267"/>
      <c r="J1087" s="267"/>
      <c r="K1087" s="267"/>
      <c r="L1087" s="267"/>
    </row>
    <row r="1088" spans="5:12">
      <c r="E1088" s="60"/>
      <c r="F1088" s="267"/>
      <c r="G1088" s="267"/>
      <c r="H1088" s="267"/>
      <c r="I1088" s="267"/>
      <c r="J1088" s="267"/>
      <c r="K1088" s="267"/>
      <c r="L1088" s="267"/>
    </row>
    <row r="1089" spans="5:12">
      <c r="E1089" s="60"/>
      <c r="F1089" s="267"/>
      <c r="G1089" s="267"/>
      <c r="H1089" s="267"/>
      <c r="I1089" s="267"/>
      <c r="J1089" s="267"/>
      <c r="K1089" s="267"/>
      <c r="L1089" s="267"/>
    </row>
    <row r="1090" spans="5:12">
      <c r="E1090" s="60"/>
      <c r="F1090" s="267"/>
      <c r="G1090" s="267"/>
      <c r="H1090" s="267"/>
      <c r="I1090" s="267"/>
      <c r="J1090" s="267"/>
      <c r="K1090" s="267"/>
      <c r="L1090" s="267"/>
    </row>
    <row r="1091" spans="5:12">
      <c r="E1091" s="60"/>
      <c r="F1091" s="267"/>
      <c r="G1091" s="267"/>
      <c r="H1091" s="267"/>
      <c r="I1091" s="267"/>
      <c r="J1091" s="267"/>
      <c r="K1091" s="267"/>
      <c r="L1091" s="267"/>
    </row>
    <row r="1092" spans="5:12">
      <c r="E1092" s="60"/>
      <c r="F1092" s="267"/>
      <c r="G1092" s="267"/>
      <c r="H1092" s="267"/>
      <c r="I1092" s="267"/>
      <c r="J1092" s="267"/>
      <c r="K1092" s="267"/>
      <c r="L1092" s="267"/>
    </row>
    <row r="1093" spans="5:12">
      <c r="E1093" s="60"/>
      <c r="F1093" s="267"/>
      <c r="G1093" s="267"/>
      <c r="H1093" s="267"/>
      <c r="I1093" s="267"/>
      <c r="J1093" s="267"/>
      <c r="K1093" s="267"/>
      <c r="L1093" s="267"/>
    </row>
    <row r="1094" spans="5:12">
      <c r="E1094" s="60"/>
      <c r="F1094" s="267"/>
      <c r="G1094" s="267"/>
      <c r="H1094" s="267"/>
      <c r="I1094" s="267"/>
      <c r="J1094" s="267"/>
      <c r="K1094" s="267"/>
      <c r="L1094" s="267"/>
    </row>
    <row r="1095" spans="5:12">
      <c r="E1095" s="60"/>
      <c r="F1095" s="267"/>
      <c r="G1095" s="267"/>
      <c r="H1095" s="267"/>
      <c r="I1095" s="267"/>
      <c r="J1095" s="267"/>
      <c r="K1095" s="267"/>
      <c r="L1095" s="267"/>
    </row>
    <row r="1096" spans="5:12">
      <c r="E1096" s="60"/>
      <c r="F1096" s="267"/>
      <c r="G1096" s="267"/>
      <c r="H1096" s="267"/>
      <c r="I1096" s="267"/>
      <c r="J1096" s="267"/>
      <c r="K1096" s="267"/>
      <c r="L1096" s="267"/>
    </row>
    <row r="1097" spans="5:12">
      <c r="E1097" s="60"/>
      <c r="F1097" s="267"/>
      <c r="G1097" s="267"/>
      <c r="H1097" s="267"/>
      <c r="I1097" s="267"/>
      <c r="J1097" s="267"/>
      <c r="K1097" s="267"/>
      <c r="L1097" s="267"/>
    </row>
    <row r="1098" spans="5:12">
      <c r="E1098" s="60"/>
      <c r="F1098" s="267"/>
      <c r="G1098" s="267"/>
      <c r="H1098" s="267"/>
      <c r="I1098" s="267"/>
      <c r="J1098" s="267"/>
      <c r="K1098" s="267"/>
      <c r="L1098" s="267"/>
    </row>
    <row r="1099" spans="5:12">
      <c r="E1099" s="60"/>
      <c r="F1099" s="267"/>
      <c r="G1099" s="267"/>
      <c r="H1099" s="267"/>
      <c r="I1099" s="267"/>
      <c r="J1099" s="267"/>
      <c r="K1099" s="267"/>
      <c r="L1099" s="267"/>
    </row>
    <row r="1100" spans="5:12">
      <c r="E1100" s="60"/>
      <c r="F1100" s="267"/>
      <c r="G1100" s="267"/>
      <c r="H1100" s="267"/>
      <c r="I1100" s="267"/>
      <c r="J1100" s="267"/>
      <c r="K1100" s="267"/>
      <c r="L1100" s="267"/>
    </row>
    <row r="1101" spans="5:12">
      <c r="E1101" s="60"/>
      <c r="F1101" s="267"/>
      <c r="G1101" s="267"/>
      <c r="H1101" s="267"/>
      <c r="I1101" s="267"/>
      <c r="J1101" s="267"/>
      <c r="K1101" s="267"/>
      <c r="L1101" s="267"/>
    </row>
    <row r="1102" spans="5:12">
      <c r="E1102" s="60"/>
      <c r="F1102" s="267"/>
      <c r="G1102" s="267"/>
      <c r="H1102" s="267"/>
      <c r="I1102" s="267"/>
      <c r="J1102" s="267"/>
      <c r="K1102" s="267"/>
      <c r="L1102" s="267"/>
    </row>
    <row r="1103" spans="5:12">
      <c r="E1103" s="60"/>
      <c r="F1103" s="267"/>
      <c r="G1103" s="267"/>
      <c r="H1103" s="267"/>
      <c r="I1103" s="267"/>
      <c r="J1103" s="267"/>
      <c r="K1103" s="267"/>
      <c r="L1103" s="267"/>
    </row>
    <row r="1104" spans="5:12">
      <c r="E1104" s="60"/>
      <c r="F1104" s="267"/>
      <c r="G1104" s="267"/>
      <c r="H1104" s="267"/>
      <c r="I1104" s="267"/>
      <c r="J1104" s="267"/>
      <c r="K1104" s="267"/>
      <c r="L1104" s="267"/>
    </row>
    <row r="1105" spans="5:12">
      <c r="E1105" s="60"/>
      <c r="F1105" s="267"/>
      <c r="G1105" s="267"/>
      <c r="H1105" s="267"/>
      <c r="I1105" s="267"/>
      <c r="J1105" s="267"/>
      <c r="K1105" s="267"/>
      <c r="L1105" s="267"/>
    </row>
    <row r="1106" spans="5:12">
      <c r="E1106" s="60"/>
      <c r="F1106" s="267"/>
      <c r="G1106" s="267"/>
      <c r="H1106" s="267"/>
      <c r="I1106" s="267"/>
      <c r="J1106" s="267"/>
      <c r="K1106" s="267"/>
      <c r="L1106" s="267"/>
    </row>
    <row r="1107" spans="5:12">
      <c r="E1107" s="60"/>
      <c r="F1107" s="267"/>
      <c r="G1107" s="267"/>
      <c r="H1107" s="267"/>
      <c r="I1107" s="267"/>
      <c r="J1107" s="267"/>
      <c r="K1107" s="267"/>
      <c r="L1107" s="267"/>
    </row>
    <row r="1108" spans="5:12">
      <c r="E1108" s="60"/>
      <c r="F1108" s="267"/>
      <c r="G1108" s="267"/>
      <c r="H1108" s="267"/>
      <c r="I1108" s="267"/>
      <c r="J1108" s="267"/>
      <c r="K1108" s="267"/>
      <c r="L1108" s="267"/>
    </row>
    <row r="1109" spans="5:12">
      <c r="E1109" s="60"/>
      <c r="F1109" s="267"/>
      <c r="G1109" s="267"/>
      <c r="H1109" s="267"/>
      <c r="I1109" s="267"/>
      <c r="J1109" s="267"/>
      <c r="K1109" s="267"/>
      <c r="L1109" s="267"/>
    </row>
    <row r="1110" spans="5:12">
      <c r="E1110" s="60"/>
      <c r="F1110" s="267"/>
      <c r="G1110" s="267"/>
      <c r="H1110" s="267"/>
      <c r="I1110" s="267"/>
      <c r="J1110" s="267"/>
      <c r="K1110" s="267"/>
      <c r="L1110" s="267"/>
    </row>
    <row r="1111" spans="5:12">
      <c r="E1111" s="60"/>
      <c r="F1111" s="267"/>
      <c r="G1111" s="267"/>
      <c r="H1111" s="267"/>
      <c r="I1111" s="267"/>
      <c r="J1111" s="267"/>
      <c r="K1111" s="267"/>
      <c r="L1111" s="267"/>
    </row>
    <row r="1112" spans="5:12">
      <c r="E1112" s="60"/>
      <c r="F1112" s="267"/>
      <c r="G1112" s="267"/>
      <c r="H1112" s="267"/>
      <c r="I1112" s="267"/>
      <c r="J1112" s="267"/>
      <c r="K1112" s="267"/>
      <c r="L1112" s="267"/>
    </row>
    <row r="1113" spans="5:12">
      <c r="E1113" s="60"/>
      <c r="F1113" s="267"/>
      <c r="G1113" s="267"/>
      <c r="H1113" s="267"/>
      <c r="I1113" s="267"/>
      <c r="J1113" s="267"/>
      <c r="K1113" s="267"/>
      <c r="L1113" s="267"/>
    </row>
    <row r="1114" spans="5:12">
      <c r="E1114" s="60"/>
      <c r="F1114" s="267"/>
      <c r="G1114" s="267"/>
      <c r="H1114" s="267"/>
      <c r="I1114" s="267"/>
      <c r="J1114" s="267"/>
      <c r="K1114" s="267"/>
      <c r="L1114" s="267"/>
    </row>
    <row r="1115" spans="5:12">
      <c r="E1115" s="60"/>
      <c r="F1115" s="267"/>
      <c r="G1115" s="267"/>
      <c r="H1115" s="267"/>
      <c r="I1115" s="267"/>
      <c r="J1115" s="267"/>
      <c r="K1115" s="267"/>
      <c r="L1115" s="267"/>
    </row>
    <row r="1116" spans="5:12">
      <c r="E1116" s="60"/>
      <c r="F1116" s="267"/>
      <c r="G1116" s="267"/>
      <c r="H1116" s="267"/>
      <c r="I1116" s="267"/>
      <c r="J1116" s="267"/>
      <c r="K1116" s="267"/>
      <c r="L1116" s="267"/>
    </row>
    <row r="1117" spans="5:12">
      <c r="E1117" s="60"/>
      <c r="F1117" s="267"/>
      <c r="G1117" s="267"/>
      <c r="H1117" s="267"/>
      <c r="I1117" s="267"/>
      <c r="J1117" s="267"/>
      <c r="K1117" s="267"/>
      <c r="L1117" s="267"/>
    </row>
    <row r="1118" spans="5:12">
      <c r="E1118" s="60"/>
      <c r="F1118" s="267"/>
      <c r="G1118" s="267"/>
      <c r="H1118" s="267"/>
      <c r="I1118" s="267"/>
      <c r="J1118" s="267"/>
      <c r="K1118" s="267"/>
      <c r="L1118" s="267"/>
    </row>
    <row r="1119" spans="5:12">
      <c r="E1119" s="60"/>
      <c r="F1119" s="267"/>
      <c r="G1119" s="267"/>
      <c r="H1119" s="267"/>
      <c r="I1119" s="267"/>
      <c r="J1119" s="267"/>
      <c r="K1119" s="267"/>
      <c r="L1119" s="267"/>
    </row>
    <row r="1120" spans="5:12">
      <c r="E1120" s="60"/>
      <c r="F1120" s="267"/>
      <c r="G1120" s="267"/>
      <c r="H1120" s="267"/>
      <c r="I1120" s="267"/>
      <c r="J1120" s="267"/>
      <c r="K1120" s="267"/>
      <c r="L1120" s="267"/>
    </row>
    <row r="1121" spans="5:12">
      <c r="E1121" s="60"/>
      <c r="F1121" s="267"/>
      <c r="G1121" s="267"/>
      <c r="H1121" s="267"/>
      <c r="I1121" s="267"/>
      <c r="J1121" s="267"/>
      <c r="K1121" s="267"/>
      <c r="L1121" s="267"/>
    </row>
    <row r="1122" spans="5:12">
      <c r="E1122" s="60"/>
      <c r="F1122" s="267"/>
      <c r="G1122" s="267"/>
      <c r="H1122" s="267"/>
      <c r="I1122" s="267"/>
      <c r="J1122" s="267"/>
      <c r="K1122" s="267"/>
      <c r="L1122" s="267"/>
    </row>
    <row r="1123" spans="5:12">
      <c r="E1123" s="60"/>
      <c r="F1123" s="267"/>
      <c r="G1123" s="267"/>
      <c r="H1123" s="267"/>
      <c r="I1123" s="267"/>
      <c r="J1123" s="267"/>
      <c r="K1123" s="267"/>
      <c r="L1123" s="267"/>
    </row>
    <row r="1124" spans="5:12">
      <c r="E1124" s="60"/>
      <c r="F1124" s="267"/>
      <c r="G1124" s="267"/>
      <c r="H1124" s="267"/>
      <c r="I1124" s="267"/>
      <c r="J1124" s="267"/>
      <c r="K1124" s="267"/>
      <c r="L1124" s="267"/>
    </row>
    <row r="1125" spans="5:12">
      <c r="E1125" s="60"/>
      <c r="F1125" s="267"/>
      <c r="G1125" s="267"/>
      <c r="H1125" s="267"/>
      <c r="I1125" s="267"/>
      <c r="J1125" s="267"/>
      <c r="K1125" s="267"/>
      <c r="L1125" s="267"/>
    </row>
    <row r="1126" spans="5:12">
      <c r="E1126" s="60"/>
      <c r="F1126" s="267"/>
      <c r="G1126" s="267"/>
      <c r="H1126" s="267"/>
      <c r="I1126" s="267"/>
      <c r="J1126" s="267"/>
      <c r="K1126" s="267"/>
      <c r="L1126" s="267"/>
    </row>
    <row r="1127" spans="5:12">
      <c r="E1127" s="60"/>
      <c r="F1127" s="267"/>
      <c r="G1127" s="267"/>
      <c r="H1127" s="267"/>
      <c r="I1127" s="267"/>
      <c r="J1127" s="267"/>
      <c r="K1127" s="267"/>
      <c r="L1127" s="267"/>
    </row>
    <row r="1128" spans="5:12">
      <c r="E1128" s="60"/>
      <c r="F1128" s="267"/>
      <c r="G1128" s="267"/>
      <c r="H1128" s="267"/>
      <c r="I1128" s="267"/>
      <c r="J1128" s="267"/>
      <c r="K1128" s="267"/>
      <c r="L1128" s="267"/>
    </row>
    <row r="1129" spans="5:12">
      <c r="E1129" s="60"/>
      <c r="F1129" s="267"/>
      <c r="G1129" s="267"/>
      <c r="H1129" s="267"/>
      <c r="I1129" s="267"/>
      <c r="J1129" s="267"/>
      <c r="K1129" s="267"/>
      <c r="L1129" s="267"/>
    </row>
    <row r="1130" spans="5:12">
      <c r="E1130" s="60"/>
      <c r="F1130" s="267"/>
      <c r="G1130" s="267"/>
      <c r="H1130" s="267"/>
      <c r="I1130" s="267"/>
      <c r="J1130" s="267"/>
      <c r="K1130" s="267"/>
      <c r="L1130" s="267"/>
    </row>
    <row r="1131" spans="5:12">
      <c r="E1131" s="60"/>
      <c r="F1131" s="267"/>
      <c r="G1131" s="267"/>
      <c r="H1131" s="267"/>
      <c r="I1131" s="267"/>
      <c r="J1131" s="267"/>
      <c r="K1131" s="267"/>
      <c r="L1131" s="267"/>
    </row>
    <row r="1132" spans="5:12">
      <c r="E1132" s="60"/>
      <c r="F1132" s="267"/>
      <c r="G1132" s="267"/>
      <c r="H1132" s="267"/>
      <c r="I1132" s="267"/>
      <c r="J1132" s="267"/>
      <c r="K1132" s="267"/>
      <c r="L1132" s="267"/>
    </row>
    <row r="1133" spans="5:12">
      <c r="E1133" s="60"/>
      <c r="F1133" s="267"/>
      <c r="G1133" s="267"/>
      <c r="H1133" s="267"/>
      <c r="I1133" s="267"/>
      <c r="J1133" s="267"/>
      <c r="K1133" s="267"/>
      <c r="L1133" s="267"/>
    </row>
    <row r="1134" spans="5:12">
      <c r="E1134" s="60"/>
      <c r="F1134" s="267"/>
      <c r="G1134" s="267"/>
      <c r="H1134" s="267"/>
      <c r="I1134" s="267"/>
      <c r="J1134" s="267"/>
      <c r="K1134" s="267"/>
      <c r="L1134" s="267"/>
    </row>
    <row r="1135" spans="5:12">
      <c r="E1135" s="60"/>
      <c r="F1135" s="267"/>
      <c r="G1135" s="267"/>
      <c r="H1135" s="267"/>
      <c r="I1135" s="267"/>
      <c r="J1135" s="267"/>
      <c r="K1135" s="267"/>
      <c r="L1135" s="267"/>
    </row>
    <row r="1136" spans="5:12">
      <c r="E1136" s="60"/>
      <c r="F1136" s="267"/>
      <c r="G1136" s="267"/>
      <c r="H1136" s="267"/>
      <c r="I1136" s="267"/>
      <c r="J1136" s="267"/>
      <c r="K1136" s="267"/>
      <c r="L1136" s="267"/>
    </row>
    <row r="1137" spans="5:12">
      <c r="E1137" s="60"/>
      <c r="F1137" s="267"/>
      <c r="G1137" s="267"/>
      <c r="H1137" s="267"/>
      <c r="I1137" s="267"/>
      <c r="J1137" s="267"/>
      <c r="K1137" s="267"/>
      <c r="L1137" s="267"/>
    </row>
    <row r="1138" spans="5:12">
      <c r="E1138" s="60"/>
      <c r="F1138" s="267"/>
      <c r="G1138" s="267"/>
      <c r="H1138" s="267"/>
      <c r="I1138" s="267"/>
      <c r="J1138" s="267"/>
      <c r="K1138" s="267"/>
      <c r="L1138" s="267"/>
    </row>
    <row r="1139" spans="5:12">
      <c r="E1139" s="60"/>
      <c r="F1139" s="267"/>
      <c r="G1139" s="267"/>
      <c r="H1139" s="267"/>
      <c r="I1139" s="267"/>
      <c r="J1139" s="267"/>
      <c r="K1139" s="267"/>
      <c r="L1139" s="267"/>
    </row>
    <row r="1140" spans="5:12">
      <c r="E1140" s="60"/>
      <c r="F1140" s="267"/>
      <c r="G1140" s="267"/>
      <c r="H1140" s="267"/>
      <c r="I1140" s="267"/>
      <c r="J1140" s="267"/>
      <c r="K1140" s="267"/>
      <c r="L1140" s="267"/>
    </row>
    <row r="1141" spans="5:12">
      <c r="E1141" s="60"/>
      <c r="F1141" s="267"/>
      <c r="G1141" s="267"/>
      <c r="H1141" s="267"/>
      <c r="I1141" s="267"/>
      <c r="J1141" s="267"/>
      <c r="K1141" s="267"/>
      <c r="L1141" s="267"/>
    </row>
    <row r="1142" spans="5:12">
      <c r="E1142" s="60"/>
      <c r="F1142" s="267"/>
      <c r="G1142" s="267"/>
      <c r="H1142" s="267"/>
      <c r="I1142" s="267"/>
      <c r="J1142" s="267"/>
      <c r="K1142" s="267"/>
      <c r="L1142" s="267"/>
    </row>
    <row r="1143" spans="5:12">
      <c r="E1143" s="60"/>
      <c r="F1143" s="267"/>
      <c r="G1143" s="267"/>
      <c r="H1143" s="267"/>
      <c r="I1143" s="267"/>
      <c r="J1143" s="267"/>
      <c r="K1143" s="267"/>
      <c r="L1143" s="267"/>
    </row>
    <row r="1144" spans="5:12">
      <c r="E1144" s="60"/>
      <c r="F1144" s="267"/>
      <c r="G1144" s="267"/>
      <c r="H1144" s="267"/>
      <c r="I1144" s="267"/>
      <c r="J1144" s="267"/>
      <c r="K1144" s="267"/>
      <c r="L1144" s="267"/>
    </row>
    <row r="1145" spans="5:12">
      <c r="E1145" s="60"/>
      <c r="F1145" s="267"/>
      <c r="G1145" s="267"/>
      <c r="H1145" s="267"/>
      <c r="I1145" s="267"/>
      <c r="J1145" s="267"/>
      <c r="K1145" s="267"/>
      <c r="L1145" s="267"/>
    </row>
    <row r="1146" spans="5:12">
      <c r="E1146" s="60"/>
      <c r="F1146" s="267"/>
      <c r="G1146" s="267"/>
      <c r="H1146" s="267"/>
      <c r="I1146" s="267"/>
      <c r="J1146" s="267"/>
      <c r="K1146" s="267"/>
      <c r="L1146" s="267"/>
    </row>
    <row r="1147" spans="5:12">
      <c r="E1147" s="60"/>
      <c r="F1147" s="267"/>
      <c r="G1147" s="267"/>
      <c r="H1147" s="267"/>
      <c r="I1147" s="267"/>
      <c r="J1147" s="267"/>
      <c r="K1147" s="267"/>
      <c r="L1147" s="267"/>
    </row>
    <row r="1148" spans="5:12">
      <c r="E1148" s="60"/>
      <c r="F1148" s="267"/>
      <c r="G1148" s="267"/>
      <c r="H1148" s="267"/>
      <c r="I1148" s="267"/>
      <c r="J1148" s="267"/>
      <c r="K1148" s="267"/>
      <c r="L1148" s="267"/>
    </row>
    <row r="1149" spans="5:12">
      <c r="E1149" s="60"/>
      <c r="F1149" s="267"/>
      <c r="G1149" s="267"/>
      <c r="H1149" s="267"/>
      <c r="I1149" s="267"/>
      <c r="J1149" s="267"/>
      <c r="K1149" s="267"/>
      <c r="L1149" s="267"/>
    </row>
    <row r="1150" spans="5:12">
      <c r="E1150" s="60"/>
      <c r="F1150" s="267"/>
      <c r="G1150" s="267"/>
      <c r="H1150" s="267"/>
      <c r="I1150" s="267"/>
      <c r="J1150" s="267"/>
      <c r="K1150" s="267"/>
      <c r="L1150" s="267"/>
    </row>
    <row r="1151" spans="5:12">
      <c r="E1151" s="60"/>
      <c r="F1151" s="267"/>
      <c r="G1151" s="267"/>
      <c r="H1151" s="267"/>
      <c r="I1151" s="267"/>
      <c r="J1151" s="267"/>
      <c r="K1151" s="267"/>
      <c r="L1151" s="267"/>
    </row>
    <row r="1152" spans="5:12">
      <c r="E1152" s="60"/>
      <c r="F1152" s="267"/>
      <c r="G1152" s="267"/>
      <c r="H1152" s="267"/>
      <c r="I1152" s="267"/>
      <c r="J1152" s="267"/>
      <c r="K1152" s="267"/>
      <c r="L1152" s="267"/>
    </row>
    <row r="1153" spans="5:12">
      <c r="E1153" s="60"/>
      <c r="F1153" s="267"/>
      <c r="G1153" s="267"/>
      <c r="H1153" s="267"/>
      <c r="I1153" s="267"/>
      <c r="J1153" s="267"/>
      <c r="K1153" s="267"/>
      <c r="L1153" s="267"/>
    </row>
    <row r="1154" spans="5:12">
      <c r="E1154" s="60"/>
      <c r="F1154" s="267"/>
      <c r="G1154" s="267"/>
      <c r="H1154" s="267"/>
      <c r="I1154" s="267"/>
      <c r="J1154" s="267"/>
      <c r="K1154" s="267"/>
      <c r="L1154" s="267"/>
    </row>
    <row r="1155" spans="5:12">
      <c r="E1155" s="60"/>
      <c r="F1155" s="267"/>
      <c r="G1155" s="267"/>
      <c r="H1155" s="267"/>
      <c r="I1155" s="267"/>
      <c r="J1155" s="267"/>
      <c r="K1155" s="267"/>
      <c r="L1155" s="267"/>
    </row>
    <row r="1156" spans="5:12">
      <c r="E1156" s="60"/>
      <c r="F1156" s="267"/>
      <c r="G1156" s="267"/>
      <c r="H1156" s="267"/>
      <c r="I1156" s="267"/>
      <c r="J1156" s="267"/>
      <c r="K1156" s="267"/>
      <c r="L1156" s="267"/>
    </row>
    <row r="1157" spans="5:12">
      <c r="E1157" s="60"/>
      <c r="F1157" s="267"/>
      <c r="G1157" s="267"/>
      <c r="H1157" s="267"/>
      <c r="I1157" s="267"/>
      <c r="J1157" s="267"/>
      <c r="K1157" s="267"/>
      <c r="L1157" s="267"/>
    </row>
    <row r="1158" spans="5:12">
      <c r="E1158" s="60"/>
      <c r="F1158" s="267"/>
      <c r="G1158" s="267"/>
      <c r="H1158" s="267"/>
      <c r="I1158" s="267"/>
      <c r="J1158" s="267"/>
      <c r="K1158" s="267"/>
      <c r="L1158" s="267"/>
    </row>
    <row r="1159" spans="5:12">
      <c r="E1159" s="60"/>
      <c r="F1159" s="267"/>
      <c r="G1159" s="267"/>
      <c r="H1159" s="267"/>
      <c r="I1159" s="267"/>
      <c r="J1159" s="267"/>
      <c r="K1159" s="267"/>
      <c r="L1159" s="267"/>
    </row>
    <row r="1160" spans="5:12">
      <c r="E1160" s="60"/>
      <c r="F1160" s="267"/>
      <c r="G1160" s="267"/>
      <c r="H1160" s="267"/>
      <c r="I1160" s="267"/>
      <c r="J1160" s="267"/>
      <c r="K1160" s="267"/>
      <c r="L1160" s="267"/>
    </row>
    <row r="1161" spans="5:12">
      <c r="E1161" s="60"/>
      <c r="F1161" s="267"/>
      <c r="G1161" s="267"/>
      <c r="H1161" s="267"/>
      <c r="I1161" s="267"/>
      <c r="J1161" s="267"/>
      <c r="K1161" s="267"/>
      <c r="L1161" s="267"/>
    </row>
    <row r="1162" spans="5:12">
      <c r="E1162" s="60"/>
      <c r="F1162" s="267"/>
      <c r="G1162" s="267"/>
      <c r="H1162" s="267"/>
      <c r="I1162" s="267"/>
      <c r="J1162" s="267"/>
      <c r="K1162" s="267"/>
      <c r="L1162" s="267"/>
    </row>
    <row r="1163" spans="5:12">
      <c r="E1163" s="60"/>
      <c r="F1163" s="267"/>
      <c r="G1163" s="267"/>
      <c r="H1163" s="267"/>
      <c r="I1163" s="267"/>
      <c r="J1163" s="267"/>
      <c r="K1163" s="267"/>
      <c r="L1163" s="267"/>
    </row>
    <row r="1164" spans="5:12">
      <c r="E1164" s="60"/>
      <c r="F1164" s="267"/>
      <c r="G1164" s="267"/>
      <c r="H1164" s="267"/>
      <c r="I1164" s="267"/>
      <c r="J1164" s="267"/>
      <c r="K1164" s="267"/>
      <c r="L1164" s="267"/>
    </row>
    <row r="1165" spans="5:12">
      <c r="E1165" s="60"/>
      <c r="F1165" s="267"/>
      <c r="G1165" s="267"/>
      <c r="H1165" s="267"/>
      <c r="I1165" s="267"/>
      <c r="J1165" s="267"/>
      <c r="K1165" s="267"/>
      <c r="L1165" s="267"/>
    </row>
    <row r="1166" spans="5:12">
      <c r="E1166" s="60"/>
      <c r="F1166" s="267"/>
      <c r="G1166" s="267"/>
      <c r="H1166" s="267"/>
      <c r="I1166" s="267"/>
      <c r="J1166" s="267"/>
      <c r="K1166" s="267"/>
      <c r="L1166" s="267"/>
    </row>
    <row r="1167" spans="5:12">
      <c r="E1167" s="60"/>
      <c r="F1167" s="267"/>
      <c r="G1167" s="267"/>
      <c r="H1167" s="267"/>
      <c r="I1167" s="267"/>
      <c r="J1167" s="267"/>
      <c r="K1167" s="267"/>
      <c r="L1167" s="267"/>
    </row>
    <row r="1168" spans="5:12">
      <c r="E1168" s="60"/>
      <c r="F1168" s="267"/>
      <c r="G1168" s="267"/>
      <c r="H1168" s="267"/>
      <c r="I1168" s="267"/>
      <c r="J1168" s="267"/>
      <c r="K1168" s="267"/>
      <c r="L1168" s="267"/>
    </row>
    <row r="1169" spans="5:12">
      <c r="E1169" s="60"/>
      <c r="F1169" s="267"/>
      <c r="G1169" s="267"/>
      <c r="H1169" s="267"/>
      <c r="I1169" s="267"/>
      <c r="J1169" s="267"/>
      <c r="K1169" s="267"/>
      <c r="L1169" s="267"/>
    </row>
    <row r="1170" spans="5:12">
      <c r="E1170" s="60"/>
      <c r="F1170" s="267"/>
      <c r="G1170" s="267"/>
      <c r="H1170" s="267"/>
      <c r="I1170" s="267"/>
      <c r="J1170" s="267"/>
      <c r="K1170" s="267"/>
      <c r="L1170" s="267"/>
    </row>
    <row r="1171" spans="5:12">
      <c r="E1171" s="60"/>
      <c r="F1171" s="267"/>
      <c r="G1171" s="267"/>
      <c r="H1171" s="267"/>
      <c r="I1171" s="267"/>
      <c r="J1171" s="267"/>
      <c r="K1171" s="267"/>
      <c r="L1171" s="267"/>
    </row>
    <row r="1172" spans="5:12">
      <c r="E1172" s="60"/>
      <c r="F1172" s="267"/>
      <c r="G1172" s="267"/>
      <c r="H1172" s="267"/>
      <c r="I1172" s="267"/>
      <c r="J1172" s="267"/>
      <c r="K1172" s="267"/>
      <c r="L1172" s="267"/>
    </row>
    <row r="1173" spans="5:12">
      <c r="E1173" s="60"/>
      <c r="F1173" s="267"/>
      <c r="G1173" s="267"/>
      <c r="H1173" s="267"/>
      <c r="I1173" s="267"/>
      <c r="J1173" s="267"/>
      <c r="K1173" s="267"/>
      <c r="L1173" s="267"/>
    </row>
    <row r="1174" spans="5:12">
      <c r="E1174" s="60"/>
      <c r="F1174" s="267"/>
      <c r="G1174" s="267"/>
      <c r="H1174" s="267"/>
      <c r="I1174" s="267"/>
      <c r="J1174" s="267"/>
      <c r="K1174" s="267"/>
      <c r="L1174" s="267"/>
    </row>
    <row r="1175" spans="5:12">
      <c r="E1175" s="60"/>
      <c r="F1175" s="267"/>
      <c r="G1175" s="267"/>
      <c r="H1175" s="267"/>
      <c r="I1175" s="267"/>
      <c r="J1175" s="267"/>
      <c r="K1175" s="267"/>
      <c r="L1175" s="267"/>
    </row>
    <row r="1176" spans="5:12">
      <c r="E1176" s="60"/>
      <c r="F1176" s="267"/>
      <c r="G1176" s="267"/>
      <c r="H1176" s="267"/>
      <c r="I1176" s="267"/>
      <c r="J1176" s="267"/>
      <c r="K1176" s="267"/>
      <c r="L1176" s="267"/>
    </row>
    <row r="1177" spans="5:12">
      <c r="E1177" s="60"/>
      <c r="F1177" s="267"/>
      <c r="G1177" s="267"/>
      <c r="H1177" s="267"/>
      <c r="I1177" s="267"/>
      <c r="J1177" s="267"/>
      <c r="K1177" s="267"/>
      <c r="L1177" s="267"/>
    </row>
    <row r="1178" spans="5:12">
      <c r="E1178" s="60"/>
      <c r="F1178" s="267"/>
      <c r="G1178" s="267"/>
      <c r="H1178" s="267"/>
      <c r="I1178" s="267"/>
      <c r="J1178" s="267"/>
      <c r="K1178" s="267"/>
      <c r="L1178" s="267"/>
    </row>
    <row r="1179" spans="5:12">
      <c r="E1179" s="60"/>
      <c r="F1179" s="267"/>
      <c r="G1179" s="267"/>
      <c r="H1179" s="267"/>
      <c r="I1179" s="267"/>
      <c r="J1179" s="267"/>
      <c r="K1179" s="267"/>
      <c r="L1179" s="267"/>
    </row>
    <row r="1180" spans="5:12">
      <c r="E1180" s="60"/>
      <c r="F1180" s="267"/>
      <c r="G1180" s="267"/>
      <c r="H1180" s="267"/>
      <c r="I1180" s="267"/>
      <c r="J1180" s="267"/>
      <c r="K1180" s="267"/>
      <c r="L1180" s="267"/>
    </row>
    <row r="1181" spans="5:12">
      <c r="E1181" s="60"/>
      <c r="F1181" s="267"/>
      <c r="G1181" s="267"/>
      <c r="H1181" s="267"/>
      <c r="I1181" s="267"/>
      <c r="J1181" s="267"/>
      <c r="K1181" s="267"/>
      <c r="L1181" s="267"/>
    </row>
    <row r="1182" spans="5:12">
      <c r="E1182" s="60"/>
      <c r="F1182" s="267"/>
      <c r="G1182" s="267"/>
      <c r="H1182" s="267"/>
      <c r="I1182" s="267"/>
      <c r="J1182" s="267"/>
      <c r="K1182" s="267"/>
      <c r="L1182" s="267"/>
    </row>
    <row r="1183" spans="5:12">
      <c r="E1183" s="60"/>
      <c r="F1183" s="267"/>
      <c r="G1183" s="267"/>
      <c r="H1183" s="267"/>
      <c r="I1183" s="267"/>
      <c r="J1183" s="267"/>
      <c r="K1183" s="267"/>
      <c r="L1183" s="267"/>
    </row>
    <row r="1184" spans="5:12">
      <c r="E1184" s="60"/>
      <c r="F1184" s="267"/>
      <c r="G1184" s="267"/>
      <c r="H1184" s="267"/>
      <c r="I1184" s="267"/>
      <c r="J1184" s="267"/>
      <c r="K1184" s="267"/>
      <c r="L1184" s="267"/>
    </row>
    <row r="1185" spans="5:12">
      <c r="E1185" s="60"/>
      <c r="F1185" s="267"/>
      <c r="G1185" s="267"/>
      <c r="H1185" s="267"/>
      <c r="I1185" s="267"/>
      <c r="J1185" s="267"/>
      <c r="K1185" s="267"/>
      <c r="L1185" s="267"/>
    </row>
    <row r="1186" spans="5:12">
      <c r="E1186" s="60"/>
      <c r="F1186" s="267"/>
      <c r="G1186" s="267"/>
      <c r="H1186" s="267"/>
      <c r="I1186" s="267"/>
      <c r="J1186" s="267"/>
      <c r="K1186" s="267"/>
      <c r="L1186" s="267"/>
    </row>
    <row r="1187" spans="5:12">
      <c r="E1187" s="60"/>
      <c r="F1187" s="267"/>
      <c r="G1187" s="267"/>
      <c r="H1187" s="267"/>
      <c r="I1187" s="267"/>
      <c r="J1187" s="267"/>
      <c r="K1187" s="267"/>
      <c r="L1187" s="267"/>
    </row>
    <row r="1188" spans="5:12">
      <c r="E1188" s="60"/>
      <c r="F1188" s="267"/>
      <c r="G1188" s="267"/>
      <c r="H1188" s="267"/>
      <c r="I1188" s="267"/>
      <c r="J1188" s="267"/>
      <c r="K1188" s="267"/>
      <c r="L1188" s="267"/>
    </row>
    <row r="1189" spans="5:12">
      <c r="E1189" s="60"/>
      <c r="F1189" s="267"/>
      <c r="G1189" s="267"/>
      <c r="H1189" s="267"/>
      <c r="I1189" s="267"/>
      <c r="J1189" s="267"/>
      <c r="K1189" s="267"/>
      <c r="L1189" s="267"/>
    </row>
    <row r="1190" spans="5:12">
      <c r="E1190" s="60"/>
      <c r="F1190" s="267"/>
      <c r="G1190" s="267"/>
      <c r="H1190" s="267"/>
      <c r="I1190" s="267"/>
      <c r="J1190" s="267"/>
      <c r="K1190" s="267"/>
      <c r="L1190" s="267"/>
    </row>
    <row r="1191" spans="5:12">
      <c r="E1191" s="60"/>
      <c r="F1191" s="267"/>
      <c r="G1191" s="267"/>
      <c r="H1191" s="267"/>
      <c r="I1191" s="267"/>
      <c r="J1191" s="267"/>
      <c r="K1191" s="267"/>
      <c r="L1191" s="267"/>
    </row>
    <row r="1192" spans="5:12">
      <c r="E1192" s="60"/>
      <c r="F1192" s="267"/>
      <c r="G1192" s="267"/>
      <c r="H1192" s="267"/>
      <c r="I1192" s="267"/>
      <c r="J1192" s="267"/>
      <c r="K1192" s="267"/>
      <c r="L1192" s="267"/>
    </row>
    <row r="1193" spans="5:12">
      <c r="E1193" s="60"/>
      <c r="F1193" s="267"/>
      <c r="G1193" s="267"/>
      <c r="H1193" s="267"/>
      <c r="I1193" s="267"/>
      <c r="J1193" s="267"/>
      <c r="K1193" s="267"/>
      <c r="L1193" s="267"/>
    </row>
    <row r="1194" spans="5:12">
      <c r="E1194" s="60"/>
      <c r="F1194" s="267"/>
      <c r="G1194" s="267"/>
      <c r="H1194" s="267"/>
      <c r="I1194" s="267"/>
      <c r="J1194" s="267"/>
      <c r="K1194" s="267"/>
      <c r="L1194" s="267"/>
    </row>
    <row r="1195" spans="5:12">
      <c r="E1195" s="60"/>
      <c r="F1195" s="267"/>
      <c r="G1195" s="267"/>
      <c r="H1195" s="267"/>
      <c r="I1195" s="267"/>
      <c r="J1195" s="267"/>
      <c r="K1195" s="267"/>
      <c r="L1195" s="267"/>
    </row>
    <row r="1196" spans="5:12">
      <c r="E1196" s="60"/>
      <c r="F1196" s="267"/>
      <c r="G1196" s="267"/>
      <c r="H1196" s="267"/>
      <c r="I1196" s="267"/>
      <c r="J1196" s="267"/>
      <c r="K1196" s="267"/>
      <c r="L1196" s="267"/>
    </row>
    <row r="1197" spans="5:12">
      <c r="E1197" s="60"/>
      <c r="F1197" s="267"/>
      <c r="G1197" s="267"/>
      <c r="H1197" s="267"/>
      <c r="I1197" s="267"/>
      <c r="J1197" s="267"/>
      <c r="K1197" s="267"/>
      <c r="L1197" s="267"/>
    </row>
    <row r="1198" spans="5:12">
      <c r="E1198" s="60"/>
      <c r="F1198" s="267"/>
      <c r="G1198" s="267"/>
      <c r="H1198" s="267"/>
      <c r="I1198" s="267"/>
      <c r="J1198" s="267"/>
      <c r="K1198" s="267"/>
      <c r="L1198" s="267"/>
    </row>
    <row r="1199" spans="5:12">
      <c r="E1199" s="60"/>
      <c r="F1199" s="267"/>
      <c r="G1199" s="267"/>
      <c r="H1199" s="267"/>
      <c r="I1199" s="267"/>
      <c r="J1199" s="267"/>
      <c r="K1199" s="267"/>
      <c r="L1199" s="267"/>
    </row>
    <row r="1200" spans="5:12">
      <c r="E1200" s="60"/>
      <c r="F1200" s="267"/>
      <c r="G1200" s="267"/>
      <c r="H1200" s="267"/>
      <c r="I1200" s="267"/>
      <c r="J1200" s="267"/>
      <c r="K1200" s="267"/>
      <c r="L1200" s="267"/>
    </row>
    <row r="1201" spans="5:12">
      <c r="E1201" s="60"/>
      <c r="F1201" s="267"/>
      <c r="G1201" s="267"/>
      <c r="H1201" s="267"/>
      <c r="I1201" s="267"/>
      <c r="J1201" s="267"/>
      <c r="K1201" s="267"/>
      <c r="L1201" s="267"/>
    </row>
    <row r="1202" spans="5:12">
      <c r="E1202" s="60"/>
      <c r="F1202" s="267"/>
      <c r="G1202" s="267"/>
      <c r="H1202" s="267"/>
      <c r="I1202" s="267"/>
      <c r="J1202" s="267"/>
      <c r="K1202" s="267"/>
      <c r="L1202" s="267"/>
    </row>
    <row r="1203" spans="5:12">
      <c r="E1203" s="60"/>
      <c r="F1203" s="267"/>
      <c r="G1203" s="267"/>
      <c r="H1203" s="267"/>
      <c r="I1203" s="267"/>
      <c r="J1203" s="267"/>
      <c r="K1203" s="267"/>
      <c r="L1203" s="267"/>
    </row>
    <row r="1204" spans="5:12">
      <c r="E1204" s="60"/>
      <c r="F1204" s="267"/>
      <c r="G1204" s="267"/>
      <c r="H1204" s="267"/>
      <c r="I1204" s="267"/>
      <c r="J1204" s="267"/>
      <c r="K1204" s="267"/>
      <c r="L1204" s="267"/>
    </row>
    <row r="1205" spans="5:12">
      <c r="E1205" s="60"/>
      <c r="F1205" s="267"/>
      <c r="G1205" s="267"/>
      <c r="H1205" s="267"/>
      <c r="I1205" s="267"/>
      <c r="J1205" s="267"/>
      <c r="K1205" s="267"/>
      <c r="L1205" s="267"/>
    </row>
    <row r="1206" spans="5:12">
      <c r="E1206" s="60"/>
      <c r="F1206" s="267"/>
      <c r="G1206" s="267"/>
      <c r="H1206" s="267"/>
      <c r="I1206" s="267"/>
      <c r="J1206" s="267"/>
      <c r="K1206" s="267"/>
      <c r="L1206" s="267"/>
    </row>
    <row r="1207" spans="5:12">
      <c r="E1207" s="60"/>
      <c r="F1207" s="267"/>
      <c r="G1207" s="267"/>
      <c r="H1207" s="267"/>
      <c r="I1207" s="267"/>
      <c r="J1207" s="267"/>
      <c r="K1207" s="267"/>
      <c r="L1207" s="267"/>
    </row>
    <row r="1208" spans="5:12">
      <c r="E1208" s="60"/>
      <c r="F1208" s="267"/>
      <c r="G1208" s="267"/>
      <c r="H1208" s="267"/>
      <c r="I1208" s="267"/>
      <c r="J1208" s="267"/>
      <c r="K1208" s="267"/>
      <c r="L1208" s="267"/>
    </row>
    <row r="1209" spans="5:12">
      <c r="E1209" s="60"/>
      <c r="F1209" s="267"/>
      <c r="G1209" s="267"/>
      <c r="H1209" s="267"/>
      <c r="I1209" s="267"/>
      <c r="J1209" s="267"/>
      <c r="K1209" s="267"/>
      <c r="L1209" s="267"/>
    </row>
    <row r="1210" spans="5:12">
      <c r="E1210" s="60"/>
      <c r="F1210" s="267"/>
      <c r="G1210" s="267"/>
      <c r="H1210" s="267"/>
      <c r="I1210" s="267"/>
      <c r="J1210" s="267"/>
      <c r="K1210" s="267"/>
      <c r="L1210" s="267"/>
    </row>
    <row r="1211" spans="5:12">
      <c r="E1211" s="60"/>
      <c r="F1211" s="267"/>
      <c r="G1211" s="267"/>
      <c r="H1211" s="267"/>
      <c r="I1211" s="267"/>
      <c r="J1211" s="267"/>
      <c r="K1211" s="267"/>
      <c r="L1211" s="267"/>
    </row>
    <row r="1212" spans="5:12">
      <c r="E1212" s="60"/>
      <c r="F1212" s="267"/>
      <c r="G1212" s="267"/>
      <c r="H1212" s="267"/>
      <c r="I1212" s="267"/>
      <c r="J1212" s="267"/>
      <c r="K1212" s="267"/>
      <c r="L1212" s="267"/>
    </row>
    <row r="1213" spans="5:12">
      <c r="E1213" s="60"/>
      <c r="F1213" s="267"/>
      <c r="G1213" s="267"/>
      <c r="H1213" s="267"/>
      <c r="I1213" s="267"/>
      <c r="J1213" s="267"/>
      <c r="K1213" s="267"/>
      <c r="L1213" s="267"/>
    </row>
    <row r="1214" spans="5:12">
      <c r="E1214" s="60"/>
      <c r="F1214" s="267"/>
      <c r="G1214" s="267"/>
      <c r="H1214" s="267"/>
      <c r="I1214" s="267"/>
      <c r="J1214" s="267"/>
      <c r="K1214" s="267"/>
      <c r="L1214" s="267"/>
    </row>
    <row r="1215" spans="5:12">
      <c r="E1215" s="60"/>
      <c r="F1215" s="267"/>
      <c r="G1215" s="267"/>
      <c r="H1215" s="267"/>
      <c r="I1215" s="267"/>
      <c r="J1215" s="267"/>
      <c r="K1215" s="267"/>
      <c r="L1215" s="267"/>
    </row>
    <row r="1216" spans="5:12">
      <c r="E1216" s="60"/>
      <c r="F1216" s="267"/>
      <c r="G1216" s="267"/>
      <c r="H1216" s="267"/>
      <c r="I1216" s="267"/>
      <c r="J1216" s="267"/>
      <c r="K1216" s="267"/>
      <c r="L1216" s="267"/>
    </row>
    <row r="1217" spans="5:12">
      <c r="E1217" s="60"/>
      <c r="F1217" s="267"/>
      <c r="G1217" s="267"/>
      <c r="H1217" s="267"/>
      <c r="I1217" s="267"/>
      <c r="J1217" s="267"/>
      <c r="K1217" s="267"/>
      <c r="L1217" s="267"/>
    </row>
    <row r="1218" spans="5:12">
      <c r="E1218" s="60"/>
      <c r="F1218" s="267"/>
      <c r="G1218" s="267"/>
      <c r="H1218" s="267"/>
      <c r="I1218" s="267"/>
      <c r="J1218" s="267"/>
      <c r="K1218" s="267"/>
      <c r="L1218" s="267"/>
    </row>
    <row r="1219" spans="5:12">
      <c r="E1219" s="60"/>
      <c r="F1219" s="267"/>
      <c r="G1219" s="267"/>
      <c r="H1219" s="267"/>
      <c r="I1219" s="267"/>
      <c r="J1219" s="267"/>
      <c r="K1219" s="267"/>
      <c r="L1219" s="267"/>
    </row>
    <row r="1220" spans="5:12">
      <c r="E1220" s="60"/>
      <c r="F1220" s="267"/>
      <c r="G1220" s="267"/>
      <c r="H1220" s="267"/>
      <c r="I1220" s="267"/>
      <c r="J1220" s="267"/>
      <c r="K1220" s="267"/>
      <c r="L1220" s="267"/>
    </row>
    <row r="1221" spans="5:12">
      <c r="E1221" s="60"/>
      <c r="F1221" s="267"/>
      <c r="G1221" s="267"/>
      <c r="H1221" s="267"/>
      <c r="I1221" s="267"/>
      <c r="J1221" s="267"/>
      <c r="K1221" s="267"/>
      <c r="L1221" s="267"/>
    </row>
    <row r="1222" spans="5:12">
      <c r="E1222" s="60"/>
      <c r="F1222" s="267"/>
      <c r="G1222" s="267"/>
      <c r="H1222" s="267"/>
      <c r="I1222" s="267"/>
      <c r="J1222" s="267"/>
      <c r="K1222" s="267"/>
      <c r="L1222" s="267"/>
    </row>
    <row r="1223" spans="5:12">
      <c r="E1223" s="60"/>
      <c r="F1223" s="267"/>
      <c r="G1223" s="267"/>
      <c r="H1223" s="267"/>
      <c r="I1223" s="267"/>
      <c r="J1223" s="267"/>
      <c r="K1223" s="267"/>
      <c r="L1223" s="267"/>
    </row>
    <row r="1224" spans="5:12">
      <c r="E1224" s="60"/>
      <c r="F1224" s="267"/>
      <c r="G1224" s="267"/>
      <c r="H1224" s="267"/>
      <c r="I1224" s="267"/>
      <c r="J1224" s="267"/>
      <c r="K1224" s="267"/>
      <c r="L1224" s="267"/>
    </row>
    <row r="1225" spans="5:12">
      <c r="E1225" s="60"/>
      <c r="F1225" s="267"/>
      <c r="G1225" s="267"/>
      <c r="H1225" s="267"/>
      <c r="I1225" s="267"/>
      <c r="J1225" s="267"/>
      <c r="K1225" s="267"/>
      <c r="L1225" s="267"/>
    </row>
    <row r="1226" spans="5:12">
      <c r="E1226" s="60"/>
      <c r="F1226" s="267"/>
      <c r="G1226" s="267"/>
      <c r="H1226" s="267"/>
      <c r="I1226" s="267"/>
      <c r="J1226" s="267"/>
      <c r="K1226" s="267"/>
      <c r="L1226" s="267"/>
    </row>
    <row r="1227" spans="5:12">
      <c r="E1227" s="60"/>
      <c r="F1227" s="267"/>
      <c r="G1227" s="267"/>
      <c r="H1227" s="267"/>
      <c r="I1227" s="267"/>
      <c r="J1227" s="267"/>
      <c r="K1227" s="267"/>
      <c r="L1227" s="267"/>
    </row>
    <row r="1228" spans="5:12">
      <c r="E1228" s="60"/>
      <c r="F1228" s="267"/>
      <c r="G1228" s="267"/>
      <c r="H1228" s="267"/>
      <c r="I1228" s="267"/>
      <c r="J1228" s="267"/>
      <c r="K1228" s="267"/>
      <c r="L1228" s="267"/>
    </row>
    <row r="1229" spans="5:12">
      <c r="E1229" s="60"/>
      <c r="F1229" s="267"/>
      <c r="G1229" s="267"/>
      <c r="H1229" s="267"/>
      <c r="I1229" s="267"/>
      <c r="J1229" s="267"/>
      <c r="K1229" s="267"/>
      <c r="L1229" s="267"/>
    </row>
    <row r="1230" spans="5:12">
      <c r="E1230" s="60"/>
      <c r="F1230" s="267"/>
      <c r="G1230" s="267"/>
      <c r="H1230" s="267"/>
      <c r="I1230" s="267"/>
      <c r="J1230" s="267"/>
      <c r="K1230" s="267"/>
      <c r="L1230" s="267"/>
    </row>
    <row r="1231" spans="5:12">
      <c r="E1231" s="60"/>
      <c r="F1231" s="267"/>
      <c r="G1231" s="267"/>
      <c r="H1231" s="267"/>
      <c r="I1231" s="267"/>
      <c r="J1231" s="267"/>
      <c r="K1231" s="267"/>
      <c r="L1231" s="267"/>
    </row>
    <row r="1232" spans="5:12">
      <c r="E1232" s="60"/>
      <c r="F1232" s="267"/>
      <c r="G1232" s="267"/>
      <c r="H1232" s="267"/>
      <c r="I1232" s="267"/>
      <c r="J1232" s="267"/>
      <c r="K1232" s="267"/>
      <c r="L1232" s="267"/>
    </row>
    <row r="1233" spans="5:12">
      <c r="E1233" s="60"/>
      <c r="F1233" s="267"/>
      <c r="G1233" s="267"/>
      <c r="H1233" s="267"/>
      <c r="I1233" s="267"/>
      <c r="J1233" s="267"/>
      <c r="K1233" s="267"/>
      <c r="L1233" s="267"/>
    </row>
    <row r="1234" spans="5:12">
      <c r="E1234" s="60"/>
      <c r="F1234" s="267"/>
      <c r="G1234" s="267"/>
      <c r="H1234" s="267"/>
      <c r="I1234" s="267"/>
      <c r="J1234" s="267"/>
      <c r="K1234" s="267"/>
      <c r="L1234" s="267"/>
    </row>
    <row r="1235" spans="5:12">
      <c r="E1235" s="60"/>
      <c r="F1235" s="267"/>
      <c r="G1235" s="267"/>
      <c r="H1235" s="267"/>
      <c r="I1235" s="267"/>
      <c r="J1235" s="267"/>
      <c r="K1235" s="267"/>
      <c r="L1235" s="267"/>
    </row>
    <row r="1236" spans="5:12">
      <c r="E1236" s="60"/>
      <c r="F1236" s="267"/>
      <c r="G1236" s="267"/>
      <c r="H1236" s="267"/>
      <c r="I1236" s="267"/>
      <c r="J1236" s="267"/>
      <c r="K1236" s="267"/>
      <c r="L1236" s="267"/>
    </row>
    <row r="1237" spans="5:12">
      <c r="E1237" s="60"/>
      <c r="F1237" s="267"/>
      <c r="G1237" s="267"/>
      <c r="H1237" s="267"/>
      <c r="I1237" s="267"/>
      <c r="J1237" s="267"/>
      <c r="K1237" s="267"/>
      <c r="L1237" s="267"/>
    </row>
    <row r="1238" spans="5:12">
      <c r="E1238" s="60"/>
      <c r="F1238" s="267"/>
      <c r="G1238" s="267"/>
      <c r="H1238" s="267"/>
      <c r="I1238" s="267"/>
      <c r="J1238" s="267"/>
      <c r="K1238" s="267"/>
      <c r="L1238" s="267"/>
    </row>
    <row r="1239" spans="5:12">
      <c r="E1239" s="60"/>
      <c r="F1239" s="267"/>
      <c r="G1239" s="267"/>
      <c r="H1239" s="267"/>
      <c r="I1239" s="267"/>
      <c r="J1239" s="267"/>
      <c r="K1239" s="267"/>
      <c r="L1239" s="267"/>
    </row>
    <row r="1240" spans="5:12">
      <c r="E1240" s="60"/>
      <c r="F1240" s="267"/>
      <c r="G1240" s="267"/>
      <c r="H1240" s="267"/>
      <c r="I1240" s="267"/>
      <c r="J1240" s="267"/>
      <c r="K1240" s="267"/>
      <c r="L1240" s="267"/>
    </row>
    <row r="1241" spans="5:12">
      <c r="E1241" s="60"/>
      <c r="F1241" s="267"/>
      <c r="G1241" s="267"/>
      <c r="H1241" s="267"/>
      <c r="I1241" s="267"/>
      <c r="J1241" s="267"/>
      <c r="K1241" s="267"/>
      <c r="L1241" s="267"/>
    </row>
    <row r="1242" spans="5:12">
      <c r="E1242" s="60"/>
      <c r="F1242" s="267"/>
      <c r="G1242" s="267"/>
      <c r="H1242" s="267"/>
      <c r="I1242" s="267"/>
      <c r="J1242" s="267"/>
      <c r="K1242" s="267"/>
      <c r="L1242" s="267"/>
    </row>
    <row r="1243" spans="5:12">
      <c r="E1243" s="60"/>
      <c r="F1243" s="267"/>
      <c r="G1243" s="267"/>
      <c r="H1243" s="267"/>
      <c r="I1243" s="267"/>
      <c r="J1243" s="267"/>
      <c r="K1243" s="267"/>
      <c r="L1243" s="267"/>
    </row>
    <row r="1244" spans="5:12">
      <c r="E1244" s="60"/>
      <c r="F1244" s="267"/>
      <c r="G1244" s="267"/>
      <c r="H1244" s="267"/>
      <c r="I1244" s="267"/>
      <c r="J1244" s="267"/>
      <c r="K1244" s="267"/>
      <c r="L1244" s="267"/>
    </row>
    <row r="1245" spans="5:12">
      <c r="E1245" s="60"/>
      <c r="F1245" s="267"/>
      <c r="G1245" s="267"/>
      <c r="H1245" s="267"/>
      <c r="I1245" s="267"/>
      <c r="J1245" s="267"/>
      <c r="K1245" s="267"/>
      <c r="L1245" s="267"/>
    </row>
    <row r="1246" spans="5:12">
      <c r="E1246" s="60"/>
      <c r="F1246" s="267"/>
      <c r="G1246" s="267"/>
      <c r="H1246" s="267"/>
      <c r="I1246" s="267"/>
      <c r="J1246" s="267"/>
      <c r="K1246" s="267"/>
      <c r="L1246" s="267"/>
    </row>
    <row r="1247" spans="5:12">
      <c r="E1247" s="60"/>
      <c r="F1247" s="267"/>
      <c r="G1247" s="267"/>
      <c r="H1247" s="267"/>
      <c r="I1247" s="267"/>
      <c r="J1247" s="267"/>
      <c r="K1247" s="267"/>
      <c r="L1247" s="267"/>
    </row>
    <row r="1248" spans="5:12">
      <c r="E1248" s="60"/>
      <c r="F1248" s="267"/>
      <c r="G1248" s="267"/>
      <c r="H1248" s="267"/>
      <c r="I1248" s="267"/>
      <c r="J1248" s="267"/>
      <c r="K1248" s="267"/>
      <c r="L1248" s="267"/>
    </row>
    <row r="1249" spans="5:12">
      <c r="E1249" s="60"/>
      <c r="F1249" s="267"/>
      <c r="G1249" s="267"/>
      <c r="H1249" s="267"/>
      <c r="I1249" s="267"/>
      <c r="J1249" s="267"/>
      <c r="K1249" s="267"/>
      <c r="L1249" s="267"/>
    </row>
    <row r="1250" spans="5:12">
      <c r="E1250" s="60"/>
      <c r="F1250" s="267"/>
      <c r="G1250" s="267"/>
      <c r="H1250" s="267"/>
      <c r="I1250" s="267"/>
      <c r="J1250" s="267"/>
      <c r="K1250" s="267"/>
      <c r="L1250" s="267"/>
    </row>
    <row r="1251" spans="5:12">
      <c r="E1251" s="60"/>
      <c r="F1251" s="267"/>
      <c r="G1251" s="267"/>
      <c r="H1251" s="267"/>
      <c r="I1251" s="267"/>
      <c r="J1251" s="267"/>
      <c r="K1251" s="267"/>
      <c r="L1251" s="267"/>
    </row>
    <row r="1252" spans="5:12">
      <c r="E1252" s="60"/>
      <c r="F1252" s="267"/>
      <c r="G1252" s="267"/>
      <c r="H1252" s="267"/>
      <c r="I1252" s="267"/>
      <c r="J1252" s="267"/>
      <c r="K1252" s="267"/>
      <c r="L1252" s="267"/>
    </row>
    <row r="1253" spans="5:12">
      <c r="E1253" s="60"/>
      <c r="F1253" s="267"/>
      <c r="G1253" s="267"/>
      <c r="H1253" s="267"/>
      <c r="I1253" s="267"/>
      <c r="J1253" s="267"/>
      <c r="K1253" s="267"/>
      <c r="L1253" s="267"/>
    </row>
    <row r="1254" spans="5:12">
      <c r="E1254" s="60"/>
      <c r="F1254" s="267"/>
      <c r="G1254" s="267"/>
      <c r="H1254" s="267"/>
      <c r="I1254" s="267"/>
      <c r="J1254" s="267"/>
      <c r="K1254" s="267"/>
      <c r="L1254" s="267"/>
    </row>
    <row r="1255" spans="5:12">
      <c r="E1255" s="60"/>
      <c r="F1255" s="267"/>
      <c r="G1255" s="267"/>
      <c r="H1255" s="267"/>
      <c r="I1255" s="267"/>
      <c r="J1255" s="267"/>
      <c r="K1255" s="267"/>
      <c r="L1255" s="267"/>
    </row>
    <row r="1256" spans="5:12">
      <c r="E1256" s="60"/>
      <c r="F1256" s="267"/>
      <c r="G1256" s="267"/>
      <c r="H1256" s="267"/>
      <c r="I1256" s="267"/>
      <c r="J1256" s="267"/>
      <c r="K1256" s="267"/>
      <c r="L1256" s="267"/>
    </row>
    <row r="1257" spans="5:12">
      <c r="E1257" s="60"/>
      <c r="F1257" s="267"/>
      <c r="G1257" s="267"/>
      <c r="H1257" s="267"/>
      <c r="I1257" s="267"/>
      <c r="J1257" s="267"/>
      <c r="K1257" s="267"/>
      <c r="L1257" s="267"/>
    </row>
    <row r="1258" spans="5:12">
      <c r="E1258" s="60"/>
      <c r="F1258" s="267"/>
      <c r="G1258" s="267"/>
      <c r="H1258" s="267"/>
      <c r="I1258" s="267"/>
      <c r="J1258" s="267"/>
      <c r="K1258" s="267"/>
      <c r="L1258" s="267"/>
    </row>
    <row r="1259" spans="5:12">
      <c r="E1259" s="60"/>
      <c r="F1259" s="267"/>
      <c r="G1259" s="267"/>
      <c r="H1259" s="267"/>
      <c r="I1259" s="267"/>
      <c r="J1259" s="267"/>
      <c r="K1259" s="267"/>
      <c r="L1259" s="267"/>
    </row>
    <row r="1260" spans="5:12">
      <c r="E1260" s="60"/>
      <c r="F1260" s="267"/>
      <c r="G1260" s="267"/>
      <c r="H1260" s="267"/>
      <c r="I1260" s="267"/>
      <c r="J1260" s="267"/>
      <c r="K1260" s="267"/>
      <c r="L1260" s="267"/>
    </row>
    <row r="1261" spans="5:12">
      <c r="E1261" s="60"/>
      <c r="F1261" s="267"/>
      <c r="G1261" s="267"/>
      <c r="H1261" s="267"/>
      <c r="I1261" s="267"/>
      <c r="J1261" s="267"/>
      <c r="K1261" s="267"/>
      <c r="L1261" s="267"/>
    </row>
    <row r="1262" spans="5:12">
      <c r="E1262" s="60"/>
      <c r="F1262" s="267"/>
      <c r="G1262" s="267"/>
      <c r="H1262" s="267"/>
      <c r="I1262" s="267"/>
      <c r="J1262" s="267"/>
      <c r="K1262" s="267"/>
      <c r="L1262" s="267"/>
    </row>
    <row r="1263" spans="5:12">
      <c r="E1263" s="60"/>
      <c r="F1263" s="267"/>
      <c r="G1263" s="267"/>
      <c r="H1263" s="267"/>
      <c r="I1263" s="267"/>
      <c r="J1263" s="267"/>
      <c r="K1263" s="267"/>
      <c r="L1263" s="267"/>
    </row>
    <row r="1264" spans="5:12">
      <c r="E1264" s="60"/>
      <c r="F1264" s="267"/>
      <c r="G1264" s="267"/>
      <c r="H1264" s="267"/>
      <c r="I1264" s="267"/>
      <c r="J1264" s="267"/>
      <c r="K1264" s="267"/>
      <c r="L1264" s="267"/>
    </row>
    <row r="1265" spans="5:12">
      <c r="E1265" s="60"/>
      <c r="F1265" s="267"/>
      <c r="G1265" s="267"/>
      <c r="H1265" s="267"/>
      <c r="I1265" s="267"/>
      <c r="J1265" s="267"/>
      <c r="K1265" s="267"/>
      <c r="L1265" s="267"/>
    </row>
    <row r="1266" spans="5:12">
      <c r="E1266" s="60"/>
      <c r="F1266" s="267"/>
      <c r="G1266" s="267"/>
      <c r="H1266" s="267"/>
      <c r="I1266" s="267"/>
      <c r="J1266" s="267"/>
      <c r="K1266" s="267"/>
      <c r="L1266" s="267"/>
    </row>
    <row r="1267" spans="5:12">
      <c r="E1267" s="60"/>
      <c r="F1267" s="267"/>
      <c r="G1267" s="267"/>
      <c r="H1267" s="267"/>
      <c r="I1267" s="267"/>
      <c r="J1267" s="267"/>
      <c r="K1267" s="267"/>
      <c r="L1267" s="267"/>
    </row>
    <row r="1268" spans="5:12">
      <c r="E1268" s="60"/>
      <c r="F1268" s="267"/>
      <c r="G1268" s="267"/>
      <c r="H1268" s="267"/>
      <c r="I1268" s="267"/>
      <c r="J1268" s="267"/>
      <c r="K1268" s="267"/>
      <c r="L1268" s="267"/>
    </row>
    <row r="1269" spans="5:12">
      <c r="E1269" s="60"/>
      <c r="F1269" s="267"/>
      <c r="G1269" s="267"/>
      <c r="H1269" s="267"/>
      <c r="I1269" s="267"/>
      <c r="J1269" s="267"/>
      <c r="K1269" s="267"/>
      <c r="L1269" s="267"/>
    </row>
    <row r="1270" spans="5:12">
      <c r="E1270" s="60"/>
      <c r="F1270" s="267"/>
      <c r="G1270" s="267"/>
      <c r="H1270" s="267"/>
      <c r="I1270" s="267"/>
      <c r="J1270" s="267"/>
      <c r="K1270" s="267"/>
      <c r="L1270" s="267"/>
    </row>
    <row r="1271" spans="5:12">
      <c r="E1271" s="60"/>
      <c r="F1271" s="267"/>
      <c r="G1271" s="267"/>
      <c r="H1271" s="267"/>
      <c r="I1271" s="267"/>
      <c r="J1271" s="267"/>
      <c r="K1271" s="267"/>
      <c r="L1271" s="267"/>
    </row>
    <row r="1272" spans="5:12">
      <c r="E1272" s="60"/>
      <c r="F1272" s="267"/>
      <c r="G1272" s="267"/>
      <c r="H1272" s="267"/>
      <c r="I1272" s="267"/>
      <c r="J1272" s="267"/>
      <c r="K1272" s="267"/>
      <c r="L1272" s="267"/>
    </row>
    <row r="1273" spans="5:12">
      <c r="E1273" s="60"/>
      <c r="F1273" s="267"/>
      <c r="G1273" s="267"/>
      <c r="H1273" s="267"/>
      <c r="I1273" s="267"/>
      <c r="J1273" s="267"/>
      <c r="K1273" s="267"/>
      <c r="L1273" s="267"/>
    </row>
    <row r="1274" spans="5:12">
      <c r="E1274" s="60"/>
      <c r="F1274" s="267"/>
      <c r="G1274" s="267"/>
      <c r="H1274" s="267"/>
      <c r="I1274" s="267"/>
      <c r="J1274" s="267"/>
      <c r="K1274" s="267"/>
      <c r="L1274" s="267"/>
    </row>
    <row r="1275" spans="5:12">
      <c r="E1275" s="60"/>
      <c r="F1275" s="267"/>
      <c r="G1275" s="267"/>
      <c r="H1275" s="267"/>
      <c r="I1275" s="267"/>
      <c r="J1275" s="267"/>
      <c r="K1275" s="267"/>
      <c r="L1275" s="267"/>
    </row>
    <row r="1276" spans="5:12">
      <c r="E1276" s="60"/>
      <c r="F1276" s="267"/>
      <c r="G1276" s="267"/>
      <c r="H1276" s="267"/>
      <c r="I1276" s="267"/>
      <c r="J1276" s="267"/>
      <c r="K1276" s="267"/>
      <c r="L1276" s="267"/>
    </row>
    <row r="1277" spans="5:12">
      <c r="E1277" s="60"/>
      <c r="F1277" s="267"/>
      <c r="G1277" s="267"/>
      <c r="H1277" s="267"/>
      <c r="I1277" s="267"/>
      <c r="J1277" s="267"/>
      <c r="K1277" s="267"/>
      <c r="L1277" s="267"/>
    </row>
    <row r="1278" spans="5:12">
      <c r="E1278" s="60"/>
      <c r="F1278" s="267"/>
      <c r="G1278" s="267"/>
      <c r="H1278" s="267"/>
      <c r="I1278" s="267"/>
      <c r="J1278" s="267"/>
      <c r="K1278" s="267"/>
      <c r="L1278" s="267"/>
    </row>
    <row r="1279" spans="5:12">
      <c r="E1279" s="60"/>
      <c r="F1279" s="267"/>
      <c r="G1279" s="267"/>
      <c r="H1279" s="267"/>
      <c r="I1279" s="267"/>
      <c r="J1279" s="267"/>
      <c r="K1279" s="267"/>
      <c r="L1279" s="267"/>
    </row>
    <row r="1280" spans="5:12">
      <c r="E1280" s="60"/>
      <c r="F1280" s="267"/>
      <c r="G1280" s="267"/>
      <c r="H1280" s="267"/>
      <c r="I1280" s="267"/>
      <c r="J1280" s="267"/>
      <c r="K1280" s="267"/>
      <c r="L1280" s="267"/>
    </row>
    <row r="1281" spans="5:12">
      <c r="E1281" s="60"/>
      <c r="F1281" s="267"/>
      <c r="G1281" s="267"/>
      <c r="H1281" s="267"/>
      <c r="I1281" s="267"/>
      <c r="J1281" s="267"/>
      <c r="K1281" s="267"/>
      <c r="L1281" s="267"/>
    </row>
    <row r="1282" spans="5:12">
      <c r="E1282" s="60"/>
      <c r="F1282" s="267"/>
      <c r="G1282" s="267"/>
      <c r="H1282" s="267"/>
      <c r="I1282" s="267"/>
      <c r="J1282" s="267"/>
      <c r="K1282" s="267"/>
      <c r="L1282" s="267"/>
    </row>
    <row r="1283" spans="5:12">
      <c r="E1283" s="60"/>
      <c r="F1283" s="267"/>
      <c r="G1283" s="267"/>
      <c r="H1283" s="267"/>
      <c r="I1283" s="267"/>
      <c r="J1283" s="267"/>
      <c r="K1283" s="267"/>
      <c r="L1283" s="267"/>
    </row>
    <row r="1284" spans="5:12">
      <c r="E1284" s="60"/>
      <c r="F1284" s="267"/>
      <c r="G1284" s="267"/>
      <c r="H1284" s="267"/>
      <c r="I1284" s="267"/>
      <c r="J1284" s="267"/>
      <c r="K1284" s="267"/>
      <c r="L1284" s="267"/>
    </row>
    <row r="1285" spans="5:12">
      <c r="E1285" s="60"/>
      <c r="F1285" s="267"/>
      <c r="G1285" s="267"/>
      <c r="H1285" s="267"/>
      <c r="I1285" s="267"/>
      <c r="J1285" s="267"/>
      <c r="K1285" s="267"/>
      <c r="L1285" s="267"/>
    </row>
    <row r="1286" spans="5:12">
      <c r="E1286" s="60"/>
      <c r="F1286" s="267"/>
      <c r="G1286" s="267"/>
      <c r="H1286" s="267"/>
      <c r="I1286" s="267"/>
      <c r="J1286" s="267"/>
      <c r="K1286" s="267"/>
      <c r="L1286" s="267"/>
    </row>
    <row r="1287" spans="5:12">
      <c r="E1287" s="60"/>
      <c r="F1287" s="267"/>
      <c r="G1287" s="267"/>
      <c r="H1287" s="267"/>
      <c r="I1287" s="267"/>
      <c r="J1287" s="267"/>
      <c r="K1287" s="267"/>
      <c r="L1287" s="267"/>
    </row>
    <row r="1288" spans="5:12">
      <c r="E1288" s="60"/>
      <c r="F1288" s="267"/>
      <c r="G1288" s="267"/>
      <c r="H1288" s="267"/>
      <c r="I1288" s="267"/>
      <c r="J1288" s="267"/>
      <c r="K1288" s="267"/>
      <c r="L1288" s="267"/>
    </row>
    <row r="1289" spans="5:12">
      <c r="E1289" s="60"/>
      <c r="F1289" s="267"/>
      <c r="G1289" s="267"/>
      <c r="H1289" s="267"/>
      <c r="I1289" s="267"/>
      <c r="J1289" s="267"/>
      <c r="K1289" s="267"/>
      <c r="L1289" s="267"/>
    </row>
    <row r="1290" spans="5:12">
      <c r="E1290" s="60"/>
      <c r="F1290" s="267"/>
      <c r="G1290" s="267"/>
      <c r="H1290" s="267"/>
      <c r="I1290" s="267"/>
      <c r="J1290" s="267"/>
      <c r="K1290" s="267"/>
      <c r="L1290" s="267"/>
    </row>
    <row r="1291" spans="5:12">
      <c r="E1291" s="60"/>
      <c r="F1291" s="267"/>
      <c r="G1291" s="267"/>
      <c r="H1291" s="267"/>
      <c r="I1291" s="267"/>
      <c r="J1291" s="267"/>
      <c r="K1291" s="267"/>
      <c r="L1291" s="267"/>
    </row>
    <row r="1292" spans="5:12">
      <c r="E1292" s="60"/>
      <c r="F1292" s="267"/>
      <c r="G1292" s="267"/>
      <c r="H1292" s="267"/>
      <c r="I1292" s="267"/>
      <c r="J1292" s="267"/>
      <c r="K1292" s="267"/>
      <c r="L1292" s="267"/>
    </row>
    <row r="1293" spans="5:12">
      <c r="E1293" s="60"/>
      <c r="F1293" s="267"/>
      <c r="G1293" s="267"/>
      <c r="H1293" s="267"/>
      <c r="I1293" s="267"/>
      <c r="J1293" s="267"/>
      <c r="K1293" s="267"/>
      <c r="L1293" s="267"/>
    </row>
    <row r="1294" spans="5:12">
      <c r="E1294" s="60"/>
      <c r="F1294" s="267"/>
      <c r="G1294" s="267"/>
      <c r="H1294" s="267"/>
      <c r="I1294" s="267"/>
      <c r="J1294" s="267"/>
      <c r="K1294" s="267"/>
      <c r="L1294" s="267"/>
    </row>
    <row r="1295" spans="5:12">
      <c r="E1295" s="60"/>
      <c r="F1295" s="267"/>
      <c r="G1295" s="267"/>
      <c r="H1295" s="267"/>
      <c r="I1295" s="267"/>
      <c r="J1295" s="267"/>
      <c r="K1295" s="267"/>
      <c r="L1295" s="267"/>
    </row>
    <row r="1296" spans="5:12">
      <c r="E1296" s="60"/>
      <c r="F1296" s="267"/>
      <c r="G1296" s="267"/>
      <c r="H1296" s="267"/>
      <c r="I1296" s="267"/>
      <c r="J1296" s="267"/>
      <c r="K1296" s="267"/>
      <c r="L1296" s="267"/>
    </row>
    <row r="1297" spans="5:12">
      <c r="E1297" s="60"/>
      <c r="F1297" s="267"/>
      <c r="G1297" s="267"/>
      <c r="H1297" s="267"/>
      <c r="I1297" s="267"/>
      <c r="J1297" s="267"/>
      <c r="K1297" s="267"/>
      <c r="L1297" s="267"/>
    </row>
    <row r="1298" spans="5:12">
      <c r="E1298" s="60"/>
      <c r="F1298" s="267"/>
      <c r="G1298" s="267"/>
      <c r="H1298" s="267"/>
      <c r="I1298" s="267"/>
      <c r="J1298" s="267"/>
      <c r="K1298" s="267"/>
      <c r="L1298" s="267"/>
    </row>
    <row r="1299" spans="5:12">
      <c r="E1299" s="60"/>
      <c r="F1299" s="267"/>
      <c r="G1299" s="267"/>
      <c r="H1299" s="267"/>
      <c r="I1299" s="267"/>
      <c r="J1299" s="267"/>
      <c r="K1299" s="267"/>
      <c r="L1299" s="267"/>
    </row>
    <row r="1300" spans="5:12">
      <c r="E1300" s="60"/>
      <c r="F1300" s="267"/>
      <c r="G1300" s="267"/>
      <c r="H1300" s="267"/>
      <c r="I1300" s="267"/>
      <c r="J1300" s="267"/>
      <c r="K1300" s="267"/>
      <c r="L1300" s="267"/>
    </row>
    <row r="1301" spans="5:12">
      <c r="E1301" s="60"/>
      <c r="F1301" s="267"/>
      <c r="G1301" s="267"/>
      <c r="H1301" s="267"/>
      <c r="I1301" s="267"/>
      <c r="J1301" s="267"/>
      <c r="K1301" s="267"/>
      <c r="L1301" s="267"/>
    </row>
    <row r="1302" spans="5:12">
      <c r="E1302" s="60"/>
      <c r="F1302" s="267"/>
      <c r="G1302" s="267"/>
      <c r="H1302" s="267"/>
      <c r="I1302" s="267"/>
      <c r="J1302" s="267"/>
      <c r="K1302" s="267"/>
      <c r="L1302" s="267"/>
    </row>
    <row r="1303" spans="5:12">
      <c r="E1303" s="60"/>
      <c r="F1303" s="267"/>
      <c r="G1303" s="267"/>
      <c r="H1303" s="267"/>
      <c r="I1303" s="267"/>
      <c r="J1303" s="267"/>
      <c r="K1303" s="267"/>
      <c r="L1303" s="267"/>
    </row>
    <row r="1304" spans="5:12">
      <c r="E1304" s="60"/>
      <c r="F1304" s="267"/>
      <c r="G1304" s="267"/>
      <c r="H1304" s="267"/>
      <c r="I1304" s="267"/>
      <c r="J1304" s="267"/>
      <c r="K1304" s="267"/>
      <c r="L1304" s="267"/>
    </row>
    <row r="1305" spans="5:12">
      <c r="E1305" s="60"/>
      <c r="F1305" s="267"/>
      <c r="G1305" s="267"/>
      <c r="H1305" s="267"/>
      <c r="I1305" s="267"/>
      <c r="J1305" s="267"/>
      <c r="K1305" s="267"/>
      <c r="L1305" s="267"/>
    </row>
    <row r="1306" spans="5:12">
      <c r="E1306" s="60"/>
      <c r="F1306" s="267"/>
      <c r="G1306" s="267"/>
      <c r="H1306" s="267"/>
      <c r="I1306" s="267"/>
      <c r="J1306" s="267"/>
      <c r="K1306" s="267"/>
      <c r="L1306" s="267"/>
    </row>
    <row r="1307" spans="5:12">
      <c r="E1307" s="60"/>
      <c r="F1307" s="267"/>
      <c r="G1307" s="267"/>
      <c r="H1307" s="267"/>
      <c r="I1307" s="267"/>
      <c r="J1307" s="267"/>
      <c r="K1307" s="267"/>
      <c r="L1307" s="267"/>
    </row>
    <row r="1308" spans="5:12">
      <c r="E1308" s="60"/>
      <c r="F1308" s="267"/>
      <c r="G1308" s="267"/>
      <c r="H1308" s="267"/>
      <c r="I1308" s="267"/>
      <c r="J1308" s="267"/>
      <c r="K1308" s="267"/>
      <c r="L1308" s="267"/>
    </row>
    <row r="1309" spans="5:12">
      <c r="E1309" s="60"/>
      <c r="F1309" s="267"/>
      <c r="G1309" s="267"/>
      <c r="H1309" s="267"/>
      <c r="I1309" s="267"/>
      <c r="J1309" s="267"/>
      <c r="K1309" s="267"/>
      <c r="L1309" s="267"/>
    </row>
    <row r="1310" spans="5:12">
      <c r="E1310" s="60"/>
      <c r="F1310" s="267"/>
      <c r="G1310" s="267"/>
      <c r="H1310" s="267"/>
      <c r="I1310" s="267"/>
      <c r="J1310" s="267"/>
      <c r="K1310" s="267"/>
      <c r="L1310" s="267"/>
    </row>
    <row r="1311" spans="5:12">
      <c r="E1311" s="60"/>
      <c r="F1311" s="267"/>
      <c r="G1311" s="267"/>
      <c r="H1311" s="267"/>
      <c r="I1311" s="267"/>
      <c r="J1311" s="267"/>
      <c r="K1311" s="267"/>
      <c r="L1311" s="267"/>
    </row>
    <row r="1312" spans="5:12">
      <c r="E1312" s="60"/>
      <c r="F1312" s="267"/>
      <c r="G1312" s="267"/>
      <c r="H1312" s="267"/>
      <c r="I1312" s="267"/>
      <c r="J1312" s="267"/>
      <c r="K1312" s="267"/>
      <c r="L1312" s="267"/>
    </row>
    <row r="1313" spans="5:12">
      <c r="E1313" s="60"/>
      <c r="F1313" s="267"/>
      <c r="G1313" s="267"/>
      <c r="H1313" s="267"/>
      <c r="I1313" s="267"/>
      <c r="J1313" s="267"/>
      <c r="K1313" s="267"/>
      <c r="L1313" s="267"/>
    </row>
    <row r="1314" spans="5:12">
      <c r="E1314" s="60"/>
      <c r="F1314" s="267"/>
      <c r="G1314" s="267"/>
      <c r="H1314" s="267"/>
      <c r="I1314" s="267"/>
      <c r="J1314" s="267"/>
      <c r="K1314" s="267"/>
      <c r="L1314" s="267"/>
    </row>
    <row r="1315" spans="5:12">
      <c r="E1315" s="60"/>
      <c r="F1315" s="267"/>
      <c r="G1315" s="267"/>
      <c r="H1315" s="267"/>
      <c r="I1315" s="267"/>
      <c r="J1315" s="267"/>
      <c r="K1315" s="267"/>
      <c r="L1315" s="267"/>
    </row>
    <row r="1316" spans="5:12">
      <c r="E1316" s="60"/>
      <c r="F1316" s="267"/>
      <c r="G1316" s="267"/>
      <c r="H1316" s="267"/>
      <c r="I1316" s="267"/>
      <c r="J1316" s="267"/>
      <c r="K1316" s="267"/>
      <c r="L1316" s="267"/>
    </row>
    <row r="1317" spans="5:12">
      <c r="E1317" s="60"/>
      <c r="F1317" s="267"/>
      <c r="G1317" s="267"/>
      <c r="H1317" s="267"/>
      <c r="I1317" s="267"/>
      <c r="J1317" s="267"/>
      <c r="K1317" s="267"/>
      <c r="L1317" s="267"/>
    </row>
    <row r="1318" spans="5:12">
      <c r="E1318" s="60"/>
      <c r="F1318" s="267"/>
      <c r="G1318" s="267"/>
      <c r="H1318" s="267"/>
      <c r="I1318" s="267"/>
      <c r="J1318" s="267"/>
      <c r="K1318" s="267"/>
      <c r="L1318" s="267"/>
    </row>
    <row r="1319" spans="5:12">
      <c r="E1319" s="60"/>
      <c r="F1319" s="267"/>
      <c r="G1319" s="267"/>
      <c r="H1319" s="267"/>
      <c r="I1319" s="267"/>
      <c r="J1319" s="267"/>
      <c r="K1319" s="267"/>
      <c r="L1319" s="267"/>
    </row>
    <row r="1320" spans="5:12">
      <c r="E1320" s="60"/>
      <c r="F1320" s="267"/>
      <c r="G1320" s="267"/>
      <c r="H1320" s="267"/>
      <c r="I1320" s="267"/>
      <c r="J1320" s="267"/>
      <c r="K1320" s="267"/>
      <c r="L1320" s="267"/>
    </row>
    <row r="1321" spans="5:12">
      <c r="E1321" s="60"/>
      <c r="F1321" s="267"/>
      <c r="G1321" s="267"/>
      <c r="H1321" s="267"/>
      <c r="I1321" s="267"/>
      <c r="J1321" s="267"/>
      <c r="K1321" s="267"/>
      <c r="L1321" s="267"/>
    </row>
    <row r="1322" spans="5:12">
      <c r="E1322" s="60"/>
      <c r="F1322" s="267"/>
      <c r="G1322" s="267"/>
      <c r="H1322" s="267"/>
      <c r="I1322" s="267"/>
      <c r="J1322" s="267"/>
      <c r="K1322" s="267"/>
      <c r="L1322" s="267"/>
    </row>
    <row r="1323" spans="5:12">
      <c r="E1323" s="60"/>
      <c r="F1323" s="267"/>
      <c r="G1323" s="267"/>
      <c r="H1323" s="267"/>
      <c r="I1323" s="267"/>
      <c r="J1323" s="267"/>
      <c r="K1323" s="267"/>
      <c r="L1323" s="267"/>
    </row>
    <row r="1324" spans="5:12">
      <c r="E1324" s="60"/>
      <c r="F1324" s="267"/>
      <c r="G1324" s="267"/>
      <c r="H1324" s="267"/>
      <c r="I1324" s="267"/>
      <c r="J1324" s="267"/>
      <c r="K1324" s="267"/>
      <c r="L1324" s="267"/>
    </row>
    <row r="1325" spans="5:12">
      <c r="E1325" s="60"/>
      <c r="F1325" s="267"/>
      <c r="G1325" s="267"/>
      <c r="H1325" s="267"/>
      <c r="I1325" s="267"/>
      <c r="J1325" s="267"/>
      <c r="K1325" s="267"/>
      <c r="L1325" s="267"/>
    </row>
    <row r="1326" spans="5:12">
      <c r="E1326" s="60"/>
      <c r="F1326" s="267"/>
      <c r="G1326" s="267"/>
      <c r="H1326" s="267"/>
      <c r="I1326" s="267"/>
      <c r="J1326" s="267"/>
      <c r="K1326" s="267"/>
      <c r="L1326" s="267"/>
    </row>
    <row r="1327" spans="5:12">
      <c r="E1327" s="60"/>
      <c r="F1327" s="267"/>
      <c r="G1327" s="267"/>
      <c r="H1327" s="267"/>
      <c r="I1327" s="267"/>
      <c r="J1327" s="267"/>
      <c r="K1327" s="267"/>
      <c r="L1327" s="267"/>
    </row>
    <row r="1328" spans="5:12">
      <c r="E1328" s="60"/>
      <c r="F1328" s="267"/>
      <c r="G1328" s="267"/>
      <c r="H1328" s="267"/>
      <c r="I1328" s="267"/>
      <c r="J1328" s="267"/>
      <c r="K1328" s="267"/>
      <c r="L1328" s="267"/>
    </row>
    <row r="1329" spans="5:12">
      <c r="E1329" s="60"/>
      <c r="F1329" s="267"/>
      <c r="G1329" s="267"/>
      <c r="H1329" s="267"/>
      <c r="I1329" s="267"/>
      <c r="J1329" s="267"/>
      <c r="K1329" s="267"/>
      <c r="L1329" s="267"/>
    </row>
    <row r="1330" spans="5:12">
      <c r="E1330" s="60"/>
      <c r="F1330" s="267"/>
      <c r="G1330" s="267"/>
      <c r="H1330" s="267"/>
      <c r="I1330" s="267"/>
      <c r="J1330" s="267"/>
      <c r="K1330" s="267"/>
      <c r="L1330" s="267"/>
    </row>
    <row r="1331" spans="5:12">
      <c r="E1331" s="60"/>
      <c r="F1331" s="267"/>
      <c r="G1331" s="267"/>
      <c r="H1331" s="267"/>
      <c r="I1331" s="267"/>
      <c r="J1331" s="267"/>
      <c r="K1331" s="267"/>
      <c r="L1331" s="267"/>
    </row>
    <row r="1332" spans="5:12">
      <c r="E1332" s="60"/>
      <c r="F1332" s="267"/>
      <c r="G1332" s="267"/>
      <c r="H1332" s="267"/>
      <c r="I1332" s="267"/>
      <c r="J1332" s="267"/>
      <c r="K1332" s="267"/>
      <c r="L1332" s="267"/>
    </row>
    <row r="1333" spans="5:12">
      <c r="E1333" s="60"/>
      <c r="F1333" s="267"/>
      <c r="G1333" s="267"/>
      <c r="H1333" s="267"/>
      <c r="I1333" s="267"/>
      <c r="J1333" s="267"/>
      <c r="K1333" s="267"/>
      <c r="L1333" s="267"/>
    </row>
    <row r="1334" spans="5:12">
      <c r="E1334" s="60"/>
      <c r="F1334" s="267"/>
      <c r="G1334" s="267"/>
      <c r="H1334" s="267"/>
      <c r="I1334" s="267"/>
      <c r="J1334" s="267"/>
      <c r="K1334" s="267"/>
      <c r="L1334" s="267"/>
    </row>
    <row r="1335" spans="5:12">
      <c r="E1335" s="60"/>
      <c r="F1335" s="267"/>
      <c r="G1335" s="267"/>
      <c r="H1335" s="267"/>
      <c r="I1335" s="267"/>
      <c r="J1335" s="267"/>
      <c r="K1335" s="267"/>
      <c r="L1335" s="267"/>
    </row>
    <row r="1336" spans="5:12">
      <c r="E1336" s="60"/>
      <c r="F1336" s="267"/>
      <c r="G1336" s="267"/>
      <c r="H1336" s="267"/>
      <c r="I1336" s="267"/>
      <c r="J1336" s="267"/>
      <c r="K1336" s="267"/>
      <c r="L1336" s="267"/>
    </row>
    <row r="1337" spans="5:12">
      <c r="E1337" s="60"/>
      <c r="F1337" s="267"/>
      <c r="G1337" s="267"/>
      <c r="H1337" s="267"/>
      <c r="I1337" s="267"/>
      <c r="J1337" s="267"/>
      <c r="K1337" s="267"/>
      <c r="L1337" s="267"/>
    </row>
    <row r="1338" spans="5:12">
      <c r="E1338" s="60"/>
      <c r="F1338" s="267"/>
      <c r="G1338" s="267"/>
      <c r="H1338" s="267"/>
      <c r="I1338" s="267"/>
      <c r="J1338" s="267"/>
      <c r="K1338" s="267"/>
      <c r="L1338" s="267"/>
    </row>
    <row r="1339" spans="5:12">
      <c r="E1339" s="60"/>
      <c r="F1339" s="267"/>
      <c r="G1339" s="267"/>
      <c r="H1339" s="267"/>
      <c r="I1339" s="267"/>
      <c r="J1339" s="267"/>
      <c r="K1339" s="267"/>
      <c r="L1339" s="267"/>
    </row>
    <row r="1340" spans="5:12">
      <c r="E1340" s="60"/>
      <c r="F1340" s="267"/>
      <c r="G1340" s="267"/>
      <c r="H1340" s="267"/>
      <c r="I1340" s="267"/>
      <c r="J1340" s="267"/>
      <c r="K1340" s="267"/>
      <c r="L1340" s="267"/>
    </row>
    <row r="1341" spans="5:12">
      <c r="E1341" s="60"/>
      <c r="F1341" s="267"/>
      <c r="G1341" s="267"/>
      <c r="H1341" s="267"/>
      <c r="I1341" s="267"/>
      <c r="J1341" s="267"/>
      <c r="K1341" s="267"/>
      <c r="L1341" s="267"/>
    </row>
    <row r="1342" spans="5:12">
      <c r="E1342" s="60"/>
      <c r="F1342" s="267"/>
      <c r="G1342" s="267"/>
      <c r="H1342" s="267"/>
      <c r="I1342" s="267"/>
      <c r="J1342" s="267"/>
      <c r="K1342" s="267"/>
      <c r="L1342" s="267"/>
    </row>
    <row r="1343" spans="5:12">
      <c r="E1343" s="60"/>
      <c r="F1343" s="267"/>
      <c r="G1343" s="267"/>
      <c r="H1343" s="267"/>
      <c r="I1343" s="267"/>
      <c r="J1343" s="267"/>
      <c r="K1343" s="267"/>
      <c r="L1343" s="267"/>
    </row>
    <row r="1344" spans="5:12">
      <c r="E1344" s="60"/>
      <c r="F1344" s="267"/>
      <c r="G1344" s="267"/>
      <c r="H1344" s="267"/>
      <c r="I1344" s="267"/>
      <c r="J1344" s="267"/>
      <c r="K1344" s="267"/>
      <c r="L1344" s="267"/>
    </row>
    <row r="1345" spans="5:12">
      <c r="E1345" s="60"/>
      <c r="F1345" s="267"/>
      <c r="G1345" s="267"/>
      <c r="H1345" s="267"/>
      <c r="I1345" s="267"/>
      <c r="J1345" s="267"/>
      <c r="K1345" s="267"/>
      <c r="L1345" s="267"/>
    </row>
    <row r="1346" spans="5:12">
      <c r="E1346" s="60"/>
      <c r="F1346" s="267"/>
      <c r="G1346" s="267"/>
      <c r="H1346" s="267"/>
      <c r="I1346" s="267"/>
      <c r="J1346" s="267"/>
      <c r="K1346" s="267"/>
      <c r="L1346" s="267"/>
    </row>
    <row r="1347" spans="5:12">
      <c r="E1347" s="60"/>
      <c r="F1347" s="267"/>
      <c r="G1347" s="267"/>
      <c r="H1347" s="267"/>
      <c r="I1347" s="267"/>
      <c r="J1347" s="267"/>
      <c r="K1347" s="267"/>
      <c r="L1347" s="267"/>
    </row>
    <row r="1348" spans="5:12">
      <c r="E1348" s="60"/>
      <c r="F1348" s="267"/>
      <c r="G1348" s="267"/>
      <c r="H1348" s="267"/>
      <c r="I1348" s="267"/>
      <c r="J1348" s="267"/>
      <c r="K1348" s="267"/>
      <c r="L1348" s="267"/>
    </row>
    <row r="1349" spans="5:12">
      <c r="E1349" s="60"/>
      <c r="F1349" s="267"/>
      <c r="G1349" s="267"/>
      <c r="H1349" s="267"/>
      <c r="I1349" s="267"/>
      <c r="J1349" s="267"/>
      <c r="K1349" s="267"/>
      <c r="L1349" s="267"/>
    </row>
    <row r="1350" spans="5:12">
      <c r="E1350" s="60"/>
      <c r="F1350" s="267"/>
      <c r="G1350" s="267"/>
      <c r="H1350" s="267"/>
      <c r="I1350" s="267"/>
      <c r="J1350" s="267"/>
      <c r="K1350" s="267"/>
      <c r="L1350" s="267"/>
    </row>
    <row r="1351" spans="5:12">
      <c r="E1351" s="60"/>
      <c r="F1351" s="267"/>
      <c r="G1351" s="267"/>
      <c r="H1351" s="267"/>
      <c r="I1351" s="267"/>
      <c r="J1351" s="267"/>
      <c r="K1351" s="267"/>
      <c r="L1351" s="267"/>
    </row>
    <row r="1352" spans="5:12">
      <c r="E1352" s="60"/>
      <c r="F1352" s="267"/>
      <c r="G1352" s="267"/>
      <c r="H1352" s="267"/>
      <c r="I1352" s="267"/>
      <c r="J1352" s="267"/>
      <c r="K1352" s="267"/>
      <c r="L1352" s="267"/>
    </row>
    <row r="1353" spans="5:12">
      <c r="E1353" s="60"/>
      <c r="F1353" s="267"/>
      <c r="G1353" s="267"/>
      <c r="H1353" s="267"/>
      <c r="I1353" s="267"/>
      <c r="J1353" s="267"/>
      <c r="K1353" s="267"/>
      <c r="L1353" s="267"/>
    </row>
    <row r="1354" spans="5:12">
      <c r="E1354" s="60"/>
      <c r="F1354" s="267"/>
      <c r="G1354" s="267"/>
      <c r="H1354" s="267"/>
      <c r="I1354" s="267"/>
      <c r="J1354" s="267"/>
      <c r="K1354" s="267"/>
      <c r="L1354" s="267"/>
    </row>
    <row r="1355" spans="5:12">
      <c r="E1355" s="60"/>
      <c r="F1355" s="267"/>
      <c r="G1355" s="267"/>
      <c r="H1355" s="267"/>
      <c r="I1355" s="267"/>
      <c r="J1355" s="267"/>
      <c r="K1355" s="267"/>
      <c r="L1355" s="267"/>
    </row>
    <row r="1356" spans="5:12">
      <c r="E1356" s="60"/>
      <c r="F1356" s="267"/>
      <c r="G1356" s="267"/>
      <c r="H1356" s="267"/>
      <c r="I1356" s="267"/>
      <c r="J1356" s="267"/>
      <c r="K1356" s="267"/>
      <c r="L1356" s="267"/>
    </row>
    <row r="1357" spans="5:12">
      <c r="E1357" s="60"/>
      <c r="F1357" s="267"/>
      <c r="G1357" s="267"/>
      <c r="H1357" s="267"/>
      <c r="I1357" s="267"/>
      <c r="J1357" s="267"/>
      <c r="K1357" s="267"/>
      <c r="L1357" s="267"/>
    </row>
    <row r="1358" spans="5:12">
      <c r="E1358" s="60"/>
      <c r="F1358" s="267"/>
      <c r="G1358" s="267"/>
      <c r="H1358" s="267"/>
      <c r="I1358" s="267"/>
      <c r="J1358" s="267"/>
      <c r="K1358" s="267"/>
      <c r="L1358" s="267"/>
    </row>
    <row r="1359" spans="5:12">
      <c r="E1359" s="60"/>
      <c r="F1359" s="267"/>
      <c r="G1359" s="267"/>
      <c r="H1359" s="267"/>
      <c r="I1359" s="267"/>
      <c r="J1359" s="267"/>
      <c r="K1359" s="267"/>
      <c r="L1359" s="267"/>
    </row>
    <row r="1360" spans="5:12">
      <c r="E1360" s="60"/>
      <c r="F1360" s="267"/>
      <c r="G1360" s="267"/>
      <c r="H1360" s="267"/>
      <c r="I1360" s="267"/>
      <c r="J1360" s="267"/>
      <c r="K1360" s="267"/>
      <c r="L1360" s="267"/>
    </row>
    <row r="1361" spans="5:12">
      <c r="E1361" s="60"/>
      <c r="F1361" s="267"/>
      <c r="G1361" s="267"/>
      <c r="H1361" s="267"/>
      <c r="I1361" s="267"/>
      <c r="J1361" s="267"/>
      <c r="K1361" s="267"/>
      <c r="L1361" s="267"/>
    </row>
    <row r="1362" spans="5:12">
      <c r="E1362" s="60"/>
      <c r="F1362" s="267"/>
      <c r="G1362" s="267"/>
      <c r="H1362" s="267"/>
      <c r="I1362" s="267"/>
      <c r="J1362" s="267"/>
      <c r="K1362" s="267"/>
      <c r="L1362" s="267"/>
    </row>
    <row r="1363" spans="5:12">
      <c r="E1363" s="60"/>
      <c r="F1363" s="267"/>
      <c r="G1363" s="267"/>
      <c r="H1363" s="267"/>
      <c r="I1363" s="267"/>
      <c r="J1363" s="267"/>
      <c r="K1363" s="267"/>
      <c r="L1363" s="267"/>
    </row>
    <row r="1364" spans="5:12">
      <c r="E1364" s="60"/>
      <c r="F1364" s="267"/>
      <c r="G1364" s="267"/>
      <c r="H1364" s="267"/>
      <c r="I1364" s="267"/>
      <c r="J1364" s="267"/>
      <c r="K1364" s="267"/>
      <c r="L1364" s="267"/>
    </row>
    <row r="1365" spans="5:12">
      <c r="E1365" s="60"/>
      <c r="F1365" s="267"/>
      <c r="G1365" s="267"/>
      <c r="H1365" s="267"/>
      <c r="I1365" s="267"/>
      <c r="J1365" s="267"/>
      <c r="K1365" s="267"/>
      <c r="L1365" s="267"/>
    </row>
    <row r="1366" spans="5:12">
      <c r="E1366" s="60"/>
      <c r="F1366" s="267"/>
      <c r="G1366" s="267"/>
      <c r="H1366" s="267"/>
      <c r="I1366" s="267"/>
      <c r="J1366" s="267"/>
      <c r="K1366" s="267"/>
      <c r="L1366" s="267"/>
    </row>
    <row r="1367" spans="5:12">
      <c r="E1367" s="60"/>
      <c r="F1367" s="267"/>
      <c r="G1367" s="267"/>
      <c r="H1367" s="267"/>
      <c r="I1367" s="267"/>
      <c r="J1367" s="267"/>
      <c r="K1367" s="267"/>
      <c r="L1367" s="267"/>
    </row>
    <row r="1368" spans="5:12">
      <c r="E1368" s="60"/>
      <c r="F1368" s="267"/>
      <c r="G1368" s="267"/>
      <c r="H1368" s="267"/>
      <c r="I1368" s="267"/>
      <c r="J1368" s="267"/>
      <c r="K1368" s="267"/>
      <c r="L1368" s="267"/>
    </row>
    <row r="1369" spans="5:12">
      <c r="E1369" s="60"/>
      <c r="F1369" s="267"/>
      <c r="G1369" s="267"/>
      <c r="H1369" s="267"/>
      <c r="I1369" s="267"/>
      <c r="J1369" s="267"/>
      <c r="K1369" s="267"/>
      <c r="L1369" s="267"/>
    </row>
    <row r="1370" spans="5:12">
      <c r="E1370" s="60"/>
      <c r="F1370" s="267"/>
      <c r="G1370" s="267"/>
      <c r="H1370" s="267"/>
      <c r="I1370" s="267"/>
      <c r="J1370" s="267"/>
      <c r="K1370" s="267"/>
      <c r="L1370" s="267"/>
    </row>
    <row r="1371" spans="5:12">
      <c r="E1371" s="60"/>
      <c r="F1371" s="267"/>
      <c r="G1371" s="267"/>
      <c r="H1371" s="267"/>
      <c r="I1371" s="267"/>
      <c r="J1371" s="267"/>
      <c r="K1371" s="267"/>
      <c r="L1371" s="267"/>
    </row>
    <row r="1372" spans="5:12">
      <c r="E1372" s="60"/>
      <c r="F1372" s="267"/>
      <c r="G1372" s="267"/>
      <c r="H1372" s="267"/>
      <c r="I1372" s="267"/>
      <c r="J1372" s="267"/>
      <c r="K1372" s="267"/>
      <c r="L1372" s="267"/>
    </row>
    <row r="1373" spans="5:12">
      <c r="E1373" s="60"/>
      <c r="F1373" s="267"/>
      <c r="G1373" s="267"/>
      <c r="H1373" s="267"/>
      <c r="I1373" s="267"/>
      <c r="J1373" s="267"/>
      <c r="K1373" s="267"/>
      <c r="L1373" s="267"/>
    </row>
    <row r="1374" spans="5:12">
      <c r="E1374" s="60"/>
      <c r="F1374" s="267"/>
      <c r="G1374" s="267"/>
      <c r="H1374" s="267"/>
      <c r="I1374" s="267"/>
      <c r="J1374" s="267"/>
      <c r="K1374" s="267"/>
      <c r="L1374" s="267"/>
    </row>
    <row r="1375" spans="5:12">
      <c r="E1375" s="60"/>
      <c r="F1375" s="267"/>
      <c r="G1375" s="267"/>
      <c r="H1375" s="267"/>
      <c r="I1375" s="267"/>
      <c r="J1375" s="267"/>
      <c r="K1375" s="267"/>
      <c r="L1375" s="267"/>
    </row>
    <row r="1376" spans="5:12">
      <c r="E1376" s="60"/>
      <c r="F1376" s="267"/>
      <c r="G1376" s="267"/>
      <c r="H1376" s="267"/>
      <c r="I1376" s="267"/>
      <c r="J1376" s="267"/>
      <c r="K1376" s="267"/>
      <c r="L1376" s="267"/>
    </row>
    <row r="1377" spans="5:12">
      <c r="E1377" s="60"/>
      <c r="F1377" s="267"/>
      <c r="G1377" s="267"/>
      <c r="H1377" s="267"/>
      <c r="I1377" s="267"/>
      <c r="J1377" s="267"/>
      <c r="K1377" s="267"/>
      <c r="L1377" s="267"/>
    </row>
    <row r="1378" spans="5:12">
      <c r="E1378" s="60"/>
      <c r="F1378" s="267"/>
      <c r="G1378" s="267"/>
      <c r="H1378" s="267"/>
      <c r="I1378" s="267"/>
      <c r="J1378" s="267"/>
      <c r="K1378" s="267"/>
      <c r="L1378" s="267"/>
    </row>
    <row r="1379" spans="5:12">
      <c r="E1379" s="60"/>
      <c r="F1379" s="267"/>
      <c r="G1379" s="267"/>
      <c r="H1379" s="267"/>
      <c r="I1379" s="267"/>
      <c r="J1379" s="267"/>
      <c r="K1379" s="267"/>
      <c r="L1379" s="267"/>
    </row>
    <row r="1380" spans="5:12">
      <c r="E1380" s="60"/>
      <c r="F1380" s="267"/>
      <c r="G1380" s="267"/>
      <c r="H1380" s="267"/>
      <c r="I1380" s="267"/>
      <c r="J1380" s="267"/>
      <c r="K1380" s="267"/>
      <c r="L1380" s="267"/>
    </row>
    <row r="1381" spans="5:12">
      <c r="E1381" s="60"/>
      <c r="F1381" s="267"/>
      <c r="G1381" s="267"/>
      <c r="H1381" s="267"/>
      <c r="I1381" s="267"/>
      <c r="J1381" s="267"/>
      <c r="K1381" s="267"/>
      <c r="L1381" s="267"/>
    </row>
    <row r="1382" spans="5:12">
      <c r="E1382" s="60"/>
      <c r="F1382" s="267"/>
      <c r="G1382" s="267"/>
      <c r="H1382" s="267"/>
      <c r="I1382" s="267"/>
      <c r="J1382" s="267"/>
      <c r="K1382" s="267"/>
      <c r="L1382" s="267"/>
    </row>
    <row r="1383" spans="5:12">
      <c r="E1383" s="60"/>
      <c r="F1383" s="267"/>
      <c r="G1383" s="267"/>
      <c r="H1383" s="267"/>
      <c r="I1383" s="267"/>
      <c r="J1383" s="267"/>
      <c r="K1383" s="267"/>
      <c r="L1383" s="267"/>
    </row>
    <row r="1384" spans="5:12">
      <c r="E1384" s="60"/>
      <c r="F1384" s="267"/>
      <c r="G1384" s="267"/>
      <c r="H1384" s="267"/>
      <c r="I1384" s="267"/>
      <c r="J1384" s="267"/>
      <c r="K1384" s="267"/>
      <c r="L1384" s="267"/>
    </row>
    <row r="1385" spans="5:12">
      <c r="E1385" s="60"/>
      <c r="F1385" s="267"/>
      <c r="G1385" s="267"/>
      <c r="H1385" s="267"/>
      <c r="I1385" s="267"/>
      <c r="J1385" s="267"/>
      <c r="K1385" s="267"/>
      <c r="L1385" s="267"/>
    </row>
    <row r="1386" spans="5:12">
      <c r="E1386" s="60"/>
      <c r="F1386" s="267"/>
      <c r="G1386" s="267"/>
      <c r="H1386" s="267"/>
      <c r="I1386" s="267"/>
      <c r="J1386" s="267"/>
      <c r="K1386" s="267"/>
      <c r="L1386" s="267"/>
    </row>
    <row r="1387" spans="5:12">
      <c r="E1387" s="60"/>
      <c r="F1387" s="267"/>
      <c r="G1387" s="267"/>
      <c r="H1387" s="267"/>
      <c r="I1387" s="267"/>
      <c r="J1387" s="267"/>
      <c r="K1387" s="267"/>
      <c r="L1387" s="267"/>
    </row>
    <row r="1388" spans="5:12">
      <c r="E1388" s="60"/>
      <c r="F1388" s="267"/>
      <c r="G1388" s="267"/>
      <c r="H1388" s="267"/>
      <c r="I1388" s="267"/>
      <c r="J1388" s="267"/>
      <c r="K1388" s="267"/>
      <c r="L1388" s="267"/>
    </row>
    <row r="1389" spans="5:12">
      <c r="E1389" s="60"/>
      <c r="F1389" s="267"/>
      <c r="G1389" s="267"/>
      <c r="H1389" s="267"/>
      <c r="I1389" s="267"/>
      <c r="J1389" s="267"/>
      <c r="K1389" s="267"/>
      <c r="L1389" s="267"/>
    </row>
    <row r="1390" spans="5:12">
      <c r="E1390" s="60"/>
      <c r="F1390" s="267"/>
      <c r="G1390" s="267"/>
      <c r="H1390" s="267"/>
      <c r="I1390" s="267"/>
      <c r="J1390" s="267"/>
      <c r="K1390" s="267"/>
      <c r="L1390" s="267"/>
    </row>
    <row r="1391" spans="5:12">
      <c r="E1391" s="60"/>
      <c r="F1391" s="267"/>
      <c r="G1391" s="267"/>
      <c r="H1391" s="267"/>
      <c r="I1391" s="267"/>
      <c r="J1391" s="267"/>
      <c r="K1391" s="267"/>
      <c r="L1391" s="267"/>
    </row>
    <row r="1392" spans="5:12">
      <c r="E1392" s="60"/>
      <c r="F1392" s="267"/>
      <c r="G1392" s="267"/>
      <c r="H1392" s="267"/>
      <c r="I1392" s="267"/>
      <c r="J1392" s="267"/>
      <c r="K1392" s="267"/>
      <c r="L1392" s="267"/>
    </row>
    <row r="1393" spans="5:12">
      <c r="E1393" s="60"/>
      <c r="F1393" s="267"/>
      <c r="G1393" s="267"/>
      <c r="H1393" s="267"/>
      <c r="I1393" s="267"/>
      <c r="J1393" s="267"/>
      <c r="K1393" s="267"/>
      <c r="L1393" s="267"/>
    </row>
    <row r="1394" spans="5:12">
      <c r="E1394" s="60"/>
      <c r="F1394" s="267"/>
      <c r="G1394" s="267"/>
      <c r="H1394" s="267"/>
      <c r="I1394" s="267"/>
      <c r="J1394" s="267"/>
      <c r="K1394" s="267"/>
      <c r="L1394" s="267"/>
    </row>
    <row r="1395" spans="5:12">
      <c r="E1395" s="60"/>
      <c r="F1395" s="267"/>
      <c r="G1395" s="267"/>
      <c r="H1395" s="267"/>
      <c r="I1395" s="267"/>
      <c r="J1395" s="267"/>
      <c r="K1395" s="267"/>
      <c r="L1395" s="267"/>
    </row>
    <row r="1396" spans="5:12">
      <c r="E1396" s="60"/>
      <c r="F1396" s="267"/>
      <c r="G1396" s="267"/>
      <c r="H1396" s="267"/>
      <c r="I1396" s="267"/>
      <c r="J1396" s="267"/>
      <c r="K1396" s="267"/>
      <c r="L1396" s="267"/>
    </row>
    <row r="1397" spans="5:12">
      <c r="E1397" s="60"/>
      <c r="F1397" s="267"/>
      <c r="G1397" s="267"/>
      <c r="H1397" s="267"/>
      <c r="I1397" s="267"/>
      <c r="J1397" s="267"/>
      <c r="K1397" s="267"/>
      <c r="L1397" s="267"/>
    </row>
    <row r="1398" spans="5:12">
      <c r="E1398" s="60"/>
      <c r="F1398" s="267"/>
      <c r="G1398" s="267"/>
      <c r="H1398" s="267"/>
      <c r="I1398" s="267"/>
      <c r="J1398" s="267"/>
      <c r="K1398" s="267"/>
      <c r="L1398" s="267"/>
    </row>
    <row r="1399" spans="5:12">
      <c r="E1399" s="60"/>
      <c r="F1399" s="267"/>
      <c r="G1399" s="267"/>
      <c r="H1399" s="267"/>
      <c r="I1399" s="267"/>
      <c r="J1399" s="267"/>
      <c r="K1399" s="267"/>
      <c r="L1399" s="267"/>
    </row>
    <row r="1400" spans="5:12">
      <c r="E1400" s="60"/>
      <c r="F1400" s="267"/>
      <c r="G1400" s="267"/>
      <c r="H1400" s="267"/>
      <c r="I1400" s="267"/>
      <c r="J1400" s="267"/>
      <c r="K1400" s="267"/>
      <c r="L1400" s="267"/>
    </row>
    <row r="1401" spans="5:12">
      <c r="E1401" s="60"/>
      <c r="F1401" s="267"/>
      <c r="G1401" s="267"/>
      <c r="H1401" s="267"/>
      <c r="I1401" s="267"/>
      <c r="J1401" s="267"/>
      <c r="K1401" s="267"/>
      <c r="L1401" s="267"/>
    </row>
    <row r="1402" spans="5:12">
      <c r="E1402" s="60"/>
      <c r="F1402" s="267"/>
      <c r="G1402" s="267"/>
      <c r="H1402" s="267"/>
      <c r="I1402" s="267"/>
      <c r="J1402" s="267"/>
      <c r="K1402" s="267"/>
      <c r="L1402" s="267"/>
    </row>
    <row r="1403" spans="5:12">
      <c r="E1403" s="60"/>
      <c r="F1403" s="267"/>
      <c r="G1403" s="267"/>
      <c r="H1403" s="267"/>
      <c r="I1403" s="267"/>
      <c r="J1403" s="267"/>
      <c r="K1403" s="267"/>
      <c r="L1403" s="267"/>
    </row>
    <row r="1404" spans="5:12">
      <c r="E1404" s="60"/>
      <c r="F1404" s="267"/>
      <c r="G1404" s="267"/>
      <c r="H1404" s="267"/>
      <c r="I1404" s="267"/>
      <c r="J1404" s="267"/>
      <c r="K1404" s="267"/>
      <c r="L1404" s="267"/>
    </row>
    <row r="1405" spans="5:12">
      <c r="E1405" s="60"/>
      <c r="F1405" s="267"/>
      <c r="G1405" s="267"/>
      <c r="H1405" s="267"/>
      <c r="I1405" s="267"/>
      <c r="J1405" s="267"/>
      <c r="K1405" s="267"/>
      <c r="L1405" s="267"/>
    </row>
    <row r="1406" spans="5:12">
      <c r="E1406" s="60"/>
      <c r="F1406" s="267"/>
      <c r="G1406" s="267"/>
      <c r="H1406" s="267"/>
      <c r="I1406" s="267"/>
      <c r="J1406" s="267"/>
      <c r="K1406" s="267"/>
      <c r="L1406" s="267"/>
    </row>
    <row r="1407" spans="5:12">
      <c r="E1407" s="60"/>
      <c r="F1407" s="267"/>
      <c r="G1407" s="267"/>
      <c r="H1407" s="267"/>
      <c r="I1407" s="267"/>
      <c r="J1407" s="267"/>
      <c r="K1407" s="267"/>
      <c r="L1407" s="267"/>
    </row>
    <row r="1408" spans="5:12">
      <c r="E1408" s="60"/>
      <c r="F1408" s="267"/>
      <c r="G1408" s="267"/>
      <c r="H1408" s="267"/>
      <c r="I1408" s="267"/>
      <c r="J1408" s="267"/>
      <c r="K1408" s="267"/>
      <c r="L1408" s="267"/>
    </row>
    <row r="1409" spans="5:12">
      <c r="E1409" s="60"/>
      <c r="F1409" s="267"/>
      <c r="G1409" s="267"/>
      <c r="H1409" s="267"/>
      <c r="I1409" s="267"/>
      <c r="J1409" s="267"/>
      <c r="K1409" s="267"/>
      <c r="L1409" s="267"/>
    </row>
    <row r="1410" spans="5:12">
      <c r="E1410" s="60"/>
      <c r="F1410" s="267"/>
      <c r="G1410" s="267"/>
      <c r="H1410" s="267"/>
      <c r="I1410" s="267"/>
      <c r="J1410" s="267"/>
      <c r="K1410" s="267"/>
      <c r="L1410" s="267"/>
    </row>
    <row r="1411" spans="5:12">
      <c r="E1411" s="60"/>
      <c r="F1411" s="267"/>
      <c r="G1411" s="267"/>
      <c r="H1411" s="267"/>
      <c r="I1411" s="267"/>
      <c r="J1411" s="267"/>
      <c r="K1411" s="267"/>
      <c r="L1411" s="267"/>
    </row>
    <row r="1412" spans="5:12">
      <c r="E1412" s="60"/>
      <c r="F1412" s="267"/>
      <c r="G1412" s="267"/>
      <c r="H1412" s="267"/>
      <c r="I1412" s="267"/>
      <c r="J1412" s="267"/>
      <c r="K1412" s="267"/>
      <c r="L1412" s="267"/>
    </row>
    <row r="1413" spans="5:12">
      <c r="E1413" s="60"/>
      <c r="F1413" s="267"/>
      <c r="G1413" s="267"/>
      <c r="H1413" s="267"/>
      <c r="I1413" s="267"/>
      <c r="J1413" s="267"/>
      <c r="K1413" s="267"/>
      <c r="L1413" s="267"/>
    </row>
    <row r="1414" spans="5:12">
      <c r="E1414" s="60"/>
      <c r="F1414" s="267"/>
      <c r="G1414" s="267"/>
      <c r="H1414" s="267"/>
      <c r="I1414" s="267"/>
      <c r="J1414" s="267"/>
      <c r="K1414" s="267"/>
      <c r="L1414" s="267"/>
    </row>
    <row r="1415" spans="5:12">
      <c r="E1415" s="60"/>
      <c r="F1415" s="267"/>
      <c r="G1415" s="267"/>
      <c r="H1415" s="267"/>
      <c r="I1415" s="267"/>
      <c r="J1415" s="267"/>
      <c r="K1415" s="267"/>
      <c r="L1415" s="267"/>
    </row>
    <row r="1416" spans="5:12">
      <c r="E1416" s="60"/>
      <c r="F1416" s="267"/>
      <c r="G1416" s="267"/>
      <c r="H1416" s="267"/>
      <c r="I1416" s="267"/>
      <c r="J1416" s="267"/>
      <c r="K1416" s="267"/>
      <c r="L1416" s="267"/>
    </row>
    <row r="1417" spans="5:12">
      <c r="E1417" s="60"/>
      <c r="F1417" s="267"/>
      <c r="G1417" s="267"/>
      <c r="H1417" s="267"/>
      <c r="I1417" s="267"/>
      <c r="J1417" s="267"/>
      <c r="K1417" s="267"/>
      <c r="L1417" s="267"/>
    </row>
    <row r="1418" spans="5:12">
      <c r="E1418" s="60"/>
      <c r="F1418" s="267"/>
      <c r="G1418" s="267"/>
      <c r="H1418" s="267"/>
      <c r="I1418" s="267"/>
      <c r="J1418" s="267"/>
      <c r="K1418" s="267"/>
      <c r="L1418" s="267"/>
    </row>
    <row r="1419" spans="5:12">
      <c r="E1419" s="60"/>
      <c r="F1419" s="267"/>
      <c r="G1419" s="267"/>
      <c r="H1419" s="267"/>
      <c r="I1419" s="267"/>
      <c r="J1419" s="267"/>
      <c r="K1419" s="267"/>
      <c r="L1419" s="267"/>
    </row>
    <row r="1420" spans="5:12">
      <c r="E1420" s="60"/>
      <c r="F1420" s="267"/>
      <c r="G1420" s="267"/>
      <c r="H1420" s="267"/>
      <c r="I1420" s="267"/>
      <c r="J1420" s="267"/>
      <c r="K1420" s="267"/>
      <c r="L1420" s="267"/>
    </row>
    <row r="1421" spans="5:12">
      <c r="E1421" s="60"/>
      <c r="F1421" s="267"/>
      <c r="G1421" s="267"/>
      <c r="H1421" s="267"/>
      <c r="I1421" s="267"/>
      <c r="J1421" s="267"/>
      <c r="K1421" s="267"/>
      <c r="L1421" s="267"/>
    </row>
    <row r="1422" spans="5:12">
      <c r="E1422" s="60"/>
      <c r="F1422" s="267"/>
      <c r="G1422" s="267"/>
      <c r="H1422" s="267"/>
      <c r="I1422" s="267"/>
      <c r="J1422" s="267"/>
      <c r="K1422" s="267"/>
      <c r="L1422" s="267"/>
    </row>
    <row r="1423" spans="5:12">
      <c r="E1423" s="60"/>
      <c r="F1423" s="267"/>
      <c r="G1423" s="267"/>
      <c r="H1423" s="267"/>
      <c r="I1423" s="267"/>
      <c r="J1423" s="267"/>
      <c r="K1423" s="267"/>
      <c r="L1423" s="267"/>
    </row>
    <row r="1424" spans="5:12">
      <c r="E1424" s="60"/>
      <c r="F1424" s="267"/>
      <c r="G1424" s="267"/>
      <c r="H1424" s="267"/>
      <c r="I1424" s="267"/>
      <c r="J1424" s="267"/>
      <c r="K1424" s="267"/>
      <c r="L1424" s="267"/>
    </row>
    <row r="1425" spans="5:12">
      <c r="E1425" s="60"/>
      <c r="F1425" s="267"/>
      <c r="G1425" s="267"/>
      <c r="H1425" s="267"/>
      <c r="I1425" s="267"/>
      <c r="J1425" s="267"/>
      <c r="K1425" s="267"/>
      <c r="L1425" s="267"/>
    </row>
    <row r="1426" spans="5:12">
      <c r="E1426" s="60"/>
      <c r="F1426" s="267"/>
      <c r="G1426" s="267"/>
      <c r="H1426" s="267"/>
      <c r="I1426" s="267"/>
      <c r="J1426" s="267"/>
      <c r="K1426" s="267"/>
      <c r="L1426" s="267"/>
    </row>
    <row r="1427" spans="5:12">
      <c r="E1427" s="60"/>
      <c r="F1427" s="267"/>
      <c r="G1427" s="267"/>
      <c r="H1427" s="267"/>
      <c r="I1427" s="267"/>
      <c r="J1427" s="267"/>
      <c r="K1427" s="267"/>
      <c r="L1427" s="267"/>
    </row>
    <row r="1428" spans="5:12">
      <c r="E1428" s="60"/>
      <c r="F1428" s="267"/>
      <c r="G1428" s="267"/>
      <c r="H1428" s="267"/>
      <c r="I1428" s="267"/>
      <c r="J1428" s="267"/>
      <c r="K1428" s="267"/>
      <c r="L1428" s="267"/>
    </row>
    <row r="1429" spans="5:12">
      <c r="E1429" s="60"/>
      <c r="F1429" s="267"/>
      <c r="G1429" s="267"/>
      <c r="H1429" s="267"/>
      <c r="I1429" s="267"/>
      <c r="J1429" s="267"/>
      <c r="K1429" s="267"/>
      <c r="L1429" s="267"/>
    </row>
    <row r="1430" spans="5:12">
      <c r="E1430" s="60"/>
      <c r="F1430" s="267"/>
      <c r="G1430" s="267"/>
      <c r="H1430" s="267"/>
      <c r="I1430" s="267"/>
      <c r="J1430" s="267"/>
      <c r="K1430" s="267"/>
      <c r="L1430" s="267"/>
    </row>
    <row r="1431" spans="5:12">
      <c r="E1431" s="60"/>
      <c r="F1431" s="267"/>
      <c r="G1431" s="267"/>
      <c r="H1431" s="267"/>
      <c r="I1431" s="267"/>
      <c r="J1431" s="267"/>
      <c r="K1431" s="267"/>
      <c r="L1431" s="267"/>
    </row>
    <row r="1432" spans="5:12">
      <c r="E1432" s="60"/>
      <c r="F1432" s="267"/>
      <c r="G1432" s="267"/>
      <c r="H1432" s="267"/>
      <c r="I1432" s="267"/>
      <c r="J1432" s="267"/>
      <c r="K1432" s="267"/>
      <c r="L1432" s="267"/>
    </row>
    <row r="1433" spans="5:12">
      <c r="E1433" s="60"/>
      <c r="F1433" s="267"/>
      <c r="G1433" s="267"/>
      <c r="H1433" s="267"/>
      <c r="I1433" s="267"/>
      <c r="J1433" s="267"/>
      <c r="K1433" s="267"/>
      <c r="L1433" s="267"/>
    </row>
    <row r="1434" spans="5:12">
      <c r="E1434" s="60"/>
      <c r="F1434" s="267"/>
      <c r="G1434" s="267"/>
      <c r="H1434" s="267"/>
      <c r="I1434" s="267"/>
      <c r="J1434" s="267"/>
      <c r="K1434" s="267"/>
      <c r="L1434" s="267"/>
    </row>
    <row r="1435" spans="5:12">
      <c r="E1435" s="60"/>
      <c r="F1435" s="267"/>
      <c r="G1435" s="267"/>
      <c r="H1435" s="267"/>
      <c r="I1435" s="267"/>
      <c r="J1435" s="267"/>
      <c r="K1435" s="267"/>
      <c r="L1435" s="267"/>
    </row>
    <row r="1436" spans="5:12">
      <c r="E1436" s="60"/>
      <c r="F1436" s="267"/>
      <c r="G1436" s="267"/>
      <c r="H1436" s="267"/>
      <c r="I1436" s="267"/>
      <c r="J1436" s="267"/>
      <c r="K1436" s="267"/>
      <c r="L1436" s="267"/>
    </row>
    <row r="1437" spans="5:12">
      <c r="E1437" s="60"/>
      <c r="F1437" s="267"/>
      <c r="G1437" s="267"/>
      <c r="H1437" s="267"/>
      <c r="I1437" s="267"/>
      <c r="J1437" s="267"/>
      <c r="K1437" s="267"/>
      <c r="L1437" s="267"/>
    </row>
    <row r="1438" spans="5:12">
      <c r="E1438" s="60"/>
      <c r="F1438" s="267"/>
      <c r="G1438" s="267"/>
      <c r="H1438" s="267"/>
      <c r="I1438" s="267"/>
      <c r="J1438" s="267"/>
      <c r="K1438" s="267"/>
      <c r="L1438" s="267"/>
    </row>
    <row r="1439" spans="5:12">
      <c r="E1439" s="60"/>
      <c r="F1439" s="267"/>
      <c r="G1439" s="267"/>
      <c r="H1439" s="267"/>
      <c r="I1439" s="267"/>
      <c r="J1439" s="267"/>
      <c r="K1439" s="267"/>
      <c r="L1439" s="267"/>
    </row>
    <row r="1440" spans="5:12">
      <c r="E1440" s="60"/>
      <c r="F1440" s="267"/>
      <c r="G1440" s="267"/>
      <c r="H1440" s="267"/>
      <c r="I1440" s="267"/>
      <c r="J1440" s="267"/>
      <c r="K1440" s="267"/>
      <c r="L1440" s="267"/>
    </row>
    <row r="1441" spans="5:12">
      <c r="E1441" s="60"/>
      <c r="F1441" s="267"/>
      <c r="G1441" s="267"/>
      <c r="H1441" s="267"/>
      <c r="I1441" s="267"/>
      <c r="J1441" s="267"/>
      <c r="K1441" s="267"/>
      <c r="L1441" s="267"/>
    </row>
    <row r="1442" spans="5:12">
      <c r="E1442" s="60"/>
      <c r="F1442" s="267"/>
      <c r="G1442" s="267"/>
      <c r="H1442" s="267"/>
      <c r="I1442" s="267"/>
      <c r="J1442" s="267"/>
      <c r="K1442" s="267"/>
      <c r="L1442" s="267"/>
    </row>
    <row r="1443" spans="5:12">
      <c r="E1443" s="60"/>
      <c r="F1443" s="267"/>
      <c r="G1443" s="267"/>
      <c r="H1443" s="267"/>
      <c r="I1443" s="267"/>
      <c r="J1443" s="267"/>
      <c r="K1443" s="267"/>
      <c r="L1443" s="267"/>
    </row>
    <row r="1444" spans="5:12">
      <c r="E1444" s="60"/>
      <c r="F1444" s="267"/>
      <c r="G1444" s="267"/>
      <c r="H1444" s="267"/>
      <c r="I1444" s="267"/>
      <c r="J1444" s="267"/>
      <c r="K1444" s="267"/>
      <c r="L1444" s="267"/>
    </row>
    <row r="1445" spans="5:12">
      <c r="E1445" s="60"/>
      <c r="F1445" s="267"/>
      <c r="G1445" s="267"/>
      <c r="H1445" s="267"/>
      <c r="I1445" s="267"/>
      <c r="J1445" s="267"/>
      <c r="K1445" s="267"/>
      <c r="L1445" s="267"/>
    </row>
    <row r="1446" spans="5:12">
      <c r="E1446" s="60"/>
      <c r="F1446" s="267"/>
      <c r="G1446" s="267"/>
      <c r="H1446" s="267"/>
      <c r="I1446" s="267"/>
      <c r="J1446" s="267"/>
      <c r="K1446" s="267"/>
      <c r="L1446" s="267"/>
    </row>
    <row r="1447" spans="5:12">
      <c r="E1447" s="60"/>
      <c r="F1447" s="267"/>
      <c r="G1447" s="267"/>
      <c r="H1447" s="267"/>
      <c r="I1447" s="267"/>
      <c r="J1447" s="267"/>
      <c r="K1447" s="267"/>
      <c r="L1447" s="267"/>
    </row>
    <row r="1448" spans="5:12">
      <c r="E1448" s="60"/>
      <c r="F1448" s="267"/>
      <c r="G1448" s="267"/>
      <c r="H1448" s="267"/>
      <c r="I1448" s="267"/>
      <c r="J1448" s="267"/>
      <c r="K1448" s="267"/>
      <c r="L1448" s="267"/>
    </row>
    <row r="1449" spans="5:12">
      <c r="E1449" s="60"/>
      <c r="F1449" s="267"/>
      <c r="G1449" s="267"/>
      <c r="H1449" s="267"/>
      <c r="I1449" s="267"/>
      <c r="J1449" s="267"/>
      <c r="K1449" s="267"/>
      <c r="L1449" s="267"/>
    </row>
    <row r="1450" spans="5:12">
      <c r="E1450" s="60"/>
      <c r="F1450" s="267"/>
      <c r="G1450" s="267"/>
      <c r="H1450" s="267"/>
      <c r="I1450" s="267"/>
      <c r="J1450" s="267"/>
      <c r="K1450" s="267"/>
      <c r="L1450" s="267"/>
    </row>
    <row r="1451" spans="5:12">
      <c r="E1451" s="60"/>
      <c r="F1451" s="267"/>
      <c r="G1451" s="267"/>
      <c r="H1451" s="267"/>
      <c r="I1451" s="267"/>
      <c r="J1451" s="267"/>
      <c r="K1451" s="267"/>
      <c r="L1451" s="267"/>
    </row>
    <row r="1452" spans="5:12">
      <c r="E1452" s="60"/>
      <c r="F1452" s="267"/>
      <c r="G1452" s="267"/>
      <c r="H1452" s="267"/>
      <c r="I1452" s="267"/>
      <c r="J1452" s="267"/>
      <c r="K1452" s="267"/>
      <c r="L1452" s="267"/>
    </row>
    <row r="1453" spans="5:12">
      <c r="E1453" s="60"/>
      <c r="F1453" s="267"/>
      <c r="G1453" s="267"/>
      <c r="H1453" s="267"/>
      <c r="I1453" s="267"/>
      <c r="J1453" s="267"/>
      <c r="K1453" s="267"/>
      <c r="L1453" s="267"/>
    </row>
    <row r="1454" spans="5:12">
      <c r="E1454" s="60"/>
      <c r="F1454" s="267"/>
      <c r="G1454" s="267"/>
      <c r="H1454" s="267"/>
      <c r="I1454" s="267"/>
      <c r="J1454" s="267"/>
      <c r="K1454" s="267"/>
      <c r="L1454" s="267"/>
    </row>
    <row r="1455" spans="5:12">
      <c r="E1455" s="60"/>
      <c r="F1455" s="267"/>
      <c r="G1455" s="267"/>
      <c r="H1455" s="267"/>
      <c r="I1455" s="267"/>
      <c r="J1455" s="267"/>
      <c r="K1455" s="267"/>
      <c r="L1455" s="267"/>
    </row>
    <row r="1456" spans="5:12">
      <c r="E1456" s="60"/>
      <c r="F1456" s="267"/>
      <c r="G1456" s="267"/>
      <c r="H1456" s="267"/>
      <c r="I1456" s="267"/>
      <c r="J1456" s="267"/>
      <c r="K1456" s="267"/>
      <c r="L1456" s="267"/>
    </row>
    <row r="1457" spans="5:12">
      <c r="E1457" s="60"/>
      <c r="F1457" s="267"/>
      <c r="G1457" s="267"/>
      <c r="H1457" s="267"/>
      <c r="I1457" s="267"/>
      <c r="J1457" s="267"/>
      <c r="K1457" s="267"/>
      <c r="L1457" s="267"/>
    </row>
    <row r="1458" spans="5:12">
      <c r="E1458" s="60"/>
      <c r="F1458" s="267"/>
      <c r="G1458" s="267"/>
      <c r="H1458" s="267"/>
      <c r="I1458" s="267"/>
      <c r="J1458" s="267"/>
      <c r="K1458" s="267"/>
      <c r="L1458" s="267"/>
    </row>
    <row r="1459" spans="5:12">
      <c r="E1459" s="60"/>
      <c r="F1459" s="267"/>
      <c r="G1459" s="267"/>
      <c r="H1459" s="267"/>
      <c r="I1459" s="267"/>
      <c r="J1459" s="267"/>
      <c r="K1459" s="267"/>
      <c r="L1459" s="267"/>
    </row>
    <row r="1460" spans="5:12">
      <c r="E1460" s="60"/>
      <c r="F1460" s="267"/>
      <c r="G1460" s="267"/>
      <c r="H1460" s="267"/>
      <c r="I1460" s="267"/>
      <c r="J1460" s="267"/>
      <c r="K1460" s="267"/>
      <c r="L1460" s="267"/>
    </row>
    <row r="1461" spans="5:12">
      <c r="E1461" s="60"/>
      <c r="F1461" s="267"/>
      <c r="G1461" s="267"/>
      <c r="H1461" s="267"/>
      <c r="I1461" s="267"/>
      <c r="J1461" s="267"/>
      <c r="K1461" s="267"/>
      <c r="L1461" s="267"/>
    </row>
    <row r="1462" spans="5:12">
      <c r="E1462" s="60"/>
      <c r="F1462" s="267"/>
      <c r="G1462" s="267"/>
      <c r="H1462" s="267"/>
      <c r="I1462" s="267"/>
      <c r="J1462" s="267"/>
      <c r="K1462" s="267"/>
      <c r="L1462" s="267"/>
    </row>
    <row r="1463" spans="5:12">
      <c r="E1463" s="60"/>
      <c r="F1463" s="267"/>
      <c r="G1463" s="267"/>
      <c r="H1463" s="267"/>
      <c r="I1463" s="267"/>
      <c r="J1463" s="267"/>
      <c r="K1463" s="267"/>
      <c r="L1463" s="267"/>
    </row>
    <row r="1464" spans="5:12">
      <c r="E1464" s="60"/>
      <c r="F1464" s="267"/>
      <c r="G1464" s="267"/>
      <c r="H1464" s="267"/>
      <c r="I1464" s="267"/>
      <c r="J1464" s="267"/>
      <c r="K1464" s="267"/>
      <c r="L1464" s="267"/>
    </row>
    <row r="1465" spans="5:12">
      <c r="E1465" s="60"/>
      <c r="F1465" s="267"/>
      <c r="G1465" s="267"/>
      <c r="H1465" s="267"/>
      <c r="I1465" s="267"/>
      <c r="J1465" s="267"/>
      <c r="K1465" s="267"/>
      <c r="L1465" s="267"/>
    </row>
    <row r="1466" spans="5:12">
      <c r="E1466" s="60"/>
      <c r="F1466" s="267"/>
      <c r="G1466" s="267"/>
      <c r="H1466" s="267"/>
      <c r="I1466" s="267"/>
      <c r="J1466" s="267"/>
      <c r="K1466" s="267"/>
      <c r="L1466" s="267"/>
    </row>
    <row r="1467" spans="5:12">
      <c r="E1467" s="60"/>
      <c r="F1467" s="267"/>
      <c r="G1467" s="267"/>
      <c r="H1467" s="267"/>
      <c r="I1467" s="267"/>
      <c r="J1467" s="267"/>
      <c r="K1467" s="267"/>
      <c r="L1467" s="267"/>
    </row>
    <row r="1468" spans="5:12">
      <c r="E1468" s="60"/>
      <c r="F1468" s="267"/>
      <c r="G1468" s="267"/>
      <c r="H1468" s="267"/>
      <c r="I1468" s="267"/>
      <c r="J1468" s="267"/>
      <c r="K1468" s="267"/>
      <c r="L1468" s="267"/>
    </row>
    <row r="1469" spans="5:12">
      <c r="E1469" s="60"/>
      <c r="F1469" s="267"/>
      <c r="G1469" s="267"/>
      <c r="H1469" s="267"/>
      <c r="I1469" s="267"/>
      <c r="J1469" s="267"/>
      <c r="K1469" s="267"/>
      <c r="L1469" s="267"/>
    </row>
    <row r="1470" spans="5:12">
      <c r="E1470" s="60"/>
      <c r="F1470" s="267"/>
      <c r="G1470" s="267"/>
      <c r="H1470" s="267"/>
      <c r="I1470" s="267"/>
      <c r="J1470" s="267"/>
      <c r="K1470" s="267"/>
      <c r="L1470" s="267"/>
    </row>
    <row r="1471" spans="5:12">
      <c r="E1471" s="60"/>
      <c r="F1471" s="267"/>
      <c r="G1471" s="267"/>
      <c r="H1471" s="267"/>
      <c r="I1471" s="267"/>
      <c r="J1471" s="267"/>
      <c r="K1471" s="267"/>
      <c r="L1471" s="267"/>
    </row>
    <row r="1472" spans="5:12">
      <c r="E1472" s="60"/>
      <c r="F1472" s="267"/>
      <c r="G1472" s="267"/>
      <c r="H1472" s="267"/>
      <c r="I1472" s="267"/>
      <c r="J1472" s="267"/>
      <c r="K1472" s="267"/>
      <c r="L1472" s="267"/>
    </row>
    <row r="1473" spans="5:12">
      <c r="E1473" s="60"/>
      <c r="F1473" s="267"/>
      <c r="G1473" s="267"/>
      <c r="H1473" s="267"/>
      <c r="I1473" s="267"/>
      <c r="J1473" s="267"/>
      <c r="K1473" s="267"/>
      <c r="L1473" s="267"/>
    </row>
    <row r="1474" spans="5:12">
      <c r="E1474" s="60"/>
      <c r="F1474" s="267"/>
      <c r="G1474" s="267"/>
      <c r="H1474" s="267"/>
      <c r="I1474" s="267"/>
      <c r="J1474" s="267"/>
      <c r="K1474" s="267"/>
      <c r="L1474" s="267"/>
    </row>
    <row r="1475" spans="5:12">
      <c r="E1475" s="60"/>
      <c r="F1475" s="267"/>
      <c r="G1475" s="267"/>
      <c r="H1475" s="267"/>
      <c r="I1475" s="267"/>
      <c r="J1475" s="267"/>
      <c r="K1475" s="267"/>
      <c r="L1475" s="267"/>
    </row>
    <row r="1476" spans="5:12">
      <c r="E1476" s="60"/>
      <c r="F1476" s="267"/>
      <c r="G1476" s="267"/>
      <c r="H1476" s="267"/>
      <c r="I1476" s="267"/>
      <c r="J1476" s="267"/>
      <c r="K1476" s="267"/>
      <c r="L1476" s="267"/>
    </row>
    <row r="1477" spans="5:12">
      <c r="E1477" s="60"/>
      <c r="F1477" s="267"/>
      <c r="G1477" s="267"/>
      <c r="H1477" s="267"/>
      <c r="I1477" s="267"/>
      <c r="J1477" s="267"/>
      <c r="K1477" s="267"/>
      <c r="L1477" s="267"/>
    </row>
    <row r="1478" spans="5:12">
      <c r="E1478" s="60"/>
      <c r="F1478" s="267"/>
      <c r="G1478" s="267"/>
      <c r="H1478" s="267"/>
      <c r="I1478" s="267"/>
      <c r="J1478" s="267"/>
      <c r="K1478" s="267"/>
      <c r="L1478" s="267"/>
    </row>
    <row r="1479" spans="5:12">
      <c r="E1479" s="60"/>
      <c r="F1479" s="267"/>
      <c r="G1479" s="267"/>
      <c r="H1479" s="267"/>
      <c r="I1479" s="267"/>
      <c r="J1479" s="267"/>
      <c r="K1479" s="267"/>
      <c r="L1479" s="267"/>
    </row>
    <row r="1480" spans="5:12">
      <c r="E1480" s="60"/>
      <c r="F1480" s="267"/>
      <c r="G1480" s="267"/>
      <c r="H1480" s="267"/>
      <c r="I1480" s="267"/>
      <c r="J1480" s="267"/>
      <c r="K1480" s="267"/>
      <c r="L1480" s="267"/>
    </row>
    <row r="1481" spans="5:12">
      <c r="E1481" s="60"/>
      <c r="F1481" s="267"/>
      <c r="G1481" s="267"/>
      <c r="H1481" s="267"/>
      <c r="I1481" s="267"/>
      <c r="J1481" s="267"/>
      <c r="K1481" s="267"/>
      <c r="L1481" s="267"/>
    </row>
    <row r="1482" spans="5:12">
      <c r="E1482" s="60"/>
      <c r="F1482" s="267"/>
      <c r="G1482" s="267"/>
      <c r="H1482" s="267"/>
      <c r="I1482" s="267"/>
      <c r="J1482" s="267"/>
      <c r="K1482" s="267"/>
      <c r="L1482" s="267"/>
    </row>
    <row r="1483" spans="5:12">
      <c r="E1483" s="60"/>
      <c r="F1483" s="267"/>
      <c r="G1483" s="267"/>
      <c r="H1483" s="267"/>
      <c r="I1483" s="267"/>
      <c r="J1483" s="267"/>
      <c r="K1483" s="267"/>
      <c r="L1483" s="267"/>
    </row>
    <row r="1484" spans="5:12">
      <c r="E1484" s="60"/>
      <c r="F1484" s="267"/>
      <c r="G1484" s="267"/>
      <c r="H1484" s="267"/>
      <c r="I1484" s="267"/>
      <c r="J1484" s="267"/>
      <c r="K1484" s="267"/>
      <c r="L1484" s="267"/>
    </row>
    <row r="1485" spans="5:12">
      <c r="E1485" s="60"/>
      <c r="F1485" s="267"/>
      <c r="G1485" s="267"/>
      <c r="H1485" s="267"/>
      <c r="I1485" s="267"/>
      <c r="J1485" s="267"/>
      <c r="K1485" s="267"/>
      <c r="L1485" s="267"/>
    </row>
    <row r="1486" spans="5:12">
      <c r="E1486" s="60"/>
      <c r="F1486" s="267"/>
      <c r="G1486" s="267"/>
      <c r="H1486" s="267"/>
      <c r="I1486" s="267"/>
      <c r="J1486" s="267"/>
      <c r="K1486" s="267"/>
      <c r="L1486" s="267"/>
    </row>
    <row r="1487" spans="5:12">
      <c r="E1487" s="60"/>
      <c r="F1487" s="267"/>
      <c r="G1487" s="267"/>
      <c r="H1487" s="267"/>
      <c r="I1487" s="267"/>
      <c r="J1487" s="267"/>
      <c r="K1487" s="267"/>
      <c r="L1487" s="267"/>
    </row>
    <row r="1488" spans="5:12">
      <c r="E1488" s="60"/>
      <c r="F1488" s="267"/>
      <c r="G1488" s="267"/>
      <c r="H1488" s="267"/>
      <c r="I1488" s="267"/>
      <c r="J1488" s="267"/>
      <c r="K1488" s="267"/>
      <c r="L1488" s="267"/>
    </row>
    <row r="1489" spans="5:12">
      <c r="E1489" s="60"/>
      <c r="F1489" s="267"/>
      <c r="G1489" s="267"/>
      <c r="H1489" s="267"/>
      <c r="I1489" s="267"/>
      <c r="J1489" s="267"/>
      <c r="K1489" s="267"/>
      <c r="L1489" s="267"/>
    </row>
    <row r="1490" spans="5:12">
      <c r="E1490" s="60"/>
      <c r="F1490" s="267"/>
      <c r="G1490" s="267"/>
      <c r="H1490" s="267"/>
      <c r="I1490" s="267"/>
      <c r="J1490" s="267"/>
      <c r="K1490" s="267"/>
      <c r="L1490" s="267"/>
    </row>
    <row r="1491" spans="5:12">
      <c r="E1491" s="60"/>
      <c r="F1491" s="267"/>
      <c r="G1491" s="267"/>
      <c r="H1491" s="267"/>
      <c r="I1491" s="267"/>
      <c r="J1491" s="267"/>
      <c r="K1491" s="267"/>
      <c r="L1491" s="267"/>
    </row>
    <row r="1492" spans="5:12">
      <c r="E1492" s="60"/>
      <c r="F1492" s="267"/>
      <c r="G1492" s="267"/>
      <c r="H1492" s="267"/>
      <c r="I1492" s="267"/>
      <c r="J1492" s="267"/>
      <c r="K1492" s="267"/>
      <c r="L1492" s="267"/>
    </row>
    <row r="1493" spans="5:12">
      <c r="E1493" s="60"/>
      <c r="F1493" s="267"/>
      <c r="G1493" s="267"/>
      <c r="H1493" s="267"/>
      <c r="I1493" s="267"/>
      <c r="J1493" s="267"/>
      <c r="K1493" s="267"/>
      <c r="L1493" s="267"/>
    </row>
    <row r="1494" spans="5:12">
      <c r="E1494" s="60"/>
      <c r="F1494" s="267"/>
      <c r="G1494" s="267"/>
      <c r="H1494" s="267"/>
      <c r="I1494" s="267"/>
      <c r="J1494" s="267"/>
      <c r="K1494" s="267"/>
      <c r="L1494" s="267"/>
    </row>
    <row r="1495" spans="5:12">
      <c r="E1495" s="60"/>
      <c r="F1495" s="267"/>
      <c r="G1495" s="267"/>
      <c r="H1495" s="267"/>
      <c r="I1495" s="267"/>
      <c r="J1495" s="267"/>
      <c r="K1495" s="267"/>
      <c r="L1495" s="267"/>
    </row>
    <row r="1496" spans="5:12">
      <c r="E1496" s="60"/>
      <c r="F1496" s="267"/>
      <c r="G1496" s="267"/>
      <c r="H1496" s="267"/>
      <c r="I1496" s="267"/>
      <c r="J1496" s="267"/>
      <c r="K1496" s="267"/>
      <c r="L1496" s="267"/>
    </row>
    <row r="1497" spans="5:12">
      <c r="E1497" s="60"/>
      <c r="F1497" s="267"/>
      <c r="G1497" s="267"/>
      <c r="H1497" s="267"/>
      <c r="I1497" s="267"/>
      <c r="J1497" s="267"/>
      <c r="K1497" s="267"/>
      <c r="L1497" s="267"/>
    </row>
    <row r="1498" spans="5:12">
      <c r="E1498" s="60"/>
      <c r="F1498" s="267"/>
      <c r="G1498" s="267"/>
      <c r="H1498" s="267"/>
      <c r="I1498" s="267"/>
      <c r="J1498" s="267"/>
      <c r="K1498" s="267"/>
      <c r="L1498" s="267"/>
    </row>
    <row r="1499" spans="5:12">
      <c r="E1499" s="60"/>
      <c r="F1499" s="267"/>
      <c r="G1499" s="267"/>
      <c r="H1499" s="267"/>
      <c r="I1499" s="267"/>
      <c r="J1499" s="267"/>
      <c r="K1499" s="267"/>
      <c r="L1499" s="267"/>
    </row>
    <row r="1500" spans="5:12">
      <c r="E1500" s="60"/>
      <c r="F1500" s="267"/>
      <c r="G1500" s="267"/>
      <c r="H1500" s="267"/>
      <c r="I1500" s="267"/>
      <c r="J1500" s="267"/>
      <c r="K1500" s="267"/>
      <c r="L1500" s="267"/>
    </row>
    <row r="1501" spans="5:12">
      <c r="E1501" s="60"/>
      <c r="F1501" s="267"/>
      <c r="G1501" s="267"/>
      <c r="H1501" s="267"/>
      <c r="I1501" s="267"/>
      <c r="J1501" s="267"/>
      <c r="K1501" s="267"/>
      <c r="L1501" s="267"/>
    </row>
    <row r="1502" spans="5:12">
      <c r="E1502" s="60"/>
      <c r="F1502" s="267"/>
      <c r="G1502" s="267"/>
      <c r="H1502" s="267"/>
      <c r="I1502" s="267"/>
      <c r="J1502" s="267"/>
      <c r="K1502" s="267"/>
      <c r="L1502" s="267"/>
    </row>
    <row r="1503" spans="5:12">
      <c r="E1503" s="60"/>
      <c r="F1503" s="267"/>
      <c r="G1503" s="267"/>
      <c r="H1503" s="267"/>
      <c r="I1503" s="267"/>
      <c r="J1503" s="267"/>
      <c r="K1503" s="267"/>
      <c r="L1503" s="267"/>
    </row>
    <row r="1504" spans="5:12">
      <c r="E1504" s="60"/>
      <c r="F1504" s="267"/>
      <c r="G1504" s="267"/>
      <c r="H1504" s="267"/>
      <c r="I1504" s="267"/>
      <c r="J1504" s="267"/>
      <c r="K1504" s="267"/>
      <c r="L1504" s="267"/>
    </row>
    <row r="1505" spans="5:12">
      <c r="E1505" s="60"/>
      <c r="F1505" s="267"/>
      <c r="G1505" s="267"/>
      <c r="H1505" s="267"/>
      <c r="I1505" s="267"/>
      <c r="J1505" s="267"/>
      <c r="K1505" s="267"/>
      <c r="L1505" s="267"/>
    </row>
    <row r="1506" spans="5:12">
      <c r="E1506" s="60"/>
      <c r="F1506" s="267"/>
      <c r="G1506" s="267"/>
      <c r="H1506" s="267"/>
      <c r="I1506" s="267"/>
      <c r="J1506" s="267"/>
      <c r="K1506" s="267"/>
      <c r="L1506" s="267"/>
    </row>
    <row r="1507" spans="5:12">
      <c r="E1507" s="60"/>
      <c r="F1507" s="267"/>
      <c r="G1507" s="267"/>
      <c r="H1507" s="267"/>
      <c r="I1507" s="267"/>
      <c r="J1507" s="267"/>
      <c r="K1507" s="267"/>
      <c r="L1507" s="267"/>
    </row>
    <row r="1508" spans="5:12">
      <c r="E1508" s="60"/>
      <c r="F1508" s="267"/>
      <c r="G1508" s="267"/>
      <c r="H1508" s="267"/>
      <c r="I1508" s="267"/>
      <c r="J1508" s="267"/>
      <c r="K1508" s="267"/>
      <c r="L1508" s="267"/>
    </row>
    <row r="1509" spans="5:12">
      <c r="E1509" s="60"/>
      <c r="F1509" s="267"/>
      <c r="G1509" s="267"/>
      <c r="H1509" s="267"/>
      <c r="I1509" s="267"/>
      <c r="J1509" s="267"/>
      <c r="K1509" s="267"/>
      <c r="L1509" s="267"/>
    </row>
    <row r="1510" spans="5:12">
      <c r="E1510" s="60"/>
      <c r="F1510" s="267"/>
      <c r="G1510" s="267"/>
      <c r="H1510" s="267"/>
      <c r="I1510" s="267"/>
      <c r="J1510" s="267"/>
      <c r="K1510" s="267"/>
      <c r="L1510" s="267"/>
    </row>
    <row r="1511" spans="5:12">
      <c r="E1511" s="60"/>
      <c r="F1511" s="267"/>
      <c r="G1511" s="267"/>
      <c r="H1511" s="267"/>
      <c r="I1511" s="267"/>
      <c r="J1511" s="267"/>
      <c r="K1511" s="267"/>
      <c r="L1511" s="267"/>
    </row>
    <row r="1512" spans="5:12">
      <c r="E1512" s="60"/>
      <c r="F1512" s="267"/>
      <c r="G1512" s="267"/>
      <c r="H1512" s="267"/>
      <c r="I1512" s="267"/>
      <c r="J1512" s="267"/>
      <c r="K1512" s="267"/>
      <c r="L1512" s="267"/>
    </row>
    <row r="1513" spans="5:12">
      <c r="E1513" s="60"/>
      <c r="F1513" s="267"/>
      <c r="G1513" s="267"/>
      <c r="H1513" s="267"/>
      <c r="I1513" s="267"/>
      <c r="J1513" s="267"/>
      <c r="K1513" s="267"/>
      <c r="L1513" s="267"/>
    </row>
    <row r="1514" spans="5:12">
      <c r="E1514" s="60"/>
      <c r="F1514" s="267"/>
      <c r="G1514" s="267"/>
      <c r="H1514" s="267"/>
      <c r="I1514" s="267"/>
      <c r="J1514" s="267"/>
      <c r="K1514" s="267"/>
      <c r="L1514" s="267"/>
    </row>
    <row r="1515" spans="5:12">
      <c r="E1515" s="60"/>
      <c r="F1515" s="267"/>
      <c r="G1515" s="267"/>
      <c r="H1515" s="267"/>
      <c r="I1515" s="267"/>
      <c r="J1515" s="267"/>
      <c r="K1515" s="267"/>
      <c r="L1515" s="267"/>
    </row>
    <row r="1516" spans="5:12">
      <c r="E1516" s="60"/>
      <c r="F1516" s="267"/>
      <c r="G1516" s="267"/>
      <c r="H1516" s="267"/>
      <c r="I1516" s="267"/>
      <c r="J1516" s="267"/>
      <c r="K1516" s="267"/>
      <c r="L1516" s="267"/>
    </row>
    <row r="1517" spans="5:12">
      <c r="E1517" s="60"/>
      <c r="F1517" s="267"/>
      <c r="G1517" s="267"/>
      <c r="H1517" s="267"/>
      <c r="I1517" s="267"/>
      <c r="J1517" s="267"/>
      <c r="K1517" s="267"/>
      <c r="L1517" s="267"/>
    </row>
    <row r="1518" spans="5:12">
      <c r="E1518" s="60"/>
      <c r="F1518" s="267"/>
      <c r="G1518" s="267"/>
      <c r="H1518" s="267"/>
      <c r="I1518" s="267"/>
      <c r="J1518" s="267"/>
      <c r="K1518" s="267"/>
      <c r="L1518" s="267"/>
    </row>
    <row r="1519" spans="5:12">
      <c r="E1519" s="60"/>
      <c r="F1519" s="267"/>
      <c r="G1519" s="267"/>
      <c r="H1519" s="267"/>
      <c r="I1519" s="267"/>
      <c r="J1519" s="267"/>
      <c r="K1519" s="267"/>
      <c r="L1519" s="267"/>
    </row>
    <row r="1520" spans="5:12">
      <c r="E1520" s="60"/>
      <c r="F1520" s="267"/>
      <c r="G1520" s="267"/>
      <c r="H1520" s="267"/>
      <c r="I1520" s="267"/>
      <c r="J1520" s="267"/>
      <c r="K1520" s="267"/>
      <c r="L1520" s="267"/>
    </row>
    <row r="1521" spans="5:12">
      <c r="E1521" s="60"/>
      <c r="F1521" s="267"/>
      <c r="G1521" s="267"/>
      <c r="H1521" s="267"/>
      <c r="I1521" s="267"/>
      <c r="J1521" s="267"/>
      <c r="K1521" s="267"/>
      <c r="L1521" s="267"/>
    </row>
    <row r="1522" spans="5:12">
      <c r="E1522" s="60"/>
      <c r="F1522" s="267"/>
      <c r="G1522" s="267"/>
      <c r="H1522" s="267"/>
      <c r="I1522" s="267"/>
      <c r="J1522" s="267"/>
      <c r="K1522" s="267"/>
      <c r="L1522" s="267"/>
    </row>
    <row r="1523" spans="5:12">
      <c r="E1523" s="60"/>
      <c r="F1523" s="267"/>
      <c r="G1523" s="267"/>
      <c r="H1523" s="267"/>
      <c r="I1523" s="267"/>
      <c r="J1523" s="267"/>
      <c r="K1523" s="267"/>
      <c r="L1523" s="267"/>
    </row>
    <row r="1524" spans="5:12">
      <c r="E1524" s="60"/>
      <c r="F1524" s="267"/>
      <c r="G1524" s="267"/>
      <c r="H1524" s="267"/>
      <c r="I1524" s="267"/>
      <c r="J1524" s="267"/>
      <c r="K1524" s="267"/>
      <c r="L1524" s="267"/>
    </row>
    <row r="1525" spans="5:12">
      <c r="E1525" s="60"/>
      <c r="F1525" s="267"/>
      <c r="G1525" s="267"/>
      <c r="H1525" s="267"/>
      <c r="I1525" s="267"/>
      <c r="J1525" s="267"/>
      <c r="K1525" s="267"/>
      <c r="L1525" s="267"/>
    </row>
    <row r="1526" spans="5:12">
      <c r="E1526" s="60"/>
      <c r="F1526" s="267"/>
      <c r="G1526" s="267"/>
      <c r="H1526" s="267"/>
      <c r="I1526" s="267"/>
      <c r="J1526" s="267"/>
      <c r="K1526" s="267"/>
      <c r="L1526" s="267"/>
    </row>
    <row r="1527" spans="5:12">
      <c r="E1527" s="60"/>
      <c r="F1527" s="267"/>
      <c r="G1527" s="267"/>
      <c r="H1527" s="267"/>
      <c r="I1527" s="267"/>
      <c r="J1527" s="267"/>
      <c r="K1527" s="267"/>
      <c r="L1527" s="267"/>
    </row>
    <row r="1528" spans="5:12">
      <c r="E1528" s="60"/>
      <c r="F1528" s="267"/>
      <c r="G1528" s="267"/>
      <c r="H1528" s="267"/>
      <c r="I1528" s="267"/>
      <c r="J1528" s="267"/>
      <c r="K1528" s="267"/>
      <c r="L1528" s="267"/>
    </row>
    <row r="1529" spans="5:12">
      <c r="E1529" s="60"/>
      <c r="F1529" s="267"/>
      <c r="G1529" s="267"/>
      <c r="H1529" s="267"/>
      <c r="I1529" s="267"/>
      <c r="J1529" s="267"/>
      <c r="K1529" s="267"/>
      <c r="L1529" s="267"/>
    </row>
    <row r="1530" spans="5:12">
      <c r="E1530" s="60"/>
      <c r="F1530" s="267"/>
      <c r="G1530" s="267"/>
      <c r="H1530" s="267"/>
      <c r="I1530" s="267"/>
      <c r="J1530" s="267"/>
      <c r="K1530" s="267"/>
      <c r="L1530" s="267"/>
    </row>
    <row r="1531" spans="5:12">
      <c r="E1531" s="60"/>
      <c r="F1531" s="267"/>
      <c r="G1531" s="267"/>
      <c r="H1531" s="267"/>
      <c r="I1531" s="267"/>
      <c r="J1531" s="267"/>
      <c r="K1531" s="267"/>
      <c r="L1531" s="267"/>
    </row>
    <row r="1532" spans="5:12">
      <c r="E1532" s="60"/>
      <c r="F1532" s="267"/>
      <c r="G1532" s="267"/>
      <c r="H1532" s="267"/>
      <c r="I1532" s="267"/>
      <c r="J1532" s="267"/>
      <c r="K1532" s="267"/>
      <c r="L1532" s="267"/>
    </row>
    <row r="1533" spans="5:12">
      <c r="E1533" s="60"/>
      <c r="F1533" s="267"/>
      <c r="G1533" s="267"/>
      <c r="H1533" s="267"/>
      <c r="I1533" s="267"/>
      <c r="J1533" s="267"/>
      <c r="K1533" s="267"/>
      <c r="L1533" s="267"/>
    </row>
    <row r="1534" spans="5:12">
      <c r="E1534" s="60"/>
      <c r="F1534" s="267"/>
      <c r="G1534" s="267"/>
      <c r="H1534" s="267"/>
      <c r="I1534" s="267"/>
      <c r="J1534" s="267"/>
      <c r="K1534" s="267"/>
      <c r="L1534" s="267"/>
    </row>
    <row r="1535" spans="5:12">
      <c r="E1535" s="60"/>
      <c r="F1535" s="267"/>
      <c r="G1535" s="267"/>
      <c r="H1535" s="267"/>
      <c r="I1535" s="267"/>
      <c r="J1535" s="267"/>
      <c r="K1535" s="267"/>
      <c r="L1535" s="267"/>
    </row>
    <row r="1536" spans="5:12">
      <c r="E1536" s="60"/>
      <c r="F1536" s="267"/>
      <c r="G1536" s="267"/>
      <c r="H1536" s="267"/>
      <c r="I1536" s="267"/>
      <c r="J1536" s="267"/>
      <c r="K1536" s="267"/>
      <c r="L1536" s="267"/>
    </row>
    <row r="1537" spans="5:12">
      <c r="E1537" s="60"/>
      <c r="F1537" s="267"/>
      <c r="G1537" s="267"/>
      <c r="H1537" s="267"/>
      <c r="I1537" s="267"/>
      <c r="J1537" s="267"/>
      <c r="K1537" s="267"/>
      <c r="L1537" s="267"/>
    </row>
    <row r="1538" spans="5:12">
      <c r="E1538" s="60"/>
      <c r="F1538" s="267"/>
      <c r="G1538" s="267"/>
      <c r="H1538" s="267"/>
      <c r="I1538" s="267"/>
      <c r="J1538" s="267"/>
      <c r="K1538" s="267"/>
      <c r="L1538" s="267"/>
    </row>
    <row r="1539" spans="5:12">
      <c r="E1539" s="60"/>
      <c r="F1539" s="267"/>
      <c r="G1539" s="267"/>
      <c r="H1539" s="267"/>
      <c r="I1539" s="267"/>
      <c r="J1539" s="267"/>
      <c r="K1539" s="267"/>
      <c r="L1539" s="267"/>
    </row>
    <row r="1540" spans="5:12">
      <c r="E1540" s="60"/>
      <c r="F1540" s="267"/>
      <c r="G1540" s="267"/>
      <c r="H1540" s="267"/>
      <c r="I1540" s="267"/>
      <c r="J1540" s="267"/>
      <c r="K1540" s="267"/>
      <c r="L1540" s="267"/>
    </row>
    <row r="1541" spans="5:12">
      <c r="E1541" s="60"/>
      <c r="F1541" s="267"/>
      <c r="G1541" s="267"/>
      <c r="H1541" s="267"/>
      <c r="I1541" s="267"/>
      <c r="J1541" s="267"/>
      <c r="K1541" s="267"/>
      <c r="L1541" s="267"/>
    </row>
    <row r="1542" spans="5:12">
      <c r="E1542" s="60"/>
      <c r="F1542" s="267"/>
      <c r="G1542" s="267"/>
      <c r="H1542" s="267"/>
      <c r="I1542" s="267"/>
      <c r="J1542" s="267"/>
      <c r="K1542" s="267"/>
      <c r="L1542" s="267"/>
    </row>
    <row r="1543" spans="5:12">
      <c r="E1543" s="60"/>
      <c r="F1543" s="267"/>
      <c r="G1543" s="267"/>
      <c r="H1543" s="267"/>
      <c r="I1543" s="267"/>
      <c r="J1543" s="267"/>
      <c r="K1543" s="267"/>
      <c r="L1543" s="267"/>
    </row>
    <row r="1544" spans="5:12">
      <c r="E1544" s="60"/>
      <c r="F1544" s="267"/>
      <c r="G1544" s="267"/>
      <c r="H1544" s="267"/>
      <c r="I1544" s="267"/>
      <c r="J1544" s="267"/>
      <c r="K1544" s="267"/>
      <c r="L1544" s="267"/>
    </row>
    <row r="1545" spans="5:12">
      <c r="E1545" s="60"/>
      <c r="F1545" s="267"/>
      <c r="G1545" s="267"/>
      <c r="H1545" s="267"/>
      <c r="I1545" s="267"/>
      <c r="J1545" s="267"/>
      <c r="K1545" s="267"/>
      <c r="L1545" s="267"/>
    </row>
    <row r="1546" spans="5:12">
      <c r="E1546" s="60"/>
      <c r="F1546" s="267"/>
      <c r="G1546" s="267"/>
      <c r="H1546" s="267"/>
      <c r="I1546" s="267"/>
      <c r="J1546" s="267"/>
      <c r="K1546" s="267"/>
      <c r="L1546" s="267"/>
    </row>
    <row r="1547" spans="5:12">
      <c r="E1547" s="60"/>
      <c r="F1547" s="267"/>
      <c r="G1547" s="267"/>
      <c r="H1547" s="267"/>
      <c r="I1547" s="267"/>
      <c r="J1547" s="267"/>
      <c r="K1547" s="267"/>
      <c r="L1547" s="267"/>
    </row>
    <row r="1548" spans="5:12">
      <c r="E1548" s="60"/>
      <c r="F1548" s="267"/>
      <c r="G1548" s="267"/>
      <c r="H1548" s="267"/>
      <c r="I1548" s="267"/>
      <c r="J1548" s="267"/>
      <c r="K1548" s="267"/>
      <c r="L1548" s="267"/>
    </row>
    <row r="1549" spans="5:12">
      <c r="E1549" s="60"/>
      <c r="F1549" s="267"/>
      <c r="G1549" s="267"/>
      <c r="H1549" s="267"/>
      <c r="I1549" s="267"/>
      <c r="J1549" s="267"/>
      <c r="K1549" s="267"/>
      <c r="L1549" s="267"/>
    </row>
    <row r="1550" spans="5:12">
      <c r="E1550" s="60"/>
      <c r="F1550" s="267"/>
      <c r="G1550" s="267"/>
      <c r="H1550" s="267"/>
      <c r="I1550" s="267"/>
      <c r="J1550" s="267"/>
      <c r="K1550" s="267"/>
      <c r="L1550" s="267"/>
    </row>
    <row r="1551" spans="5:12">
      <c r="E1551" s="60"/>
      <c r="F1551" s="267"/>
      <c r="G1551" s="267"/>
      <c r="H1551" s="267"/>
      <c r="I1551" s="267"/>
      <c r="J1551" s="267"/>
      <c r="K1551" s="267"/>
      <c r="L1551" s="267"/>
    </row>
    <row r="1552" spans="5:12">
      <c r="E1552" s="60"/>
      <c r="F1552" s="267"/>
      <c r="G1552" s="267"/>
      <c r="H1552" s="267"/>
      <c r="I1552" s="267"/>
      <c r="J1552" s="267"/>
      <c r="K1552" s="267"/>
      <c r="L1552" s="267"/>
    </row>
    <row r="1553" spans="5:12">
      <c r="E1553" s="60"/>
      <c r="F1553" s="267"/>
      <c r="G1553" s="267"/>
      <c r="H1553" s="267"/>
      <c r="I1553" s="267"/>
      <c r="J1553" s="267"/>
      <c r="K1553" s="267"/>
      <c r="L1553" s="267"/>
    </row>
    <row r="1554" spans="5:12">
      <c r="E1554" s="60"/>
      <c r="F1554" s="267"/>
      <c r="G1554" s="267"/>
      <c r="H1554" s="267"/>
      <c r="I1554" s="267"/>
      <c r="J1554" s="267"/>
      <c r="K1554" s="267"/>
      <c r="L1554" s="267"/>
    </row>
    <row r="1555" spans="5:12">
      <c r="E1555" s="60"/>
      <c r="F1555" s="267"/>
      <c r="G1555" s="267"/>
      <c r="H1555" s="267"/>
      <c r="I1555" s="267"/>
      <c r="J1555" s="267"/>
      <c r="K1555" s="267"/>
      <c r="L1555" s="267"/>
    </row>
    <row r="1556" spans="5:12">
      <c r="E1556" s="60"/>
      <c r="F1556" s="267"/>
      <c r="G1556" s="267"/>
      <c r="H1556" s="267"/>
      <c r="I1556" s="267"/>
      <c r="J1556" s="267"/>
      <c r="K1556" s="267"/>
      <c r="L1556" s="267"/>
    </row>
    <row r="1557" spans="5:12">
      <c r="E1557" s="60"/>
      <c r="F1557" s="267"/>
      <c r="G1557" s="267"/>
      <c r="H1557" s="267"/>
      <c r="I1557" s="267"/>
      <c r="J1557" s="267"/>
      <c r="K1557" s="267"/>
      <c r="L1557" s="267"/>
    </row>
    <row r="1558" spans="5:12">
      <c r="E1558" s="60"/>
      <c r="F1558" s="267"/>
      <c r="G1558" s="267"/>
      <c r="H1558" s="267"/>
      <c r="I1558" s="267"/>
      <c r="J1558" s="267"/>
      <c r="K1558" s="267"/>
      <c r="L1558" s="267"/>
    </row>
    <row r="1559" spans="5:12">
      <c r="E1559" s="60"/>
      <c r="F1559" s="267"/>
      <c r="G1559" s="267"/>
      <c r="H1559" s="267"/>
      <c r="I1559" s="267"/>
      <c r="J1559" s="267"/>
      <c r="K1559" s="267"/>
      <c r="L1559" s="267"/>
    </row>
    <row r="1560" spans="5:12">
      <c r="E1560" s="60"/>
      <c r="F1560" s="267"/>
      <c r="G1560" s="267"/>
      <c r="H1560" s="267"/>
      <c r="I1560" s="267"/>
      <c r="J1560" s="267"/>
      <c r="K1560" s="267"/>
      <c r="L1560" s="267"/>
    </row>
    <row r="1561" spans="5:12">
      <c r="E1561" s="60"/>
      <c r="F1561" s="267"/>
      <c r="G1561" s="267"/>
      <c r="H1561" s="267"/>
      <c r="I1561" s="267"/>
      <c r="J1561" s="267"/>
      <c r="K1561" s="267"/>
      <c r="L1561" s="267"/>
    </row>
    <row r="1562" spans="5:12">
      <c r="E1562" s="60"/>
      <c r="F1562" s="267"/>
      <c r="G1562" s="267"/>
      <c r="H1562" s="267"/>
      <c r="I1562" s="267"/>
      <c r="J1562" s="267"/>
      <c r="K1562" s="267"/>
      <c r="L1562" s="267"/>
    </row>
    <row r="1563" spans="5:12">
      <c r="E1563" s="60"/>
      <c r="F1563" s="267"/>
      <c r="G1563" s="267"/>
      <c r="H1563" s="267"/>
      <c r="I1563" s="267"/>
      <c r="J1563" s="267"/>
      <c r="K1563" s="267"/>
      <c r="L1563" s="267"/>
    </row>
    <row r="1564" spans="5:12">
      <c r="E1564" s="60"/>
      <c r="F1564" s="267"/>
      <c r="G1564" s="267"/>
      <c r="H1564" s="267"/>
      <c r="I1564" s="267"/>
      <c r="J1564" s="267"/>
      <c r="K1564" s="267"/>
      <c r="L1564" s="267"/>
    </row>
    <row r="1565" spans="5:12">
      <c r="E1565" s="60"/>
      <c r="F1565" s="267"/>
      <c r="G1565" s="267"/>
      <c r="H1565" s="267"/>
      <c r="I1565" s="267"/>
      <c r="J1565" s="267"/>
      <c r="K1565" s="267"/>
      <c r="L1565" s="267"/>
    </row>
    <row r="1566" spans="5:12">
      <c r="E1566" s="60"/>
      <c r="F1566" s="267"/>
      <c r="G1566" s="267"/>
      <c r="H1566" s="267"/>
      <c r="I1566" s="267"/>
      <c r="J1566" s="267"/>
      <c r="K1566" s="267"/>
      <c r="L1566" s="267"/>
    </row>
    <row r="1567" spans="5:12">
      <c r="E1567" s="60"/>
      <c r="F1567" s="267"/>
      <c r="G1567" s="267"/>
      <c r="H1567" s="267"/>
      <c r="I1567" s="267"/>
      <c r="J1567" s="267"/>
      <c r="K1567" s="267"/>
      <c r="L1567" s="267"/>
    </row>
    <row r="1568" spans="5:12">
      <c r="E1568" s="60"/>
      <c r="F1568" s="267"/>
      <c r="G1568" s="267"/>
      <c r="H1568" s="267"/>
      <c r="I1568" s="267"/>
      <c r="J1568" s="267"/>
      <c r="K1568" s="267"/>
      <c r="L1568" s="267"/>
    </row>
    <row r="1569" spans="5:12">
      <c r="E1569" s="60"/>
      <c r="F1569" s="267"/>
      <c r="G1569" s="267"/>
      <c r="H1569" s="267"/>
      <c r="I1569" s="267"/>
      <c r="J1569" s="267"/>
      <c r="K1569" s="267"/>
      <c r="L1569" s="267"/>
    </row>
    <row r="1570" spans="5:12">
      <c r="E1570" s="60"/>
      <c r="F1570" s="267"/>
      <c r="G1570" s="267"/>
      <c r="H1570" s="267"/>
      <c r="I1570" s="267"/>
      <c r="J1570" s="267"/>
      <c r="K1570" s="267"/>
      <c r="L1570" s="267"/>
    </row>
    <row r="1571" spans="5:12">
      <c r="E1571" s="60"/>
      <c r="F1571" s="267"/>
      <c r="G1571" s="267"/>
      <c r="H1571" s="267"/>
      <c r="I1571" s="267"/>
      <c r="J1571" s="267"/>
      <c r="K1571" s="267"/>
      <c r="L1571" s="267"/>
    </row>
    <row r="1572" spans="5:12">
      <c r="E1572" s="60"/>
      <c r="F1572" s="267"/>
      <c r="G1572" s="267"/>
      <c r="H1572" s="267"/>
      <c r="I1572" s="267"/>
      <c r="J1572" s="267"/>
      <c r="K1572" s="267"/>
      <c r="L1572" s="267"/>
    </row>
    <row r="1573" spans="5:12">
      <c r="E1573" s="60"/>
      <c r="F1573" s="267"/>
      <c r="G1573" s="267"/>
      <c r="H1573" s="267"/>
      <c r="I1573" s="267"/>
      <c r="J1573" s="267"/>
      <c r="K1573" s="267"/>
      <c r="L1573" s="267"/>
    </row>
    <row r="1574" spans="5:12">
      <c r="E1574" s="60"/>
      <c r="F1574" s="267"/>
      <c r="G1574" s="267"/>
      <c r="H1574" s="267"/>
      <c r="I1574" s="267"/>
      <c r="J1574" s="267"/>
      <c r="K1574" s="267"/>
      <c r="L1574" s="267"/>
    </row>
    <row r="1575" spans="5:12">
      <c r="E1575" s="60"/>
      <c r="F1575" s="267"/>
      <c r="G1575" s="267"/>
      <c r="H1575" s="267"/>
      <c r="I1575" s="267"/>
      <c r="J1575" s="267"/>
      <c r="K1575" s="267"/>
      <c r="L1575" s="267"/>
    </row>
    <row r="1576" spans="5:12">
      <c r="E1576" s="60"/>
      <c r="F1576" s="267"/>
      <c r="G1576" s="267"/>
      <c r="H1576" s="267"/>
      <c r="I1576" s="267"/>
      <c r="J1576" s="267"/>
      <c r="K1576" s="267"/>
      <c r="L1576" s="267"/>
    </row>
    <row r="1577" spans="5:12">
      <c r="E1577" s="60"/>
      <c r="F1577" s="267"/>
      <c r="G1577" s="267"/>
      <c r="H1577" s="267"/>
      <c r="I1577" s="267"/>
      <c r="J1577" s="267"/>
      <c r="K1577" s="267"/>
      <c r="L1577" s="267"/>
    </row>
    <row r="1578" spans="5:12">
      <c r="E1578" s="60"/>
      <c r="F1578" s="267"/>
      <c r="G1578" s="267"/>
      <c r="H1578" s="267"/>
      <c r="I1578" s="267"/>
      <c r="J1578" s="267"/>
      <c r="K1578" s="267"/>
      <c r="L1578" s="267"/>
    </row>
    <row r="1579" spans="5:12">
      <c r="E1579" s="60"/>
      <c r="F1579" s="267"/>
      <c r="G1579" s="267"/>
      <c r="H1579" s="267"/>
      <c r="I1579" s="267"/>
      <c r="J1579" s="267"/>
      <c r="K1579" s="267"/>
      <c r="L1579" s="267"/>
    </row>
    <row r="1580" spans="5:12">
      <c r="E1580" s="60"/>
      <c r="F1580" s="267"/>
      <c r="G1580" s="267"/>
      <c r="H1580" s="267"/>
      <c r="I1580" s="267"/>
      <c r="J1580" s="267"/>
      <c r="K1580" s="267"/>
      <c r="L1580" s="267"/>
    </row>
    <row r="1581" spans="5:12">
      <c r="E1581" s="60"/>
      <c r="F1581" s="267"/>
      <c r="G1581" s="267"/>
      <c r="H1581" s="267"/>
      <c r="I1581" s="267"/>
      <c r="J1581" s="267"/>
      <c r="K1581" s="267"/>
      <c r="L1581" s="267"/>
    </row>
    <row r="1582" spans="5:12">
      <c r="E1582" s="60"/>
      <c r="F1582" s="267"/>
      <c r="G1582" s="267"/>
      <c r="H1582" s="267"/>
      <c r="I1582" s="267"/>
      <c r="J1582" s="267"/>
      <c r="K1582" s="267"/>
      <c r="L1582" s="267"/>
    </row>
    <row r="1583" spans="5:12">
      <c r="E1583" s="60"/>
      <c r="F1583" s="267"/>
      <c r="G1583" s="267"/>
      <c r="H1583" s="267"/>
      <c r="I1583" s="267"/>
      <c r="J1583" s="267"/>
      <c r="K1583" s="267"/>
      <c r="L1583" s="267"/>
    </row>
    <row r="1584" spans="5:12">
      <c r="E1584" s="60"/>
      <c r="F1584" s="267"/>
      <c r="G1584" s="267"/>
      <c r="H1584" s="267"/>
      <c r="I1584" s="267"/>
      <c r="J1584" s="267"/>
      <c r="K1584" s="267"/>
      <c r="L1584" s="267"/>
    </row>
    <row r="1585" spans="5:12">
      <c r="E1585" s="60"/>
      <c r="F1585" s="267"/>
      <c r="G1585" s="267"/>
      <c r="H1585" s="267"/>
      <c r="I1585" s="267"/>
      <c r="J1585" s="267"/>
      <c r="K1585" s="267"/>
      <c r="L1585" s="267"/>
    </row>
    <row r="1586" spans="5:12">
      <c r="E1586" s="60"/>
      <c r="F1586" s="267"/>
      <c r="G1586" s="267"/>
      <c r="H1586" s="267"/>
      <c r="I1586" s="267"/>
      <c r="J1586" s="267"/>
      <c r="K1586" s="267"/>
      <c r="L1586" s="267"/>
    </row>
    <row r="1587" spans="5:12">
      <c r="E1587" s="60"/>
      <c r="F1587" s="267"/>
      <c r="G1587" s="267"/>
      <c r="H1587" s="267"/>
      <c r="I1587" s="267"/>
      <c r="J1587" s="267"/>
      <c r="K1587" s="267"/>
      <c r="L1587" s="267"/>
    </row>
    <row r="1588" spans="5:12">
      <c r="E1588" s="60"/>
      <c r="F1588" s="267"/>
      <c r="G1588" s="267"/>
      <c r="H1588" s="267"/>
      <c r="I1588" s="267"/>
      <c r="J1588" s="267"/>
      <c r="K1588" s="267"/>
      <c r="L1588" s="267"/>
    </row>
    <row r="1589" spans="5:12">
      <c r="E1589" s="60"/>
      <c r="F1589" s="267"/>
      <c r="G1589" s="267"/>
      <c r="H1589" s="267"/>
      <c r="I1589" s="267"/>
      <c r="J1589" s="267"/>
      <c r="K1589" s="267"/>
      <c r="L1589" s="267"/>
    </row>
    <row r="1590" spans="5:12">
      <c r="E1590" s="60"/>
      <c r="F1590" s="267"/>
      <c r="G1590" s="267"/>
      <c r="H1590" s="267"/>
      <c r="I1590" s="267"/>
      <c r="J1590" s="267"/>
      <c r="K1590" s="267"/>
      <c r="L1590" s="267"/>
    </row>
    <row r="1591" spans="5:12">
      <c r="E1591" s="60"/>
      <c r="F1591" s="267"/>
      <c r="G1591" s="267"/>
      <c r="H1591" s="267"/>
      <c r="I1591" s="267"/>
      <c r="J1591" s="267"/>
      <c r="K1591" s="267"/>
      <c r="L1591" s="267"/>
    </row>
    <row r="1592" spans="5:12">
      <c r="E1592" s="60"/>
      <c r="F1592" s="267"/>
      <c r="G1592" s="267"/>
      <c r="H1592" s="267"/>
      <c r="I1592" s="267"/>
      <c r="J1592" s="267"/>
      <c r="K1592" s="267"/>
      <c r="L1592" s="267"/>
    </row>
    <row r="1593" spans="5:12">
      <c r="E1593" s="60"/>
      <c r="F1593" s="267"/>
      <c r="G1593" s="267"/>
      <c r="H1593" s="267"/>
      <c r="I1593" s="267"/>
      <c r="J1593" s="267"/>
      <c r="K1593" s="267"/>
      <c r="L1593" s="267"/>
    </row>
    <row r="1594" spans="5:12">
      <c r="E1594" s="60"/>
      <c r="F1594" s="267"/>
      <c r="G1594" s="267"/>
      <c r="H1594" s="267"/>
      <c r="I1594" s="267"/>
      <c r="J1594" s="267"/>
      <c r="K1594" s="267"/>
      <c r="L1594" s="267"/>
    </row>
    <row r="1595" spans="5:12">
      <c r="E1595" s="60"/>
      <c r="F1595" s="267"/>
      <c r="G1595" s="267"/>
      <c r="H1595" s="267"/>
      <c r="I1595" s="267"/>
      <c r="J1595" s="267"/>
      <c r="K1595" s="267"/>
      <c r="L1595" s="267"/>
    </row>
    <row r="1596" spans="5:12">
      <c r="E1596" s="60"/>
      <c r="F1596" s="267"/>
      <c r="G1596" s="267"/>
      <c r="H1596" s="267"/>
      <c r="I1596" s="267"/>
      <c r="J1596" s="267"/>
      <c r="K1596" s="267"/>
      <c r="L1596" s="267"/>
    </row>
    <row r="1597" spans="5:12">
      <c r="E1597" s="60"/>
      <c r="F1597" s="267"/>
      <c r="G1597" s="267"/>
      <c r="H1597" s="267"/>
      <c r="I1597" s="267"/>
      <c r="J1597" s="267"/>
      <c r="K1597" s="267"/>
      <c r="L1597" s="267"/>
    </row>
    <row r="1598" spans="5:12">
      <c r="E1598" s="60"/>
      <c r="F1598" s="267"/>
      <c r="G1598" s="267"/>
      <c r="H1598" s="267"/>
      <c r="I1598" s="267"/>
      <c r="J1598" s="267"/>
      <c r="K1598" s="267"/>
      <c r="L1598" s="267"/>
    </row>
    <row r="1599" spans="5:12">
      <c r="E1599" s="60"/>
      <c r="F1599" s="267"/>
      <c r="G1599" s="267"/>
      <c r="H1599" s="267"/>
      <c r="I1599" s="267"/>
      <c r="J1599" s="267"/>
      <c r="K1599" s="267"/>
      <c r="L1599" s="267"/>
    </row>
    <row r="1600" spans="5:12">
      <c r="E1600" s="60"/>
      <c r="F1600" s="267"/>
      <c r="G1600" s="267"/>
      <c r="H1600" s="267"/>
      <c r="I1600" s="267"/>
      <c r="J1600" s="267"/>
      <c r="K1600" s="267"/>
      <c r="L1600" s="267"/>
    </row>
    <row r="1601" spans="5:12">
      <c r="E1601" s="60"/>
      <c r="F1601" s="267"/>
      <c r="G1601" s="267"/>
      <c r="H1601" s="267"/>
      <c r="I1601" s="267"/>
      <c r="J1601" s="267"/>
      <c r="K1601" s="267"/>
      <c r="L1601" s="267"/>
    </row>
    <row r="1602" spans="5:12">
      <c r="E1602" s="60"/>
      <c r="F1602" s="267"/>
      <c r="G1602" s="267"/>
      <c r="H1602" s="267"/>
      <c r="I1602" s="267"/>
      <c r="J1602" s="267"/>
      <c r="K1602" s="267"/>
      <c r="L1602" s="267"/>
    </row>
    <row r="1603" spans="5:12">
      <c r="E1603" s="60"/>
      <c r="F1603" s="267"/>
      <c r="G1603" s="267"/>
      <c r="H1603" s="267"/>
      <c r="I1603" s="267"/>
      <c r="J1603" s="267"/>
      <c r="K1603" s="267"/>
      <c r="L1603" s="267"/>
    </row>
    <row r="1604" spans="5:12">
      <c r="E1604" s="60"/>
      <c r="F1604" s="267"/>
      <c r="G1604" s="267"/>
      <c r="H1604" s="267"/>
      <c r="I1604" s="267"/>
      <c r="J1604" s="267"/>
      <c r="K1604" s="267"/>
      <c r="L1604" s="267"/>
    </row>
    <row r="1605" spans="5:12">
      <c r="E1605" s="60"/>
      <c r="F1605" s="267"/>
      <c r="G1605" s="267"/>
      <c r="H1605" s="267"/>
      <c r="I1605" s="267"/>
      <c r="J1605" s="267"/>
      <c r="K1605" s="267"/>
      <c r="L1605" s="267"/>
    </row>
    <row r="1606" spans="5:12">
      <c r="E1606" s="60"/>
      <c r="F1606" s="267"/>
      <c r="G1606" s="267"/>
      <c r="H1606" s="267"/>
      <c r="I1606" s="267"/>
      <c r="J1606" s="267"/>
      <c r="K1606" s="267"/>
      <c r="L1606" s="267"/>
    </row>
    <row r="1607" spans="5:12">
      <c r="E1607" s="60"/>
      <c r="F1607" s="267"/>
      <c r="G1607" s="267"/>
      <c r="H1607" s="267"/>
      <c r="I1607" s="267"/>
      <c r="J1607" s="267"/>
      <c r="K1607" s="267"/>
      <c r="L1607" s="267"/>
    </row>
    <row r="1608" spans="5:12">
      <c r="E1608" s="60"/>
      <c r="F1608" s="267"/>
      <c r="G1608" s="267"/>
      <c r="H1608" s="267"/>
      <c r="I1608" s="267"/>
      <c r="J1608" s="267"/>
      <c r="K1608" s="267"/>
      <c r="L1608" s="267"/>
    </row>
    <row r="1609" spans="5:12">
      <c r="E1609" s="60"/>
      <c r="F1609" s="267"/>
      <c r="G1609" s="267"/>
      <c r="H1609" s="267"/>
      <c r="I1609" s="267"/>
      <c r="J1609" s="267"/>
      <c r="K1609" s="267"/>
      <c r="L1609" s="267"/>
    </row>
    <row r="1610" spans="5:12">
      <c r="E1610" s="60"/>
      <c r="F1610" s="267"/>
      <c r="G1610" s="267"/>
      <c r="H1610" s="267"/>
      <c r="I1610" s="267"/>
      <c r="J1610" s="267"/>
      <c r="K1610" s="267"/>
      <c r="L1610" s="267"/>
    </row>
    <row r="1611" spans="5:12">
      <c r="E1611" s="60"/>
      <c r="F1611" s="267"/>
      <c r="G1611" s="267"/>
      <c r="H1611" s="267"/>
      <c r="I1611" s="267"/>
      <c r="J1611" s="267"/>
      <c r="K1611" s="267"/>
      <c r="L1611" s="267"/>
    </row>
    <row r="1612" spans="5:12">
      <c r="E1612" s="60"/>
      <c r="F1612" s="267"/>
      <c r="G1612" s="267"/>
      <c r="H1612" s="267"/>
      <c r="I1612" s="267"/>
      <c r="J1612" s="267"/>
      <c r="K1612" s="267"/>
      <c r="L1612" s="267"/>
    </row>
    <row r="1613" spans="5:12">
      <c r="E1613" s="60"/>
      <c r="F1613" s="267"/>
      <c r="G1613" s="267"/>
      <c r="H1613" s="267"/>
      <c r="I1613" s="267"/>
      <c r="J1613" s="267"/>
      <c r="K1613" s="267"/>
      <c r="L1613" s="267"/>
    </row>
    <row r="1614" spans="5:12">
      <c r="E1614" s="60"/>
      <c r="F1614" s="267"/>
      <c r="G1614" s="267"/>
      <c r="H1614" s="267"/>
      <c r="I1614" s="267"/>
      <c r="J1614" s="267"/>
      <c r="K1614" s="267"/>
      <c r="L1614" s="267"/>
    </row>
    <row r="1615" spans="5:12">
      <c r="E1615" s="60"/>
      <c r="F1615" s="267"/>
      <c r="G1615" s="267"/>
      <c r="H1615" s="267"/>
      <c r="I1615" s="267"/>
      <c r="J1615" s="267"/>
      <c r="K1615" s="267"/>
      <c r="L1615" s="267"/>
    </row>
    <row r="1616" spans="5:12">
      <c r="E1616" s="60"/>
      <c r="F1616" s="267"/>
      <c r="G1616" s="267"/>
      <c r="H1616" s="267"/>
      <c r="I1616" s="267"/>
      <c r="J1616" s="267"/>
      <c r="K1616" s="267"/>
      <c r="L1616" s="267"/>
    </row>
    <row r="1617" spans="5:12">
      <c r="E1617" s="60"/>
      <c r="F1617" s="267"/>
      <c r="G1617" s="267"/>
      <c r="H1617" s="267"/>
      <c r="I1617" s="267"/>
      <c r="J1617" s="267"/>
      <c r="K1617" s="267"/>
      <c r="L1617" s="267"/>
    </row>
    <row r="1618" spans="5:12">
      <c r="E1618" s="60"/>
      <c r="F1618" s="267"/>
      <c r="G1618" s="267"/>
      <c r="H1618" s="267"/>
      <c r="I1618" s="267"/>
      <c r="J1618" s="267"/>
      <c r="K1618" s="267"/>
      <c r="L1618" s="267"/>
    </row>
    <row r="1619" spans="5:12">
      <c r="E1619" s="60"/>
      <c r="F1619" s="267"/>
      <c r="G1619" s="267"/>
      <c r="H1619" s="267"/>
      <c r="I1619" s="267"/>
      <c r="J1619" s="267"/>
      <c r="K1619" s="267"/>
      <c r="L1619" s="267"/>
    </row>
    <row r="1620" spans="5:12">
      <c r="E1620" s="60"/>
      <c r="F1620" s="267"/>
      <c r="G1620" s="267"/>
      <c r="H1620" s="267"/>
      <c r="I1620" s="267"/>
      <c r="J1620" s="267"/>
      <c r="K1620" s="267"/>
      <c r="L1620" s="267"/>
    </row>
    <row r="1621" spans="5:12">
      <c r="E1621" s="60"/>
      <c r="F1621" s="267"/>
      <c r="G1621" s="267"/>
      <c r="H1621" s="267"/>
      <c r="I1621" s="267"/>
      <c r="J1621" s="267"/>
      <c r="K1621" s="267"/>
      <c r="L1621" s="267"/>
    </row>
    <row r="1622" spans="5:12">
      <c r="E1622" s="60"/>
      <c r="F1622" s="267"/>
      <c r="G1622" s="267"/>
      <c r="H1622" s="267"/>
      <c r="I1622" s="267"/>
      <c r="J1622" s="267"/>
      <c r="K1622" s="267"/>
      <c r="L1622" s="267"/>
    </row>
    <row r="1623" spans="5:12">
      <c r="E1623" s="60"/>
      <c r="F1623" s="267"/>
      <c r="G1623" s="267"/>
      <c r="H1623" s="267"/>
      <c r="I1623" s="267"/>
      <c r="J1623" s="267"/>
      <c r="K1623" s="267"/>
      <c r="L1623" s="267"/>
    </row>
    <row r="1624" spans="5:12">
      <c r="E1624" s="60"/>
      <c r="F1624" s="267"/>
      <c r="G1624" s="267"/>
      <c r="H1624" s="267"/>
      <c r="I1624" s="267"/>
      <c r="J1624" s="267"/>
      <c r="K1624" s="267"/>
      <c r="L1624" s="267"/>
    </row>
    <row r="1625" spans="5:12">
      <c r="E1625" s="60"/>
      <c r="F1625" s="267"/>
      <c r="G1625" s="267"/>
      <c r="H1625" s="267"/>
      <c r="I1625" s="267"/>
      <c r="J1625" s="267"/>
      <c r="K1625" s="267"/>
      <c r="L1625" s="267"/>
    </row>
    <row r="1626" spans="5:12">
      <c r="E1626" s="60"/>
      <c r="F1626" s="267"/>
      <c r="G1626" s="267"/>
      <c r="H1626" s="267"/>
      <c r="I1626" s="267"/>
      <c r="J1626" s="267"/>
      <c r="K1626" s="267"/>
      <c r="L1626" s="267"/>
    </row>
    <row r="1627" spans="5:12">
      <c r="E1627" s="60"/>
      <c r="F1627" s="267"/>
      <c r="G1627" s="267"/>
      <c r="H1627" s="267"/>
      <c r="I1627" s="267"/>
      <c r="J1627" s="267"/>
      <c r="K1627" s="267"/>
      <c r="L1627" s="267"/>
    </row>
    <row r="1628" spans="5:12">
      <c r="E1628" s="60"/>
      <c r="F1628" s="267"/>
      <c r="G1628" s="267"/>
      <c r="H1628" s="267"/>
      <c r="I1628" s="267"/>
      <c r="J1628" s="267"/>
      <c r="K1628" s="267"/>
      <c r="L1628" s="267"/>
    </row>
    <row r="1629" spans="5:12">
      <c r="E1629" s="60"/>
      <c r="F1629" s="267"/>
      <c r="G1629" s="267"/>
      <c r="H1629" s="267"/>
      <c r="I1629" s="267"/>
      <c r="J1629" s="267"/>
      <c r="K1629" s="267"/>
      <c r="L1629" s="267"/>
    </row>
    <row r="1630" spans="5:12">
      <c r="E1630" s="60"/>
      <c r="F1630" s="267"/>
      <c r="G1630" s="267"/>
      <c r="H1630" s="267"/>
      <c r="I1630" s="267"/>
      <c r="J1630" s="267"/>
      <c r="K1630" s="267"/>
      <c r="L1630" s="267"/>
    </row>
    <row r="1631" spans="5:12">
      <c r="E1631" s="60"/>
      <c r="F1631" s="267"/>
      <c r="G1631" s="267"/>
      <c r="H1631" s="267"/>
      <c r="I1631" s="267"/>
      <c r="J1631" s="267"/>
      <c r="K1631" s="267"/>
      <c r="L1631" s="267"/>
    </row>
    <row r="1632" spans="5:12">
      <c r="E1632" s="60"/>
      <c r="F1632" s="267"/>
      <c r="G1632" s="267"/>
      <c r="H1632" s="267"/>
      <c r="I1632" s="267"/>
      <c r="J1632" s="267"/>
      <c r="K1632" s="267"/>
      <c r="L1632" s="267"/>
    </row>
    <row r="1633" spans="5:12">
      <c r="E1633" s="60"/>
      <c r="F1633" s="267"/>
      <c r="G1633" s="267"/>
      <c r="H1633" s="267"/>
      <c r="I1633" s="267"/>
      <c r="J1633" s="267"/>
      <c r="K1633" s="267"/>
      <c r="L1633" s="267"/>
    </row>
    <row r="1634" spans="5:12">
      <c r="E1634" s="60"/>
      <c r="F1634" s="267"/>
      <c r="G1634" s="267"/>
      <c r="H1634" s="267"/>
      <c r="I1634" s="267"/>
      <c r="J1634" s="267"/>
      <c r="K1634" s="267"/>
      <c r="L1634" s="267"/>
    </row>
    <row r="1635" spans="5:12">
      <c r="E1635" s="60"/>
      <c r="F1635" s="267"/>
      <c r="G1635" s="267"/>
      <c r="H1635" s="267"/>
      <c r="I1635" s="267"/>
      <c r="J1635" s="267"/>
      <c r="K1635" s="267"/>
      <c r="L1635" s="267"/>
    </row>
    <row r="1636" spans="5:12">
      <c r="E1636" s="60"/>
      <c r="F1636" s="267"/>
      <c r="G1636" s="267"/>
      <c r="H1636" s="267"/>
      <c r="I1636" s="267"/>
      <c r="J1636" s="267"/>
      <c r="K1636" s="267"/>
      <c r="L1636" s="267"/>
    </row>
    <row r="1637" spans="5:12">
      <c r="E1637" s="60"/>
      <c r="F1637" s="267"/>
      <c r="G1637" s="267"/>
      <c r="H1637" s="267"/>
      <c r="I1637" s="267"/>
      <c r="J1637" s="267"/>
      <c r="K1637" s="267"/>
      <c r="L1637" s="267"/>
    </row>
    <row r="1638" spans="5:12">
      <c r="E1638" s="60"/>
      <c r="F1638" s="267"/>
      <c r="G1638" s="267"/>
      <c r="H1638" s="267"/>
      <c r="I1638" s="267"/>
      <c r="J1638" s="267"/>
      <c r="K1638" s="267"/>
      <c r="L1638" s="267"/>
    </row>
    <row r="1639" spans="5:12">
      <c r="E1639" s="60"/>
      <c r="F1639" s="267"/>
      <c r="G1639" s="267"/>
      <c r="H1639" s="267"/>
      <c r="I1639" s="267"/>
      <c r="J1639" s="267"/>
      <c r="K1639" s="267"/>
      <c r="L1639" s="267"/>
    </row>
    <row r="1640" spans="5:12">
      <c r="E1640" s="60"/>
      <c r="F1640" s="267"/>
      <c r="G1640" s="267"/>
      <c r="H1640" s="267"/>
      <c r="I1640" s="267"/>
      <c r="J1640" s="267"/>
      <c r="K1640" s="267"/>
      <c r="L1640" s="267"/>
    </row>
    <row r="1641" spans="5:12">
      <c r="E1641" s="60"/>
      <c r="F1641" s="267"/>
      <c r="G1641" s="267"/>
      <c r="H1641" s="267"/>
      <c r="I1641" s="267"/>
      <c r="J1641" s="267"/>
      <c r="K1641" s="267"/>
      <c r="L1641" s="267"/>
    </row>
    <row r="1642" spans="5:12">
      <c r="E1642" s="60"/>
      <c r="F1642" s="267"/>
      <c r="G1642" s="267"/>
      <c r="H1642" s="267"/>
      <c r="I1642" s="267"/>
      <c r="J1642" s="267"/>
      <c r="K1642" s="267"/>
      <c r="L1642" s="267"/>
    </row>
    <row r="1643" spans="5:12">
      <c r="E1643" s="60"/>
      <c r="F1643" s="267"/>
      <c r="G1643" s="267"/>
      <c r="H1643" s="267"/>
      <c r="I1643" s="267"/>
      <c r="J1643" s="267"/>
      <c r="K1643" s="267"/>
      <c r="L1643" s="267"/>
    </row>
    <row r="1644" spans="5:12">
      <c r="E1644" s="60"/>
      <c r="F1644" s="267"/>
      <c r="G1644" s="267"/>
      <c r="H1644" s="267"/>
      <c r="I1644" s="267"/>
      <c r="J1644" s="267"/>
      <c r="K1644" s="267"/>
      <c r="L1644" s="267"/>
    </row>
    <row r="1645" spans="5:12">
      <c r="E1645" s="60"/>
      <c r="F1645" s="267"/>
      <c r="G1645" s="267"/>
      <c r="H1645" s="267"/>
      <c r="I1645" s="267"/>
      <c r="J1645" s="267"/>
      <c r="K1645" s="267"/>
      <c r="L1645" s="267"/>
    </row>
    <row r="1646" spans="5:12">
      <c r="E1646" s="60"/>
      <c r="F1646" s="267"/>
      <c r="G1646" s="267"/>
      <c r="H1646" s="267"/>
      <c r="I1646" s="267"/>
      <c r="J1646" s="267"/>
      <c r="K1646" s="267"/>
      <c r="L1646" s="267"/>
    </row>
    <row r="1647" spans="5:12">
      <c r="E1647" s="60"/>
      <c r="F1647" s="267"/>
      <c r="G1647" s="267"/>
      <c r="H1647" s="267"/>
      <c r="I1647" s="267"/>
      <c r="J1647" s="267"/>
      <c r="K1647" s="267"/>
      <c r="L1647" s="267"/>
    </row>
    <row r="1648" spans="5:12">
      <c r="E1648" s="60"/>
      <c r="F1648" s="267"/>
      <c r="G1648" s="267"/>
      <c r="H1648" s="267"/>
      <c r="I1648" s="267"/>
      <c r="J1648" s="267"/>
      <c r="K1648" s="267"/>
      <c r="L1648" s="267"/>
    </row>
    <row r="1649" spans="5:12">
      <c r="E1649" s="60"/>
      <c r="F1649" s="267"/>
      <c r="G1649" s="267"/>
      <c r="H1649" s="267"/>
      <c r="I1649" s="267"/>
      <c r="J1649" s="267"/>
      <c r="K1649" s="267"/>
      <c r="L1649" s="267"/>
    </row>
    <row r="1650" spans="5:12">
      <c r="E1650" s="60"/>
      <c r="F1650" s="267"/>
      <c r="G1650" s="267"/>
      <c r="H1650" s="267"/>
      <c r="I1650" s="267"/>
      <c r="J1650" s="267"/>
      <c r="K1650" s="267"/>
      <c r="L1650" s="267"/>
    </row>
    <row r="1651" spans="5:12">
      <c r="E1651" s="60"/>
      <c r="F1651" s="267"/>
      <c r="G1651" s="267"/>
      <c r="H1651" s="267"/>
      <c r="I1651" s="267"/>
      <c r="J1651" s="267"/>
      <c r="K1651" s="267"/>
      <c r="L1651" s="267"/>
    </row>
    <row r="1652" spans="5:12">
      <c r="E1652" s="60"/>
      <c r="F1652" s="267"/>
      <c r="G1652" s="267"/>
      <c r="H1652" s="267"/>
      <c r="I1652" s="267"/>
      <c r="J1652" s="267"/>
      <c r="K1652" s="267"/>
      <c r="L1652" s="267"/>
    </row>
    <row r="1653" spans="5:12">
      <c r="E1653" s="60"/>
      <c r="F1653" s="267"/>
      <c r="G1653" s="267"/>
      <c r="H1653" s="267"/>
      <c r="I1653" s="267"/>
      <c r="J1653" s="267"/>
      <c r="K1653" s="267"/>
      <c r="L1653" s="267"/>
    </row>
    <row r="1654" spans="5:12">
      <c r="E1654" s="60"/>
      <c r="F1654" s="267"/>
      <c r="G1654" s="267"/>
      <c r="H1654" s="267"/>
      <c r="I1654" s="267"/>
      <c r="J1654" s="267"/>
      <c r="K1654" s="267"/>
      <c r="L1654" s="267"/>
    </row>
    <row r="1655" spans="5:12">
      <c r="E1655" s="60"/>
      <c r="F1655" s="267"/>
      <c r="G1655" s="267"/>
      <c r="H1655" s="267"/>
      <c r="I1655" s="267"/>
      <c r="J1655" s="267"/>
      <c r="K1655" s="267"/>
      <c r="L1655" s="267"/>
    </row>
    <row r="1656" spans="5:12">
      <c r="E1656" s="60"/>
      <c r="F1656" s="267"/>
      <c r="G1656" s="267"/>
      <c r="H1656" s="267"/>
      <c r="I1656" s="267"/>
      <c r="J1656" s="267"/>
      <c r="K1656" s="267"/>
      <c r="L1656" s="267"/>
    </row>
    <row r="1657" spans="5:12">
      <c r="E1657" s="60"/>
      <c r="F1657" s="267"/>
      <c r="G1657" s="267"/>
      <c r="H1657" s="267"/>
      <c r="I1657" s="267"/>
      <c r="J1657" s="267"/>
      <c r="K1657" s="267"/>
      <c r="L1657" s="267"/>
    </row>
    <row r="1658" spans="5:12">
      <c r="E1658" s="60"/>
      <c r="F1658" s="267"/>
      <c r="G1658" s="267"/>
      <c r="H1658" s="267"/>
      <c r="I1658" s="267"/>
      <c r="J1658" s="267"/>
      <c r="K1658" s="267"/>
      <c r="L1658" s="267"/>
    </row>
    <row r="1659" spans="5:12">
      <c r="E1659" s="60"/>
      <c r="F1659" s="267"/>
      <c r="G1659" s="267"/>
      <c r="H1659" s="267"/>
      <c r="I1659" s="267"/>
      <c r="J1659" s="267"/>
      <c r="K1659" s="267"/>
      <c r="L1659" s="267"/>
    </row>
    <row r="1660" spans="5:12">
      <c r="E1660" s="60"/>
      <c r="F1660" s="267"/>
      <c r="G1660" s="267"/>
      <c r="H1660" s="267"/>
      <c r="I1660" s="267"/>
      <c r="J1660" s="267"/>
      <c r="K1660" s="267"/>
      <c r="L1660" s="267"/>
    </row>
    <row r="1661" spans="5:12">
      <c r="E1661" s="60"/>
      <c r="F1661" s="267"/>
      <c r="G1661" s="267"/>
      <c r="H1661" s="267"/>
      <c r="I1661" s="267"/>
      <c r="J1661" s="267"/>
      <c r="K1661" s="267"/>
      <c r="L1661" s="267"/>
    </row>
    <row r="1662" spans="5:12">
      <c r="E1662" s="60"/>
      <c r="F1662" s="267"/>
      <c r="G1662" s="267"/>
      <c r="H1662" s="267"/>
      <c r="I1662" s="267"/>
      <c r="J1662" s="267"/>
      <c r="K1662" s="267"/>
      <c r="L1662" s="267"/>
    </row>
    <row r="1663" spans="5:12">
      <c r="E1663" s="60"/>
      <c r="F1663" s="267"/>
      <c r="G1663" s="267"/>
      <c r="H1663" s="267"/>
      <c r="I1663" s="267"/>
      <c r="J1663" s="267"/>
      <c r="K1663" s="267"/>
      <c r="L1663" s="267"/>
    </row>
    <row r="1664" spans="5:12">
      <c r="E1664" s="60"/>
      <c r="F1664" s="267"/>
      <c r="G1664" s="267"/>
      <c r="H1664" s="267"/>
      <c r="I1664" s="267"/>
      <c r="J1664" s="267"/>
      <c r="K1664" s="267"/>
      <c r="L1664" s="267"/>
    </row>
    <row r="1665" spans="5:12">
      <c r="E1665" s="60"/>
      <c r="F1665" s="267"/>
      <c r="G1665" s="267"/>
      <c r="H1665" s="267"/>
      <c r="I1665" s="267"/>
      <c r="J1665" s="267"/>
      <c r="K1665" s="267"/>
      <c r="L1665" s="267"/>
    </row>
    <row r="1666" spans="5:12">
      <c r="E1666" s="60"/>
      <c r="F1666" s="267"/>
      <c r="G1666" s="267"/>
      <c r="H1666" s="267"/>
      <c r="I1666" s="267"/>
      <c r="J1666" s="267"/>
      <c r="K1666" s="267"/>
      <c r="L1666" s="267"/>
    </row>
    <row r="1667" spans="5:12">
      <c r="E1667" s="60"/>
      <c r="F1667" s="267"/>
      <c r="G1667" s="267"/>
      <c r="H1667" s="267"/>
      <c r="I1667" s="267"/>
      <c r="J1667" s="267"/>
      <c r="K1667" s="267"/>
      <c r="L1667" s="267"/>
    </row>
    <row r="1668" spans="5:12">
      <c r="E1668" s="60"/>
      <c r="F1668" s="267"/>
      <c r="G1668" s="267"/>
      <c r="H1668" s="267"/>
      <c r="I1668" s="267"/>
      <c r="J1668" s="267"/>
      <c r="K1668" s="267"/>
      <c r="L1668" s="267"/>
    </row>
    <row r="1669" spans="5:12">
      <c r="E1669" s="60"/>
      <c r="F1669" s="267"/>
      <c r="G1669" s="267"/>
      <c r="H1669" s="267"/>
      <c r="I1669" s="267"/>
      <c r="J1669" s="267"/>
      <c r="K1669" s="267"/>
      <c r="L1669" s="267"/>
    </row>
    <row r="1670" spans="5:12">
      <c r="E1670" s="60"/>
      <c r="F1670" s="267"/>
      <c r="G1670" s="267"/>
      <c r="H1670" s="267"/>
      <c r="I1670" s="267"/>
      <c r="J1670" s="267"/>
      <c r="K1670" s="267"/>
      <c r="L1670" s="267"/>
    </row>
    <row r="1671" spans="5:12">
      <c r="E1671" s="60"/>
      <c r="F1671" s="267"/>
      <c r="G1671" s="267"/>
      <c r="H1671" s="267"/>
      <c r="I1671" s="267"/>
      <c r="J1671" s="267"/>
      <c r="K1671" s="267"/>
      <c r="L1671" s="267"/>
    </row>
    <row r="1672" spans="5:12">
      <c r="E1672" s="60"/>
      <c r="F1672" s="267"/>
      <c r="G1672" s="267"/>
      <c r="H1672" s="267"/>
      <c r="I1672" s="267"/>
      <c r="J1672" s="267"/>
      <c r="K1672" s="267"/>
      <c r="L1672" s="267"/>
    </row>
    <row r="1673" spans="5:12">
      <c r="E1673" s="60"/>
      <c r="F1673" s="267"/>
      <c r="G1673" s="267"/>
      <c r="H1673" s="267"/>
      <c r="I1673" s="267"/>
      <c r="J1673" s="267"/>
      <c r="K1673" s="267"/>
      <c r="L1673" s="267"/>
    </row>
    <row r="1674" spans="5:12">
      <c r="E1674" s="60"/>
      <c r="F1674" s="267"/>
      <c r="G1674" s="267"/>
      <c r="H1674" s="267"/>
      <c r="I1674" s="267"/>
      <c r="J1674" s="267"/>
      <c r="K1674" s="267"/>
      <c r="L1674" s="267"/>
    </row>
    <row r="1675" spans="5:12">
      <c r="E1675" s="60"/>
      <c r="F1675" s="267"/>
      <c r="G1675" s="267"/>
      <c r="H1675" s="267"/>
      <c r="I1675" s="267"/>
      <c r="J1675" s="267"/>
      <c r="K1675" s="267"/>
      <c r="L1675" s="267"/>
    </row>
    <row r="1676" spans="5:12">
      <c r="E1676" s="60"/>
      <c r="F1676" s="267"/>
      <c r="G1676" s="267"/>
      <c r="H1676" s="267"/>
      <c r="I1676" s="267"/>
      <c r="J1676" s="267"/>
      <c r="K1676" s="267"/>
      <c r="L1676" s="267"/>
    </row>
    <row r="1677" spans="5:12">
      <c r="E1677" s="60"/>
      <c r="F1677" s="267"/>
      <c r="G1677" s="267"/>
      <c r="H1677" s="267"/>
      <c r="I1677" s="267"/>
      <c r="J1677" s="267"/>
      <c r="K1677" s="267"/>
      <c r="L1677" s="267"/>
    </row>
    <row r="1678" spans="5:12">
      <c r="E1678" s="60"/>
      <c r="F1678" s="267"/>
      <c r="G1678" s="267"/>
      <c r="H1678" s="267"/>
      <c r="I1678" s="267"/>
      <c r="J1678" s="267"/>
      <c r="K1678" s="267"/>
      <c r="L1678" s="267"/>
    </row>
    <row r="1679" spans="5:12">
      <c r="E1679" s="60"/>
      <c r="F1679" s="267"/>
      <c r="G1679" s="267"/>
      <c r="H1679" s="267"/>
      <c r="I1679" s="267"/>
      <c r="J1679" s="267"/>
      <c r="K1679" s="267"/>
      <c r="L1679" s="267"/>
    </row>
    <row r="1680" spans="5:12">
      <c r="E1680" s="60"/>
      <c r="F1680" s="267"/>
      <c r="G1680" s="267"/>
      <c r="H1680" s="267"/>
      <c r="I1680" s="267"/>
      <c r="J1680" s="267"/>
      <c r="K1680" s="267"/>
      <c r="L1680" s="267"/>
    </row>
    <row r="1681" spans="5:12">
      <c r="E1681" s="60"/>
      <c r="F1681" s="267"/>
      <c r="G1681" s="267"/>
      <c r="H1681" s="267"/>
      <c r="I1681" s="267"/>
      <c r="J1681" s="267"/>
      <c r="K1681" s="267"/>
      <c r="L1681" s="267"/>
    </row>
    <row r="1682" spans="5:12">
      <c r="E1682" s="60"/>
      <c r="F1682" s="267"/>
      <c r="G1682" s="267"/>
      <c r="H1682" s="267"/>
      <c r="I1682" s="267"/>
      <c r="J1682" s="267"/>
      <c r="K1682" s="267"/>
      <c r="L1682" s="267"/>
    </row>
    <row r="1683" spans="5:12">
      <c r="E1683" s="60"/>
      <c r="F1683" s="267"/>
      <c r="G1683" s="267"/>
      <c r="H1683" s="267"/>
      <c r="I1683" s="267"/>
      <c r="J1683" s="267"/>
      <c r="K1683" s="267"/>
      <c r="L1683" s="267"/>
    </row>
    <row r="1684" spans="5:12">
      <c r="E1684" s="60"/>
      <c r="F1684" s="267"/>
      <c r="G1684" s="267"/>
      <c r="H1684" s="267"/>
      <c r="I1684" s="267"/>
      <c r="J1684" s="267"/>
      <c r="K1684" s="267"/>
      <c r="L1684" s="267"/>
    </row>
    <row r="1685" spans="5:12">
      <c r="E1685" s="60"/>
      <c r="F1685" s="267"/>
      <c r="G1685" s="267"/>
      <c r="H1685" s="267"/>
      <c r="I1685" s="267"/>
      <c r="J1685" s="267"/>
      <c r="K1685" s="267"/>
      <c r="L1685" s="267"/>
    </row>
    <row r="1686" spans="5:12">
      <c r="E1686" s="60"/>
      <c r="F1686" s="267"/>
      <c r="G1686" s="267"/>
      <c r="H1686" s="267"/>
      <c r="I1686" s="267"/>
      <c r="J1686" s="267"/>
      <c r="K1686" s="267"/>
      <c r="L1686" s="267"/>
    </row>
    <row r="1687" spans="5:12">
      <c r="E1687" s="60"/>
      <c r="F1687" s="267"/>
      <c r="G1687" s="267"/>
      <c r="H1687" s="267"/>
      <c r="I1687" s="267"/>
      <c r="J1687" s="267"/>
      <c r="K1687" s="267"/>
      <c r="L1687" s="267"/>
    </row>
    <row r="1688" spans="5:12">
      <c r="E1688" s="60"/>
      <c r="F1688" s="267"/>
      <c r="G1688" s="267"/>
      <c r="H1688" s="267"/>
      <c r="I1688" s="267"/>
      <c r="J1688" s="267"/>
      <c r="K1688" s="267"/>
      <c r="L1688" s="267"/>
    </row>
    <row r="1689" spans="5:12">
      <c r="E1689" s="60"/>
      <c r="F1689" s="267"/>
      <c r="G1689" s="267"/>
      <c r="H1689" s="267"/>
      <c r="I1689" s="267"/>
      <c r="J1689" s="267"/>
      <c r="K1689" s="267"/>
      <c r="L1689" s="267"/>
    </row>
    <row r="1690" spans="5:12">
      <c r="E1690" s="60"/>
      <c r="F1690" s="267"/>
      <c r="G1690" s="267"/>
      <c r="H1690" s="267"/>
      <c r="I1690" s="267"/>
      <c r="J1690" s="267"/>
      <c r="K1690" s="267"/>
      <c r="L1690" s="267"/>
    </row>
    <row r="1691" spans="5:12">
      <c r="E1691" s="60"/>
      <c r="F1691" s="267"/>
      <c r="G1691" s="267"/>
      <c r="H1691" s="267"/>
      <c r="I1691" s="267"/>
      <c r="J1691" s="267"/>
      <c r="K1691" s="267"/>
      <c r="L1691" s="267"/>
    </row>
    <row r="1692" spans="5:12">
      <c r="E1692" s="60"/>
      <c r="F1692" s="267"/>
      <c r="G1692" s="267"/>
      <c r="H1692" s="267"/>
      <c r="I1692" s="267"/>
      <c r="J1692" s="267"/>
      <c r="K1692" s="267"/>
      <c r="L1692" s="267"/>
    </row>
    <row r="1693" spans="5:12">
      <c r="E1693" s="60"/>
      <c r="F1693" s="267"/>
      <c r="G1693" s="267"/>
      <c r="H1693" s="267"/>
      <c r="I1693" s="267"/>
      <c r="J1693" s="267"/>
      <c r="K1693" s="267"/>
      <c r="L1693" s="267"/>
    </row>
    <row r="1694" spans="5:12">
      <c r="E1694" s="60"/>
      <c r="F1694" s="267"/>
      <c r="G1694" s="267"/>
      <c r="H1694" s="267"/>
      <c r="I1694" s="267"/>
      <c r="J1694" s="267"/>
      <c r="K1694" s="267"/>
      <c r="L1694" s="267"/>
    </row>
    <row r="1695" spans="5:12">
      <c r="E1695" s="60"/>
      <c r="F1695" s="267"/>
      <c r="G1695" s="267"/>
      <c r="H1695" s="267"/>
      <c r="I1695" s="267"/>
      <c r="J1695" s="267"/>
      <c r="K1695" s="267"/>
      <c r="L1695" s="267"/>
    </row>
    <row r="1696" spans="5:12">
      <c r="E1696" s="60"/>
      <c r="F1696" s="267"/>
      <c r="G1696" s="267"/>
      <c r="H1696" s="267"/>
      <c r="I1696" s="267"/>
      <c r="J1696" s="267"/>
      <c r="K1696" s="267"/>
      <c r="L1696" s="267"/>
    </row>
    <row r="1697" spans="5:12">
      <c r="E1697" s="60"/>
      <c r="F1697" s="267"/>
      <c r="G1697" s="267"/>
      <c r="H1697" s="267"/>
      <c r="I1697" s="267"/>
      <c r="J1697" s="267"/>
      <c r="K1697" s="267"/>
      <c r="L1697" s="267"/>
    </row>
    <row r="1698" spans="5:12">
      <c r="E1698" s="60"/>
      <c r="F1698" s="267"/>
      <c r="G1698" s="267"/>
      <c r="H1698" s="267"/>
      <c r="I1698" s="267"/>
      <c r="J1698" s="267"/>
      <c r="K1698" s="267"/>
      <c r="L1698" s="267"/>
    </row>
    <row r="1699" spans="5:12">
      <c r="E1699" s="60"/>
      <c r="F1699" s="267"/>
      <c r="G1699" s="267"/>
      <c r="H1699" s="267"/>
      <c r="I1699" s="267"/>
      <c r="J1699" s="267"/>
      <c r="K1699" s="267"/>
      <c r="L1699" s="267"/>
    </row>
    <row r="1700" spans="5:12">
      <c r="E1700" s="60"/>
      <c r="F1700" s="267"/>
      <c r="G1700" s="267"/>
      <c r="H1700" s="267"/>
      <c r="I1700" s="267"/>
      <c r="J1700" s="267"/>
      <c r="K1700" s="267"/>
      <c r="L1700" s="267"/>
    </row>
    <row r="1701" spans="5:12">
      <c r="E1701" s="60"/>
      <c r="F1701" s="267"/>
      <c r="G1701" s="267"/>
      <c r="H1701" s="267"/>
      <c r="I1701" s="267"/>
      <c r="J1701" s="267"/>
      <c r="K1701" s="267"/>
      <c r="L1701" s="267"/>
    </row>
    <row r="1702" spans="5:12">
      <c r="E1702" s="60"/>
      <c r="F1702" s="267"/>
      <c r="G1702" s="267"/>
      <c r="H1702" s="267"/>
      <c r="I1702" s="267"/>
      <c r="J1702" s="267"/>
      <c r="K1702" s="267"/>
      <c r="L1702" s="267"/>
    </row>
    <row r="1703" spans="5:12">
      <c r="E1703" s="60"/>
      <c r="F1703" s="267"/>
      <c r="G1703" s="267"/>
      <c r="H1703" s="267"/>
      <c r="I1703" s="267"/>
      <c r="J1703" s="267"/>
      <c r="K1703" s="267"/>
      <c r="L1703" s="267"/>
    </row>
    <row r="1704" spans="5:12">
      <c r="E1704" s="60"/>
      <c r="F1704" s="267"/>
      <c r="G1704" s="267"/>
      <c r="H1704" s="267"/>
      <c r="I1704" s="267"/>
      <c r="J1704" s="267"/>
      <c r="K1704" s="267"/>
      <c r="L1704" s="267"/>
    </row>
    <row r="1705" spans="5:12">
      <c r="E1705" s="60"/>
      <c r="F1705" s="267"/>
      <c r="G1705" s="267"/>
      <c r="H1705" s="267"/>
      <c r="I1705" s="267"/>
      <c r="J1705" s="267"/>
      <c r="K1705" s="267"/>
      <c r="L1705" s="267"/>
    </row>
    <row r="1706" spans="5:12">
      <c r="E1706" s="60"/>
      <c r="F1706" s="267"/>
      <c r="G1706" s="267"/>
      <c r="H1706" s="267"/>
      <c r="I1706" s="267"/>
      <c r="J1706" s="267"/>
      <c r="K1706" s="267"/>
      <c r="L1706" s="267"/>
    </row>
    <row r="1707" spans="5:12">
      <c r="E1707" s="60"/>
      <c r="F1707" s="267"/>
      <c r="G1707" s="267"/>
      <c r="H1707" s="267"/>
      <c r="I1707" s="267"/>
      <c r="J1707" s="267"/>
      <c r="K1707" s="267"/>
      <c r="L1707" s="267"/>
    </row>
    <row r="1708" spans="5:12">
      <c r="E1708" s="60"/>
      <c r="F1708" s="267"/>
      <c r="G1708" s="267"/>
      <c r="H1708" s="267"/>
      <c r="I1708" s="267"/>
      <c r="J1708" s="267"/>
      <c r="K1708" s="267"/>
      <c r="L1708" s="267"/>
    </row>
    <row r="1709" spans="5:12">
      <c r="E1709" s="60"/>
      <c r="F1709" s="267"/>
      <c r="G1709" s="267"/>
      <c r="H1709" s="267"/>
      <c r="I1709" s="267"/>
      <c r="J1709" s="267"/>
      <c r="K1709" s="267"/>
      <c r="L1709" s="267"/>
    </row>
    <row r="1710" spans="5:12">
      <c r="E1710" s="60"/>
      <c r="F1710" s="267"/>
      <c r="G1710" s="267"/>
      <c r="H1710" s="267"/>
      <c r="I1710" s="267"/>
      <c r="J1710" s="267"/>
      <c r="K1710" s="267"/>
      <c r="L1710" s="267"/>
    </row>
    <row r="1711" spans="5:12">
      <c r="E1711" s="60"/>
      <c r="F1711" s="267"/>
      <c r="G1711" s="267"/>
      <c r="H1711" s="267"/>
      <c r="I1711" s="267"/>
      <c r="J1711" s="267"/>
      <c r="K1711" s="267"/>
      <c r="L1711" s="267"/>
    </row>
    <row r="1712" spans="5:12">
      <c r="E1712" s="60"/>
      <c r="F1712" s="267"/>
      <c r="G1712" s="267"/>
      <c r="H1712" s="267"/>
      <c r="I1712" s="267"/>
      <c r="J1712" s="267"/>
      <c r="K1712" s="267"/>
      <c r="L1712" s="267"/>
    </row>
    <row r="1713" spans="5:12">
      <c r="E1713" s="60"/>
      <c r="F1713" s="267"/>
      <c r="G1713" s="267"/>
      <c r="H1713" s="267"/>
      <c r="I1713" s="267"/>
      <c r="J1713" s="267"/>
      <c r="K1713" s="267"/>
      <c r="L1713" s="267"/>
    </row>
    <row r="1714" spans="5:12">
      <c r="E1714" s="60"/>
      <c r="F1714" s="267"/>
      <c r="G1714" s="267"/>
      <c r="H1714" s="267"/>
      <c r="I1714" s="267"/>
      <c r="J1714" s="267"/>
      <c r="K1714" s="267"/>
      <c r="L1714" s="267"/>
    </row>
    <row r="1715" spans="5:12">
      <c r="E1715" s="60"/>
      <c r="F1715" s="267"/>
      <c r="G1715" s="267"/>
      <c r="H1715" s="267"/>
      <c r="I1715" s="267"/>
      <c r="J1715" s="267"/>
      <c r="K1715" s="267"/>
      <c r="L1715" s="267"/>
    </row>
    <row r="1716" spans="5:12">
      <c r="E1716" s="60"/>
      <c r="F1716" s="267"/>
      <c r="G1716" s="267"/>
      <c r="H1716" s="267"/>
      <c r="I1716" s="267"/>
      <c r="J1716" s="267"/>
      <c r="K1716" s="267"/>
      <c r="L1716" s="267"/>
    </row>
    <row r="1717" spans="5:12">
      <c r="E1717" s="60"/>
      <c r="F1717" s="267"/>
      <c r="G1717" s="267"/>
      <c r="H1717" s="267"/>
      <c r="I1717" s="267"/>
      <c r="J1717" s="267"/>
      <c r="K1717" s="267"/>
      <c r="L1717" s="267"/>
    </row>
    <row r="1718" spans="5:12">
      <c r="E1718" s="60"/>
      <c r="F1718" s="267"/>
      <c r="G1718" s="267"/>
      <c r="H1718" s="267"/>
      <c r="I1718" s="267"/>
      <c r="J1718" s="267"/>
      <c r="K1718" s="267"/>
      <c r="L1718" s="267"/>
    </row>
    <row r="1719" spans="5:12">
      <c r="E1719" s="60"/>
      <c r="F1719" s="267"/>
      <c r="G1719" s="267"/>
      <c r="H1719" s="267"/>
      <c r="I1719" s="267"/>
      <c r="J1719" s="267"/>
      <c r="K1719" s="267"/>
      <c r="L1719" s="267"/>
    </row>
    <row r="1720" spans="5:12">
      <c r="E1720" s="60"/>
      <c r="F1720" s="267"/>
      <c r="G1720" s="267"/>
      <c r="H1720" s="267"/>
      <c r="I1720" s="267"/>
      <c r="J1720" s="267"/>
      <c r="K1720" s="267"/>
      <c r="L1720" s="267"/>
    </row>
    <row r="1721" spans="5:12">
      <c r="E1721" s="60"/>
      <c r="F1721" s="267"/>
      <c r="G1721" s="267"/>
      <c r="H1721" s="267"/>
      <c r="I1721" s="267"/>
      <c r="J1721" s="267"/>
      <c r="K1721" s="267"/>
      <c r="L1721" s="267"/>
    </row>
    <row r="1722" spans="5:12">
      <c r="E1722" s="60"/>
      <c r="F1722" s="267"/>
      <c r="G1722" s="267"/>
      <c r="H1722" s="267"/>
      <c r="I1722" s="267"/>
      <c r="J1722" s="267"/>
      <c r="K1722" s="267"/>
      <c r="L1722" s="267"/>
    </row>
    <row r="1723" spans="5:12">
      <c r="E1723" s="60"/>
      <c r="F1723" s="267"/>
      <c r="G1723" s="267"/>
      <c r="H1723" s="267"/>
      <c r="I1723" s="267"/>
      <c r="J1723" s="267"/>
      <c r="K1723" s="267"/>
      <c r="L1723" s="267"/>
    </row>
    <row r="1724" spans="5:12">
      <c r="E1724" s="60"/>
      <c r="F1724" s="267"/>
      <c r="G1724" s="267"/>
      <c r="H1724" s="267"/>
      <c r="I1724" s="267"/>
      <c r="J1724" s="267"/>
      <c r="K1724" s="267"/>
      <c r="L1724" s="267"/>
    </row>
    <row r="1725" spans="5:12">
      <c r="E1725" s="60"/>
      <c r="F1725" s="267"/>
      <c r="G1725" s="267"/>
      <c r="H1725" s="267"/>
      <c r="I1725" s="267"/>
      <c r="J1725" s="267"/>
      <c r="K1725" s="267"/>
      <c r="L1725" s="267"/>
    </row>
    <row r="1726" spans="5:12">
      <c r="E1726" s="60"/>
      <c r="F1726" s="267"/>
      <c r="G1726" s="267"/>
      <c r="H1726" s="267"/>
      <c r="I1726" s="267"/>
      <c r="J1726" s="267"/>
      <c r="K1726" s="267"/>
      <c r="L1726" s="267"/>
    </row>
    <row r="1727" spans="5:12">
      <c r="E1727" s="60"/>
      <c r="F1727" s="267"/>
      <c r="G1727" s="267"/>
      <c r="H1727" s="267"/>
      <c r="I1727" s="267"/>
      <c r="J1727" s="267"/>
      <c r="K1727" s="267"/>
      <c r="L1727" s="267"/>
    </row>
    <row r="1728" spans="5:12">
      <c r="E1728" s="60"/>
      <c r="F1728" s="267"/>
      <c r="G1728" s="267"/>
      <c r="H1728" s="267"/>
      <c r="I1728" s="267"/>
      <c r="J1728" s="267"/>
      <c r="K1728" s="267"/>
      <c r="L1728" s="267"/>
    </row>
    <row r="1729" spans="5:12">
      <c r="E1729" s="60"/>
      <c r="F1729" s="267"/>
      <c r="G1729" s="267"/>
      <c r="H1729" s="267"/>
      <c r="I1729" s="267"/>
      <c r="J1729" s="267"/>
      <c r="K1729" s="267"/>
      <c r="L1729" s="267"/>
    </row>
    <row r="1730" spans="5:12">
      <c r="E1730" s="60"/>
      <c r="F1730" s="267"/>
      <c r="G1730" s="267"/>
      <c r="H1730" s="267"/>
      <c r="I1730" s="267"/>
      <c r="J1730" s="267"/>
      <c r="K1730" s="267"/>
      <c r="L1730" s="267"/>
    </row>
    <row r="1731" spans="5:12">
      <c r="E1731" s="60"/>
      <c r="F1731" s="267"/>
      <c r="G1731" s="267"/>
      <c r="H1731" s="267"/>
      <c r="I1731" s="267"/>
      <c r="J1731" s="267"/>
      <c r="K1731" s="267"/>
      <c r="L1731" s="267"/>
    </row>
    <row r="1732" spans="5:12">
      <c r="E1732" s="60"/>
      <c r="F1732" s="267"/>
      <c r="G1732" s="267"/>
      <c r="H1732" s="267"/>
      <c r="I1732" s="267"/>
      <c r="J1732" s="267"/>
      <c r="K1732" s="267"/>
      <c r="L1732" s="267"/>
    </row>
    <row r="1733" spans="5:12">
      <c r="E1733" s="60"/>
      <c r="F1733" s="267"/>
      <c r="G1733" s="267"/>
      <c r="H1733" s="267"/>
      <c r="I1733" s="267"/>
      <c r="J1733" s="267"/>
      <c r="K1733" s="267"/>
      <c r="L1733" s="267"/>
    </row>
    <row r="1734" spans="5:12">
      <c r="E1734" s="60"/>
      <c r="F1734" s="267"/>
      <c r="G1734" s="267"/>
      <c r="H1734" s="267"/>
      <c r="I1734" s="267"/>
      <c r="J1734" s="267"/>
      <c r="K1734" s="267"/>
      <c r="L1734" s="267"/>
    </row>
    <row r="1735" spans="5:12">
      <c r="E1735" s="60"/>
      <c r="F1735" s="267"/>
      <c r="G1735" s="267"/>
      <c r="H1735" s="267"/>
      <c r="I1735" s="267"/>
      <c r="J1735" s="267"/>
      <c r="K1735" s="267"/>
      <c r="L1735" s="267"/>
    </row>
    <row r="1736" spans="5:12">
      <c r="E1736" s="60"/>
      <c r="F1736" s="267"/>
      <c r="G1736" s="267"/>
      <c r="H1736" s="267"/>
      <c r="I1736" s="267"/>
      <c r="J1736" s="267"/>
      <c r="K1736" s="267"/>
      <c r="L1736" s="267"/>
    </row>
    <row r="1737" spans="5:12">
      <c r="E1737" s="60"/>
      <c r="F1737" s="267"/>
      <c r="G1737" s="267"/>
      <c r="H1737" s="267"/>
      <c r="I1737" s="267"/>
      <c r="J1737" s="267"/>
      <c r="K1737" s="267"/>
      <c r="L1737" s="267"/>
    </row>
    <row r="1738" spans="5:12">
      <c r="E1738" s="60"/>
      <c r="F1738" s="267"/>
      <c r="G1738" s="267"/>
      <c r="H1738" s="267"/>
      <c r="I1738" s="267"/>
      <c r="J1738" s="267"/>
      <c r="K1738" s="267"/>
      <c r="L1738" s="267"/>
    </row>
    <row r="1739" spans="5:12">
      <c r="E1739" s="60"/>
      <c r="F1739" s="267"/>
      <c r="G1739" s="267"/>
      <c r="H1739" s="267"/>
      <c r="I1739" s="267"/>
      <c r="J1739" s="267"/>
      <c r="K1739" s="267"/>
      <c r="L1739" s="267"/>
    </row>
    <row r="1740" spans="5:12">
      <c r="E1740" s="60"/>
      <c r="F1740" s="267"/>
      <c r="G1740" s="267"/>
      <c r="H1740" s="267"/>
      <c r="I1740" s="267"/>
      <c r="J1740" s="267"/>
      <c r="K1740" s="267"/>
      <c r="L1740" s="267"/>
    </row>
    <row r="1741" spans="5:12">
      <c r="E1741" s="60"/>
      <c r="F1741" s="267"/>
      <c r="G1741" s="267"/>
      <c r="H1741" s="267"/>
      <c r="I1741" s="267"/>
      <c r="J1741" s="267"/>
      <c r="K1741" s="267"/>
      <c r="L1741" s="267"/>
    </row>
    <row r="1742" spans="5:12">
      <c r="E1742" s="60"/>
      <c r="F1742" s="267"/>
      <c r="G1742" s="267"/>
      <c r="H1742" s="267"/>
      <c r="I1742" s="267"/>
      <c r="J1742" s="267"/>
      <c r="K1742" s="267"/>
      <c r="L1742" s="267"/>
    </row>
    <row r="1743" spans="5:12">
      <c r="E1743" s="60"/>
      <c r="F1743" s="267"/>
      <c r="G1743" s="267"/>
      <c r="H1743" s="267"/>
      <c r="I1743" s="267"/>
      <c r="J1743" s="267"/>
      <c r="K1743" s="267"/>
      <c r="L1743" s="267"/>
    </row>
    <row r="1744" spans="5:12">
      <c r="E1744" s="60"/>
      <c r="F1744" s="267"/>
      <c r="G1744" s="267"/>
      <c r="H1744" s="267"/>
      <c r="I1744" s="267"/>
      <c r="J1744" s="267"/>
      <c r="K1744" s="267"/>
      <c r="L1744" s="267"/>
    </row>
    <row r="1745" spans="5:12">
      <c r="E1745" s="60"/>
      <c r="F1745" s="267"/>
      <c r="G1745" s="267"/>
      <c r="H1745" s="267"/>
      <c r="I1745" s="267"/>
      <c r="J1745" s="267"/>
      <c r="K1745" s="267"/>
      <c r="L1745" s="267"/>
    </row>
    <row r="1746" spans="5:12">
      <c r="E1746" s="60"/>
      <c r="F1746" s="267"/>
      <c r="G1746" s="267"/>
      <c r="H1746" s="267"/>
      <c r="I1746" s="267"/>
      <c r="J1746" s="267"/>
      <c r="K1746" s="267"/>
      <c r="L1746" s="267"/>
    </row>
    <row r="1747" spans="5:12">
      <c r="E1747" s="60"/>
      <c r="F1747" s="267"/>
      <c r="G1747" s="267"/>
      <c r="H1747" s="267"/>
      <c r="I1747" s="267"/>
      <c r="J1747" s="267"/>
      <c r="K1747" s="267"/>
      <c r="L1747" s="267"/>
    </row>
    <row r="1748" spans="5:12">
      <c r="E1748" s="60"/>
      <c r="F1748" s="267"/>
      <c r="G1748" s="267"/>
      <c r="H1748" s="267"/>
      <c r="I1748" s="267"/>
      <c r="J1748" s="267"/>
      <c r="K1748" s="267"/>
      <c r="L1748" s="267"/>
    </row>
    <row r="1749" spans="5:12">
      <c r="E1749" s="60"/>
      <c r="F1749" s="267"/>
      <c r="G1749" s="267"/>
      <c r="H1749" s="267"/>
      <c r="I1749" s="267"/>
      <c r="J1749" s="267"/>
      <c r="K1749" s="267"/>
      <c r="L1749" s="267"/>
    </row>
    <row r="1750" spans="5:12">
      <c r="E1750" s="60"/>
      <c r="F1750" s="267"/>
      <c r="G1750" s="267"/>
      <c r="H1750" s="267"/>
      <c r="I1750" s="267"/>
      <c r="J1750" s="267"/>
      <c r="K1750" s="267"/>
      <c r="L1750" s="267"/>
    </row>
    <row r="1751" spans="5:12">
      <c r="E1751" s="60"/>
      <c r="F1751" s="267"/>
      <c r="G1751" s="267"/>
      <c r="H1751" s="267"/>
      <c r="I1751" s="267"/>
      <c r="J1751" s="267"/>
      <c r="K1751" s="267"/>
      <c r="L1751" s="267"/>
    </row>
    <row r="1752" spans="5:12">
      <c r="E1752" s="60"/>
      <c r="F1752" s="267"/>
      <c r="G1752" s="267"/>
      <c r="H1752" s="267"/>
      <c r="I1752" s="267"/>
      <c r="J1752" s="267"/>
      <c r="K1752" s="267"/>
      <c r="L1752" s="267"/>
    </row>
    <row r="1753" spans="5:12">
      <c r="E1753" s="60"/>
      <c r="F1753" s="267"/>
      <c r="G1753" s="267"/>
      <c r="H1753" s="267"/>
      <c r="I1753" s="267"/>
      <c r="J1753" s="267"/>
      <c r="K1753" s="267"/>
      <c r="L1753" s="267"/>
    </row>
    <row r="1754" spans="5:12">
      <c r="E1754" s="60"/>
      <c r="F1754" s="267"/>
      <c r="G1754" s="267"/>
      <c r="H1754" s="267"/>
      <c r="I1754" s="267"/>
      <c r="J1754" s="267"/>
      <c r="K1754" s="267"/>
      <c r="L1754" s="267"/>
    </row>
    <row r="1755" spans="5:12">
      <c r="E1755" s="60"/>
      <c r="F1755" s="267"/>
      <c r="G1755" s="267"/>
      <c r="H1755" s="267"/>
      <c r="I1755" s="267"/>
      <c r="J1755" s="267"/>
      <c r="K1755" s="267"/>
      <c r="L1755" s="267"/>
    </row>
    <row r="1756" spans="5:12">
      <c r="E1756" s="60"/>
      <c r="F1756" s="267"/>
      <c r="G1756" s="267"/>
      <c r="H1756" s="267"/>
      <c r="I1756" s="267"/>
      <c r="J1756" s="267"/>
      <c r="K1756" s="267"/>
      <c r="L1756" s="267"/>
    </row>
    <row r="1757" spans="5:12">
      <c r="E1757" s="60"/>
      <c r="F1757" s="267"/>
      <c r="G1757" s="267"/>
      <c r="H1757" s="267"/>
      <c r="I1757" s="267"/>
      <c r="J1757" s="267"/>
      <c r="K1757" s="267"/>
      <c r="L1757" s="267"/>
    </row>
    <row r="1758" spans="5:12">
      <c r="E1758" s="60"/>
      <c r="F1758" s="267"/>
      <c r="G1758" s="267"/>
      <c r="H1758" s="267"/>
      <c r="I1758" s="267"/>
      <c r="J1758" s="267"/>
      <c r="K1758" s="267"/>
      <c r="L1758" s="267"/>
    </row>
    <row r="1759" spans="5:12">
      <c r="E1759" s="60"/>
      <c r="F1759" s="267"/>
      <c r="G1759" s="267"/>
      <c r="H1759" s="267"/>
      <c r="I1759" s="267"/>
      <c r="J1759" s="267"/>
      <c r="K1759" s="267"/>
      <c r="L1759" s="267"/>
    </row>
    <row r="1760" spans="5:12">
      <c r="E1760" s="60"/>
      <c r="F1760" s="267"/>
      <c r="G1760" s="267"/>
      <c r="H1760" s="267"/>
      <c r="I1760" s="267"/>
      <c r="J1760" s="267"/>
      <c r="K1760" s="267"/>
      <c r="L1760" s="267"/>
    </row>
    <row r="1761" spans="5:12">
      <c r="E1761" s="60"/>
      <c r="F1761" s="267"/>
      <c r="G1761" s="267"/>
      <c r="H1761" s="267"/>
      <c r="I1761" s="267"/>
      <c r="J1761" s="267"/>
      <c r="K1761" s="267"/>
      <c r="L1761" s="267"/>
    </row>
    <row r="1762" spans="5:12">
      <c r="E1762" s="60"/>
      <c r="F1762" s="267"/>
      <c r="G1762" s="267"/>
      <c r="H1762" s="267"/>
      <c r="I1762" s="267"/>
      <c r="J1762" s="267"/>
      <c r="K1762" s="267"/>
      <c r="L1762" s="267"/>
    </row>
    <row r="1763" spans="5:12">
      <c r="E1763" s="60"/>
      <c r="F1763" s="267"/>
      <c r="G1763" s="267"/>
      <c r="H1763" s="267"/>
      <c r="I1763" s="267"/>
      <c r="J1763" s="267"/>
      <c r="K1763" s="267"/>
      <c r="L1763" s="267"/>
    </row>
    <row r="1764" spans="5:12">
      <c r="E1764" s="60"/>
      <c r="F1764" s="267"/>
      <c r="G1764" s="267"/>
      <c r="H1764" s="267"/>
      <c r="I1764" s="267"/>
      <c r="J1764" s="267"/>
      <c r="K1764" s="267"/>
      <c r="L1764" s="267"/>
    </row>
    <row r="1765" spans="5:12">
      <c r="E1765" s="60"/>
      <c r="F1765" s="267"/>
      <c r="G1765" s="267"/>
      <c r="H1765" s="267"/>
      <c r="I1765" s="267"/>
      <c r="J1765" s="267"/>
      <c r="K1765" s="267"/>
      <c r="L1765" s="267"/>
    </row>
    <row r="1766" spans="5:12">
      <c r="E1766" s="60"/>
      <c r="F1766" s="267"/>
      <c r="G1766" s="267"/>
      <c r="H1766" s="267"/>
      <c r="I1766" s="267"/>
      <c r="J1766" s="267"/>
      <c r="K1766" s="267"/>
      <c r="L1766" s="267"/>
    </row>
    <row r="1767" spans="5:12">
      <c r="E1767" s="60"/>
      <c r="F1767" s="267"/>
      <c r="G1767" s="267"/>
      <c r="H1767" s="267"/>
      <c r="I1767" s="267"/>
      <c r="J1767" s="267"/>
      <c r="K1767" s="267"/>
      <c r="L1767" s="267"/>
    </row>
    <row r="1768" spans="5:12">
      <c r="E1768" s="60"/>
      <c r="F1768" s="267"/>
      <c r="G1768" s="267"/>
      <c r="H1768" s="267"/>
      <c r="I1768" s="267"/>
      <c r="J1768" s="267"/>
      <c r="K1768" s="267"/>
      <c r="L1768" s="267"/>
    </row>
    <row r="1769" spans="5:12">
      <c r="E1769" s="60"/>
      <c r="F1769" s="267"/>
      <c r="G1769" s="267"/>
      <c r="H1769" s="267"/>
      <c r="I1769" s="267"/>
      <c r="J1769" s="267"/>
      <c r="K1769" s="267"/>
      <c r="L1769" s="267"/>
    </row>
    <row r="1770" spans="5:12">
      <c r="E1770" s="60"/>
      <c r="F1770" s="267"/>
      <c r="G1770" s="267"/>
      <c r="H1770" s="267"/>
      <c r="I1770" s="267"/>
      <c r="J1770" s="267"/>
      <c r="K1770" s="267"/>
      <c r="L1770" s="267"/>
    </row>
    <row r="1771" spans="5:12">
      <c r="E1771" s="60"/>
      <c r="F1771" s="267"/>
      <c r="G1771" s="267"/>
      <c r="H1771" s="267"/>
      <c r="I1771" s="267"/>
      <c r="J1771" s="267"/>
      <c r="K1771" s="267"/>
      <c r="L1771" s="267"/>
    </row>
    <row r="1772" spans="5:12">
      <c r="E1772" s="60"/>
      <c r="F1772" s="267"/>
      <c r="G1772" s="267"/>
      <c r="H1772" s="267"/>
      <c r="I1772" s="267"/>
      <c r="J1772" s="267"/>
      <c r="K1772" s="267"/>
      <c r="L1772" s="267"/>
    </row>
    <row r="1773" spans="5:12">
      <c r="E1773" s="60"/>
      <c r="F1773" s="267"/>
      <c r="G1773" s="267"/>
      <c r="H1773" s="267"/>
      <c r="I1773" s="267"/>
      <c r="J1773" s="267"/>
      <c r="K1773" s="267"/>
      <c r="L1773" s="267"/>
    </row>
    <row r="1774" spans="5:12">
      <c r="E1774" s="60"/>
      <c r="F1774" s="267"/>
      <c r="G1774" s="267"/>
      <c r="H1774" s="267"/>
      <c r="I1774" s="267"/>
      <c r="J1774" s="267"/>
      <c r="K1774" s="267"/>
      <c r="L1774" s="267"/>
    </row>
    <row r="1775" spans="5:12">
      <c r="E1775" s="60"/>
      <c r="F1775" s="267"/>
      <c r="G1775" s="267"/>
      <c r="H1775" s="267"/>
      <c r="I1775" s="267"/>
      <c r="J1775" s="267"/>
      <c r="K1775" s="267"/>
      <c r="L1775" s="267"/>
    </row>
    <row r="1776" spans="5:12">
      <c r="E1776" s="60"/>
      <c r="F1776" s="267"/>
      <c r="G1776" s="267"/>
      <c r="H1776" s="267"/>
      <c r="I1776" s="267"/>
      <c r="J1776" s="267"/>
      <c r="K1776" s="267"/>
      <c r="L1776" s="267"/>
    </row>
    <row r="1777" spans="5:12">
      <c r="E1777" s="60"/>
      <c r="F1777" s="267"/>
      <c r="G1777" s="267"/>
      <c r="H1777" s="267"/>
      <c r="I1777" s="267"/>
      <c r="J1777" s="267"/>
      <c r="K1777" s="267"/>
      <c r="L1777" s="267"/>
    </row>
    <row r="1778" spans="5:12">
      <c r="E1778" s="60"/>
      <c r="F1778" s="267"/>
      <c r="G1778" s="267"/>
      <c r="H1778" s="267"/>
      <c r="I1778" s="267"/>
      <c r="J1778" s="267"/>
      <c r="K1778" s="267"/>
      <c r="L1778" s="267"/>
    </row>
    <row r="1779" spans="5:12">
      <c r="E1779" s="60"/>
      <c r="F1779" s="267"/>
      <c r="G1779" s="267"/>
      <c r="H1779" s="267"/>
      <c r="I1779" s="267"/>
      <c r="J1779" s="267"/>
      <c r="K1779" s="267"/>
      <c r="L1779" s="267"/>
    </row>
    <row r="1780" spans="5:12">
      <c r="E1780" s="60"/>
      <c r="F1780" s="267"/>
      <c r="G1780" s="267"/>
      <c r="H1780" s="267"/>
      <c r="I1780" s="267"/>
      <c r="J1780" s="267"/>
      <c r="K1780" s="267"/>
      <c r="L1780" s="267"/>
    </row>
    <row r="1781" spans="5:12">
      <c r="E1781" s="60"/>
      <c r="F1781" s="267"/>
      <c r="G1781" s="267"/>
      <c r="H1781" s="267"/>
      <c r="I1781" s="267"/>
      <c r="J1781" s="267"/>
      <c r="K1781" s="267"/>
      <c r="L1781" s="267"/>
    </row>
    <row r="1782" spans="5:12">
      <c r="E1782" s="60"/>
      <c r="F1782" s="267"/>
      <c r="G1782" s="267"/>
      <c r="H1782" s="267"/>
      <c r="I1782" s="267"/>
      <c r="J1782" s="267"/>
      <c r="K1782" s="267"/>
      <c r="L1782" s="267"/>
    </row>
    <row r="1783" spans="5:12">
      <c r="E1783" s="60"/>
      <c r="F1783" s="267"/>
      <c r="G1783" s="267"/>
      <c r="H1783" s="267"/>
      <c r="I1783" s="267"/>
      <c r="J1783" s="267"/>
      <c r="K1783" s="267"/>
      <c r="L1783" s="267"/>
    </row>
    <row r="1784" spans="5:12">
      <c r="E1784" s="60"/>
      <c r="F1784" s="267"/>
      <c r="G1784" s="267"/>
      <c r="H1784" s="267"/>
      <c r="I1784" s="267"/>
      <c r="J1784" s="267"/>
      <c r="K1784" s="267"/>
      <c r="L1784" s="267"/>
    </row>
    <row r="1785" spans="5:12">
      <c r="E1785" s="60"/>
      <c r="F1785" s="267"/>
      <c r="G1785" s="267"/>
      <c r="H1785" s="267"/>
      <c r="I1785" s="267"/>
      <c r="J1785" s="267"/>
      <c r="K1785" s="267"/>
      <c r="L1785" s="267"/>
    </row>
    <row r="1786" spans="5:12">
      <c r="E1786" s="60"/>
      <c r="F1786" s="267"/>
      <c r="G1786" s="267"/>
      <c r="H1786" s="267"/>
      <c r="I1786" s="267"/>
      <c r="J1786" s="267"/>
      <c r="K1786" s="267"/>
      <c r="L1786" s="267"/>
    </row>
    <row r="1787" spans="5:12">
      <c r="E1787" s="60"/>
      <c r="F1787" s="267"/>
      <c r="G1787" s="267"/>
      <c r="H1787" s="267"/>
      <c r="I1787" s="267"/>
      <c r="J1787" s="267"/>
      <c r="K1787" s="267"/>
      <c r="L1787" s="267"/>
    </row>
    <row r="1788" spans="5:12">
      <c r="E1788" s="60"/>
      <c r="F1788" s="267"/>
      <c r="G1788" s="267"/>
      <c r="H1788" s="267"/>
      <c r="I1788" s="267"/>
      <c r="J1788" s="267"/>
      <c r="K1788" s="267"/>
      <c r="L1788" s="267"/>
    </row>
    <row r="1789" spans="5:12">
      <c r="E1789" s="60"/>
      <c r="F1789" s="267"/>
      <c r="G1789" s="267"/>
      <c r="H1789" s="267"/>
      <c r="I1789" s="267"/>
      <c r="J1789" s="267"/>
      <c r="K1789" s="267"/>
      <c r="L1789" s="267"/>
    </row>
    <row r="1790" spans="5:12">
      <c r="E1790" s="60"/>
      <c r="F1790" s="267"/>
      <c r="G1790" s="267"/>
      <c r="H1790" s="267"/>
      <c r="I1790" s="267"/>
      <c r="J1790" s="267"/>
      <c r="K1790" s="267"/>
      <c r="L1790" s="267"/>
    </row>
    <row r="1791" spans="5:12">
      <c r="E1791" s="60"/>
      <c r="F1791" s="267"/>
      <c r="G1791" s="267"/>
      <c r="H1791" s="267"/>
      <c r="I1791" s="267"/>
      <c r="J1791" s="267"/>
      <c r="K1791" s="267"/>
      <c r="L1791" s="267"/>
    </row>
    <row r="1792" spans="5:12">
      <c r="E1792" s="60"/>
      <c r="F1792" s="267"/>
      <c r="G1792" s="267"/>
      <c r="H1792" s="267"/>
      <c r="I1792" s="267"/>
      <c r="J1792" s="267"/>
      <c r="K1792" s="267"/>
      <c r="L1792" s="267"/>
    </row>
    <row r="1793" spans="5:12">
      <c r="E1793" s="60"/>
      <c r="F1793" s="267"/>
      <c r="G1793" s="267"/>
      <c r="H1793" s="267"/>
      <c r="I1793" s="267"/>
      <c r="J1793" s="267"/>
      <c r="K1793" s="267"/>
      <c r="L1793" s="267"/>
    </row>
    <row r="1794" spans="5:12">
      <c r="E1794" s="60"/>
      <c r="F1794" s="267"/>
      <c r="G1794" s="267"/>
      <c r="H1794" s="267"/>
      <c r="I1794" s="267"/>
      <c r="J1794" s="267"/>
      <c r="K1794" s="267"/>
      <c r="L1794" s="267"/>
    </row>
    <row r="1795" spans="5:12">
      <c r="E1795" s="60"/>
      <c r="F1795" s="267"/>
      <c r="G1795" s="267"/>
      <c r="H1795" s="267"/>
      <c r="I1795" s="267"/>
      <c r="J1795" s="267"/>
      <c r="K1795" s="267"/>
      <c r="L1795" s="267"/>
    </row>
    <row r="1796" spans="5:12">
      <c r="E1796" s="60"/>
      <c r="F1796" s="267"/>
      <c r="G1796" s="267"/>
      <c r="H1796" s="267"/>
      <c r="I1796" s="267"/>
      <c r="J1796" s="267"/>
      <c r="K1796" s="267"/>
      <c r="L1796" s="267"/>
    </row>
    <row r="1797" spans="5:12">
      <c r="E1797" s="60"/>
      <c r="F1797" s="267"/>
      <c r="G1797" s="267"/>
      <c r="H1797" s="267"/>
      <c r="I1797" s="267"/>
      <c r="J1797" s="267"/>
      <c r="K1797" s="267"/>
      <c r="L1797" s="267"/>
    </row>
    <row r="1798" spans="5:12">
      <c r="E1798" s="60"/>
      <c r="F1798" s="267"/>
      <c r="G1798" s="267"/>
      <c r="H1798" s="267"/>
      <c r="I1798" s="267"/>
      <c r="J1798" s="267"/>
      <c r="K1798" s="267"/>
      <c r="L1798" s="267"/>
    </row>
    <row r="1799" spans="5:12">
      <c r="E1799" s="60"/>
      <c r="F1799" s="267"/>
      <c r="G1799" s="267"/>
      <c r="H1799" s="267"/>
      <c r="I1799" s="267"/>
      <c r="J1799" s="267"/>
      <c r="K1799" s="267"/>
      <c r="L1799" s="267"/>
    </row>
    <row r="1800" spans="5:12">
      <c r="E1800" s="60"/>
      <c r="F1800" s="267"/>
      <c r="G1800" s="267"/>
      <c r="H1800" s="267"/>
      <c r="I1800" s="267"/>
      <c r="J1800" s="267"/>
      <c r="K1800" s="267"/>
      <c r="L1800" s="267"/>
    </row>
    <row r="1801" spans="5:12">
      <c r="E1801" s="60"/>
      <c r="F1801" s="267"/>
      <c r="G1801" s="267"/>
      <c r="H1801" s="267"/>
      <c r="I1801" s="267"/>
      <c r="J1801" s="267"/>
      <c r="K1801" s="267"/>
      <c r="L1801" s="267"/>
    </row>
    <row r="1802" spans="5:12">
      <c r="E1802" s="60"/>
      <c r="F1802" s="267"/>
      <c r="G1802" s="267"/>
      <c r="H1802" s="267"/>
      <c r="I1802" s="267"/>
      <c r="J1802" s="267"/>
      <c r="K1802" s="267"/>
      <c r="L1802" s="267"/>
    </row>
    <row r="1803" spans="5:12">
      <c r="E1803" s="60"/>
      <c r="F1803" s="267"/>
      <c r="G1803" s="267"/>
      <c r="H1803" s="267"/>
      <c r="I1803" s="267"/>
      <c r="J1803" s="267"/>
      <c r="K1803" s="267"/>
      <c r="L1803" s="267"/>
    </row>
    <row r="1804" spans="5:12">
      <c r="E1804" s="60"/>
      <c r="F1804" s="267"/>
      <c r="G1804" s="267"/>
      <c r="H1804" s="267"/>
      <c r="I1804" s="267"/>
      <c r="J1804" s="267"/>
      <c r="K1804" s="267"/>
      <c r="L1804" s="267"/>
    </row>
    <row r="1805" spans="5:12">
      <c r="E1805" s="60"/>
      <c r="F1805" s="267"/>
      <c r="G1805" s="267"/>
      <c r="H1805" s="267"/>
      <c r="I1805" s="267"/>
      <c r="J1805" s="267"/>
      <c r="K1805" s="267"/>
      <c r="L1805" s="267"/>
    </row>
    <row r="1806" spans="5:12">
      <c r="E1806" s="60"/>
      <c r="F1806" s="267"/>
      <c r="G1806" s="267"/>
      <c r="H1806" s="267"/>
      <c r="I1806" s="267"/>
      <c r="J1806" s="267"/>
      <c r="K1806" s="267"/>
      <c r="L1806" s="267"/>
    </row>
    <row r="1807" spans="5:12">
      <c r="E1807" s="60"/>
      <c r="F1807" s="267"/>
      <c r="G1807" s="267"/>
      <c r="H1807" s="267"/>
      <c r="I1807" s="267"/>
      <c r="J1807" s="267"/>
      <c r="K1807" s="267"/>
      <c r="L1807" s="267"/>
    </row>
    <row r="1808" spans="5:12">
      <c r="E1808" s="60"/>
      <c r="F1808" s="267"/>
      <c r="G1808" s="267"/>
      <c r="H1808" s="267"/>
      <c r="I1808" s="267"/>
      <c r="J1808" s="267"/>
      <c r="K1808" s="267"/>
      <c r="L1808" s="267"/>
    </row>
    <row r="1809" spans="5:12">
      <c r="E1809" s="60"/>
      <c r="F1809" s="267"/>
      <c r="G1809" s="267"/>
      <c r="H1809" s="267"/>
      <c r="I1809" s="267"/>
      <c r="J1809" s="267"/>
      <c r="K1809" s="267"/>
      <c r="L1809" s="267"/>
    </row>
    <row r="1810" spans="5:12">
      <c r="E1810" s="60"/>
      <c r="F1810" s="267"/>
      <c r="G1810" s="267"/>
      <c r="H1810" s="267"/>
      <c r="I1810" s="267"/>
      <c r="J1810" s="267"/>
      <c r="K1810" s="267"/>
      <c r="L1810" s="267"/>
    </row>
    <row r="1811" spans="5:12">
      <c r="E1811" s="60"/>
      <c r="F1811" s="267"/>
      <c r="G1811" s="267"/>
      <c r="H1811" s="267"/>
      <c r="I1811" s="267"/>
      <c r="J1811" s="267"/>
      <c r="K1811" s="267"/>
      <c r="L1811" s="267"/>
    </row>
    <row r="1812" spans="5:12">
      <c r="E1812" s="60"/>
      <c r="F1812" s="267"/>
      <c r="G1812" s="267"/>
      <c r="H1812" s="267"/>
      <c r="I1812" s="267"/>
      <c r="J1812" s="267"/>
      <c r="K1812" s="267"/>
      <c r="L1812" s="267"/>
    </row>
    <row r="1813" spans="5:12">
      <c r="E1813" s="60"/>
      <c r="F1813" s="267"/>
      <c r="G1813" s="267"/>
      <c r="H1813" s="267"/>
      <c r="I1813" s="267"/>
      <c r="J1813" s="267"/>
      <c r="K1813" s="267"/>
      <c r="L1813" s="267"/>
    </row>
    <row r="1814" spans="5:12">
      <c r="E1814" s="60"/>
      <c r="F1814" s="267"/>
      <c r="G1814" s="267"/>
      <c r="H1814" s="267"/>
      <c r="I1814" s="267"/>
      <c r="J1814" s="267"/>
      <c r="K1814" s="267"/>
      <c r="L1814" s="267"/>
    </row>
    <row r="1815" spans="5:12">
      <c r="E1815" s="60"/>
      <c r="F1815" s="267"/>
      <c r="G1815" s="267"/>
      <c r="H1815" s="267"/>
      <c r="I1815" s="267"/>
      <c r="J1815" s="267"/>
      <c r="K1815" s="267"/>
      <c r="L1815" s="267"/>
    </row>
    <row r="1816" spans="5:12">
      <c r="E1816" s="60"/>
      <c r="F1816" s="267"/>
      <c r="G1816" s="267"/>
      <c r="H1816" s="267"/>
      <c r="I1816" s="267"/>
      <c r="J1816" s="267"/>
      <c r="K1816" s="267"/>
      <c r="L1816" s="267"/>
    </row>
    <row r="1817" spans="5:12">
      <c r="E1817" s="60"/>
      <c r="F1817" s="267"/>
      <c r="G1817" s="267"/>
      <c r="H1817" s="267"/>
      <c r="I1817" s="267"/>
      <c r="J1817" s="267"/>
      <c r="K1817" s="267"/>
      <c r="L1817" s="267"/>
    </row>
    <row r="1818" spans="5:12">
      <c r="E1818" s="60"/>
      <c r="F1818" s="267"/>
      <c r="G1818" s="267"/>
      <c r="H1818" s="267"/>
      <c r="I1818" s="267"/>
      <c r="J1818" s="267"/>
      <c r="K1818" s="267"/>
      <c r="L1818" s="267"/>
    </row>
    <row r="1819" spans="5:12">
      <c r="E1819" s="60"/>
      <c r="F1819" s="267"/>
      <c r="G1819" s="267"/>
      <c r="H1819" s="267"/>
      <c r="I1819" s="267"/>
      <c r="J1819" s="267"/>
      <c r="K1819" s="267"/>
      <c r="L1819" s="267"/>
    </row>
    <row r="1820" spans="5:12">
      <c r="E1820" s="60"/>
      <c r="F1820" s="267"/>
      <c r="G1820" s="267"/>
      <c r="H1820" s="267"/>
      <c r="I1820" s="267"/>
      <c r="J1820" s="267"/>
      <c r="K1820" s="267"/>
      <c r="L1820" s="267"/>
    </row>
    <row r="1821" spans="5:12">
      <c r="E1821" s="60"/>
      <c r="F1821" s="267"/>
      <c r="G1821" s="267"/>
      <c r="H1821" s="267"/>
      <c r="I1821" s="267"/>
      <c r="J1821" s="267"/>
      <c r="K1821" s="267"/>
      <c r="L1821" s="267"/>
    </row>
    <row r="1822" spans="5:12">
      <c r="E1822" s="60"/>
      <c r="F1822" s="267"/>
      <c r="G1822" s="267"/>
      <c r="H1822" s="267"/>
      <c r="I1822" s="267"/>
      <c r="J1822" s="267"/>
      <c r="K1822" s="267"/>
      <c r="L1822" s="267"/>
    </row>
    <row r="1823" spans="5:12">
      <c r="E1823" s="60"/>
      <c r="F1823" s="267"/>
      <c r="G1823" s="267"/>
      <c r="H1823" s="267"/>
      <c r="I1823" s="267"/>
      <c r="J1823" s="267"/>
      <c r="K1823" s="267"/>
      <c r="L1823" s="267"/>
    </row>
    <row r="1824" spans="5:12">
      <c r="E1824" s="60"/>
      <c r="F1824" s="267"/>
      <c r="G1824" s="267"/>
      <c r="H1824" s="267"/>
      <c r="I1824" s="267"/>
      <c r="J1824" s="267"/>
      <c r="K1824" s="267"/>
      <c r="L1824" s="267"/>
    </row>
    <row r="1825" spans="5:12">
      <c r="E1825" s="60"/>
      <c r="F1825" s="267"/>
      <c r="G1825" s="267"/>
      <c r="H1825" s="267"/>
      <c r="I1825" s="267"/>
      <c r="J1825" s="267"/>
      <c r="K1825" s="267"/>
      <c r="L1825" s="267"/>
    </row>
    <row r="1826" spans="5:12">
      <c r="E1826" s="60"/>
      <c r="F1826" s="267"/>
      <c r="G1826" s="267"/>
      <c r="H1826" s="267"/>
      <c r="I1826" s="267"/>
      <c r="J1826" s="267"/>
      <c r="K1826" s="267"/>
      <c r="L1826" s="267"/>
    </row>
    <row r="1827" spans="5:12">
      <c r="E1827" s="60"/>
      <c r="F1827" s="267"/>
      <c r="G1827" s="267"/>
      <c r="H1827" s="267"/>
      <c r="I1827" s="267"/>
      <c r="J1827" s="267"/>
      <c r="K1827" s="267"/>
      <c r="L1827" s="267"/>
    </row>
    <row r="1828" spans="5:12">
      <c r="E1828" s="60"/>
      <c r="F1828" s="267"/>
      <c r="G1828" s="267"/>
      <c r="H1828" s="267"/>
      <c r="I1828" s="267"/>
      <c r="J1828" s="267"/>
      <c r="K1828" s="267"/>
      <c r="L1828" s="267"/>
    </row>
    <row r="1829" spans="5:12">
      <c r="E1829" s="60"/>
      <c r="F1829" s="267"/>
      <c r="G1829" s="267"/>
      <c r="H1829" s="267"/>
      <c r="I1829" s="267"/>
      <c r="J1829" s="267"/>
      <c r="K1829" s="267"/>
      <c r="L1829" s="267"/>
    </row>
    <row r="1830" spans="5:12">
      <c r="E1830" s="60"/>
      <c r="F1830" s="267"/>
      <c r="G1830" s="267"/>
      <c r="H1830" s="267"/>
      <c r="I1830" s="267"/>
      <c r="J1830" s="267"/>
      <c r="K1830" s="267"/>
      <c r="L1830" s="267"/>
    </row>
    <row r="1831" spans="5:12">
      <c r="E1831" s="60"/>
      <c r="F1831" s="267"/>
      <c r="G1831" s="267"/>
      <c r="H1831" s="267"/>
      <c r="I1831" s="267"/>
      <c r="J1831" s="267"/>
      <c r="K1831" s="267"/>
      <c r="L1831" s="267"/>
    </row>
    <row r="1832" spans="5:12">
      <c r="E1832" s="60"/>
      <c r="F1832" s="267"/>
      <c r="G1832" s="267"/>
      <c r="H1832" s="267"/>
      <c r="I1832" s="267"/>
      <c r="J1832" s="267"/>
      <c r="K1832" s="267"/>
      <c r="L1832" s="267"/>
    </row>
    <row r="1833" spans="5:12">
      <c r="E1833" s="60"/>
      <c r="F1833" s="267"/>
      <c r="G1833" s="267"/>
      <c r="H1833" s="267"/>
      <c r="I1833" s="267"/>
      <c r="J1833" s="267"/>
      <c r="K1833" s="267"/>
      <c r="L1833" s="267"/>
    </row>
    <row r="1834" spans="5:12">
      <c r="E1834" s="60"/>
      <c r="F1834" s="267"/>
      <c r="G1834" s="267"/>
      <c r="H1834" s="267"/>
      <c r="I1834" s="267"/>
      <c r="J1834" s="267"/>
      <c r="K1834" s="267"/>
      <c r="L1834" s="267"/>
    </row>
    <row r="1835" spans="5:12">
      <c r="E1835" s="60"/>
      <c r="F1835" s="267"/>
      <c r="G1835" s="267"/>
      <c r="H1835" s="267"/>
      <c r="I1835" s="267"/>
      <c r="J1835" s="267"/>
      <c r="K1835" s="267"/>
      <c r="L1835" s="267"/>
    </row>
    <row r="1836" spans="5:12">
      <c r="E1836" s="60"/>
      <c r="F1836" s="267"/>
      <c r="G1836" s="267"/>
      <c r="H1836" s="267"/>
      <c r="I1836" s="267"/>
      <c r="J1836" s="267"/>
      <c r="K1836" s="267"/>
      <c r="L1836" s="267"/>
    </row>
    <row r="1837" spans="5:12">
      <c r="E1837" s="60"/>
      <c r="F1837" s="267"/>
      <c r="G1837" s="267"/>
      <c r="H1837" s="267"/>
      <c r="I1837" s="267"/>
      <c r="J1837" s="267"/>
      <c r="K1837" s="267"/>
      <c r="L1837" s="267"/>
    </row>
    <row r="1838" spans="5:12">
      <c r="E1838" s="60"/>
      <c r="F1838" s="267"/>
      <c r="G1838" s="267"/>
      <c r="H1838" s="267"/>
      <c r="I1838" s="267"/>
      <c r="J1838" s="267"/>
      <c r="K1838" s="267"/>
      <c r="L1838" s="267"/>
    </row>
    <row r="1839" spans="5:12">
      <c r="E1839" s="60"/>
      <c r="F1839" s="267"/>
      <c r="G1839" s="267"/>
      <c r="H1839" s="267"/>
      <c r="I1839" s="267"/>
      <c r="J1839" s="267"/>
      <c r="K1839" s="267"/>
      <c r="L1839" s="267"/>
    </row>
    <row r="1840" spans="5:12">
      <c r="E1840" s="60"/>
      <c r="F1840" s="267"/>
      <c r="G1840" s="267"/>
      <c r="H1840" s="267"/>
      <c r="I1840" s="267"/>
      <c r="J1840" s="267"/>
      <c r="K1840" s="267"/>
      <c r="L1840" s="267"/>
    </row>
    <row r="1841" spans="5:12">
      <c r="E1841" s="60"/>
      <c r="F1841" s="267"/>
      <c r="G1841" s="267"/>
      <c r="H1841" s="267"/>
      <c r="I1841" s="267"/>
      <c r="J1841" s="267"/>
      <c r="K1841" s="267"/>
      <c r="L1841" s="267"/>
    </row>
    <row r="1842" spans="5:12">
      <c r="E1842" s="60"/>
      <c r="F1842" s="267"/>
      <c r="G1842" s="267"/>
      <c r="H1842" s="267"/>
      <c r="I1842" s="267"/>
      <c r="J1842" s="267"/>
      <c r="K1842" s="267"/>
      <c r="L1842" s="267"/>
    </row>
    <row r="1843" spans="5:12">
      <c r="E1843" s="60"/>
      <c r="F1843" s="267"/>
      <c r="G1843" s="267"/>
      <c r="H1843" s="267"/>
      <c r="I1843" s="267"/>
      <c r="J1843" s="267"/>
      <c r="K1843" s="267"/>
      <c r="L1843" s="267"/>
    </row>
    <row r="1844" spans="5:12">
      <c r="E1844" s="60"/>
      <c r="F1844" s="267"/>
      <c r="G1844" s="267"/>
      <c r="H1844" s="267"/>
      <c r="I1844" s="267"/>
      <c r="J1844" s="267"/>
      <c r="K1844" s="267"/>
      <c r="L1844" s="267"/>
    </row>
    <row r="1845" spans="5:12">
      <c r="E1845" s="60"/>
      <c r="F1845" s="267"/>
      <c r="G1845" s="267"/>
      <c r="H1845" s="267"/>
      <c r="I1845" s="267"/>
      <c r="J1845" s="267"/>
      <c r="K1845" s="267"/>
      <c r="L1845" s="267"/>
    </row>
    <row r="1846" spans="5:12">
      <c r="E1846" s="60"/>
      <c r="F1846" s="267"/>
      <c r="G1846" s="267"/>
      <c r="H1846" s="267"/>
      <c r="I1846" s="267"/>
      <c r="J1846" s="267"/>
      <c r="K1846" s="267"/>
      <c r="L1846" s="267"/>
    </row>
    <row r="1847" spans="5:12">
      <c r="E1847" s="60"/>
      <c r="F1847" s="267"/>
      <c r="G1847" s="267"/>
      <c r="H1847" s="267"/>
      <c r="I1847" s="267"/>
      <c r="J1847" s="267"/>
      <c r="K1847" s="267"/>
      <c r="L1847" s="267"/>
    </row>
    <row r="1848" spans="5:12">
      <c r="E1848" s="60"/>
      <c r="F1848" s="267"/>
      <c r="G1848" s="267"/>
      <c r="H1848" s="267"/>
      <c r="I1848" s="267"/>
      <c r="J1848" s="267"/>
      <c r="K1848" s="267"/>
      <c r="L1848" s="267"/>
    </row>
    <row r="1849" spans="5:12">
      <c r="E1849" s="60"/>
      <c r="F1849" s="267"/>
      <c r="G1849" s="267"/>
      <c r="H1849" s="267"/>
      <c r="I1849" s="267"/>
      <c r="J1849" s="267"/>
      <c r="K1849" s="267"/>
      <c r="L1849" s="267"/>
    </row>
    <row r="1850" spans="5:12">
      <c r="E1850" s="60"/>
      <c r="F1850" s="267"/>
      <c r="G1850" s="267"/>
      <c r="H1850" s="267"/>
      <c r="I1850" s="267"/>
      <c r="J1850" s="267"/>
      <c r="K1850" s="267"/>
      <c r="L1850" s="267"/>
    </row>
    <row r="1851" spans="5:12">
      <c r="E1851" s="60"/>
      <c r="F1851" s="267"/>
      <c r="G1851" s="267"/>
      <c r="H1851" s="267"/>
      <c r="I1851" s="267"/>
      <c r="J1851" s="267"/>
      <c r="K1851" s="267"/>
      <c r="L1851" s="267"/>
    </row>
    <row r="1852" spans="5:12">
      <c r="E1852" s="60"/>
      <c r="F1852" s="267"/>
      <c r="G1852" s="267"/>
      <c r="H1852" s="267"/>
      <c r="I1852" s="267"/>
      <c r="J1852" s="267"/>
      <c r="K1852" s="267"/>
      <c r="L1852" s="267"/>
    </row>
    <row r="1853" spans="5:12">
      <c r="E1853" s="60"/>
      <c r="F1853" s="267"/>
      <c r="G1853" s="267"/>
      <c r="H1853" s="267"/>
      <c r="I1853" s="267"/>
      <c r="J1853" s="267"/>
      <c r="K1853" s="267"/>
      <c r="L1853" s="267"/>
    </row>
    <row r="1854" spans="5:12">
      <c r="E1854" s="60"/>
      <c r="F1854" s="267"/>
      <c r="G1854" s="267"/>
      <c r="H1854" s="267"/>
      <c r="I1854" s="267"/>
      <c r="J1854" s="267"/>
      <c r="K1854" s="267"/>
      <c r="L1854" s="267"/>
    </row>
    <row r="1855" spans="5:12">
      <c r="E1855" s="60"/>
      <c r="F1855" s="267"/>
      <c r="G1855" s="267"/>
      <c r="H1855" s="267"/>
      <c r="I1855" s="267"/>
      <c r="J1855" s="267"/>
      <c r="K1855" s="267"/>
      <c r="L1855" s="267"/>
    </row>
    <row r="1856" spans="5:12">
      <c r="E1856" s="60"/>
      <c r="F1856" s="267"/>
      <c r="G1856" s="267"/>
      <c r="H1856" s="267"/>
      <c r="I1856" s="267"/>
      <c r="J1856" s="267"/>
      <c r="K1856" s="267"/>
      <c r="L1856" s="267"/>
    </row>
    <row r="1857" spans="5:12">
      <c r="E1857" s="60"/>
      <c r="F1857" s="267"/>
      <c r="G1857" s="267"/>
      <c r="H1857" s="267"/>
      <c r="I1857" s="267"/>
      <c r="J1857" s="267"/>
      <c r="K1857" s="267"/>
      <c r="L1857" s="267"/>
    </row>
    <row r="1858" spans="5:12">
      <c r="E1858" s="60"/>
      <c r="F1858" s="267"/>
      <c r="G1858" s="267"/>
      <c r="H1858" s="267"/>
      <c r="I1858" s="267"/>
      <c r="J1858" s="267"/>
      <c r="K1858" s="267"/>
      <c r="L1858" s="267"/>
    </row>
    <row r="1859" spans="5:12">
      <c r="E1859" s="60"/>
      <c r="F1859" s="267"/>
      <c r="G1859" s="267"/>
      <c r="H1859" s="267"/>
      <c r="I1859" s="267"/>
      <c r="J1859" s="267"/>
      <c r="K1859" s="267"/>
      <c r="L1859" s="267"/>
    </row>
    <row r="1860" spans="5:12">
      <c r="E1860" s="60"/>
      <c r="F1860" s="267"/>
      <c r="G1860" s="267"/>
      <c r="H1860" s="267"/>
      <c r="I1860" s="267"/>
      <c r="J1860" s="267"/>
      <c r="K1860" s="267"/>
      <c r="L1860" s="267"/>
    </row>
    <row r="1861" spans="5:12">
      <c r="E1861" s="60"/>
      <c r="F1861" s="267"/>
      <c r="G1861" s="267"/>
      <c r="H1861" s="267"/>
      <c r="I1861" s="267"/>
      <c r="J1861" s="267"/>
      <c r="K1861" s="267"/>
      <c r="L1861" s="267"/>
    </row>
    <row r="1862" spans="5:12">
      <c r="E1862" s="60"/>
      <c r="F1862" s="267"/>
      <c r="G1862" s="267"/>
      <c r="H1862" s="267"/>
      <c r="I1862" s="267"/>
      <c r="J1862" s="267"/>
      <c r="K1862" s="267"/>
      <c r="L1862" s="267"/>
    </row>
    <row r="1863" spans="5:12">
      <c r="E1863" s="60"/>
      <c r="F1863" s="267"/>
      <c r="G1863" s="267"/>
      <c r="H1863" s="267"/>
      <c r="I1863" s="267"/>
      <c r="J1863" s="267"/>
      <c r="K1863" s="267"/>
      <c r="L1863" s="267"/>
    </row>
    <row r="1864" spans="5:12">
      <c r="E1864" s="60"/>
      <c r="F1864" s="267"/>
      <c r="G1864" s="267"/>
      <c r="H1864" s="267"/>
      <c r="I1864" s="267"/>
      <c r="J1864" s="267"/>
      <c r="K1864" s="267"/>
      <c r="L1864" s="267"/>
    </row>
    <row r="1865" spans="5:12">
      <c r="E1865" s="60"/>
      <c r="F1865" s="267"/>
      <c r="G1865" s="267"/>
      <c r="H1865" s="267"/>
      <c r="I1865" s="267"/>
      <c r="J1865" s="267"/>
      <c r="K1865" s="267"/>
      <c r="L1865" s="267"/>
    </row>
    <row r="1866" spans="5:12">
      <c r="E1866" s="60"/>
      <c r="F1866" s="267"/>
      <c r="G1866" s="267"/>
      <c r="H1866" s="267"/>
      <c r="I1866" s="267"/>
      <c r="J1866" s="267"/>
      <c r="K1866" s="267"/>
      <c r="L1866" s="267"/>
    </row>
    <row r="1867" spans="5:12">
      <c r="E1867" s="60"/>
      <c r="F1867" s="267"/>
      <c r="G1867" s="267"/>
      <c r="H1867" s="267"/>
      <c r="I1867" s="267"/>
      <c r="J1867" s="267"/>
      <c r="K1867" s="267"/>
      <c r="L1867" s="267"/>
    </row>
    <row r="1868" spans="5:12">
      <c r="E1868" s="60"/>
      <c r="F1868" s="267"/>
      <c r="G1868" s="267"/>
      <c r="H1868" s="267"/>
      <c r="I1868" s="267"/>
      <c r="J1868" s="267"/>
      <c r="K1868" s="267"/>
      <c r="L1868" s="267"/>
    </row>
    <row r="1869" spans="5:12">
      <c r="E1869" s="60"/>
      <c r="F1869" s="267"/>
      <c r="G1869" s="267"/>
      <c r="H1869" s="267"/>
      <c r="I1869" s="267"/>
      <c r="J1869" s="267"/>
      <c r="K1869" s="267"/>
      <c r="L1869" s="267"/>
    </row>
    <row r="1870" spans="5:12">
      <c r="E1870" s="60"/>
      <c r="F1870" s="267"/>
      <c r="G1870" s="267"/>
      <c r="H1870" s="267"/>
      <c r="I1870" s="267"/>
      <c r="J1870" s="267"/>
      <c r="K1870" s="267"/>
      <c r="L1870" s="267"/>
    </row>
    <row r="1871" spans="5:12">
      <c r="E1871" s="60"/>
      <c r="F1871" s="267"/>
      <c r="G1871" s="267"/>
      <c r="H1871" s="267"/>
      <c r="I1871" s="267"/>
      <c r="J1871" s="267"/>
      <c r="K1871" s="267"/>
      <c r="L1871" s="267"/>
    </row>
    <row r="1872" spans="5:12">
      <c r="E1872" s="60"/>
      <c r="F1872" s="267"/>
      <c r="G1872" s="267"/>
      <c r="H1872" s="267"/>
      <c r="I1872" s="267"/>
      <c r="J1872" s="267"/>
      <c r="K1872" s="267"/>
      <c r="L1872" s="267"/>
    </row>
    <row r="1873" spans="5:12">
      <c r="E1873" s="60"/>
      <c r="F1873" s="267"/>
      <c r="G1873" s="267"/>
      <c r="H1873" s="267"/>
      <c r="I1873" s="267"/>
      <c r="J1873" s="267"/>
      <c r="K1873" s="267"/>
      <c r="L1873" s="267"/>
    </row>
    <row r="1874" spans="5:12">
      <c r="E1874" s="60"/>
      <c r="F1874" s="267"/>
      <c r="G1874" s="267"/>
      <c r="H1874" s="267"/>
      <c r="I1874" s="267"/>
      <c r="J1874" s="267"/>
      <c r="K1874" s="267"/>
      <c r="L1874" s="267"/>
    </row>
    <row r="1875" spans="5:12">
      <c r="E1875" s="60"/>
      <c r="F1875" s="267"/>
      <c r="G1875" s="267"/>
      <c r="H1875" s="267"/>
      <c r="I1875" s="267"/>
      <c r="J1875" s="267"/>
      <c r="K1875" s="267"/>
      <c r="L1875" s="267"/>
    </row>
    <row r="1876" spans="5:12">
      <c r="E1876" s="60"/>
      <c r="F1876" s="267"/>
      <c r="G1876" s="267"/>
      <c r="H1876" s="267"/>
      <c r="I1876" s="267"/>
      <c r="J1876" s="267"/>
      <c r="K1876" s="267"/>
      <c r="L1876" s="267"/>
    </row>
    <row r="1877" spans="5:12">
      <c r="E1877" s="60"/>
      <c r="F1877" s="267"/>
      <c r="G1877" s="267"/>
      <c r="H1877" s="267"/>
      <c r="I1877" s="267"/>
      <c r="J1877" s="267"/>
      <c r="K1877" s="267"/>
      <c r="L1877" s="267"/>
    </row>
    <row r="1878" spans="5:12">
      <c r="E1878" s="60"/>
      <c r="F1878" s="267"/>
      <c r="G1878" s="267"/>
      <c r="H1878" s="267"/>
      <c r="I1878" s="267"/>
      <c r="J1878" s="267"/>
      <c r="K1878" s="267"/>
      <c r="L1878" s="267"/>
    </row>
    <row r="1879" spans="5:12">
      <c r="E1879" s="60"/>
      <c r="F1879" s="267"/>
      <c r="G1879" s="267"/>
      <c r="H1879" s="267"/>
      <c r="I1879" s="267"/>
      <c r="J1879" s="267"/>
      <c r="K1879" s="267"/>
      <c r="L1879" s="267"/>
    </row>
    <row r="1880" spans="5:12">
      <c r="E1880" s="60"/>
      <c r="F1880" s="267"/>
      <c r="G1880" s="267"/>
      <c r="H1880" s="267"/>
      <c r="I1880" s="267"/>
      <c r="J1880" s="267"/>
      <c r="K1880" s="267"/>
      <c r="L1880" s="267"/>
    </row>
    <row r="1881" spans="5:12">
      <c r="E1881" s="60"/>
      <c r="F1881" s="267"/>
      <c r="G1881" s="267"/>
      <c r="H1881" s="267"/>
      <c r="I1881" s="267"/>
      <c r="J1881" s="267"/>
      <c r="K1881" s="267"/>
      <c r="L1881" s="267"/>
    </row>
    <row r="1882" spans="5:12">
      <c r="E1882" s="60"/>
      <c r="F1882" s="267"/>
      <c r="G1882" s="267"/>
      <c r="H1882" s="267"/>
      <c r="I1882" s="267"/>
      <c r="J1882" s="267"/>
      <c r="K1882" s="267"/>
      <c r="L1882" s="267"/>
    </row>
    <row r="1883" spans="5:12">
      <c r="E1883" s="60"/>
      <c r="F1883" s="267"/>
      <c r="G1883" s="267"/>
      <c r="H1883" s="267"/>
      <c r="I1883" s="267"/>
      <c r="J1883" s="267"/>
      <c r="K1883" s="267"/>
      <c r="L1883" s="267"/>
    </row>
    <row r="1884" spans="5:12">
      <c r="E1884" s="60"/>
      <c r="F1884" s="267"/>
      <c r="G1884" s="267"/>
      <c r="H1884" s="267"/>
      <c r="I1884" s="267"/>
      <c r="J1884" s="267"/>
      <c r="K1884" s="267"/>
      <c r="L1884" s="267"/>
    </row>
    <row r="1885" spans="5:12">
      <c r="E1885" s="60"/>
      <c r="F1885" s="267"/>
      <c r="G1885" s="267"/>
      <c r="H1885" s="267"/>
      <c r="I1885" s="267"/>
      <c r="J1885" s="267"/>
      <c r="K1885" s="267"/>
      <c r="L1885" s="267"/>
    </row>
    <row r="1886" spans="5:12">
      <c r="E1886" s="60"/>
      <c r="F1886" s="267"/>
      <c r="G1886" s="267"/>
      <c r="H1886" s="267"/>
      <c r="I1886" s="267"/>
      <c r="J1886" s="267"/>
      <c r="K1886" s="267"/>
      <c r="L1886" s="267"/>
    </row>
    <row r="1887" spans="5:12">
      <c r="E1887" s="60"/>
      <c r="F1887" s="267"/>
      <c r="G1887" s="267"/>
      <c r="H1887" s="267"/>
      <c r="I1887" s="267"/>
      <c r="J1887" s="267"/>
      <c r="K1887" s="267"/>
      <c r="L1887" s="267"/>
    </row>
    <row r="1888" spans="5:12">
      <c r="E1888" s="60"/>
      <c r="F1888" s="267"/>
      <c r="G1888" s="267"/>
      <c r="H1888" s="267"/>
      <c r="I1888" s="267"/>
      <c r="J1888" s="267"/>
      <c r="K1888" s="267"/>
      <c r="L1888" s="267"/>
    </row>
    <row r="1889" spans="5:12">
      <c r="E1889" s="60"/>
      <c r="F1889" s="267"/>
      <c r="G1889" s="267"/>
      <c r="H1889" s="267"/>
      <c r="I1889" s="267"/>
      <c r="J1889" s="267"/>
      <c r="K1889" s="267"/>
      <c r="L1889" s="267"/>
    </row>
    <row r="1890" spans="5:12">
      <c r="E1890" s="60"/>
      <c r="F1890" s="267"/>
      <c r="G1890" s="267"/>
      <c r="H1890" s="267"/>
      <c r="I1890" s="267"/>
      <c r="J1890" s="267"/>
      <c r="K1890" s="267"/>
      <c r="L1890" s="267"/>
    </row>
    <row r="1891" spans="5:12">
      <c r="E1891" s="60"/>
      <c r="F1891" s="267"/>
      <c r="G1891" s="267"/>
      <c r="H1891" s="267"/>
      <c r="I1891" s="267"/>
      <c r="J1891" s="267"/>
      <c r="K1891" s="267"/>
      <c r="L1891" s="267"/>
    </row>
    <row r="1892" spans="5:12">
      <c r="E1892" s="60"/>
      <c r="F1892" s="267"/>
      <c r="G1892" s="267"/>
      <c r="H1892" s="267"/>
      <c r="I1892" s="267"/>
      <c r="J1892" s="267"/>
      <c r="K1892" s="267"/>
      <c r="L1892" s="267"/>
    </row>
    <row r="1893" spans="5:12">
      <c r="E1893" s="60"/>
      <c r="F1893" s="267"/>
      <c r="G1893" s="267"/>
      <c r="H1893" s="267"/>
      <c r="I1893" s="267"/>
      <c r="J1893" s="267"/>
      <c r="K1893" s="267"/>
      <c r="L1893" s="267"/>
    </row>
    <row r="1894" spans="5:12">
      <c r="E1894" s="60"/>
      <c r="F1894" s="267"/>
      <c r="G1894" s="267"/>
      <c r="H1894" s="267"/>
      <c r="I1894" s="267"/>
      <c r="J1894" s="267"/>
      <c r="K1894" s="267"/>
      <c r="L1894" s="267"/>
    </row>
    <row r="1895" spans="5:12">
      <c r="E1895" s="60"/>
      <c r="F1895" s="267"/>
      <c r="G1895" s="267"/>
      <c r="H1895" s="267"/>
      <c r="I1895" s="267"/>
      <c r="J1895" s="267"/>
      <c r="K1895" s="267"/>
      <c r="L1895" s="267"/>
    </row>
    <row r="1896" spans="5:12">
      <c r="E1896" s="60"/>
      <c r="F1896" s="267"/>
      <c r="G1896" s="267"/>
      <c r="H1896" s="267"/>
      <c r="I1896" s="267"/>
      <c r="J1896" s="267"/>
      <c r="K1896" s="267"/>
      <c r="L1896" s="267"/>
    </row>
    <row r="1897" spans="5:12">
      <c r="E1897" s="60"/>
      <c r="F1897" s="267"/>
      <c r="G1897" s="267"/>
      <c r="H1897" s="267"/>
      <c r="I1897" s="267"/>
      <c r="J1897" s="267"/>
      <c r="K1897" s="267"/>
      <c r="L1897" s="267"/>
    </row>
    <row r="1898" spans="5:12">
      <c r="E1898" s="60"/>
      <c r="F1898" s="267"/>
      <c r="G1898" s="267"/>
      <c r="H1898" s="267"/>
      <c r="I1898" s="267"/>
      <c r="J1898" s="267"/>
      <c r="K1898" s="267"/>
      <c r="L1898" s="267"/>
    </row>
    <row r="1899" spans="5:12">
      <c r="E1899" s="60"/>
      <c r="F1899" s="267"/>
      <c r="G1899" s="267"/>
      <c r="H1899" s="267"/>
      <c r="I1899" s="267"/>
      <c r="J1899" s="267"/>
      <c r="K1899" s="267"/>
      <c r="L1899" s="267"/>
    </row>
    <row r="1900" spans="5:12">
      <c r="E1900" s="60"/>
      <c r="F1900" s="267"/>
      <c r="G1900" s="267"/>
      <c r="H1900" s="267"/>
      <c r="I1900" s="267"/>
      <c r="J1900" s="267"/>
      <c r="K1900" s="267"/>
      <c r="L1900" s="267"/>
    </row>
    <row r="1901" spans="5:12">
      <c r="E1901" s="60"/>
      <c r="F1901" s="267"/>
      <c r="G1901" s="267"/>
      <c r="H1901" s="267"/>
      <c r="I1901" s="267"/>
      <c r="J1901" s="267"/>
      <c r="K1901" s="267"/>
      <c r="L1901" s="267"/>
    </row>
    <row r="1902" spans="5:12">
      <c r="E1902" s="60"/>
      <c r="F1902" s="267"/>
      <c r="G1902" s="267"/>
      <c r="H1902" s="267"/>
      <c r="I1902" s="267"/>
      <c r="J1902" s="267"/>
      <c r="K1902" s="267"/>
      <c r="L1902" s="267"/>
    </row>
    <row r="1903" spans="5:12">
      <c r="E1903" s="60"/>
      <c r="F1903" s="267"/>
      <c r="G1903" s="267"/>
      <c r="H1903" s="267"/>
      <c r="I1903" s="267"/>
      <c r="J1903" s="267"/>
      <c r="K1903" s="267"/>
      <c r="L1903" s="267"/>
    </row>
    <row r="1904" spans="5:12">
      <c r="E1904" s="60"/>
      <c r="F1904" s="267"/>
      <c r="G1904" s="267"/>
      <c r="H1904" s="267"/>
      <c r="I1904" s="267"/>
      <c r="J1904" s="267"/>
      <c r="K1904" s="267"/>
      <c r="L1904" s="267"/>
    </row>
    <row r="1905" spans="5:12">
      <c r="E1905" s="60"/>
      <c r="F1905" s="267"/>
      <c r="G1905" s="267"/>
      <c r="H1905" s="267"/>
      <c r="I1905" s="267"/>
      <c r="J1905" s="267"/>
      <c r="K1905" s="267"/>
      <c r="L1905" s="267"/>
    </row>
    <row r="1906" spans="5:12">
      <c r="E1906" s="60"/>
      <c r="F1906" s="267"/>
      <c r="G1906" s="267"/>
      <c r="H1906" s="267"/>
      <c r="I1906" s="267"/>
      <c r="J1906" s="267"/>
      <c r="K1906" s="267"/>
      <c r="L1906" s="267"/>
    </row>
    <row r="1907" spans="5:12">
      <c r="E1907" s="60"/>
      <c r="F1907" s="267"/>
      <c r="G1907" s="267"/>
      <c r="H1907" s="267"/>
      <c r="I1907" s="267"/>
      <c r="J1907" s="267"/>
      <c r="K1907" s="267"/>
      <c r="L1907" s="267"/>
    </row>
    <row r="1908" spans="5:12">
      <c r="E1908" s="60"/>
      <c r="F1908" s="267"/>
      <c r="G1908" s="267"/>
      <c r="H1908" s="267"/>
      <c r="I1908" s="267"/>
      <c r="J1908" s="267"/>
      <c r="K1908" s="267"/>
      <c r="L1908" s="267"/>
    </row>
    <row r="1909" spans="5:12">
      <c r="E1909" s="60"/>
      <c r="F1909" s="267"/>
      <c r="G1909" s="267"/>
      <c r="H1909" s="267"/>
      <c r="I1909" s="267"/>
      <c r="J1909" s="267"/>
      <c r="K1909" s="267"/>
      <c r="L1909" s="267"/>
    </row>
    <row r="1910" spans="5:12">
      <c r="E1910" s="60"/>
      <c r="F1910" s="267"/>
      <c r="G1910" s="267"/>
      <c r="H1910" s="267"/>
      <c r="I1910" s="267"/>
      <c r="J1910" s="267"/>
      <c r="K1910" s="267"/>
      <c r="L1910" s="267"/>
    </row>
    <row r="1911" spans="5:12">
      <c r="E1911" s="60"/>
      <c r="F1911" s="267"/>
      <c r="G1911" s="267"/>
      <c r="H1911" s="267"/>
      <c r="I1911" s="267"/>
      <c r="J1911" s="267"/>
      <c r="K1911" s="267"/>
      <c r="L1911" s="267"/>
    </row>
    <row r="1912" spans="5:12">
      <c r="E1912" s="60"/>
      <c r="F1912" s="267"/>
      <c r="G1912" s="267"/>
      <c r="H1912" s="267"/>
      <c r="I1912" s="267"/>
      <c r="J1912" s="267"/>
      <c r="K1912" s="267"/>
      <c r="L1912" s="267"/>
    </row>
    <row r="1913" spans="5:12">
      <c r="E1913" s="60"/>
      <c r="F1913" s="267"/>
      <c r="G1913" s="267"/>
      <c r="H1913" s="267"/>
      <c r="I1913" s="267"/>
      <c r="J1913" s="267"/>
      <c r="K1913" s="267"/>
      <c r="L1913" s="267"/>
    </row>
    <row r="1914" spans="5:12">
      <c r="E1914" s="60"/>
      <c r="F1914" s="267"/>
      <c r="G1914" s="267"/>
      <c r="H1914" s="267"/>
      <c r="I1914" s="267"/>
      <c r="J1914" s="267"/>
      <c r="K1914" s="267"/>
      <c r="L1914" s="267"/>
    </row>
    <row r="1915" spans="5:12">
      <c r="E1915" s="60"/>
      <c r="F1915" s="267"/>
      <c r="G1915" s="267"/>
      <c r="H1915" s="267"/>
      <c r="I1915" s="267"/>
      <c r="J1915" s="267"/>
      <c r="K1915" s="267"/>
      <c r="L1915" s="267"/>
    </row>
    <row r="1916" spans="5:12">
      <c r="E1916" s="60"/>
      <c r="F1916" s="267"/>
      <c r="G1916" s="267"/>
      <c r="H1916" s="267"/>
      <c r="I1916" s="267"/>
      <c r="J1916" s="267"/>
      <c r="K1916" s="267"/>
      <c r="L1916" s="267"/>
    </row>
    <row r="1917" spans="5:12">
      <c r="E1917" s="60"/>
      <c r="F1917" s="267"/>
      <c r="G1917" s="267"/>
      <c r="H1917" s="267"/>
      <c r="I1917" s="267"/>
      <c r="J1917" s="267"/>
      <c r="K1917" s="267"/>
      <c r="L1917" s="267"/>
    </row>
    <row r="1918" spans="5:12">
      <c r="E1918" s="60"/>
      <c r="F1918" s="267"/>
      <c r="G1918" s="267"/>
      <c r="H1918" s="267"/>
      <c r="I1918" s="267"/>
      <c r="J1918" s="267"/>
      <c r="K1918" s="267"/>
      <c r="L1918" s="267"/>
    </row>
    <row r="1919" spans="5:12">
      <c r="E1919" s="60"/>
      <c r="F1919" s="267"/>
      <c r="G1919" s="267"/>
      <c r="H1919" s="267"/>
      <c r="I1919" s="267"/>
      <c r="J1919" s="267"/>
      <c r="K1919" s="267"/>
      <c r="L1919" s="267"/>
    </row>
    <row r="1920" spans="5:12">
      <c r="E1920" s="60"/>
      <c r="F1920" s="267"/>
      <c r="G1920" s="267"/>
      <c r="H1920" s="267"/>
      <c r="I1920" s="267"/>
      <c r="J1920" s="267"/>
      <c r="K1920" s="267"/>
      <c r="L1920" s="267"/>
    </row>
    <row r="1921" spans="5:12">
      <c r="E1921" s="60"/>
      <c r="F1921" s="267"/>
      <c r="G1921" s="267"/>
      <c r="H1921" s="267"/>
      <c r="I1921" s="267"/>
      <c r="J1921" s="267"/>
      <c r="K1921" s="267"/>
      <c r="L1921" s="267"/>
    </row>
    <row r="1922" spans="5:12">
      <c r="E1922" s="60"/>
      <c r="F1922" s="267"/>
      <c r="G1922" s="267"/>
      <c r="H1922" s="267"/>
      <c r="I1922" s="267"/>
      <c r="J1922" s="267"/>
      <c r="K1922" s="267"/>
      <c r="L1922" s="267"/>
    </row>
    <row r="1923" spans="5:12">
      <c r="E1923" s="60"/>
      <c r="F1923" s="267"/>
      <c r="G1923" s="267"/>
      <c r="H1923" s="267"/>
      <c r="I1923" s="267"/>
      <c r="J1923" s="267"/>
      <c r="K1923" s="267"/>
      <c r="L1923" s="267"/>
    </row>
    <row r="1924" spans="5:12">
      <c r="E1924" s="60"/>
      <c r="F1924" s="267"/>
      <c r="G1924" s="267"/>
      <c r="H1924" s="267"/>
      <c r="I1924" s="267"/>
      <c r="J1924" s="267"/>
      <c r="K1924" s="267"/>
      <c r="L1924" s="267"/>
    </row>
    <row r="1925" spans="5:12">
      <c r="E1925" s="60"/>
      <c r="F1925" s="267"/>
      <c r="G1925" s="267"/>
      <c r="H1925" s="267"/>
      <c r="I1925" s="267"/>
      <c r="J1925" s="267"/>
      <c r="K1925" s="267"/>
      <c r="L1925" s="267"/>
    </row>
    <row r="1926" spans="5:12">
      <c r="E1926" s="60"/>
      <c r="F1926" s="267"/>
      <c r="G1926" s="267"/>
      <c r="H1926" s="267"/>
      <c r="I1926" s="267"/>
      <c r="J1926" s="267"/>
      <c r="K1926" s="267"/>
      <c r="L1926" s="267"/>
    </row>
    <row r="1927" spans="5:12">
      <c r="E1927" s="60"/>
      <c r="F1927" s="267"/>
      <c r="G1927" s="267"/>
      <c r="H1927" s="267"/>
      <c r="I1927" s="267"/>
      <c r="J1927" s="267"/>
      <c r="K1927" s="267"/>
      <c r="L1927" s="267"/>
    </row>
    <row r="1928" spans="5:12">
      <c r="E1928" s="60"/>
      <c r="F1928" s="267"/>
      <c r="G1928" s="267"/>
      <c r="H1928" s="267"/>
      <c r="I1928" s="267"/>
      <c r="J1928" s="267"/>
      <c r="K1928" s="267"/>
      <c r="L1928" s="267"/>
    </row>
    <row r="1929" spans="5:12">
      <c r="E1929" s="60"/>
      <c r="F1929" s="267"/>
      <c r="G1929" s="267"/>
      <c r="H1929" s="267"/>
      <c r="I1929" s="267"/>
      <c r="J1929" s="267"/>
      <c r="K1929" s="267"/>
      <c r="L1929" s="267"/>
    </row>
    <row r="1930" spans="5:12">
      <c r="E1930" s="60"/>
      <c r="F1930" s="267"/>
      <c r="G1930" s="267"/>
      <c r="H1930" s="267"/>
      <c r="I1930" s="267"/>
      <c r="J1930" s="267"/>
      <c r="K1930" s="267"/>
      <c r="L1930" s="267"/>
    </row>
    <row r="1931" spans="5:12">
      <c r="E1931" s="60"/>
      <c r="F1931" s="267"/>
      <c r="G1931" s="267"/>
      <c r="H1931" s="267"/>
      <c r="I1931" s="267"/>
      <c r="J1931" s="267"/>
      <c r="K1931" s="267"/>
      <c r="L1931" s="267"/>
    </row>
    <row r="1932" spans="5:12">
      <c r="E1932" s="60"/>
      <c r="F1932" s="267"/>
      <c r="G1932" s="267"/>
      <c r="H1932" s="267"/>
      <c r="I1932" s="267"/>
      <c r="J1932" s="267"/>
      <c r="K1932" s="267"/>
      <c r="L1932" s="267"/>
    </row>
    <row r="1933" spans="5:12">
      <c r="E1933" s="60"/>
      <c r="F1933" s="267"/>
      <c r="G1933" s="267"/>
      <c r="H1933" s="267"/>
      <c r="I1933" s="267"/>
      <c r="J1933" s="267"/>
      <c r="K1933" s="267"/>
      <c r="L1933" s="267"/>
    </row>
    <row r="1934" spans="5:12">
      <c r="E1934" s="60"/>
      <c r="F1934" s="267"/>
      <c r="G1934" s="267"/>
      <c r="H1934" s="267"/>
      <c r="I1934" s="267"/>
      <c r="J1934" s="267"/>
      <c r="K1934" s="267"/>
      <c r="L1934" s="267"/>
    </row>
    <row r="1935" spans="5:12">
      <c r="E1935" s="60"/>
      <c r="F1935" s="267"/>
      <c r="G1935" s="267"/>
      <c r="H1935" s="267"/>
      <c r="I1935" s="267"/>
      <c r="J1935" s="267"/>
      <c r="K1935" s="267"/>
      <c r="L1935" s="267"/>
    </row>
    <row r="1936" spans="5:12">
      <c r="E1936" s="60"/>
      <c r="F1936" s="267"/>
      <c r="G1936" s="267"/>
      <c r="H1936" s="267"/>
      <c r="I1936" s="267"/>
      <c r="J1936" s="267"/>
      <c r="K1936" s="267"/>
      <c r="L1936" s="267"/>
    </row>
    <row r="1937" spans="5:12">
      <c r="E1937" s="60"/>
      <c r="F1937" s="267"/>
      <c r="G1937" s="267"/>
      <c r="H1937" s="267"/>
      <c r="I1937" s="267"/>
      <c r="J1937" s="267"/>
      <c r="K1937" s="267"/>
      <c r="L1937" s="267"/>
    </row>
    <row r="1938" spans="5:12">
      <c r="E1938" s="60"/>
      <c r="F1938" s="267"/>
      <c r="G1938" s="267"/>
      <c r="H1938" s="267"/>
      <c r="I1938" s="267"/>
      <c r="J1938" s="267"/>
      <c r="K1938" s="267"/>
      <c r="L1938" s="267"/>
    </row>
    <row r="1939" spans="5:12">
      <c r="E1939" s="60"/>
      <c r="F1939" s="267"/>
      <c r="G1939" s="267"/>
      <c r="H1939" s="267"/>
      <c r="I1939" s="267"/>
      <c r="J1939" s="267"/>
      <c r="K1939" s="267"/>
      <c r="L1939" s="267"/>
    </row>
    <row r="1940" spans="5:12">
      <c r="E1940" s="60"/>
      <c r="F1940" s="267"/>
      <c r="G1940" s="267"/>
      <c r="H1940" s="267"/>
      <c r="I1940" s="267"/>
      <c r="J1940" s="267"/>
      <c r="K1940" s="267"/>
      <c r="L1940" s="267"/>
    </row>
    <row r="1941" spans="5:12">
      <c r="E1941" s="60"/>
      <c r="F1941" s="267"/>
      <c r="G1941" s="267"/>
      <c r="H1941" s="267"/>
      <c r="I1941" s="267"/>
      <c r="J1941" s="267"/>
      <c r="K1941" s="267"/>
      <c r="L1941" s="267"/>
    </row>
    <row r="1942" spans="5:12">
      <c r="E1942" s="60"/>
      <c r="F1942" s="267"/>
      <c r="G1942" s="267"/>
      <c r="H1942" s="267"/>
      <c r="I1942" s="267"/>
      <c r="J1942" s="267"/>
      <c r="K1942" s="267"/>
      <c r="L1942" s="267"/>
    </row>
    <row r="1943" spans="5:12">
      <c r="E1943" s="60"/>
      <c r="F1943" s="267"/>
      <c r="G1943" s="267"/>
      <c r="H1943" s="267"/>
      <c r="I1943" s="267"/>
      <c r="J1943" s="267"/>
      <c r="K1943" s="267"/>
      <c r="L1943" s="267"/>
    </row>
    <row r="1944" spans="5:12">
      <c r="E1944" s="60"/>
      <c r="F1944" s="267"/>
      <c r="G1944" s="267"/>
      <c r="H1944" s="267"/>
      <c r="I1944" s="267"/>
      <c r="J1944" s="267"/>
      <c r="K1944" s="267"/>
      <c r="L1944" s="267"/>
    </row>
    <row r="1945" spans="5:12">
      <c r="E1945" s="60"/>
      <c r="F1945" s="267"/>
      <c r="G1945" s="267"/>
      <c r="H1945" s="267"/>
      <c r="I1945" s="267"/>
      <c r="J1945" s="267"/>
      <c r="K1945" s="267"/>
      <c r="L1945" s="267"/>
    </row>
    <row r="1946" spans="5:12">
      <c r="E1946" s="60"/>
      <c r="F1946" s="267"/>
      <c r="G1946" s="267"/>
      <c r="H1946" s="267"/>
      <c r="I1946" s="267"/>
      <c r="J1946" s="267"/>
      <c r="K1946" s="267"/>
      <c r="L1946" s="267"/>
    </row>
    <row r="1947" spans="5:12">
      <c r="E1947" s="60"/>
      <c r="F1947" s="267"/>
      <c r="G1947" s="267"/>
      <c r="H1947" s="267"/>
      <c r="I1947" s="267"/>
      <c r="J1947" s="267"/>
      <c r="K1947" s="267"/>
      <c r="L1947" s="267"/>
    </row>
    <row r="1948" spans="5:12">
      <c r="E1948" s="60"/>
      <c r="F1948" s="267"/>
      <c r="G1948" s="267"/>
      <c r="H1948" s="267"/>
      <c r="I1948" s="267"/>
      <c r="J1948" s="267"/>
      <c r="K1948" s="267"/>
      <c r="L1948" s="267"/>
    </row>
    <row r="1949" spans="5:12">
      <c r="E1949" s="60"/>
      <c r="F1949" s="267"/>
      <c r="G1949" s="267"/>
      <c r="H1949" s="267"/>
      <c r="I1949" s="267"/>
      <c r="J1949" s="267"/>
      <c r="K1949" s="267"/>
      <c r="L1949" s="267"/>
    </row>
    <row r="1950" spans="5:12">
      <c r="E1950" s="60"/>
      <c r="F1950" s="267"/>
      <c r="G1950" s="267"/>
      <c r="H1950" s="267"/>
      <c r="I1950" s="267"/>
      <c r="J1950" s="267"/>
      <c r="K1950" s="267"/>
      <c r="L1950" s="267"/>
    </row>
    <row r="1951" spans="5:12">
      <c r="E1951" s="60"/>
      <c r="F1951" s="267"/>
      <c r="G1951" s="267"/>
      <c r="H1951" s="267"/>
      <c r="I1951" s="267"/>
      <c r="J1951" s="267"/>
      <c r="K1951" s="267"/>
      <c r="L1951" s="267"/>
    </row>
    <row r="1952" spans="5:12">
      <c r="E1952" s="60"/>
      <c r="F1952" s="267"/>
      <c r="G1952" s="267"/>
      <c r="H1952" s="267"/>
      <c r="I1952" s="267"/>
      <c r="J1952" s="267"/>
      <c r="K1952" s="267"/>
      <c r="L1952" s="267"/>
    </row>
    <row r="1953" spans="5:12">
      <c r="E1953" s="60"/>
      <c r="F1953" s="267"/>
      <c r="G1953" s="267"/>
      <c r="H1953" s="267"/>
      <c r="I1953" s="267"/>
      <c r="J1953" s="267"/>
      <c r="K1953" s="267"/>
      <c r="L1953" s="267"/>
    </row>
    <row r="1954" spans="5:12">
      <c r="E1954" s="60"/>
      <c r="F1954" s="267"/>
      <c r="G1954" s="267"/>
      <c r="H1954" s="267"/>
      <c r="I1954" s="267"/>
      <c r="J1954" s="267"/>
      <c r="K1954" s="267"/>
      <c r="L1954" s="267"/>
    </row>
    <row r="1955" spans="5:12">
      <c r="E1955" s="60"/>
      <c r="F1955" s="267"/>
      <c r="G1955" s="267"/>
      <c r="H1955" s="267"/>
      <c r="I1955" s="267"/>
      <c r="J1955" s="267"/>
      <c r="K1955" s="267"/>
      <c r="L1955" s="267"/>
    </row>
    <row r="1956" spans="5:12">
      <c r="E1956" s="60"/>
      <c r="F1956" s="267"/>
      <c r="G1956" s="267"/>
      <c r="H1956" s="267"/>
      <c r="I1956" s="267"/>
      <c r="J1956" s="267"/>
      <c r="K1956" s="267"/>
      <c r="L1956" s="267"/>
    </row>
    <row r="1957" spans="5:12">
      <c r="E1957" s="60"/>
      <c r="F1957" s="267"/>
      <c r="G1957" s="267"/>
      <c r="H1957" s="267"/>
      <c r="I1957" s="267"/>
      <c r="J1957" s="267"/>
      <c r="K1957" s="267"/>
      <c r="L1957" s="267"/>
    </row>
    <row r="1958" spans="5:12">
      <c r="E1958" s="60"/>
      <c r="F1958" s="267"/>
      <c r="G1958" s="267"/>
      <c r="H1958" s="267"/>
      <c r="I1958" s="267"/>
      <c r="J1958" s="267"/>
      <c r="K1958" s="267"/>
      <c r="L1958" s="267"/>
    </row>
    <row r="1959" spans="5:12">
      <c r="E1959" s="60"/>
      <c r="F1959" s="267"/>
      <c r="G1959" s="267"/>
      <c r="H1959" s="267"/>
      <c r="I1959" s="267"/>
      <c r="J1959" s="267"/>
      <c r="K1959" s="267"/>
      <c r="L1959" s="267"/>
    </row>
    <row r="1960" spans="5:12">
      <c r="E1960" s="60"/>
      <c r="F1960" s="267"/>
      <c r="G1960" s="267"/>
      <c r="H1960" s="267"/>
      <c r="I1960" s="267"/>
      <c r="J1960" s="267"/>
      <c r="K1960" s="267"/>
      <c r="L1960" s="267"/>
    </row>
    <row r="1961" spans="5:12">
      <c r="E1961" s="60"/>
      <c r="F1961" s="267"/>
      <c r="G1961" s="267"/>
      <c r="H1961" s="267"/>
      <c r="I1961" s="267"/>
      <c r="J1961" s="267"/>
      <c r="K1961" s="267"/>
      <c r="L1961" s="267"/>
    </row>
    <row r="1962" spans="5:12">
      <c r="E1962" s="60"/>
      <c r="F1962" s="267"/>
      <c r="G1962" s="267"/>
      <c r="H1962" s="267"/>
      <c r="I1962" s="267"/>
      <c r="J1962" s="267"/>
      <c r="K1962" s="267"/>
      <c r="L1962" s="267"/>
    </row>
    <row r="1963" spans="5:12">
      <c r="E1963" s="60"/>
      <c r="F1963" s="267"/>
      <c r="G1963" s="267"/>
      <c r="H1963" s="267"/>
      <c r="I1963" s="267"/>
      <c r="J1963" s="267"/>
      <c r="K1963" s="267"/>
      <c r="L1963" s="267"/>
    </row>
    <row r="1964" spans="5:12">
      <c r="E1964" s="60"/>
      <c r="F1964" s="267"/>
      <c r="G1964" s="267"/>
      <c r="H1964" s="267"/>
      <c r="I1964" s="267"/>
      <c r="J1964" s="267"/>
      <c r="K1964" s="267"/>
      <c r="L1964" s="267"/>
    </row>
    <row r="1965" spans="5:12">
      <c r="E1965" s="60"/>
      <c r="F1965" s="267"/>
      <c r="G1965" s="267"/>
      <c r="H1965" s="267"/>
      <c r="I1965" s="267"/>
      <c r="J1965" s="267"/>
      <c r="K1965" s="267"/>
      <c r="L1965" s="267"/>
    </row>
    <row r="1966" spans="5:12">
      <c r="E1966" s="60"/>
      <c r="F1966" s="267"/>
      <c r="G1966" s="267"/>
      <c r="H1966" s="267"/>
      <c r="I1966" s="267"/>
      <c r="J1966" s="267"/>
      <c r="K1966" s="267"/>
      <c r="L1966" s="267"/>
    </row>
    <row r="1967" spans="5:12">
      <c r="E1967" s="60"/>
      <c r="F1967" s="267"/>
      <c r="G1967" s="267"/>
      <c r="H1967" s="267"/>
      <c r="I1967" s="267"/>
      <c r="J1967" s="267"/>
      <c r="K1967" s="267"/>
      <c r="L1967" s="267"/>
    </row>
    <row r="1968" spans="5:12">
      <c r="E1968" s="60"/>
      <c r="F1968" s="267"/>
      <c r="G1968" s="267"/>
      <c r="H1968" s="267"/>
      <c r="I1968" s="267"/>
      <c r="J1968" s="267"/>
      <c r="K1968" s="267"/>
      <c r="L1968" s="267"/>
    </row>
    <row r="1969" spans="5:12">
      <c r="E1969" s="60"/>
      <c r="F1969" s="267"/>
      <c r="G1969" s="267"/>
      <c r="H1969" s="267"/>
      <c r="I1969" s="267"/>
      <c r="J1969" s="267"/>
      <c r="K1969" s="267"/>
      <c r="L1969" s="267"/>
    </row>
    <row r="1970" spans="5:12">
      <c r="E1970" s="60"/>
      <c r="F1970" s="267"/>
      <c r="G1970" s="267"/>
      <c r="H1970" s="267"/>
      <c r="I1970" s="267"/>
      <c r="J1970" s="267"/>
      <c r="K1970" s="267"/>
      <c r="L1970" s="267"/>
    </row>
    <row r="1971" spans="5:12">
      <c r="E1971" s="60"/>
      <c r="F1971" s="267"/>
      <c r="G1971" s="267"/>
      <c r="H1971" s="267"/>
      <c r="I1971" s="267"/>
      <c r="J1971" s="267"/>
      <c r="K1971" s="267"/>
      <c r="L1971" s="267"/>
    </row>
    <row r="1972" spans="5:12">
      <c r="E1972" s="60"/>
      <c r="F1972" s="267"/>
      <c r="G1972" s="267"/>
      <c r="H1972" s="267"/>
      <c r="I1972" s="267"/>
      <c r="J1972" s="267"/>
      <c r="K1972" s="267"/>
      <c r="L1972" s="267"/>
    </row>
    <row r="1973" spans="5:12">
      <c r="E1973" s="60"/>
      <c r="F1973" s="267"/>
      <c r="G1973" s="267"/>
      <c r="H1973" s="267"/>
      <c r="I1973" s="267"/>
      <c r="J1973" s="267"/>
      <c r="K1973" s="267"/>
      <c r="L1973" s="267"/>
    </row>
    <row r="1974" spans="5:12">
      <c r="E1974" s="60"/>
      <c r="F1974" s="267"/>
      <c r="G1974" s="267"/>
      <c r="H1974" s="267"/>
      <c r="I1974" s="267"/>
      <c r="J1974" s="267"/>
      <c r="K1974" s="267"/>
      <c r="L1974" s="267"/>
    </row>
    <row r="1975" spans="5:12">
      <c r="E1975" s="60"/>
      <c r="F1975" s="267"/>
      <c r="G1975" s="267"/>
      <c r="H1975" s="267"/>
      <c r="I1975" s="267"/>
      <c r="J1975" s="267"/>
      <c r="K1975" s="267"/>
      <c r="L1975" s="267"/>
    </row>
    <row r="1976" spans="5:12">
      <c r="E1976" s="60"/>
      <c r="F1976" s="267"/>
      <c r="G1976" s="267"/>
      <c r="H1976" s="267"/>
      <c r="I1976" s="267"/>
      <c r="J1976" s="267"/>
      <c r="K1976" s="267"/>
      <c r="L1976" s="267"/>
    </row>
    <row r="1977" spans="5:12">
      <c r="E1977" s="60"/>
      <c r="F1977" s="267"/>
      <c r="G1977" s="267"/>
      <c r="H1977" s="267"/>
      <c r="I1977" s="267"/>
      <c r="J1977" s="267"/>
      <c r="K1977" s="267"/>
      <c r="L1977" s="267"/>
    </row>
    <row r="1978" spans="5:12">
      <c r="E1978" s="60"/>
      <c r="F1978" s="267"/>
      <c r="G1978" s="267"/>
      <c r="H1978" s="267"/>
      <c r="I1978" s="267"/>
      <c r="J1978" s="267"/>
      <c r="K1978" s="267"/>
      <c r="L1978" s="267"/>
    </row>
    <row r="1979" spans="5:12">
      <c r="E1979" s="60"/>
      <c r="F1979" s="267"/>
      <c r="G1979" s="267"/>
      <c r="H1979" s="267"/>
      <c r="I1979" s="267"/>
      <c r="J1979" s="267"/>
      <c r="K1979" s="267"/>
      <c r="L1979" s="267"/>
    </row>
    <row r="1980" spans="5:12">
      <c r="E1980" s="60"/>
      <c r="F1980" s="267"/>
      <c r="G1980" s="267"/>
      <c r="H1980" s="267"/>
      <c r="I1980" s="267"/>
      <c r="J1980" s="267"/>
      <c r="K1980" s="267"/>
      <c r="L1980" s="267"/>
    </row>
    <row r="1981" spans="5:12">
      <c r="E1981" s="60"/>
      <c r="F1981" s="267"/>
      <c r="G1981" s="267"/>
      <c r="H1981" s="267"/>
      <c r="I1981" s="267"/>
      <c r="J1981" s="267"/>
      <c r="K1981" s="267"/>
      <c r="L1981" s="267"/>
    </row>
    <row r="1982" spans="5:12">
      <c r="E1982" s="60"/>
      <c r="F1982" s="267"/>
      <c r="G1982" s="267"/>
      <c r="H1982" s="267"/>
      <c r="I1982" s="267"/>
      <c r="J1982" s="267"/>
      <c r="K1982" s="267"/>
      <c r="L1982" s="267"/>
    </row>
    <row r="1983" spans="5:12">
      <c r="E1983" s="60"/>
      <c r="F1983" s="267"/>
      <c r="G1983" s="267"/>
      <c r="H1983" s="267"/>
      <c r="I1983" s="267"/>
      <c r="J1983" s="267"/>
      <c r="K1983" s="267"/>
      <c r="L1983" s="267"/>
    </row>
    <row r="1984" spans="5:12">
      <c r="E1984" s="60"/>
      <c r="F1984" s="267"/>
      <c r="G1984" s="267"/>
      <c r="H1984" s="267"/>
      <c r="I1984" s="267"/>
      <c r="J1984" s="267"/>
      <c r="K1984" s="267"/>
      <c r="L1984" s="267"/>
    </row>
    <row r="1985" spans="5:12">
      <c r="E1985" s="60"/>
      <c r="F1985" s="267"/>
      <c r="G1985" s="267"/>
      <c r="H1985" s="267"/>
      <c r="I1985" s="267"/>
      <c r="J1985" s="267"/>
      <c r="K1985" s="267"/>
      <c r="L1985" s="267"/>
    </row>
    <row r="1986" spans="5:12">
      <c r="E1986" s="60"/>
      <c r="F1986" s="267"/>
      <c r="G1986" s="267"/>
      <c r="H1986" s="267"/>
      <c r="I1986" s="267"/>
      <c r="J1986" s="267"/>
      <c r="K1986" s="267"/>
      <c r="L1986" s="267"/>
    </row>
    <row r="1987" spans="5:12">
      <c r="E1987" s="60"/>
      <c r="F1987" s="267"/>
      <c r="G1987" s="267"/>
      <c r="H1987" s="267"/>
      <c r="I1987" s="267"/>
      <c r="J1987" s="267"/>
      <c r="K1987" s="267"/>
      <c r="L1987" s="267"/>
    </row>
    <row r="1988" spans="5:12">
      <c r="E1988" s="60"/>
      <c r="F1988" s="267"/>
      <c r="G1988" s="267"/>
      <c r="H1988" s="267"/>
      <c r="I1988" s="267"/>
      <c r="J1988" s="267"/>
      <c r="K1988" s="267"/>
      <c r="L1988" s="267"/>
    </row>
    <row r="1989" spans="5:12">
      <c r="E1989" s="60"/>
      <c r="F1989" s="267"/>
      <c r="G1989" s="267"/>
      <c r="H1989" s="267"/>
      <c r="I1989" s="267"/>
      <c r="J1989" s="267"/>
      <c r="K1989" s="267"/>
      <c r="L1989" s="267"/>
    </row>
    <row r="1990" spans="5:12">
      <c r="E1990" s="60"/>
      <c r="F1990" s="267"/>
      <c r="G1990" s="267"/>
      <c r="H1990" s="267"/>
      <c r="I1990" s="267"/>
      <c r="J1990" s="267"/>
      <c r="K1990" s="267"/>
      <c r="L1990" s="267"/>
    </row>
    <row r="1991" spans="5:12">
      <c r="E1991" s="60"/>
      <c r="F1991" s="267"/>
      <c r="G1991" s="267"/>
      <c r="H1991" s="267"/>
      <c r="I1991" s="267"/>
      <c r="J1991" s="267"/>
      <c r="K1991" s="267"/>
      <c r="L1991" s="267"/>
    </row>
    <row r="1992" spans="5:12">
      <c r="E1992" s="60"/>
      <c r="F1992" s="267"/>
      <c r="G1992" s="267"/>
      <c r="H1992" s="267"/>
      <c r="I1992" s="267"/>
      <c r="J1992" s="267"/>
      <c r="K1992" s="267"/>
      <c r="L1992" s="267"/>
    </row>
    <row r="1993" spans="5:12">
      <c r="E1993" s="60"/>
      <c r="F1993" s="267"/>
      <c r="G1993" s="267"/>
      <c r="H1993" s="267"/>
      <c r="I1993" s="267"/>
      <c r="J1993" s="267"/>
      <c r="K1993" s="267"/>
      <c r="L1993" s="267"/>
    </row>
    <row r="1994" spans="5:12">
      <c r="E1994" s="60"/>
      <c r="F1994" s="267"/>
      <c r="G1994" s="267"/>
      <c r="H1994" s="267"/>
      <c r="I1994" s="267"/>
      <c r="J1994" s="267"/>
      <c r="K1994" s="267"/>
      <c r="L1994" s="267"/>
    </row>
    <row r="1995" spans="5:12">
      <c r="E1995" s="60"/>
      <c r="F1995" s="267"/>
      <c r="G1995" s="267"/>
      <c r="H1995" s="267"/>
      <c r="I1995" s="267"/>
      <c r="J1995" s="267"/>
      <c r="K1995" s="267"/>
      <c r="L1995" s="267"/>
    </row>
    <row r="1996" spans="5:12">
      <c r="E1996" s="60"/>
      <c r="F1996" s="267"/>
      <c r="G1996" s="267"/>
      <c r="H1996" s="267"/>
      <c r="I1996" s="267"/>
      <c r="J1996" s="267"/>
      <c r="K1996" s="267"/>
      <c r="L1996" s="267"/>
    </row>
    <row r="1997" spans="5:12">
      <c r="E1997" s="60"/>
      <c r="F1997" s="267"/>
      <c r="G1997" s="267"/>
      <c r="H1997" s="267"/>
      <c r="I1997" s="267"/>
      <c r="J1997" s="267"/>
      <c r="K1997" s="267"/>
      <c r="L1997" s="267"/>
    </row>
    <row r="1998" spans="5:12">
      <c r="E1998" s="60"/>
      <c r="F1998" s="267"/>
      <c r="G1998" s="267"/>
      <c r="H1998" s="267"/>
      <c r="I1998" s="267"/>
      <c r="J1998" s="267"/>
      <c r="K1998" s="267"/>
      <c r="L1998" s="267"/>
    </row>
    <row r="1999" spans="5:12">
      <c r="E1999" s="60"/>
      <c r="F1999" s="267"/>
      <c r="G1999" s="267"/>
      <c r="H1999" s="267"/>
      <c r="I1999" s="267"/>
      <c r="J1999" s="267"/>
      <c r="K1999" s="267"/>
      <c r="L1999" s="267"/>
    </row>
    <row r="2000" spans="5:12">
      <c r="E2000" s="60"/>
      <c r="F2000" s="267"/>
      <c r="G2000" s="267"/>
      <c r="H2000" s="267"/>
      <c r="I2000" s="267"/>
      <c r="J2000" s="267"/>
      <c r="K2000" s="267"/>
      <c r="L2000" s="267"/>
    </row>
    <row r="2001" spans="5:12">
      <c r="E2001" s="60"/>
      <c r="F2001" s="267"/>
      <c r="G2001" s="267"/>
      <c r="H2001" s="267"/>
      <c r="I2001" s="267"/>
      <c r="J2001" s="267"/>
      <c r="K2001" s="267"/>
      <c r="L2001" s="267"/>
    </row>
    <row r="2002" spans="5:12">
      <c r="E2002" s="60"/>
      <c r="F2002" s="267"/>
      <c r="G2002" s="267"/>
      <c r="H2002" s="267"/>
      <c r="I2002" s="267"/>
      <c r="J2002" s="267"/>
      <c r="K2002" s="267"/>
      <c r="L2002" s="267"/>
    </row>
    <row r="2003" spans="5:12">
      <c r="E2003" s="60"/>
      <c r="F2003" s="267"/>
      <c r="G2003" s="267"/>
      <c r="H2003" s="267"/>
      <c r="I2003" s="267"/>
      <c r="J2003" s="267"/>
      <c r="K2003" s="267"/>
      <c r="L2003" s="267"/>
    </row>
    <row r="2004" spans="5:12">
      <c r="E2004" s="60"/>
      <c r="F2004" s="267"/>
      <c r="G2004" s="267"/>
      <c r="H2004" s="267"/>
      <c r="I2004" s="267"/>
      <c r="J2004" s="267"/>
      <c r="K2004" s="267"/>
      <c r="L2004" s="267"/>
    </row>
    <row r="2005" spans="5:12">
      <c r="E2005" s="60"/>
      <c r="F2005" s="267"/>
      <c r="G2005" s="267"/>
      <c r="H2005" s="267"/>
      <c r="I2005" s="267"/>
      <c r="J2005" s="267"/>
      <c r="K2005" s="267"/>
      <c r="L2005" s="267"/>
    </row>
    <row r="2006" spans="5:12">
      <c r="E2006" s="60"/>
      <c r="F2006" s="267"/>
      <c r="G2006" s="267"/>
      <c r="H2006" s="267"/>
      <c r="I2006" s="267"/>
      <c r="J2006" s="267"/>
      <c r="K2006" s="267"/>
      <c r="L2006" s="267"/>
    </row>
    <row r="2007" spans="5:12">
      <c r="E2007" s="60"/>
      <c r="F2007" s="267"/>
      <c r="G2007" s="267"/>
      <c r="H2007" s="267"/>
      <c r="I2007" s="267"/>
      <c r="J2007" s="267"/>
      <c r="K2007" s="267"/>
      <c r="L2007" s="267"/>
    </row>
    <row r="2008" spans="5:12">
      <c r="E2008" s="60"/>
      <c r="F2008" s="267"/>
      <c r="G2008" s="267"/>
      <c r="H2008" s="267"/>
      <c r="I2008" s="267"/>
      <c r="J2008" s="267"/>
      <c r="K2008" s="267"/>
      <c r="L2008" s="267"/>
    </row>
    <row r="2009" spans="5:12">
      <c r="E2009" s="60"/>
      <c r="F2009" s="267"/>
      <c r="G2009" s="267"/>
      <c r="H2009" s="267"/>
      <c r="I2009" s="267"/>
      <c r="J2009" s="267"/>
      <c r="K2009" s="267"/>
      <c r="L2009" s="267"/>
    </row>
    <row r="2010" spans="5:12">
      <c r="E2010" s="60"/>
      <c r="F2010" s="267"/>
      <c r="G2010" s="267"/>
      <c r="H2010" s="267"/>
      <c r="I2010" s="267"/>
      <c r="J2010" s="267"/>
      <c r="K2010" s="267"/>
      <c r="L2010" s="267"/>
    </row>
    <row r="2011" spans="5:12">
      <c r="E2011" s="60"/>
      <c r="F2011" s="267"/>
      <c r="G2011" s="267"/>
      <c r="H2011" s="267"/>
      <c r="I2011" s="267"/>
      <c r="J2011" s="267"/>
      <c r="K2011" s="267"/>
      <c r="L2011" s="267"/>
    </row>
    <row r="2012" spans="5:12">
      <c r="E2012" s="60"/>
      <c r="F2012" s="267"/>
      <c r="G2012" s="267"/>
      <c r="H2012" s="267"/>
      <c r="I2012" s="267"/>
      <c r="J2012" s="267"/>
      <c r="K2012" s="267"/>
      <c r="L2012" s="267"/>
    </row>
    <row r="2013" spans="5:12">
      <c r="E2013" s="60"/>
      <c r="F2013" s="267"/>
      <c r="G2013" s="267"/>
      <c r="H2013" s="267"/>
      <c r="I2013" s="267"/>
      <c r="J2013" s="267"/>
      <c r="K2013" s="267"/>
      <c r="L2013" s="267"/>
    </row>
    <row r="2014" spans="5:12">
      <c r="E2014" s="60"/>
      <c r="F2014" s="267"/>
      <c r="G2014" s="267"/>
      <c r="H2014" s="267"/>
      <c r="I2014" s="267"/>
      <c r="J2014" s="267"/>
      <c r="K2014" s="267"/>
      <c r="L2014" s="267"/>
    </row>
    <row r="2015" spans="5:12">
      <c r="E2015" s="60"/>
      <c r="F2015" s="267"/>
      <c r="G2015" s="267"/>
      <c r="H2015" s="267"/>
      <c r="I2015" s="267"/>
      <c r="J2015" s="267"/>
      <c r="K2015" s="267"/>
      <c r="L2015" s="267"/>
    </row>
    <row r="2016" spans="5:12">
      <c r="E2016" s="60"/>
      <c r="F2016" s="267"/>
      <c r="G2016" s="267"/>
      <c r="H2016" s="267"/>
      <c r="I2016" s="267"/>
      <c r="J2016" s="267"/>
      <c r="K2016" s="267"/>
      <c r="L2016" s="267"/>
    </row>
    <row r="2017" spans="5:12">
      <c r="E2017" s="60"/>
      <c r="F2017" s="267"/>
      <c r="G2017" s="267"/>
      <c r="H2017" s="267"/>
      <c r="I2017" s="267"/>
      <c r="J2017" s="267"/>
      <c r="K2017" s="267"/>
      <c r="L2017" s="267"/>
    </row>
    <row r="2018" spans="5:12">
      <c r="E2018" s="60"/>
      <c r="F2018" s="267"/>
      <c r="G2018" s="267"/>
      <c r="H2018" s="267"/>
      <c r="I2018" s="267"/>
      <c r="J2018" s="267"/>
      <c r="K2018" s="267"/>
      <c r="L2018" s="267"/>
    </row>
    <row r="2019" spans="5:12">
      <c r="E2019" s="60"/>
      <c r="F2019" s="267"/>
      <c r="G2019" s="267"/>
      <c r="H2019" s="267"/>
      <c r="I2019" s="267"/>
      <c r="J2019" s="267"/>
      <c r="K2019" s="267"/>
      <c r="L2019" s="267"/>
    </row>
    <row r="2020" spans="5:12">
      <c r="E2020" s="60"/>
      <c r="F2020" s="267"/>
      <c r="G2020" s="267"/>
      <c r="H2020" s="267"/>
      <c r="I2020" s="267"/>
      <c r="J2020" s="267"/>
      <c r="K2020" s="267"/>
      <c r="L2020" s="267"/>
    </row>
    <row r="2021" spans="5:12">
      <c r="E2021" s="60"/>
      <c r="F2021" s="267"/>
      <c r="G2021" s="267"/>
      <c r="H2021" s="267"/>
      <c r="I2021" s="267"/>
      <c r="J2021" s="267"/>
      <c r="K2021" s="267"/>
      <c r="L2021" s="267"/>
    </row>
    <row r="2022" spans="5:12">
      <c r="E2022" s="60"/>
      <c r="F2022" s="267"/>
      <c r="G2022" s="267"/>
      <c r="H2022" s="267"/>
      <c r="I2022" s="267"/>
      <c r="J2022" s="267"/>
      <c r="K2022" s="267"/>
      <c r="L2022" s="267"/>
    </row>
    <row r="2023" spans="5:12">
      <c r="E2023" s="60"/>
      <c r="F2023" s="267"/>
      <c r="G2023" s="267"/>
      <c r="H2023" s="267"/>
      <c r="I2023" s="267"/>
      <c r="J2023" s="267"/>
      <c r="K2023" s="267"/>
      <c r="L2023" s="267"/>
    </row>
    <row r="2024" spans="5:12">
      <c r="E2024" s="60"/>
      <c r="F2024" s="267"/>
      <c r="G2024" s="267"/>
      <c r="H2024" s="267"/>
      <c r="I2024" s="267"/>
      <c r="J2024" s="267"/>
      <c r="K2024" s="267"/>
      <c r="L2024" s="267"/>
    </row>
    <row r="2025" spans="5:12">
      <c r="E2025" s="60"/>
      <c r="F2025" s="267"/>
      <c r="G2025" s="267"/>
      <c r="H2025" s="267"/>
      <c r="I2025" s="267"/>
      <c r="J2025" s="267"/>
      <c r="K2025" s="267"/>
      <c r="L2025" s="267"/>
    </row>
    <row r="2026" spans="5:12">
      <c r="E2026" s="60"/>
      <c r="F2026" s="267"/>
      <c r="G2026" s="267"/>
      <c r="H2026" s="267"/>
      <c r="I2026" s="267"/>
      <c r="J2026" s="267"/>
      <c r="K2026" s="267"/>
      <c r="L2026" s="267"/>
    </row>
    <row r="2027" spans="5:12">
      <c r="E2027" s="60"/>
      <c r="F2027" s="267"/>
      <c r="G2027" s="267"/>
      <c r="H2027" s="267"/>
      <c r="I2027" s="267"/>
      <c r="J2027" s="267"/>
      <c r="K2027" s="267"/>
      <c r="L2027" s="267"/>
    </row>
    <row r="2028" spans="5:12">
      <c r="E2028" s="60"/>
      <c r="F2028" s="267"/>
      <c r="G2028" s="267"/>
      <c r="H2028" s="267"/>
      <c r="I2028" s="267"/>
      <c r="J2028" s="267"/>
      <c r="K2028" s="267"/>
      <c r="L2028" s="267"/>
    </row>
    <row r="2029" spans="5:12">
      <c r="E2029" s="60"/>
      <c r="F2029" s="267"/>
      <c r="G2029" s="267"/>
      <c r="H2029" s="267"/>
      <c r="I2029" s="267"/>
      <c r="J2029" s="267"/>
      <c r="K2029" s="267"/>
      <c r="L2029" s="267"/>
    </row>
    <row r="2030" spans="5:12">
      <c r="E2030" s="60"/>
      <c r="F2030" s="267"/>
      <c r="G2030" s="267"/>
      <c r="H2030" s="267"/>
      <c r="I2030" s="267"/>
      <c r="J2030" s="267"/>
      <c r="K2030" s="267"/>
      <c r="L2030" s="267"/>
    </row>
    <row r="2031" spans="5:12">
      <c r="E2031" s="60"/>
      <c r="F2031" s="267"/>
      <c r="G2031" s="267"/>
      <c r="H2031" s="267"/>
      <c r="I2031" s="267"/>
      <c r="J2031" s="267"/>
      <c r="K2031" s="267"/>
      <c r="L2031" s="267"/>
    </row>
    <row r="2032" spans="5:12">
      <c r="E2032" s="60"/>
      <c r="F2032" s="267"/>
      <c r="G2032" s="267"/>
      <c r="H2032" s="267"/>
      <c r="I2032" s="267"/>
      <c r="J2032" s="267"/>
      <c r="K2032" s="267"/>
      <c r="L2032" s="267"/>
    </row>
    <row r="2033" spans="5:12">
      <c r="E2033" s="60"/>
      <c r="F2033" s="267"/>
      <c r="G2033" s="267"/>
      <c r="H2033" s="267"/>
      <c r="I2033" s="267"/>
      <c r="J2033" s="267"/>
      <c r="K2033" s="267"/>
      <c r="L2033" s="267"/>
    </row>
    <row r="2034" spans="5:12">
      <c r="E2034" s="60"/>
      <c r="F2034" s="267"/>
      <c r="G2034" s="267"/>
      <c r="H2034" s="267"/>
      <c r="I2034" s="267"/>
      <c r="J2034" s="267"/>
      <c r="K2034" s="267"/>
      <c r="L2034" s="267"/>
    </row>
    <row r="2035" spans="5:12">
      <c r="E2035" s="60"/>
      <c r="F2035" s="267"/>
      <c r="G2035" s="267"/>
      <c r="H2035" s="267"/>
      <c r="I2035" s="267"/>
      <c r="J2035" s="267"/>
      <c r="K2035" s="267"/>
      <c r="L2035" s="267"/>
    </row>
    <row r="2036" spans="5:12">
      <c r="E2036" s="60"/>
      <c r="F2036" s="267"/>
      <c r="G2036" s="267"/>
      <c r="H2036" s="267"/>
      <c r="I2036" s="267"/>
      <c r="J2036" s="267"/>
      <c r="K2036" s="267"/>
      <c r="L2036" s="267"/>
    </row>
    <row r="2037" spans="5:12">
      <c r="E2037" s="60"/>
      <c r="F2037" s="267"/>
      <c r="G2037" s="267"/>
      <c r="H2037" s="267"/>
      <c r="I2037" s="267"/>
      <c r="J2037" s="267"/>
      <c r="K2037" s="267"/>
      <c r="L2037" s="267"/>
    </row>
    <row r="2038" spans="5:12">
      <c r="E2038" s="60"/>
      <c r="F2038" s="267"/>
      <c r="G2038" s="267"/>
      <c r="H2038" s="267"/>
      <c r="I2038" s="267"/>
      <c r="J2038" s="267"/>
      <c r="K2038" s="267"/>
      <c r="L2038" s="267"/>
    </row>
    <row r="2039" spans="5:12">
      <c r="E2039" s="60"/>
      <c r="F2039" s="267"/>
      <c r="G2039" s="267"/>
      <c r="H2039" s="267"/>
      <c r="I2039" s="267"/>
      <c r="J2039" s="267"/>
      <c r="K2039" s="267"/>
      <c r="L2039" s="267"/>
    </row>
    <row r="2040" spans="5:12">
      <c r="E2040" s="60"/>
      <c r="F2040" s="267"/>
      <c r="G2040" s="267"/>
      <c r="H2040" s="267"/>
      <c r="I2040" s="267"/>
      <c r="J2040" s="267"/>
      <c r="K2040" s="267"/>
      <c r="L2040" s="267"/>
    </row>
    <row r="2041" spans="5:12">
      <c r="E2041" s="60"/>
      <c r="F2041" s="267"/>
      <c r="G2041" s="267"/>
      <c r="H2041" s="267"/>
      <c r="I2041" s="267"/>
      <c r="J2041" s="267"/>
      <c r="K2041" s="267"/>
      <c r="L2041" s="267"/>
    </row>
    <row r="2042" spans="5:12">
      <c r="E2042" s="60"/>
      <c r="F2042" s="267"/>
      <c r="G2042" s="267"/>
      <c r="H2042" s="267"/>
      <c r="I2042" s="267"/>
      <c r="J2042" s="267"/>
      <c r="K2042" s="267"/>
      <c r="L2042" s="267"/>
    </row>
    <row r="2043" spans="5:12">
      <c r="E2043" s="60"/>
      <c r="F2043" s="267"/>
      <c r="G2043" s="267"/>
      <c r="H2043" s="267"/>
      <c r="I2043" s="267"/>
      <c r="J2043" s="267"/>
      <c r="K2043" s="267"/>
      <c r="L2043" s="267"/>
    </row>
    <row r="2044" spans="5:12">
      <c r="E2044" s="60"/>
      <c r="F2044" s="267"/>
      <c r="G2044" s="267"/>
      <c r="H2044" s="267"/>
      <c r="I2044" s="267"/>
      <c r="J2044" s="267"/>
      <c r="K2044" s="267"/>
      <c r="L2044" s="267"/>
    </row>
    <row r="2045" spans="5:12">
      <c r="E2045" s="60"/>
      <c r="F2045" s="267"/>
      <c r="G2045" s="267"/>
      <c r="H2045" s="267"/>
      <c r="I2045" s="267"/>
      <c r="J2045" s="267"/>
      <c r="K2045" s="267"/>
      <c r="L2045" s="267"/>
    </row>
    <row r="2046" spans="5:12">
      <c r="E2046" s="60"/>
      <c r="F2046" s="267"/>
      <c r="G2046" s="267"/>
      <c r="H2046" s="267"/>
      <c r="I2046" s="267"/>
      <c r="J2046" s="267"/>
      <c r="K2046" s="267"/>
      <c r="L2046" s="267"/>
    </row>
    <row r="2047" spans="5:12">
      <c r="E2047" s="60"/>
      <c r="F2047" s="267"/>
      <c r="G2047" s="267"/>
      <c r="H2047" s="267"/>
      <c r="I2047" s="267"/>
      <c r="J2047" s="267"/>
      <c r="K2047" s="267"/>
      <c r="L2047" s="267"/>
    </row>
    <row r="2048" spans="5:12">
      <c r="E2048" s="60"/>
      <c r="F2048" s="267"/>
      <c r="G2048" s="267"/>
      <c r="H2048" s="267"/>
      <c r="I2048" s="267"/>
      <c r="J2048" s="267"/>
      <c r="K2048" s="267"/>
      <c r="L2048" s="267"/>
    </row>
    <row r="2049" spans="5:12">
      <c r="E2049" s="60"/>
      <c r="F2049" s="267"/>
      <c r="G2049" s="267"/>
      <c r="H2049" s="267"/>
      <c r="I2049" s="267"/>
      <c r="J2049" s="267"/>
      <c r="K2049" s="267"/>
      <c r="L2049" s="267"/>
    </row>
    <row r="2050" spans="5:12">
      <c r="E2050" s="60"/>
      <c r="F2050" s="267"/>
      <c r="G2050" s="267"/>
      <c r="H2050" s="267"/>
      <c r="I2050" s="267"/>
      <c r="J2050" s="267"/>
      <c r="K2050" s="267"/>
      <c r="L2050" s="267"/>
    </row>
    <row r="2051" spans="5:12">
      <c r="E2051" s="60"/>
      <c r="F2051" s="267"/>
      <c r="G2051" s="267"/>
      <c r="H2051" s="267"/>
      <c r="I2051" s="267"/>
      <c r="J2051" s="267"/>
      <c r="K2051" s="267"/>
      <c r="L2051" s="267"/>
    </row>
    <row r="2052" spans="5:12">
      <c r="E2052" s="60"/>
      <c r="F2052" s="267"/>
      <c r="G2052" s="267"/>
      <c r="H2052" s="267"/>
      <c r="I2052" s="267"/>
      <c r="J2052" s="267"/>
      <c r="K2052" s="267"/>
      <c r="L2052" s="267"/>
    </row>
    <row r="2053" spans="5:12">
      <c r="E2053" s="60"/>
      <c r="F2053" s="267"/>
      <c r="G2053" s="267"/>
      <c r="H2053" s="267"/>
      <c r="I2053" s="267"/>
      <c r="J2053" s="267"/>
      <c r="K2053" s="267"/>
      <c r="L2053" s="267"/>
    </row>
    <row r="2054" spans="5:12">
      <c r="E2054" s="60"/>
      <c r="F2054" s="267"/>
      <c r="G2054" s="267"/>
      <c r="H2054" s="267"/>
      <c r="I2054" s="267"/>
      <c r="J2054" s="267"/>
      <c r="K2054" s="267"/>
      <c r="L2054" s="267"/>
    </row>
    <row r="2055" spans="5:12">
      <c r="E2055" s="60"/>
      <c r="F2055" s="267"/>
      <c r="G2055" s="267"/>
      <c r="H2055" s="267"/>
      <c r="I2055" s="267"/>
      <c r="J2055" s="267"/>
      <c r="K2055" s="267"/>
      <c r="L2055" s="267"/>
    </row>
    <row r="2056" spans="5:12">
      <c r="E2056" s="60"/>
      <c r="F2056" s="267"/>
      <c r="G2056" s="267"/>
      <c r="H2056" s="267"/>
      <c r="I2056" s="267"/>
      <c r="J2056" s="267"/>
      <c r="K2056" s="267"/>
      <c r="L2056" s="267"/>
    </row>
    <row r="2057" spans="5:12">
      <c r="E2057" s="60"/>
      <c r="F2057" s="267"/>
      <c r="G2057" s="267"/>
      <c r="H2057" s="267"/>
      <c r="I2057" s="267"/>
      <c r="J2057" s="267"/>
      <c r="K2057" s="267"/>
      <c r="L2057" s="267"/>
    </row>
    <row r="2058" spans="5:12">
      <c r="E2058" s="60"/>
      <c r="F2058" s="267"/>
      <c r="G2058" s="267"/>
      <c r="H2058" s="267"/>
      <c r="I2058" s="267"/>
      <c r="J2058" s="267"/>
      <c r="K2058" s="267"/>
      <c r="L2058" s="267"/>
    </row>
    <row r="2059" spans="5:12">
      <c r="E2059" s="60"/>
      <c r="F2059" s="267"/>
      <c r="G2059" s="267"/>
      <c r="H2059" s="267"/>
      <c r="I2059" s="267"/>
      <c r="J2059" s="267"/>
      <c r="K2059" s="267"/>
      <c r="L2059" s="267"/>
    </row>
    <row r="2060" spans="5:12">
      <c r="E2060" s="60"/>
      <c r="F2060" s="267"/>
      <c r="G2060" s="267"/>
      <c r="H2060" s="267"/>
      <c r="I2060" s="267"/>
      <c r="J2060" s="267"/>
      <c r="K2060" s="267"/>
      <c r="L2060" s="267"/>
    </row>
    <row r="2061" spans="5:12">
      <c r="E2061" s="60"/>
      <c r="F2061" s="267"/>
      <c r="G2061" s="267"/>
      <c r="H2061" s="267"/>
      <c r="I2061" s="267"/>
      <c r="J2061" s="267"/>
      <c r="K2061" s="267"/>
      <c r="L2061" s="267"/>
    </row>
    <row r="2062" spans="5:12">
      <c r="E2062" s="60"/>
      <c r="F2062" s="267"/>
      <c r="G2062" s="267"/>
      <c r="H2062" s="267"/>
      <c r="I2062" s="267"/>
      <c r="J2062" s="267"/>
      <c r="K2062" s="267"/>
      <c r="L2062" s="267"/>
    </row>
    <row r="2063" spans="5:12">
      <c r="E2063" s="60"/>
      <c r="F2063" s="267"/>
      <c r="G2063" s="267"/>
      <c r="H2063" s="267"/>
      <c r="I2063" s="267"/>
      <c r="J2063" s="267"/>
      <c r="K2063" s="267"/>
      <c r="L2063" s="267"/>
    </row>
    <row r="2064" spans="5:12">
      <c r="E2064" s="60"/>
      <c r="F2064" s="267"/>
      <c r="G2064" s="267"/>
      <c r="H2064" s="267"/>
      <c r="I2064" s="267"/>
      <c r="J2064" s="267"/>
      <c r="K2064" s="267"/>
      <c r="L2064" s="267"/>
    </row>
    <row r="2065" spans="5:12">
      <c r="E2065" s="60"/>
      <c r="F2065" s="267"/>
      <c r="G2065" s="267"/>
      <c r="H2065" s="267"/>
      <c r="I2065" s="267"/>
      <c r="J2065" s="267"/>
      <c r="K2065" s="267"/>
      <c r="L2065" s="267"/>
    </row>
    <row r="2066" spans="5:12">
      <c r="E2066" s="60"/>
      <c r="F2066" s="267"/>
      <c r="G2066" s="267"/>
      <c r="H2066" s="267"/>
      <c r="I2066" s="267"/>
      <c r="J2066" s="267"/>
      <c r="K2066" s="267"/>
      <c r="L2066" s="267"/>
    </row>
    <row r="2067" spans="5:12">
      <c r="E2067" s="60"/>
      <c r="F2067" s="267"/>
      <c r="G2067" s="267"/>
      <c r="H2067" s="267"/>
      <c r="I2067" s="267"/>
      <c r="J2067" s="267"/>
      <c r="K2067" s="267"/>
      <c r="L2067" s="267"/>
    </row>
    <row r="2068" spans="5:12">
      <c r="E2068" s="60"/>
      <c r="F2068" s="267"/>
      <c r="G2068" s="267"/>
      <c r="H2068" s="267"/>
      <c r="I2068" s="267"/>
      <c r="J2068" s="267"/>
      <c r="K2068" s="267"/>
      <c r="L2068" s="267"/>
    </row>
    <row r="2069" spans="5:12">
      <c r="E2069" s="60"/>
      <c r="F2069" s="267"/>
      <c r="G2069" s="267"/>
      <c r="H2069" s="267"/>
      <c r="I2069" s="267"/>
      <c r="J2069" s="267"/>
      <c r="K2069" s="267"/>
      <c r="L2069" s="267"/>
    </row>
    <row r="2070" spans="5:12">
      <c r="E2070" s="60"/>
      <c r="F2070" s="267"/>
      <c r="G2070" s="267"/>
      <c r="H2070" s="267"/>
      <c r="I2070" s="267"/>
      <c r="J2070" s="267"/>
      <c r="K2070" s="267"/>
      <c r="L2070" s="267"/>
    </row>
    <row r="2071" spans="5:12">
      <c r="E2071" s="60"/>
      <c r="F2071" s="267"/>
      <c r="G2071" s="267"/>
      <c r="H2071" s="267"/>
      <c r="I2071" s="267"/>
      <c r="J2071" s="267"/>
      <c r="K2071" s="267"/>
      <c r="L2071" s="267"/>
    </row>
    <row r="2072" spans="5:12">
      <c r="E2072" s="60"/>
      <c r="F2072" s="267"/>
      <c r="G2072" s="267"/>
      <c r="H2072" s="267"/>
      <c r="I2072" s="267"/>
      <c r="J2072" s="267"/>
      <c r="K2072" s="267"/>
      <c r="L2072" s="267"/>
    </row>
    <row r="2073" spans="5:12">
      <c r="E2073" s="60"/>
      <c r="F2073" s="267"/>
      <c r="G2073" s="267"/>
      <c r="H2073" s="267"/>
      <c r="I2073" s="267"/>
      <c r="J2073" s="267"/>
      <c r="K2073" s="267"/>
      <c r="L2073" s="267"/>
    </row>
    <row r="2074" spans="5:12">
      <c r="E2074" s="60"/>
      <c r="F2074" s="267"/>
      <c r="G2074" s="267"/>
      <c r="H2074" s="267"/>
      <c r="I2074" s="267"/>
      <c r="J2074" s="267"/>
      <c r="K2074" s="267"/>
      <c r="L2074" s="267"/>
    </row>
    <row r="2075" spans="5:12">
      <c r="E2075" s="60"/>
      <c r="F2075" s="267"/>
      <c r="G2075" s="267"/>
      <c r="H2075" s="267"/>
      <c r="I2075" s="267"/>
      <c r="J2075" s="267"/>
      <c r="K2075" s="267"/>
      <c r="L2075" s="267"/>
    </row>
    <row r="2076" spans="5:12">
      <c r="E2076" s="60"/>
      <c r="F2076" s="267"/>
      <c r="G2076" s="267"/>
      <c r="H2076" s="267"/>
      <c r="I2076" s="267"/>
      <c r="J2076" s="267"/>
      <c r="K2076" s="267"/>
      <c r="L2076" s="267"/>
    </row>
    <row r="2077" spans="5:12">
      <c r="E2077" s="60"/>
      <c r="F2077" s="267"/>
      <c r="G2077" s="267"/>
      <c r="H2077" s="267"/>
      <c r="I2077" s="267"/>
      <c r="J2077" s="267"/>
      <c r="K2077" s="267"/>
      <c r="L2077" s="267"/>
    </row>
    <row r="2078" spans="5:12">
      <c r="E2078" s="60"/>
      <c r="F2078" s="267"/>
      <c r="G2078" s="267"/>
      <c r="H2078" s="267"/>
      <c r="I2078" s="267"/>
      <c r="J2078" s="267"/>
      <c r="K2078" s="267"/>
      <c r="L2078" s="267"/>
    </row>
    <row r="2079" spans="5:12">
      <c r="E2079" s="60"/>
      <c r="F2079" s="267"/>
      <c r="G2079" s="267"/>
      <c r="H2079" s="267"/>
      <c r="I2079" s="267"/>
      <c r="J2079" s="267"/>
      <c r="K2079" s="267"/>
      <c r="L2079" s="267"/>
    </row>
    <row r="2080" spans="5:12">
      <c r="E2080" s="60"/>
      <c r="F2080" s="267"/>
      <c r="G2080" s="267"/>
      <c r="H2080" s="267"/>
      <c r="I2080" s="267"/>
      <c r="J2080" s="267"/>
      <c r="K2080" s="267"/>
      <c r="L2080" s="267"/>
    </row>
    <row r="2081" spans="5:12">
      <c r="E2081" s="60"/>
      <c r="F2081" s="267"/>
      <c r="G2081" s="267"/>
      <c r="H2081" s="267"/>
      <c r="I2081" s="267"/>
      <c r="J2081" s="267"/>
      <c r="K2081" s="267"/>
      <c r="L2081" s="267"/>
    </row>
    <row r="2082" spans="5:12">
      <c r="E2082" s="60"/>
      <c r="F2082" s="267"/>
      <c r="G2082" s="267"/>
      <c r="H2082" s="267"/>
      <c r="I2082" s="267"/>
      <c r="J2082" s="267"/>
      <c r="K2082" s="267"/>
      <c r="L2082" s="267"/>
    </row>
    <row r="2083" spans="5:12">
      <c r="E2083" s="60"/>
      <c r="F2083" s="267"/>
      <c r="G2083" s="267"/>
      <c r="H2083" s="267"/>
      <c r="I2083" s="267"/>
      <c r="J2083" s="267"/>
      <c r="K2083" s="267"/>
      <c r="L2083" s="267"/>
    </row>
    <row r="2084" spans="5:12">
      <c r="E2084" s="60"/>
      <c r="F2084" s="267"/>
      <c r="G2084" s="267"/>
      <c r="H2084" s="267"/>
      <c r="I2084" s="267"/>
      <c r="J2084" s="267"/>
      <c r="K2084" s="267"/>
      <c r="L2084" s="267"/>
    </row>
    <row r="2085" spans="5:12">
      <c r="E2085" s="60"/>
      <c r="F2085" s="267"/>
      <c r="G2085" s="267"/>
      <c r="H2085" s="267"/>
      <c r="I2085" s="267"/>
      <c r="J2085" s="267"/>
      <c r="K2085" s="267"/>
      <c r="L2085" s="267"/>
    </row>
    <row r="2086" spans="5:12">
      <c r="E2086" s="60"/>
      <c r="F2086" s="267"/>
      <c r="G2086" s="267"/>
      <c r="H2086" s="267"/>
      <c r="I2086" s="267"/>
      <c r="J2086" s="267"/>
      <c r="K2086" s="267"/>
      <c r="L2086" s="267"/>
    </row>
    <row r="2087" spans="5:12">
      <c r="E2087" s="60"/>
      <c r="F2087" s="267"/>
      <c r="G2087" s="267"/>
      <c r="H2087" s="267"/>
      <c r="I2087" s="267"/>
      <c r="J2087" s="267"/>
      <c r="K2087" s="267"/>
      <c r="L2087" s="267"/>
    </row>
    <row r="2088" spans="5:12">
      <c r="E2088" s="60"/>
      <c r="F2088" s="267"/>
      <c r="G2088" s="267"/>
      <c r="H2088" s="267"/>
      <c r="I2088" s="267"/>
      <c r="J2088" s="267"/>
      <c r="K2088" s="267"/>
      <c r="L2088" s="267"/>
    </row>
    <row r="2089" spans="5:12">
      <c r="E2089" s="60"/>
      <c r="F2089" s="267"/>
      <c r="G2089" s="267"/>
      <c r="H2089" s="267"/>
      <c r="I2089" s="267"/>
      <c r="J2089" s="267"/>
      <c r="K2089" s="267"/>
      <c r="L2089" s="267"/>
    </row>
    <row r="2090" spans="5:12">
      <c r="E2090" s="60"/>
      <c r="F2090" s="267"/>
      <c r="G2090" s="267"/>
      <c r="H2090" s="267"/>
      <c r="I2090" s="267"/>
      <c r="J2090" s="267"/>
      <c r="K2090" s="267"/>
      <c r="L2090" s="267"/>
    </row>
    <row r="2091" spans="5:12">
      <c r="E2091" s="60"/>
      <c r="F2091" s="267"/>
      <c r="G2091" s="267"/>
      <c r="H2091" s="267"/>
      <c r="I2091" s="267"/>
      <c r="J2091" s="267"/>
      <c r="K2091" s="267"/>
      <c r="L2091" s="267"/>
    </row>
    <row r="2092" spans="5:12">
      <c r="E2092" s="60"/>
      <c r="F2092" s="267"/>
      <c r="G2092" s="267"/>
      <c r="H2092" s="267"/>
      <c r="I2092" s="267"/>
      <c r="J2092" s="267"/>
      <c r="K2092" s="267"/>
      <c r="L2092" s="267"/>
    </row>
    <row r="2093" spans="5:12">
      <c r="E2093" s="60"/>
      <c r="F2093" s="267"/>
      <c r="G2093" s="267"/>
      <c r="H2093" s="267"/>
      <c r="I2093" s="267"/>
      <c r="J2093" s="267"/>
      <c r="K2093" s="267"/>
      <c r="L2093" s="267"/>
    </row>
    <row r="2094" spans="5:12">
      <c r="E2094" s="60"/>
      <c r="F2094" s="267"/>
      <c r="G2094" s="267"/>
      <c r="H2094" s="267"/>
      <c r="I2094" s="267"/>
      <c r="J2094" s="267"/>
      <c r="K2094" s="267"/>
      <c r="L2094" s="267"/>
    </row>
    <row r="2095" spans="5:12">
      <c r="E2095" s="60"/>
      <c r="F2095" s="267"/>
      <c r="G2095" s="267"/>
      <c r="H2095" s="267"/>
      <c r="I2095" s="267"/>
      <c r="J2095" s="267"/>
      <c r="K2095" s="267"/>
      <c r="L2095" s="267"/>
    </row>
    <row r="2096" spans="5:12">
      <c r="E2096" s="60"/>
      <c r="F2096" s="267"/>
      <c r="G2096" s="267"/>
      <c r="H2096" s="267"/>
      <c r="I2096" s="267"/>
      <c r="J2096" s="267"/>
      <c r="K2096" s="267"/>
      <c r="L2096" s="267"/>
    </row>
    <row r="2097" spans="5:12">
      <c r="E2097" s="60"/>
      <c r="F2097" s="267"/>
      <c r="G2097" s="267"/>
      <c r="H2097" s="267"/>
      <c r="I2097" s="267"/>
      <c r="J2097" s="267"/>
      <c r="K2097" s="267"/>
      <c r="L2097" s="267"/>
    </row>
    <row r="2098" spans="5:12">
      <c r="E2098" s="60"/>
      <c r="F2098" s="267"/>
      <c r="G2098" s="267"/>
      <c r="H2098" s="267"/>
      <c r="I2098" s="267"/>
      <c r="J2098" s="267"/>
      <c r="K2098" s="267"/>
      <c r="L2098" s="267"/>
    </row>
    <row r="2099" spans="5:12">
      <c r="E2099" s="60"/>
      <c r="F2099" s="267"/>
      <c r="G2099" s="267"/>
      <c r="H2099" s="267"/>
      <c r="I2099" s="267"/>
      <c r="J2099" s="267"/>
      <c r="K2099" s="267"/>
      <c r="L2099" s="267"/>
    </row>
    <row r="2100" spans="5:12">
      <c r="E2100" s="60"/>
      <c r="F2100" s="267"/>
      <c r="G2100" s="267"/>
      <c r="H2100" s="267"/>
      <c r="I2100" s="267"/>
      <c r="J2100" s="267"/>
      <c r="K2100" s="267"/>
      <c r="L2100" s="267"/>
    </row>
    <row r="2101" spans="5:12">
      <c r="E2101" s="60"/>
      <c r="F2101" s="267"/>
      <c r="G2101" s="267"/>
      <c r="H2101" s="267"/>
      <c r="I2101" s="267"/>
      <c r="J2101" s="267"/>
      <c r="K2101" s="267"/>
      <c r="L2101" s="267"/>
    </row>
    <row r="2102" spans="5:12">
      <c r="E2102" s="60"/>
      <c r="F2102" s="267"/>
      <c r="G2102" s="267"/>
      <c r="H2102" s="267"/>
      <c r="I2102" s="267"/>
      <c r="J2102" s="267"/>
      <c r="K2102" s="267"/>
      <c r="L2102" s="267"/>
    </row>
    <row r="2103" spans="5:12">
      <c r="E2103" s="60"/>
      <c r="F2103" s="267"/>
      <c r="G2103" s="267"/>
      <c r="H2103" s="267"/>
      <c r="I2103" s="267"/>
      <c r="J2103" s="267"/>
      <c r="K2103" s="267"/>
      <c r="L2103" s="267"/>
    </row>
    <row r="2104" spans="5:12">
      <c r="E2104" s="60"/>
      <c r="F2104" s="267"/>
      <c r="G2104" s="267"/>
      <c r="H2104" s="267"/>
      <c r="I2104" s="267"/>
      <c r="J2104" s="267"/>
      <c r="K2104" s="267"/>
      <c r="L2104" s="267"/>
    </row>
    <row r="2105" spans="5:12">
      <c r="E2105" s="60"/>
      <c r="F2105" s="267"/>
      <c r="G2105" s="267"/>
      <c r="H2105" s="267"/>
      <c r="I2105" s="267"/>
      <c r="J2105" s="267"/>
      <c r="K2105" s="267"/>
      <c r="L2105" s="267"/>
    </row>
    <row r="2106" spans="5:12">
      <c r="E2106" s="60"/>
      <c r="F2106" s="267"/>
      <c r="G2106" s="267"/>
      <c r="H2106" s="267"/>
      <c r="I2106" s="267"/>
      <c r="J2106" s="267"/>
      <c r="K2106" s="267"/>
      <c r="L2106" s="267"/>
    </row>
    <row r="2107" spans="5:12">
      <c r="E2107" s="60"/>
      <c r="F2107" s="267"/>
      <c r="G2107" s="267"/>
      <c r="H2107" s="267"/>
      <c r="I2107" s="267"/>
      <c r="J2107" s="267"/>
      <c r="K2107" s="267"/>
      <c r="L2107" s="267"/>
    </row>
    <row r="2108" spans="5:12">
      <c r="E2108" s="60"/>
      <c r="F2108" s="267"/>
      <c r="G2108" s="267"/>
      <c r="H2108" s="267"/>
      <c r="I2108" s="267"/>
      <c r="J2108" s="267"/>
      <c r="K2108" s="267"/>
      <c r="L2108" s="267"/>
    </row>
    <row r="2109" spans="5:12">
      <c r="E2109" s="60"/>
      <c r="F2109" s="267"/>
      <c r="G2109" s="267"/>
      <c r="H2109" s="267"/>
      <c r="I2109" s="267"/>
      <c r="J2109" s="267"/>
      <c r="K2109" s="267"/>
      <c r="L2109" s="267"/>
    </row>
    <row r="2110" spans="5:12">
      <c r="E2110" s="60"/>
      <c r="F2110" s="267"/>
      <c r="G2110" s="267"/>
      <c r="H2110" s="267"/>
      <c r="I2110" s="267"/>
      <c r="J2110" s="267"/>
      <c r="K2110" s="267"/>
      <c r="L2110" s="267"/>
    </row>
    <row r="2111" spans="5:12">
      <c r="E2111" s="60"/>
      <c r="F2111" s="267"/>
      <c r="G2111" s="267"/>
      <c r="H2111" s="267"/>
      <c r="I2111" s="267"/>
      <c r="J2111" s="267"/>
      <c r="K2111" s="267"/>
      <c r="L2111" s="267"/>
    </row>
    <row r="2112" spans="5:12">
      <c r="E2112" s="60"/>
      <c r="F2112" s="267"/>
      <c r="G2112" s="267"/>
      <c r="H2112" s="267"/>
      <c r="I2112" s="267"/>
      <c r="J2112" s="267"/>
      <c r="K2112" s="267"/>
      <c r="L2112" s="267"/>
    </row>
    <row r="2113" spans="5:12">
      <c r="E2113" s="60"/>
      <c r="F2113" s="267"/>
      <c r="G2113" s="267"/>
      <c r="H2113" s="267"/>
      <c r="I2113" s="267"/>
      <c r="J2113" s="267"/>
      <c r="K2113" s="267"/>
      <c r="L2113" s="267"/>
    </row>
    <row r="2114" spans="5:12">
      <c r="E2114" s="60"/>
      <c r="F2114" s="267"/>
      <c r="G2114" s="267"/>
      <c r="H2114" s="267"/>
      <c r="I2114" s="267"/>
      <c r="J2114" s="267"/>
      <c r="K2114" s="267"/>
      <c r="L2114" s="267"/>
    </row>
    <row r="2115" spans="5:12">
      <c r="E2115" s="60"/>
      <c r="F2115" s="267"/>
      <c r="G2115" s="267"/>
      <c r="H2115" s="267"/>
      <c r="I2115" s="267"/>
      <c r="J2115" s="267"/>
      <c r="K2115" s="267"/>
      <c r="L2115" s="267"/>
    </row>
    <row r="2116" spans="5:12">
      <c r="E2116" s="60"/>
      <c r="F2116" s="267"/>
      <c r="G2116" s="267"/>
      <c r="H2116" s="267"/>
      <c r="I2116" s="267"/>
      <c r="J2116" s="267"/>
      <c r="K2116" s="267"/>
      <c r="L2116" s="267"/>
    </row>
    <row r="2117" spans="5:12">
      <c r="E2117" s="60"/>
      <c r="F2117" s="267"/>
      <c r="G2117" s="267"/>
      <c r="H2117" s="267"/>
      <c r="I2117" s="267"/>
      <c r="J2117" s="267"/>
      <c r="K2117" s="267"/>
      <c r="L2117" s="267"/>
    </row>
    <row r="2118" spans="5:12">
      <c r="E2118" s="60"/>
      <c r="F2118" s="267"/>
      <c r="G2118" s="267"/>
      <c r="H2118" s="267"/>
      <c r="I2118" s="267"/>
      <c r="J2118" s="267"/>
      <c r="K2118" s="267"/>
      <c r="L2118" s="267"/>
    </row>
    <row r="2119" spans="5:12">
      <c r="E2119" s="60"/>
      <c r="F2119" s="267"/>
      <c r="G2119" s="267"/>
      <c r="H2119" s="267"/>
      <c r="I2119" s="267"/>
      <c r="J2119" s="267"/>
      <c r="K2119" s="267"/>
      <c r="L2119" s="267"/>
    </row>
    <row r="2120" spans="5:12">
      <c r="E2120" s="60"/>
      <c r="F2120" s="267"/>
      <c r="G2120" s="267"/>
      <c r="H2120" s="267"/>
      <c r="I2120" s="267"/>
      <c r="J2120" s="267"/>
      <c r="K2120" s="267"/>
      <c r="L2120" s="267"/>
    </row>
    <row r="2121" spans="5:12">
      <c r="E2121" s="60"/>
      <c r="F2121" s="267"/>
      <c r="G2121" s="267"/>
      <c r="H2121" s="267"/>
      <c r="I2121" s="267"/>
      <c r="J2121" s="267"/>
      <c r="K2121" s="267"/>
      <c r="L2121" s="267"/>
    </row>
    <row r="2122" spans="5:12">
      <c r="E2122" s="60"/>
      <c r="F2122" s="267"/>
      <c r="G2122" s="267"/>
      <c r="H2122" s="267"/>
      <c r="I2122" s="267"/>
      <c r="J2122" s="267"/>
      <c r="K2122" s="267"/>
      <c r="L2122" s="267"/>
    </row>
    <row r="2123" spans="5:12">
      <c r="E2123" s="60"/>
      <c r="F2123" s="267"/>
      <c r="G2123" s="267"/>
      <c r="H2123" s="267"/>
      <c r="I2123" s="267"/>
      <c r="J2123" s="267"/>
      <c r="K2123" s="267"/>
      <c r="L2123" s="267"/>
    </row>
    <row r="2124" spans="5:12">
      <c r="E2124" s="60"/>
      <c r="F2124" s="267"/>
      <c r="G2124" s="267"/>
      <c r="H2124" s="267"/>
      <c r="I2124" s="267"/>
      <c r="J2124" s="267"/>
      <c r="K2124" s="267"/>
      <c r="L2124" s="267"/>
    </row>
    <row r="2125" spans="5:12">
      <c r="E2125" s="60"/>
      <c r="F2125" s="267"/>
      <c r="G2125" s="267"/>
      <c r="H2125" s="267"/>
      <c r="I2125" s="267"/>
      <c r="J2125" s="267"/>
      <c r="K2125" s="267"/>
      <c r="L2125" s="267"/>
    </row>
    <row r="2126" spans="5:12">
      <c r="E2126" s="60"/>
      <c r="F2126" s="267"/>
      <c r="G2126" s="267"/>
      <c r="H2126" s="267"/>
      <c r="I2126" s="267"/>
      <c r="J2126" s="267"/>
      <c r="K2126" s="267"/>
      <c r="L2126" s="267"/>
    </row>
    <row r="2127" spans="5:12">
      <c r="E2127" s="60"/>
      <c r="F2127" s="267"/>
      <c r="G2127" s="267"/>
      <c r="H2127" s="267"/>
      <c r="I2127" s="267"/>
      <c r="J2127" s="267"/>
      <c r="K2127" s="267"/>
      <c r="L2127" s="267"/>
    </row>
    <row r="2128" spans="5:12">
      <c r="E2128" s="60"/>
      <c r="F2128" s="267"/>
      <c r="G2128" s="267"/>
      <c r="H2128" s="267"/>
      <c r="I2128" s="267"/>
      <c r="J2128" s="267"/>
      <c r="K2128" s="267"/>
      <c r="L2128" s="267"/>
    </row>
    <row r="2129" spans="5:12">
      <c r="E2129" s="60"/>
      <c r="F2129" s="267"/>
      <c r="G2129" s="267"/>
      <c r="H2129" s="267"/>
      <c r="I2129" s="267"/>
      <c r="J2129" s="267"/>
      <c r="K2129" s="267"/>
      <c r="L2129" s="267"/>
    </row>
    <row r="2130" spans="5:12">
      <c r="E2130" s="60"/>
      <c r="F2130" s="267"/>
      <c r="G2130" s="267"/>
      <c r="H2130" s="267"/>
      <c r="I2130" s="267"/>
      <c r="J2130" s="267"/>
      <c r="K2130" s="267"/>
      <c r="L2130" s="267"/>
    </row>
    <row r="2131" spans="5:12">
      <c r="E2131" s="60"/>
      <c r="F2131" s="267"/>
      <c r="G2131" s="267"/>
      <c r="H2131" s="267"/>
      <c r="I2131" s="267"/>
      <c r="J2131" s="267"/>
      <c r="K2131" s="267"/>
      <c r="L2131" s="267"/>
    </row>
    <row r="2132" spans="5:12">
      <c r="E2132" s="60"/>
      <c r="F2132" s="267"/>
      <c r="G2132" s="267"/>
      <c r="H2132" s="267"/>
      <c r="I2132" s="267"/>
      <c r="J2132" s="267"/>
      <c r="K2132" s="267"/>
      <c r="L2132" s="267"/>
    </row>
    <row r="2133" spans="5:12">
      <c r="E2133" s="60"/>
      <c r="F2133" s="267"/>
      <c r="G2133" s="267"/>
      <c r="H2133" s="267"/>
      <c r="I2133" s="267"/>
      <c r="J2133" s="267"/>
      <c r="K2133" s="267"/>
      <c r="L2133" s="267"/>
    </row>
    <row r="2134" spans="5:12">
      <c r="E2134" s="60"/>
      <c r="F2134" s="267"/>
      <c r="G2134" s="267"/>
      <c r="H2134" s="267"/>
      <c r="I2134" s="267"/>
      <c r="J2134" s="267"/>
      <c r="K2134" s="267"/>
      <c r="L2134" s="267"/>
    </row>
    <row r="2135" spans="5:12">
      <c r="E2135" s="60"/>
      <c r="F2135" s="267"/>
      <c r="G2135" s="267"/>
      <c r="H2135" s="267"/>
      <c r="I2135" s="267"/>
      <c r="J2135" s="267"/>
      <c r="K2135" s="267"/>
      <c r="L2135" s="267"/>
    </row>
    <row r="2136" spans="5:12">
      <c r="E2136" s="60"/>
      <c r="F2136" s="267"/>
      <c r="G2136" s="267"/>
      <c r="H2136" s="267"/>
      <c r="I2136" s="267"/>
      <c r="J2136" s="267"/>
      <c r="K2136" s="267"/>
      <c r="L2136" s="267"/>
    </row>
    <row r="2137" spans="5:12">
      <c r="E2137" s="60"/>
      <c r="F2137" s="267"/>
      <c r="G2137" s="267"/>
      <c r="H2137" s="267"/>
      <c r="I2137" s="267"/>
      <c r="J2137" s="267"/>
      <c r="K2137" s="267"/>
      <c r="L2137" s="267"/>
    </row>
    <row r="2138" spans="5:12">
      <c r="E2138" s="60"/>
      <c r="F2138" s="267"/>
      <c r="G2138" s="267"/>
      <c r="H2138" s="267"/>
      <c r="I2138" s="267"/>
      <c r="J2138" s="267"/>
      <c r="K2138" s="267"/>
      <c r="L2138" s="267"/>
    </row>
    <row r="2139" spans="5:12">
      <c r="E2139" s="60"/>
      <c r="F2139" s="267"/>
      <c r="G2139" s="267"/>
      <c r="H2139" s="267"/>
      <c r="I2139" s="267"/>
      <c r="J2139" s="267"/>
      <c r="K2139" s="267"/>
      <c r="L2139" s="267"/>
    </row>
    <row r="2140" spans="5:12">
      <c r="E2140" s="60"/>
      <c r="F2140" s="267"/>
      <c r="G2140" s="267"/>
      <c r="H2140" s="267"/>
      <c r="I2140" s="267"/>
      <c r="J2140" s="267"/>
      <c r="K2140" s="267"/>
      <c r="L2140" s="267"/>
    </row>
    <row r="2141" spans="5:12">
      <c r="E2141" s="60"/>
      <c r="F2141" s="267"/>
      <c r="G2141" s="267"/>
      <c r="H2141" s="267"/>
      <c r="I2141" s="267"/>
      <c r="J2141" s="267"/>
      <c r="K2141" s="267"/>
      <c r="L2141" s="267"/>
    </row>
    <row r="2142" spans="5:12">
      <c r="E2142" s="60"/>
      <c r="F2142" s="267"/>
      <c r="G2142" s="267"/>
      <c r="H2142" s="267"/>
      <c r="I2142" s="267"/>
      <c r="J2142" s="267"/>
      <c r="K2142" s="267"/>
      <c r="L2142" s="267"/>
    </row>
    <row r="2143" spans="5:12">
      <c r="E2143" s="60"/>
      <c r="F2143" s="267"/>
      <c r="G2143" s="267"/>
      <c r="H2143" s="267"/>
      <c r="I2143" s="267"/>
      <c r="J2143" s="267"/>
      <c r="K2143" s="267"/>
      <c r="L2143" s="267"/>
    </row>
    <row r="2144" spans="5:12">
      <c r="E2144" s="60"/>
      <c r="F2144" s="267"/>
      <c r="G2144" s="267"/>
      <c r="H2144" s="267"/>
      <c r="I2144" s="267"/>
      <c r="J2144" s="267"/>
      <c r="K2144" s="267"/>
      <c r="L2144" s="267"/>
    </row>
    <row r="2145" spans="5:12">
      <c r="E2145" s="60"/>
      <c r="F2145" s="267"/>
      <c r="G2145" s="267"/>
      <c r="H2145" s="267"/>
      <c r="I2145" s="267"/>
      <c r="J2145" s="267"/>
      <c r="K2145" s="267"/>
      <c r="L2145" s="267"/>
    </row>
    <row r="2146" spans="5:12">
      <c r="E2146" s="60"/>
      <c r="F2146" s="267"/>
      <c r="G2146" s="267"/>
      <c r="H2146" s="267"/>
      <c r="I2146" s="267"/>
      <c r="J2146" s="267"/>
      <c r="K2146" s="267"/>
      <c r="L2146" s="267"/>
    </row>
    <row r="2147" spans="5:12">
      <c r="E2147" s="60"/>
      <c r="F2147" s="267"/>
      <c r="G2147" s="267"/>
      <c r="H2147" s="267"/>
      <c r="I2147" s="267"/>
      <c r="J2147" s="267"/>
      <c r="K2147" s="267"/>
      <c r="L2147" s="267"/>
    </row>
    <row r="2148" spans="5:12">
      <c r="E2148" s="60"/>
      <c r="F2148" s="267"/>
      <c r="G2148" s="267"/>
      <c r="H2148" s="267"/>
      <c r="I2148" s="267"/>
      <c r="J2148" s="267"/>
      <c r="K2148" s="267"/>
      <c r="L2148" s="267"/>
    </row>
    <row r="2149" spans="5:12">
      <c r="E2149" s="60"/>
      <c r="F2149" s="267"/>
      <c r="G2149" s="267"/>
      <c r="H2149" s="267"/>
      <c r="I2149" s="267"/>
      <c r="J2149" s="267"/>
      <c r="K2149" s="267"/>
      <c r="L2149" s="267"/>
    </row>
    <row r="2150" spans="5:12">
      <c r="E2150" s="60"/>
      <c r="F2150" s="267"/>
      <c r="G2150" s="267"/>
      <c r="H2150" s="267"/>
      <c r="I2150" s="267"/>
      <c r="J2150" s="267"/>
      <c r="K2150" s="267"/>
      <c r="L2150" s="267"/>
    </row>
    <row r="2151" spans="5:12">
      <c r="E2151" s="60"/>
      <c r="F2151" s="267"/>
      <c r="G2151" s="267"/>
      <c r="H2151" s="267"/>
      <c r="I2151" s="267"/>
      <c r="J2151" s="267"/>
      <c r="K2151" s="267"/>
      <c r="L2151" s="267"/>
    </row>
    <row r="2152" spans="5:12">
      <c r="E2152" s="60"/>
      <c r="F2152" s="267"/>
      <c r="G2152" s="267"/>
      <c r="H2152" s="267"/>
      <c r="I2152" s="267"/>
      <c r="J2152" s="267"/>
      <c r="K2152" s="267"/>
      <c r="L2152" s="267"/>
    </row>
    <row r="2153" spans="5:12">
      <c r="E2153" s="60"/>
      <c r="F2153" s="267"/>
      <c r="G2153" s="267"/>
      <c r="H2153" s="267"/>
      <c r="I2153" s="267"/>
      <c r="J2153" s="267"/>
      <c r="K2153" s="267"/>
      <c r="L2153" s="267"/>
    </row>
    <row r="2154" spans="5:12">
      <c r="E2154" s="60"/>
      <c r="F2154" s="267"/>
      <c r="G2154" s="267"/>
      <c r="H2154" s="267"/>
      <c r="I2154" s="267"/>
      <c r="J2154" s="267"/>
      <c r="K2154" s="267"/>
      <c r="L2154" s="267"/>
    </row>
    <row r="2155" spans="5:12">
      <c r="E2155" s="60"/>
      <c r="F2155" s="267"/>
      <c r="G2155" s="267"/>
      <c r="H2155" s="267"/>
      <c r="I2155" s="267"/>
      <c r="J2155" s="267"/>
      <c r="K2155" s="267"/>
      <c r="L2155" s="267"/>
    </row>
    <row r="2156" spans="5:12">
      <c r="E2156" s="60"/>
      <c r="F2156" s="267"/>
      <c r="G2156" s="267"/>
      <c r="H2156" s="267"/>
      <c r="I2156" s="267"/>
      <c r="J2156" s="267"/>
      <c r="K2156" s="267"/>
      <c r="L2156" s="267"/>
    </row>
    <row r="2157" spans="5:12">
      <c r="E2157" s="60"/>
      <c r="F2157" s="267"/>
      <c r="G2157" s="267"/>
      <c r="H2157" s="267"/>
      <c r="I2157" s="267"/>
      <c r="J2157" s="267"/>
      <c r="K2157" s="267"/>
      <c r="L2157" s="267"/>
    </row>
    <row r="2158" spans="5:12">
      <c r="E2158" s="60"/>
      <c r="F2158" s="267"/>
      <c r="G2158" s="267"/>
      <c r="H2158" s="267"/>
      <c r="I2158" s="267"/>
      <c r="J2158" s="267"/>
      <c r="K2158" s="267"/>
      <c r="L2158" s="267"/>
    </row>
    <row r="2159" spans="5:12">
      <c r="E2159" s="60"/>
      <c r="F2159" s="267"/>
      <c r="G2159" s="267"/>
      <c r="H2159" s="267"/>
      <c r="I2159" s="267"/>
      <c r="J2159" s="267"/>
      <c r="K2159" s="267"/>
      <c r="L2159" s="267"/>
    </row>
    <row r="2160" spans="5:12">
      <c r="E2160" s="60"/>
      <c r="F2160" s="267"/>
      <c r="G2160" s="267"/>
      <c r="H2160" s="267"/>
      <c r="I2160" s="267"/>
      <c r="J2160" s="267"/>
      <c r="K2160" s="267"/>
      <c r="L2160" s="267"/>
    </row>
    <row r="2161" spans="5:12">
      <c r="E2161" s="60"/>
      <c r="F2161" s="267"/>
      <c r="G2161" s="267"/>
      <c r="H2161" s="267"/>
      <c r="I2161" s="267"/>
      <c r="J2161" s="267"/>
      <c r="K2161" s="267"/>
      <c r="L2161" s="267"/>
    </row>
    <row r="2162" spans="5:12">
      <c r="E2162" s="60"/>
      <c r="F2162" s="267"/>
      <c r="G2162" s="267"/>
      <c r="H2162" s="267"/>
      <c r="I2162" s="267"/>
      <c r="J2162" s="267"/>
      <c r="K2162" s="267"/>
      <c r="L2162" s="267"/>
    </row>
    <row r="2163" spans="5:12">
      <c r="E2163" s="60"/>
      <c r="F2163" s="267"/>
      <c r="G2163" s="267"/>
      <c r="H2163" s="267"/>
      <c r="I2163" s="267"/>
      <c r="J2163" s="267"/>
      <c r="K2163" s="267"/>
      <c r="L2163" s="267"/>
    </row>
    <row r="2164" spans="5:12">
      <c r="E2164" s="60"/>
      <c r="F2164" s="267"/>
      <c r="G2164" s="267"/>
      <c r="H2164" s="267"/>
      <c r="I2164" s="267"/>
      <c r="J2164" s="267"/>
      <c r="K2164" s="267"/>
      <c r="L2164" s="267"/>
    </row>
    <row r="2165" spans="5:12">
      <c r="E2165" s="60"/>
      <c r="F2165" s="267"/>
      <c r="G2165" s="267"/>
      <c r="H2165" s="267"/>
      <c r="I2165" s="267"/>
      <c r="J2165" s="267"/>
      <c r="K2165" s="267"/>
      <c r="L2165" s="267"/>
    </row>
  </sheetData>
  <phoneticPr fontId="91" type="noConversion"/>
  <pageMargins left="0.27559055118110198" right="0.31496062992126" top="0.74803149606299202" bottom="0.74803149606299202" header="0.31496062992126" footer="0.31496062992126"/>
  <pageSetup scale="40" fitToHeight="2" orientation="landscape" r:id="rId1"/>
  <headerFooter>
    <oddFooter>&amp;L&amp;N&amp;C&amp;F&amp;RHayco Jun 15</oddFooter>
  </headerFooter>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rgb="FF99FF33"/>
    <pageSetUpPr fitToPage="1"/>
  </sheetPr>
  <dimension ref="A1:W2078"/>
  <sheetViews>
    <sheetView topLeftCell="A55" zoomScale="80" zoomScaleNormal="80" workbookViewId="0">
      <selection activeCell="H90" sqref="H90"/>
    </sheetView>
  </sheetViews>
  <sheetFormatPr defaultColWidth="8" defaultRowHeight="13.2"/>
  <cols>
    <col min="1" max="1" width="52.33203125" style="29" customWidth="1"/>
    <col min="2" max="2" width="26.109375" style="29" customWidth="1"/>
    <col min="3" max="3" width="37.5546875" style="29" customWidth="1"/>
    <col min="4" max="4" width="21.109375" style="29" customWidth="1"/>
    <col min="5" max="5" width="17.109375" style="422" customWidth="1"/>
    <col min="6" max="6" width="19.6640625" style="264" customWidth="1"/>
    <col min="7" max="7" width="8" style="29" customWidth="1"/>
    <col min="8" max="8" width="13.44140625" style="29" customWidth="1"/>
    <col min="9" max="9" width="15.33203125" style="29" customWidth="1"/>
    <col min="10" max="10" width="8" style="29"/>
    <col min="11" max="11" width="17.109375" style="29" customWidth="1"/>
    <col min="12" max="16384" width="8" style="29"/>
  </cols>
  <sheetData>
    <row r="1" spans="1:7" ht="30.75" customHeight="1">
      <c r="E1" s="1" t="s">
        <v>0</v>
      </c>
      <c r="G1" s="33"/>
    </row>
    <row r="2" spans="1:7" ht="15" customHeight="1">
      <c r="A2" s="34"/>
      <c r="E2" s="265"/>
      <c r="G2" s="33"/>
    </row>
    <row r="3" spans="1:7" ht="16.5" customHeight="1">
      <c r="E3" s="263"/>
      <c r="G3" s="33"/>
    </row>
    <row r="4" spans="1:7" ht="17.25" customHeight="1">
      <c r="A4" s="829" t="s">
        <v>1325</v>
      </c>
      <c r="B4" s="23"/>
      <c r="C4" s="23"/>
      <c r="D4" s="23"/>
      <c r="E4" s="25" t="s">
        <v>254</v>
      </c>
      <c r="G4" s="33"/>
    </row>
    <row r="5" spans="1:7" ht="15" customHeight="1">
      <c r="A5" s="829" t="s">
        <v>255</v>
      </c>
      <c r="B5" s="6"/>
      <c r="C5" s="6"/>
      <c r="D5" s="6"/>
      <c r="E5" s="25" t="s">
        <v>294</v>
      </c>
      <c r="G5" s="33"/>
    </row>
    <row r="6" spans="1:7" ht="15" customHeight="1">
      <c r="A6" s="829" t="s">
        <v>257</v>
      </c>
      <c r="B6" s="6"/>
      <c r="C6" s="6"/>
      <c r="D6" s="6"/>
      <c r="E6" s="25" t="s">
        <v>295</v>
      </c>
      <c r="G6" s="33"/>
    </row>
    <row r="7" spans="1:7" ht="14.25" customHeight="1">
      <c r="A7" s="829" t="s">
        <v>259</v>
      </c>
      <c r="E7" s="38"/>
      <c r="F7" s="36"/>
      <c r="G7" s="33"/>
    </row>
    <row r="8" spans="1:7" ht="14.25" customHeight="1">
      <c r="A8" s="829"/>
      <c r="E8" s="38"/>
      <c r="F8" s="36"/>
      <c r="G8" s="33"/>
    </row>
    <row r="9" spans="1:7" s="605" customFormat="1" ht="22.8">
      <c r="C9" s="19"/>
      <c r="D9" s="19"/>
    </row>
    <row r="10" spans="1:7" s="605" customFormat="1" ht="13.8">
      <c r="C10" s="20"/>
      <c r="D10" s="20"/>
      <c r="E10" s="24"/>
    </row>
    <row r="11" spans="1:7" s="605" customFormat="1" ht="13.8">
      <c r="C11" s="20"/>
      <c r="D11" s="20"/>
      <c r="E11" s="24"/>
    </row>
    <row r="12" spans="1:7">
      <c r="A12" s="486"/>
      <c r="B12" s="486"/>
      <c r="C12" s="486"/>
      <c r="D12" s="486"/>
      <c r="E12" s="721"/>
      <c r="F12" s="1068"/>
      <c r="G12" s="33"/>
    </row>
    <row r="13" spans="1:7" s="33" customFormat="1" ht="15.75" customHeight="1">
      <c r="E13" s="721" t="s">
        <v>3</v>
      </c>
      <c r="F13" s="722" t="s">
        <v>1039</v>
      </c>
    </row>
    <row r="14" spans="1:7" s="33" customFormat="1" ht="41.25" customHeight="1">
      <c r="A14" s="19" t="s">
        <v>121</v>
      </c>
      <c r="B14" s="19" t="s">
        <v>1038</v>
      </c>
      <c r="E14" s="42" t="s">
        <v>4</v>
      </c>
      <c r="F14" s="424" t="s">
        <v>1040</v>
      </c>
    </row>
    <row r="15" spans="1:7" s="33" customFormat="1" ht="14.25" customHeight="1">
      <c r="A15" s="565" t="str">
        <f>'Olympus-ITB &amp; OHB'!A15</f>
        <v>Proposed for AMJ-2017</v>
      </c>
      <c r="B15" s="1161"/>
      <c r="E15" s="43" t="s">
        <v>52</v>
      </c>
      <c r="F15" s="425" t="s">
        <v>636</v>
      </c>
    </row>
    <row r="16" spans="1:7" s="33" customFormat="1" ht="14.25" customHeight="1">
      <c r="A16" s="46" t="s">
        <v>94</v>
      </c>
      <c r="E16" s="42" t="s">
        <v>399</v>
      </c>
      <c r="F16" s="1257">
        <v>80291773</v>
      </c>
    </row>
    <row r="17" spans="1:12" s="33" customFormat="1">
      <c r="A17" s="41"/>
      <c r="E17" s="42" t="s">
        <v>7</v>
      </c>
      <c r="F17" s="500">
        <v>90996568</v>
      </c>
    </row>
    <row r="18" spans="1:12" s="33" customFormat="1">
      <c r="A18" s="41"/>
      <c r="E18" s="42" t="s">
        <v>53</v>
      </c>
      <c r="F18" s="427" t="s">
        <v>1041</v>
      </c>
    </row>
    <row r="19" spans="1:12" s="33" customFormat="1">
      <c r="A19" s="41"/>
      <c r="E19" s="42" t="s">
        <v>55</v>
      </c>
      <c r="F19" s="427">
        <v>10</v>
      </c>
    </row>
    <row r="20" spans="1:12" s="33" customFormat="1" ht="15" customHeight="1">
      <c r="A20" s="44"/>
      <c r="B20" s="45"/>
      <c r="C20" s="45"/>
      <c r="D20" s="45"/>
      <c r="E20" s="43" t="s">
        <v>246</v>
      </c>
      <c r="F20" s="414">
        <v>4536</v>
      </c>
    </row>
    <row r="21" spans="1:12" s="33" customFormat="1" ht="15" customHeight="1">
      <c r="A21" s="55" t="s">
        <v>1172</v>
      </c>
      <c r="B21" s="1036"/>
      <c r="C21" s="1247"/>
      <c r="D21" s="1247"/>
      <c r="E21" s="1788"/>
      <c r="F21" s="1791">
        <f>SUM(F22,F36,F37,F43:F44)</f>
        <v>2.0769624683442118</v>
      </c>
    </row>
    <row r="22" spans="1:12" ht="17.25" customHeight="1">
      <c r="A22" s="185" t="s">
        <v>1182</v>
      </c>
      <c r="B22" s="1516" t="s">
        <v>56</v>
      </c>
      <c r="C22" s="1517"/>
      <c r="D22" s="1518"/>
      <c r="E22" s="1519" t="s">
        <v>57</v>
      </c>
      <c r="F22" s="428">
        <f t="shared" ref="F22" si="0">SUM(F23:F31)</f>
        <v>0.96155737375146055</v>
      </c>
      <c r="G22" s="1260"/>
      <c r="H22" s="1261"/>
      <c r="I22" s="33"/>
      <c r="J22" s="33"/>
      <c r="K22" s="33"/>
      <c r="L22" s="33"/>
    </row>
    <row r="23" spans="1:12">
      <c r="A23" s="47" t="s">
        <v>58</v>
      </c>
      <c r="B23" s="489" t="s">
        <v>59</v>
      </c>
      <c r="C23" s="1273"/>
      <c r="D23" s="710"/>
      <c r="E23" s="167">
        <v>68</v>
      </c>
      <c r="F23" s="432">
        <v>0.19068391999999998</v>
      </c>
      <c r="G23" s="1260"/>
      <c r="H23" s="1261"/>
      <c r="I23" s="33"/>
      <c r="J23" s="33"/>
      <c r="K23" s="33"/>
      <c r="L23" s="33"/>
    </row>
    <row r="24" spans="1:12" ht="14.25" customHeight="1">
      <c r="A24" s="47" t="s">
        <v>60</v>
      </c>
      <c r="B24" s="490" t="s">
        <v>61</v>
      </c>
      <c r="C24" s="1273"/>
      <c r="D24" s="710"/>
      <c r="E24" s="167">
        <v>29.6</v>
      </c>
      <c r="F24" s="432">
        <v>0.113153136</v>
      </c>
      <c r="G24" s="1260"/>
      <c r="H24" s="1261"/>
      <c r="I24" s="33"/>
      <c r="J24" s="1262"/>
      <c r="K24" s="33"/>
      <c r="L24" s="33"/>
    </row>
    <row r="25" spans="1:12" ht="26.4">
      <c r="A25" s="48" t="s">
        <v>62</v>
      </c>
      <c r="B25" s="489" t="s">
        <v>63</v>
      </c>
      <c r="C25" s="1273"/>
      <c r="D25" s="710"/>
      <c r="E25" s="167">
        <v>6.76</v>
      </c>
      <c r="F25" s="432">
        <v>6.5337956799999999E-2</v>
      </c>
      <c r="G25" s="1260"/>
      <c r="H25" s="1261"/>
      <c r="I25" s="33"/>
      <c r="J25" s="33"/>
      <c r="K25" s="33"/>
      <c r="L25" s="33"/>
    </row>
    <row r="26" spans="1:12" ht="14.25" customHeight="1">
      <c r="A26" s="47" t="s">
        <v>64</v>
      </c>
      <c r="B26" s="490" t="s">
        <v>65</v>
      </c>
      <c r="C26" s="1273"/>
      <c r="D26" s="710"/>
      <c r="E26" s="167">
        <v>3.3</v>
      </c>
      <c r="F26" s="432">
        <v>1.8407785999999999E-2</v>
      </c>
      <c r="G26" s="1260"/>
      <c r="H26" s="1261"/>
      <c r="I26" s="33"/>
      <c r="J26" s="1261"/>
      <c r="K26" s="33"/>
      <c r="L26" s="33"/>
    </row>
    <row r="27" spans="1:12">
      <c r="A27" s="47" t="s">
        <v>66</v>
      </c>
      <c r="B27" s="490" t="s">
        <v>67</v>
      </c>
      <c r="C27" s="1935"/>
      <c r="D27" s="1936"/>
      <c r="E27" s="1286">
        <v>23.7</v>
      </c>
      <c r="F27" s="432">
        <v>0.12557912399999999</v>
      </c>
      <c r="G27" s="1260"/>
      <c r="H27" s="1261"/>
      <c r="I27" s="33"/>
      <c r="J27" s="33"/>
      <c r="K27" s="33"/>
      <c r="L27" s="33"/>
    </row>
    <row r="28" spans="1:12">
      <c r="A28" s="476" t="s">
        <v>1190</v>
      </c>
      <c r="B28" s="1577" t="s">
        <v>397</v>
      </c>
      <c r="C28" s="1273"/>
      <c r="D28" s="710"/>
      <c r="E28" s="167"/>
      <c r="F28" s="432">
        <v>0.36320000000000002</v>
      </c>
      <c r="G28" s="1260"/>
      <c r="H28" s="1261"/>
      <c r="I28" s="33"/>
      <c r="J28" s="33"/>
      <c r="K28" s="33"/>
      <c r="L28" s="33"/>
    </row>
    <row r="29" spans="1:12" ht="12" customHeight="1">
      <c r="A29" s="47" t="s">
        <v>68</v>
      </c>
      <c r="B29" s="491"/>
      <c r="C29" s="1273"/>
      <c r="D29" s="710"/>
      <c r="E29" s="167"/>
      <c r="F29" s="432">
        <v>2.7E-2</v>
      </c>
      <c r="G29" s="1260"/>
      <c r="H29" s="1261"/>
      <c r="I29" s="33"/>
      <c r="J29" s="33"/>
      <c r="K29" s="33"/>
      <c r="L29" s="33"/>
    </row>
    <row r="30" spans="1:12" ht="12" customHeight="1">
      <c r="A30" s="47" t="s">
        <v>242</v>
      </c>
      <c r="B30" s="491"/>
      <c r="C30" s="1273"/>
      <c r="D30" s="710"/>
      <c r="E30" s="167"/>
      <c r="F30" s="432">
        <v>4.6579450951460703E-2</v>
      </c>
      <c r="G30" s="1263"/>
      <c r="H30" s="1261"/>
      <c r="I30" s="33"/>
      <c r="J30" s="33"/>
      <c r="K30" s="33"/>
      <c r="L30" s="33"/>
    </row>
    <row r="31" spans="1:12" ht="12" customHeight="1">
      <c r="A31" s="47" t="s">
        <v>46</v>
      </c>
      <c r="B31" s="491"/>
      <c r="C31" s="1273"/>
      <c r="D31" s="710"/>
      <c r="E31" s="167"/>
      <c r="F31" s="432">
        <v>1.1616E-2</v>
      </c>
      <c r="G31" s="1263"/>
      <c r="H31" s="1261"/>
      <c r="I31" s="33"/>
      <c r="J31" s="33"/>
      <c r="K31" s="33"/>
      <c r="L31" s="33"/>
    </row>
    <row r="32" spans="1:12" ht="12" customHeight="1">
      <c r="A32" s="47" t="s">
        <v>884</v>
      </c>
      <c r="B32" s="491"/>
      <c r="C32" s="1937"/>
      <c r="D32" s="1938"/>
      <c r="E32" s="167"/>
      <c r="F32" s="432"/>
      <c r="G32" s="1260"/>
      <c r="H32" s="1261"/>
      <c r="I32" s="33"/>
      <c r="J32" s="33"/>
      <c r="K32" s="33"/>
      <c r="L32" s="33"/>
    </row>
    <row r="33" spans="1:23" ht="12" customHeight="1">
      <c r="A33" s="47" t="s">
        <v>885</v>
      </c>
      <c r="B33" s="491" t="s">
        <v>887</v>
      </c>
      <c r="C33" s="1937"/>
      <c r="D33" s="1938"/>
      <c r="E33" s="167"/>
      <c r="F33" s="432"/>
      <c r="G33" s="1260"/>
      <c r="H33" s="1261"/>
      <c r="I33" s="33"/>
      <c r="J33" s="33"/>
      <c r="K33" s="33"/>
      <c r="L33" s="33"/>
    </row>
    <row r="34" spans="1:23" ht="12" customHeight="1">
      <c r="A34" s="47" t="s">
        <v>886</v>
      </c>
      <c r="B34" s="491"/>
      <c r="C34" s="1937"/>
      <c r="D34" s="1938"/>
      <c r="E34" s="167"/>
      <c r="F34" s="432"/>
      <c r="G34" s="33"/>
      <c r="H34" s="1261"/>
      <c r="I34" s="33"/>
      <c r="J34" s="33"/>
      <c r="K34" s="33"/>
      <c r="L34" s="33"/>
    </row>
    <row r="35" spans="1:23" ht="12.75" customHeight="1">
      <c r="A35" s="46" t="s">
        <v>238</v>
      </c>
      <c r="B35" s="493"/>
      <c r="C35" s="497"/>
      <c r="D35" s="495"/>
      <c r="E35" s="167"/>
      <c r="F35" s="433"/>
      <c r="G35" s="33"/>
      <c r="H35" s="1261"/>
    </row>
    <row r="36" spans="1:23" ht="12.75" customHeight="1">
      <c r="A36" s="45" t="s">
        <v>239</v>
      </c>
      <c r="B36" s="1566"/>
      <c r="C36" s="498"/>
      <c r="D36" s="496"/>
      <c r="E36" s="170">
        <v>1</v>
      </c>
      <c r="F36" s="50">
        <v>8.0875904000000012E-2</v>
      </c>
      <c r="G36" s="33"/>
      <c r="H36" s="1261"/>
    </row>
    <row r="37" spans="1:23" ht="16.5" customHeight="1">
      <c r="A37" s="185" t="s">
        <v>1183</v>
      </c>
      <c r="B37" s="491"/>
      <c r="C37" s="1273"/>
      <c r="D37" s="710"/>
      <c r="E37" s="168"/>
      <c r="F37" s="428">
        <f>SUM(F38:F41)</f>
        <v>0.40593169981721866</v>
      </c>
      <c r="G37" s="33"/>
      <c r="H37" s="1261"/>
      <c r="I37" s="33"/>
      <c r="J37" s="33"/>
      <c r="K37" s="33"/>
      <c r="L37" s="33"/>
    </row>
    <row r="38" spans="1:23" ht="14.25" customHeight="1">
      <c r="A38" s="47" t="s">
        <v>237</v>
      </c>
      <c r="B38" s="491" t="s">
        <v>69</v>
      </c>
      <c r="C38" s="412"/>
      <c r="D38" s="710"/>
      <c r="E38" s="167">
        <v>70</v>
      </c>
      <c r="F38" s="432">
        <v>0.27837679999999998</v>
      </c>
      <c r="G38" s="33"/>
      <c r="H38" s="1261"/>
    </row>
    <row r="39" spans="1:23" ht="13.8">
      <c r="A39" s="47" t="s">
        <v>70</v>
      </c>
      <c r="B39" s="1077" t="s">
        <v>1176</v>
      </c>
      <c r="C39" s="613"/>
      <c r="D39" s="710"/>
      <c r="E39" s="167">
        <v>12.25</v>
      </c>
      <c r="F39" s="432">
        <v>5.2967525183941315E-2</v>
      </c>
      <c r="G39" s="33"/>
      <c r="H39" s="1261"/>
    </row>
    <row r="40" spans="1:23" ht="14.25" customHeight="1">
      <c r="A40" s="47" t="s">
        <v>71</v>
      </c>
      <c r="B40" s="492"/>
      <c r="C40" s="412"/>
      <c r="D40" s="711"/>
      <c r="E40" s="1078">
        <v>4.4999999999999998E-2</v>
      </c>
      <c r="F40" s="432">
        <v>1.4910494633277357E-2</v>
      </c>
      <c r="G40" s="33"/>
      <c r="H40" s="1261"/>
    </row>
    <row r="41" spans="1:23" ht="12.75" customHeight="1">
      <c r="A41" s="33" t="s">
        <v>76</v>
      </c>
      <c r="B41" s="493" t="s">
        <v>77</v>
      </c>
      <c r="C41" s="604"/>
      <c r="D41" s="711"/>
      <c r="E41" s="167">
        <v>7.3</v>
      </c>
      <c r="F41" s="432">
        <v>5.9676880000000002E-2</v>
      </c>
      <c r="G41" s="33"/>
      <c r="H41" s="1261"/>
    </row>
    <row r="42" spans="1:23" ht="12.75" customHeight="1">
      <c r="A42" s="1526" t="s">
        <v>1175</v>
      </c>
      <c r="B42" s="1560"/>
      <c r="C42" s="1561"/>
      <c r="D42" s="1562"/>
      <c r="E42" s="1563"/>
      <c r="F42" s="1564"/>
      <c r="G42" s="1126"/>
      <c r="H42" s="698"/>
      <c r="I42" s="698"/>
      <c r="J42" s="698"/>
      <c r="K42" s="698"/>
      <c r="L42" s="698"/>
      <c r="M42" s="698"/>
      <c r="N42" s="698"/>
      <c r="O42" s="698"/>
      <c r="P42" s="33"/>
      <c r="Q42" s="1261"/>
      <c r="R42" s="33"/>
      <c r="S42" s="33"/>
      <c r="T42" s="33"/>
      <c r="U42" s="33"/>
      <c r="V42" s="33"/>
      <c r="W42" s="33"/>
    </row>
    <row r="43" spans="1:23" ht="12.75" customHeight="1">
      <c r="A43" s="47" t="s">
        <v>72</v>
      </c>
      <c r="B43" s="492" t="s">
        <v>73</v>
      </c>
      <c r="C43" s="604"/>
      <c r="D43" s="711"/>
      <c r="E43" s="169"/>
      <c r="F43" s="432">
        <v>0.57906936203593085</v>
      </c>
      <c r="G43" s="33"/>
      <c r="H43" s="1261"/>
    </row>
    <row r="44" spans="1:23" ht="12.75" customHeight="1">
      <c r="A44" s="1520" t="s">
        <v>74</v>
      </c>
      <c r="B44" s="1521" t="s">
        <v>75</v>
      </c>
      <c r="C44" s="1522"/>
      <c r="D44" s="1523"/>
      <c r="E44" s="1524"/>
      <c r="F44" s="50">
        <v>4.9528128739601697E-2</v>
      </c>
      <c r="G44" s="33"/>
      <c r="H44" s="1261"/>
    </row>
    <row r="45" spans="1:23" ht="12.75" customHeight="1">
      <c r="A45" s="56" t="s">
        <v>1177</v>
      </c>
      <c r="B45" s="1784"/>
      <c r="C45" s="1796"/>
      <c r="D45" s="1797"/>
      <c r="E45" s="1798"/>
      <c r="F45" s="1201"/>
      <c r="G45" s="33"/>
      <c r="H45" s="1261"/>
    </row>
    <row r="46" spans="1:23" s="54" customFormat="1" ht="14.25" customHeight="1">
      <c r="A46" s="479" t="s">
        <v>1184</v>
      </c>
      <c r="B46" s="480"/>
      <c r="C46" s="480"/>
      <c r="D46" s="480"/>
      <c r="E46" s="1536"/>
      <c r="F46" s="668">
        <f>SUM(F47:F52)</f>
        <v>0.51895356948274363</v>
      </c>
      <c r="G46" s="52"/>
      <c r="H46" s="1261"/>
    </row>
    <row r="47" spans="1:23" s="54" customFormat="1" ht="13.8">
      <c r="A47" s="476" t="s">
        <v>245</v>
      </c>
      <c r="B47" s="1275"/>
      <c r="C47" s="481"/>
      <c r="D47" s="481"/>
      <c r="E47" s="1537"/>
      <c r="F47" s="188">
        <v>0.17052371134020572</v>
      </c>
      <c r="G47" s="1259"/>
      <c r="H47" s="1261"/>
    </row>
    <row r="48" spans="1:23" s="54" customFormat="1" ht="13.8">
      <c r="A48" s="476" t="s">
        <v>422</v>
      </c>
      <c r="B48" s="1578" t="s">
        <v>423</v>
      </c>
      <c r="C48" s="481"/>
      <c r="D48" s="481"/>
      <c r="E48" s="1538">
        <v>1</v>
      </c>
      <c r="F48" s="188">
        <v>4.1411497808713622E-2</v>
      </c>
      <c r="G48" s="1259"/>
      <c r="H48" s="1261"/>
    </row>
    <row r="49" spans="1:11" s="54" customFormat="1" ht="13.8">
      <c r="A49" s="476" t="s">
        <v>79</v>
      </c>
      <c r="B49" s="1070"/>
      <c r="C49" s="482"/>
      <c r="D49" s="482"/>
      <c r="E49" s="1539"/>
      <c r="F49" s="188">
        <v>0.23350000000000001</v>
      </c>
      <c r="G49" s="1259"/>
      <c r="H49" s="1261"/>
    </row>
    <row r="50" spans="1:11" s="54" customFormat="1" ht="13.8">
      <c r="A50" s="476" t="s">
        <v>81</v>
      </c>
      <c r="B50" s="1275"/>
      <c r="C50" s="481"/>
      <c r="D50" s="481"/>
      <c r="E50" s="1537"/>
      <c r="F50" s="188">
        <v>2E-3</v>
      </c>
      <c r="G50" s="1259"/>
      <c r="H50" s="1261"/>
    </row>
    <row r="51" spans="1:11" s="54" customFormat="1" ht="13.8">
      <c r="A51" s="476" t="s">
        <v>82</v>
      </c>
      <c r="B51" s="1275"/>
      <c r="C51" s="481"/>
      <c r="D51" s="481"/>
      <c r="E51" s="1537"/>
      <c r="F51" s="188">
        <v>1.0418360333824286E-2</v>
      </c>
      <c r="G51" s="1259"/>
      <c r="H51" s="1261"/>
    </row>
    <row r="52" spans="1:11" s="54" customFormat="1" ht="13.8">
      <c r="A52" s="1276" t="s">
        <v>789</v>
      </c>
      <c r="B52" s="1277"/>
      <c r="C52" s="483"/>
      <c r="D52" s="483"/>
      <c r="E52" s="1540"/>
      <c r="F52" s="666">
        <v>6.1100000000000002E-2</v>
      </c>
      <c r="G52" s="1259"/>
      <c r="H52" s="1261"/>
    </row>
    <row r="53" spans="1:11" ht="13.8">
      <c r="A53" s="1800" t="s">
        <v>1185</v>
      </c>
      <c r="B53" s="833"/>
      <c r="C53" s="1801"/>
      <c r="D53" s="833"/>
      <c r="E53" s="1557"/>
      <c r="F53" s="673"/>
      <c r="G53" s="1565"/>
      <c r="H53" s="1261"/>
    </row>
    <row r="54" spans="1:11" ht="12" customHeight="1">
      <c r="A54" s="1278" t="s">
        <v>1042</v>
      </c>
      <c r="B54" s="1279" t="s">
        <v>7</v>
      </c>
      <c r="C54" s="1279" t="s">
        <v>1043</v>
      </c>
      <c r="D54" s="1279" t="s">
        <v>1044</v>
      </c>
      <c r="E54" s="1282" t="s">
        <v>1045</v>
      </c>
      <c r="F54" s="1799">
        <f>SUM(F55:F66)</f>
        <v>1.1914193557226873</v>
      </c>
      <c r="G54" s="1565"/>
      <c r="H54" s="1261"/>
    </row>
    <row r="55" spans="1:11" ht="12" customHeight="1">
      <c r="A55" s="1490" t="s">
        <v>1046</v>
      </c>
      <c r="B55" s="1280">
        <v>97441111</v>
      </c>
      <c r="C55" s="1280" t="s">
        <v>1047</v>
      </c>
      <c r="D55" s="1280" t="s">
        <v>1048</v>
      </c>
      <c r="E55" s="1568">
        <v>2.7777777777777776E-2</v>
      </c>
      <c r="F55" s="1287">
        <v>0.17337628865979382</v>
      </c>
      <c r="G55" s="33"/>
      <c r="H55" s="1261"/>
    </row>
    <row r="56" spans="1:11" ht="12" customHeight="1">
      <c r="A56" s="1490" t="s">
        <v>1049</v>
      </c>
      <c r="B56" s="1280">
        <v>97441112</v>
      </c>
      <c r="C56" s="1280" t="s">
        <v>1050</v>
      </c>
      <c r="D56" s="1280" t="s">
        <v>1051</v>
      </c>
      <c r="E56" s="1568">
        <v>8.3333333333333329E-2</v>
      </c>
      <c r="F56" s="1287">
        <v>0.41463986254295526</v>
      </c>
      <c r="G56" s="33"/>
      <c r="H56" s="1261"/>
    </row>
    <row r="57" spans="1:11" ht="12" customHeight="1">
      <c r="A57" s="1490" t="s">
        <v>1052</v>
      </c>
      <c r="B57" s="1280">
        <v>97542472</v>
      </c>
      <c r="C57" s="1280" t="s">
        <v>1053</v>
      </c>
      <c r="D57" s="1280" t="s">
        <v>1054</v>
      </c>
      <c r="E57" s="1568">
        <v>2.7777777777777776E-2</v>
      </c>
      <c r="F57" s="1287">
        <v>7.0405870561282863E-2</v>
      </c>
      <c r="G57" s="33"/>
      <c r="H57" s="1261"/>
    </row>
    <row r="58" spans="1:11" ht="12" customHeight="1">
      <c r="A58" s="1490" t="s">
        <v>1055</v>
      </c>
      <c r="B58" s="1280">
        <v>97461324</v>
      </c>
      <c r="C58" s="1280" t="s">
        <v>1050</v>
      </c>
      <c r="D58" s="1280" t="s">
        <v>1056</v>
      </c>
      <c r="E58" s="1568">
        <v>1.38888888888889E-2</v>
      </c>
      <c r="F58" s="1287">
        <v>8.263178694158077E-2</v>
      </c>
      <c r="G58" s="33"/>
      <c r="H58" s="1261"/>
    </row>
    <row r="59" spans="1:11" ht="12" customHeight="1">
      <c r="A59" s="1491" t="s">
        <v>1057</v>
      </c>
      <c r="B59" s="1279"/>
      <c r="C59" s="1279"/>
      <c r="D59" s="1279"/>
      <c r="E59" s="1569"/>
      <c r="F59" s="1743"/>
      <c r="G59" s="33"/>
      <c r="H59" s="1261"/>
    </row>
    <row r="60" spans="1:11">
      <c r="A60" s="1492" t="s">
        <v>1077</v>
      </c>
      <c r="B60" s="1280"/>
      <c r="C60" s="1280" t="s">
        <v>1078</v>
      </c>
      <c r="D60" s="1280" t="s">
        <v>1079</v>
      </c>
      <c r="E60" s="1568">
        <v>1.3888888888888888E-2</v>
      </c>
      <c r="F60" s="1287">
        <v>0.35671872235826657</v>
      </c>
      <c r="G60" s="33"/>
      <c r="H60" s="1261"/>
    </row>
    <row r="61" spans="1:11" ht="12" customHeight="1">
      <c r="A61" s="1490" t="s">
        <v>1058</v>
      </c>
      <c r="B61" s="1280">
        <v>95406102</v>
      </c>
      <c r="C61" s="1280" t="s">
        <v>1059</v>
      </c>
      <c r="D61" s="1280" t="s">
        <v>1060</v>
      </c>
      <c r="E61" s="1568">
        <v>5.5555555555555552E-2</v>
      </c>
      <c r="F61" s="1287">
        <v>2.0266609392898094E-2</v>
      </c>
      <c r="G61" s="33"/>
      <c r="H61" s="1261"/>
    </row>
    <row r="62" spans="1:11" ht="12" customHeight="1">
      <c r="A62" s="1490" t="s">
        <v>1061</v>
      </c>
      <c r="B62" s="1280">
        <v>96920833</v>
      </c>
      <c r="C62" s="1280" t="s">
        <v>1062</v>
      </c>
      <c r="D62" s="1280" t="s">
        <v>1063</v>
      </c>
      <c r="E62" s="1568">
        <v>2.7777777777777776E-2</v>
      </c>
      <c r="F62" s="1287">
        <v>3.6331786941580763E-2</v>
      </c>
      <c r="G62" s="33"/>
      <c r="H62" s="33"/>
      <c r="I62" s="33"/>
      <c r="J62" s="33"/>
      <c r="K62" s="33"/>
    </row>
    <row r="63" spans="1:11" ht="12" customHeight="1">
      <c r="A63" s="1490" t="s">
        <v>1064</v>
      </c>
      <c r="B63" s="1280" t="s">
        <v>1065</v>
      </c>
      <c r="C63" s="1280" t="s">
        <v>1066</v>
      </c>
      <c r="D63" s="1280" t="s">
        <v>1067</v>
      </c>
      <c r="E63" s="1568">
        <v>5.5555555555555552E-2</v>
      </c>
      <c r="F63" s="1287">
        <v>1.1182703321878582E-2</v>
      </c>
      <c r="G63" s="33"/>
      <c r="H63" s="1261"/>
    </row>
    <row r="64" spans="1:11" ht="12" customHeight="1">
      <c r="A64" s="1490" t="s">
        <v>1068</v>
      </c>
      <c r="B64" s="1280">
        <v>97542473</v>
      </c>
      <c r="C64" s="1280" t="s">
        <v>1069</v>
      </c>
      <c r="D64" s="1280" t="s">
        <v>1070</v>
      </c>
      <c r="E64" s="1568">
        <v>1.3888888888888888E-2</v>
      </c>
      <c r="F64" s="1287">
        <v>2.0782817869415809E-2</v>
      </c>
      <c r="G64" s="33"/>
      <c r="H64" s="1261"/>
    </row>
    <row r="65" spans="1:8" ht="12" customHeight="1">
      <c r="A65" s="1802" t="s">
        <v>1186</v>
      </c>
      <c r="B65" s="1280">
        <v>91059225</v>
      </c>
      <c r="C65" s="1280"/>
      <c r="D65" s="1576"/>
      <c r="E65" s="1281">
        <v>2.7777777777777776E-2</v>
      </c>
      <c r="F65" s="1287">
        <v>1.571577665680988E-3</v>
      </c>
      <c r="G65" s="33"/>
      <c r="H65" s="1261"/>
    </row>
    <row r="66" spans="1:8" ht="12" customHeight="1">
      <c r="A66" s="1570" t="s">
        <v>1071</v>
      </c>
      <c r="B66" s="1571" t="s">
        <v>1065</v>
      </c>
      <c r="C66" s="1571" t="s">
        <v>1072</v>
      </c>
      <c r="D66" s="1571" t="s">
        <v>1073</v>
      </c>
      <c r="E66" s="1572">
        <v>0.20833333333333334</v>
      </c>
      <c r="F66" s="1744">
        <v>3.5113294673539499E-3</v>
      </c>
      <c r="G66" s="33"/>
      <c r="H66" s="1261"/>
    </row>
    <row r="67" spans="1:8" ht="12" customHeight="1">
      <c r="A67" s="1573"/>
      <c r="B67" s="1574"/>
      <c r="C67" s="1574"/>
      <c r="D67" s="1574"/>
      <c r="E67" s="1575"/>
      <c r="F67" s="1854"/>
      <c r="G67" s="33"/>
      <c r="H67" s="1261"/>
    </row>
    <row r="68" spans="1:8" ht="12" customHeight="1">
      <c r="A68" s="41" t="s">
        <v>243</v>
      </c>
      <c r="B68" s="33"/>
      <c r="C68" s="33"/>
      <c r="D68" s="33"/>
      <c r="E68" s="1548"/>
      <c r="F68" s="188"/>
      <c r="G68" s="33"/>
      <c r="H68" s="1261"/>
    </row>
    <row r="69" spans="1:8" ht="12" customHeight="1">
      <c r="A69" s="47" t="s">
        <v>1187</v>
      </c>
      <c r="B69" s="1249"/>
      <c r="C69" s="1249"/>
      <c r="D69" s="1249"/>
      <c r="E69" s="1548"/>
      <c r="F69" s="188">
        <v>0.22102987495589174</v>
      </c>
      <c r="G69" s="33"/>
      <c r="H69" s="1261"/>
    </row>
    <row r="70" spans="1:8" s="54" customFormat="1">
      <c r="A70" s="47" t="s">
        <v>1188</v>
      </c>
      <c r="B70" s="1249"/>
      <c r="C70" s="1249"/>
      <c r="D70" s="1249"/>
      <c r="E70" s="1534"/>
      <c r="F70" s="188">
        <v>0.20981851429577797</v>
      </c>
      <c r="G70" s="52"/>
      <c r="H70" s="1261"/>
    </row>
    <row r="71" spans="1:8" s="54" customFormat="1">
      <c r="A71" s="47" t="s">
        <v>1189</v>
      </c>
      <c r="B71" s="1249"/>
      <c r="C71" s="1249"/>
      <c r="D71" s="1249"/>
      <c r="E71" s="1534"/>
      <c r="F71" s="188">
        <v>1.795656793075856E-2</v>
      </c>
      <c r="G71" s="52"/>
      <c r="H71" s="1261"/>
    </row>
    <row r="72" spans="1:8" s="54" customFormat="1" ht="12.75" customHeight="1">
      <c r="A72" s="47" t="s">
        <v>956</v>
      </c>
      <c r="B72" s="33"/>
      <c r="C72" s="33"/>
      <c r="D72" s="33"/>
      <c r="E72" s="1549"/>
      <c r="F72" s="188">
        <v>0.74296003109882802</v>
      </c>
      <c r="G72" s="52"/>
      <c r="H72" s="1261"/>
    </row>
    <row r="73" spans="1:8" ht="12" customHeight="1">
      <c r="A73" s="183" t="s">
        <v>1</v>
      </c>
      <c r="B73" s="1248">
        <v>0.01</v>
      </c>
      <c r="C73" s="1248">
        <v>1.4999999999999999E-2</v>
      </c>
      <c r="D73" s="256"/>
      <c r="E73" s="1550"/>
      <c r="F73" s="188">
        <f>$B$73*SUM(F21,F46)+$C$73*F54</f>
        <v>4.3830450714109861E-2</v>
      </c>
      <c r="G73" s="33"/>
      <c r="H73" s="1261"/>
    </row>
    <row r="74" spans="1:8" ht="12" customHeight="1">
      <c r="A74" s="182" t="s">
        <v>84</v>
      </c>
      <c r="B74" s="53">
        <v>2.5000000000000001E-2</v>
      </c>
      <c r="C74" s="53"/>
      <c r="D74" s="53"/>
      <c r="E74" s="1551"/>
      <c r="F74" s="671">
        <f>$B$74*(F21+F46+F54)</f>
        <v>9.4683384838741086E-2</v>
      </c>
      <c r="G74" s="33"/>
      <c r="H74" s="1261"/>
    </row>
    <row r="75" spans="1:8" ht="13.5" customHeight="1">
      <c r="A75" s="183" t="s">
        <v>48</v>
      </c>
      <c r="B75" s="257">
        <v>7.0000000000000007E-2</v>
      </c>
      <c r="C75" s="257"/>
      <c r="D75" s="257"/>
      <c r="E75" s="1533"/>
      <c r="F75" s="671">
        <f>$B$75*(F46+F54+F21)/12*2</f>
        <v>4.4185579591412505E-2</v>
      </c>
      <c r="G75" s="33"/>
      <c r="H75" s="1261"/>
    </row>
    <row r="76" spans="1:8" ht="15" customHeight="1">
      <c r="A76" s="184" t="s">
        <v>247</v>
      </c>
      <c r="B76" s="1283">
        <v>4536</v>
      </c>
      <c r="C76" s="1280" t="s">
        <v>1085</v>
      </c>
      <c r="D76" s="258"/>
      <c r="E76" s="1552"/>
      <c r="F76" s="666">
        <v>0</v>
      </c>
      <c r="G76" s="33"/>
      <c r="H76" s="1261"/>
    </row>
    <row r="77" spans="1:8" s="46" customFormat="1" ht="14.25" customHeight="1">
      <c r="A77" s="55" t="s">
        <v>85</v>
      </c>
      <c r="B77" s="56"/>
      <c r="C77" s="56"/>
      <c r="D77" s="56"/>
      <c r="E77" s="1553"/>
      <c r="F77" s="1099">
        <f>SUM(F21,F46,F54,F69:F76)</f>
        <v>5.1617997969751626</v>
      </c>
      <c r="H77" s="1261"/>
    </row>
    <row r="78" spans="1:8" ht="12" customHeight="1">
      <c r="A78" s="41" t="s">
        <v>244</v>
      </c>
      <c r="B78" s="255"/>
      <c r="C78" s="499"/>
      <c r="D78" s="255" t="s">
        <v>425</v>
      </c>
      <c r="E78" s="1554" t="s">
        <v>426</v>
      </c>
      <c r="F78" s="665"/>
      <c r="G78" s="33"/>
      <c r="H78" s="1261"/>
    </row>
    <row r="79" spans="1:8" ht="12" customHeight="1">
      <c r="A79" s="183" t="s">
        <v>240</v>
      </c>
      <c r="B79" s="57"/>
      <c r="C79" s="399"/>
      <c r="D79" s="57">
        <v>0</v>
      </c>
      <c r="E79" s="1555">
        <v>4</v>
      </c>
      <c r="F79" s="665">
        <v>0.36014101510619795</v>
      </c>
      <c r="G79" s="33"/>
      <c r="H79" s="1261"/>
    </row>
    <row r="80" spans="1:8" ht="14.25" customHeight="1">
      <c r="A80" s="183" t="s">
        <v>241</v>
      </c>
      <c r="B80" s="57"/>
      <c r="C80" s="399"/>
      <c r="D80" s="57">
        <v>3</v>
      </c>
      <c r="E80" s="1555">
        <v>3</v>
      </c>
      <c r="F80" s="665">
        <v>0.50880287143870151</v>
      </c>
      <c r="G80" s="33"/>
      <c r="H80" s="1261"/>
    </row>
    <row r="81" spans="1:8" ht="12" customHeight="1">
      <c r="A81" s="183" t="s">
        <v>43</v>
      </c>
      <c r="B81" s="57"/>
      <c r="C81" s="399"/>
      <c r="D81" s="57">
        <v>7</v>
      </c>
      <c r="E81" s="1555">
        <v>9</v>
      </c>
      <c r="F81" s="665">
        <v>0.3187003174184882</v>
      </c>
      <c r="G81" s="33"/>
      <c r="H81" s="1261"/>
    </row>
    <row r="82" spans="1:8" ht="12" customHeight="1">
      <c r="A82" s="184"/>
      <c r="B82" s="724"/>
      <c r="C82" s="725"/>
      <c r="D82" s="724"/>
      <c r="E82" s="1556"/>
      <c r="F82" s="727"/>
      <c r="G82" s="33"/>
      <c r="H82" s="1261"/>
    </row>
    <row r="83" spans="1:8" ht="12" customHeight="1">
      <c r="A83" s="1101" t="s">
        <v>638</v>
      </c>
      <c r="B83" s="1102" t="s">
        <v>639</v>
      </c>
      <c r="C83" s="487" t="s">
        <v>940</v>
      </c>
      <c r="D83" s="833"/>
      <c r="E83" s="1557"/>
      <c r="F83" s="1147"/>
      <c r="G83" s="33"/>
      <c r="H83" s="1261"/>
    </row>
    <row r="84" spans="1:8" ht="12" customHeight="1">
      <c r="A84" s="1068" t="s">
        <v>798</v>
      </c>
      <c r="B84" s="1073" t="s">
        <v>821</v>
      </c>
      <c r="C84" s="1066" t="s">
        <v>808</v>
      </c>
      <c r="D84" s="834"/>
      <c r="E84" s="1149">
        <v>-3.3500000000000001E-3</v>
      </c>
      <c r="F84" s="1795">
        <v>-1.34E-2</v>
      </c>
      <c r="G84" s="33"/>
      <c r="H84" s="1261"/>
    </row>
    <row r="85" spans="1:8" ht="12" customHeight="1">
      <c r="A85" s="1068" t="s">
        <v>797</v>
      </c>
      <c r="B85" s="1073" t="s">
        <v>800</v>
      </c>
      <c r="C85" s="1067" t="s">
        <v>796</v>
      </c>
      <c r="D85" s="833"/>
      <c r="E85" s="1558">
        <v>-9.1E-4</v>
      </c>
      <c r="F85" s="1795">
        <v>-8.1899999999999994E-3</v>
      </c>
      <c r="G85" s="33"/>
      <c r="H85" s="1261"/>
    </row>
    <row r="86" spans="1:8" ht="12" customHeight="1">
      <c r="A86" s="1068" t="s">
        <v>1157</v>
      </c>
      <c r="B86" s="1079" t="s">
        <v>795</v>
      </c>
      <c r="C86" s="1066"/>
      <c r="D86" s="834"/>
      <c r="E86" s="1149">
        <v>-4.1599999999999998E-2</v>
      </c>
      <c r="F86" s="1795">
        <f>$E$86</f>
        <v>-4.1599999999999998E-2</v>
      </c>
      <c r="G86" s="33"/>
      <c r="H86" s="1261"/>
    </row>
    <row r="87" spans="1:8" ht="12" customHeight="1">
      <c r="A87" s="1742" t="s">
        <v>1361</v>
      </c>
      <c r="B87" s="1850"/>
      <c r="C87" s="1851"/>
      <c r="D87" s="724"/>
      <c r="E87" s="1201"/>
      <c r="F87" s="666"/>
      <c r="G87" s="33"/>
      <c r="H87" s="1261"/>
    </row>
    <row r="88" spans="1:8" ht="12" customHeight="1">
      <c r="A88" s="1068" t="s">
        <v>1362</v>
      </c>
      <c r="B88" s="1079" t="s">
        <v>795</v>
      </c>
      <c r="C88" s="1851"/>
      <c r="D88" s="724"/>
      <c r="E88" s="1201">
        <v>-1.75972778714527E-2</v>
      </c>
      <c r="F88" s="666">
        <f>E88</f>
        <v>-1.75972778714527E-2</v>
      </c>
      <c r="G88" s="33"/>
      <c r="H88" s="1261"/>
    </row>
    <row r="89" spans="1:8" ht="12" customHeight="1">
      <c r="A89" s="1068" t="s">
        <v>1363</v>
      </c>
      <c r="B89" s="1079" t="s">
        <v>795</v>
      </c>
      <c r="C89" s="1851"/>
      <c r="D89" s="724"/>
      <c r="E89" s="1201">
        <v>1.3876332671910899E-4</v>
      </c>
      <c r="F89" s="666">
        <f t="shared" ref="F89:F98" si="1">E89</f>
        <v>1.3876332671910899E-4</v>
      </c>
      <c r="G89" s="33"/>
      <c r="H89" s="1261"/>
    </row>
    <row r="90" spans="1:8" ht="12" customHeight="1">
      <c r="A90" s="1068" t="s">
        <v>1364</v>
      </c>
      <c r="B90" s="1079" t="s">
        <v>795</v>
      </c>
      <c r="C90" s="1851"/>
      <c r="D90" s="724"/>
      <c r="E90" s="1201">
        <v>-3.1451555099534898E-4</v>
      </c>
      <c r="F90" s="666">
        <f t="shared" si="1"/>
        <v>-3.1451555099534898E-4</v>
      </c>
      <c r="G90" s="33"/>
      <c r="H90" s="1261"/>
    </row>
    <row r="91" spans="1:8" ht="12" customHeight="1">
      <c r="A91" s="1068" t="s">
        <v>1365</v>
      </c>
      <c r="B91" s="1079" t="s">
        <v>795</v>
      </c>
      <c r="C91" s="1851"/>
      <c r="D91" s="724"/>
      <c r="E91" s="1201">
        <v>-9.6681089312389897E-4</v>
      </c>
      <c r="F91" s="666">
        <f t="shared" si="1"/>
        <v>-9.6681089312389897E-4</v>
      </c>
      <c r="G91" s="33"/>
      <c r="H91" s="1261"/>
    </row>
    <row r="92" spans="1:8" ht="12" customHeight="1">
      <c r="A92" s="1068" t="s">
        <v>1366</v>
      </c>
      <c r="B92" s="1079" t="s">
        <v>795</v>
      </c>
      <c r="C92" s="1851"/>
      <c r="D92" s="724"/>
      <c r="E92" s="1149">
        <v>8.5622598552426096E-6</v>
      </c>
      <c r="F92" s="666">
        <f t="shared" si="1"/>
        <v>8.5622598552426096E-6</v>
      </c>
      <c r="G92" s="33"/>
      <c r="H92" s="1261"/>
    </row>
    <row r="93" spans="1:8" ht="12" customHeight="1">
      <c r="A93" s="1068" t="s">
        <v>1367</v>
      </c>
      <c r="B93" s="1079" t="s">
        <v>795</v>
      </c>
      <c r="C93" s="1851"/>
      <c r="D93" s="724"/>
      <c r="E93" s="1149">
        <v>-1.4278926598683701E-4</v>
      </c>
      <c r="F93" s="666">
        <f t="shared" si="1"/>
        <v>-1.4278926598683701E-4</v>
      </c>
      <c r="G93" s="33"/>
      <c r="H93" s="1261"/>
    </row>
    <row r="94" spans="1:8" ht="12" customHeight="1">
      <c r="A94" s="1068" t="s">
        <v>1368</v>
      </c>
      <c r="B94" s="1079" t="s">
        <v>795</v>
      </c>
      <c r="C94" s="1851"/>
      <c r="D94" s="724"/>
      <c r="E94" s="1201">
        <v>-3.3369253610774298E-3</v>
      </c>
      <c r="F94" s="666">
        <f t="shared" si="1"/>
        <v>-3.3369253610774298E-3</v>
      </c>
      <c r="G94" s="33"/>
      <c r="H94" s="1261"/>
    </row>
    <row r="95" spans="1:8" ht="12" customHeight="1">
      <c r="A95" s="1068" t="s">
        <v>1369</v>
      </c>
      <c r="B95" s="1079" t="s">
        <v>795</v>
      </c>
      <c r="C95" s="1851"/>
      <c r="D95" s="724"/>
      <c r="E95" s="1201" t="s">
        <v>228</v>
      </c>
      <c r="F95" s="666" t="str">
        <f t="shared" si="1"/>
        <v>n/a</v>
      </c>
      <c r="G95" s="33"/>
      <c r="H95" s="1261"/>
    </row>
    <row r="96" spans="1:8" ht="12" customHeight="1">
      <c r="A96" s="1068" t="s">
        <v>1370</v>
      </c>
      <c r="B96" s="1079" t="s">
        <v>795</v>
      </c>
      <c r="C96" s="1851"/>
      <c r="D96" s="724"/>
      <c r="E96" s="1201">
        <v>-9.1675653425817699E-4</v>
      </c>
      <c r="F96" s="666">
        <f t="shared" si="1"/>
        <v>-9.1675653425817699E-4</v>
      </c>
      <c r="G96" s="33"/>
      <c r="H96" s="1261"/>
    </row>
    <row r="97" spans="1:18" ht="12" customHeight="1">
      <c r="A97" s="1068" t="s">
        <v>1371</v>
      </c>
      <c r="B97" s="1079" t="s">
        <v>795</v>
      </c>
      <c r="C97" s="1851"/>
      <c r="D97" s="724"/>
      <c r="E97" s="1201" t="s">
        <v>228</v>
      </c>
      <c r="F97" s="666" t="str">
        <f t="shared" si="1"/>
        <v>n/a</v>
      </c>
      <c r="G97" s="33"/>
      <c r="H97" s="1261"/>
      <c r="L97" s="33"/>
      <c r="M97" s="33"/>
      <c r="N97" s="33"/>
      <c r="O97" s="33"/>
      <c r="P97" s="33"/>
      <c r="Q97" s="33"/>
      <c r="R97" s="33"/>
    </row>
    <row r="98" spans="1:18" ht="12" customHeight="1">
      <c r="A98" s="1068" t="s">
        <v>1372</v>
      </c>
      <c r="B98" s="1079" t="s">
        <v>795</v>
      </c>
      <c r="C98" s="1851"/>
      <c r="D98" s="724"/>
      <c r="E98" s="1149">
        <v>-6.1195399708644302E-5</v>
      </c>
      <c r="F98" s="666">
        <f t="shared" si="1"/>
        <v>-6.1195399708644302E-5</v>
      </c>
      <c r="G98" s="33"/>
      <c r="H98" s="1261"/>
      <c r="L98" s="33"/>
      <c r="M98" s="33"/>
      <c r="N98" s="33"/>
      <c r="O98" s="33"/>
      <c r="P98" s="33"/>
      <c r="Q98" s="33"/>
      <c r="R98" s="33"/>
    </row>
    <row r="99" spans="1:18" s="39" customFormat="1" ht="17.25" customHeight="1">
      <c r="A99" s="1063" t="s">
        <v>49</v>
      </c>
      <c r="B99" s="1469" t="s">
        <v>1149</v>
      </c>
      <c r="C99" s="344"/>
      <c r="D99" s="344"/>
      <c r="E99" s="1559"/>
      <c r="F99" s="1064">
        <f>SUM(F77:F98)</f>
        <v>6.2630650556485215</v>
      </c>
      <c r="H99" s="1284"/>
      <c r="I99" s="1285"/>
    </row>
    <row r="100" spans="1:18" s="39" customFormat="1" ht="17.25" customHeight="1">
      <c r="A100" s="259"/>
      <c r="B100" s="260"/>
      <c r="C100" s="260"/>
      <c r="D100" s="260"/>
      <c r="E100" s="261"/>
      <c r="F100" s="1097"/>
      <c r="G100" s="1284"/>
    </row>
    <row r="101" spans="1:18" s="39" customFormat="1" ht="17.25" customHeight="1">
      <c r="A101" s="559" t="s">
        <v>346</v>
      </c>
      <c r="B101" s="488"/>
      <c r="C101" s="488"/>
      <c r="D101" s="488"/>
      <c r="E101" s="728"/>
      <c r="F101" s="919" t="s">
        <v>1039</v>
      </c>
    </row>
    <row r="102" spans="1:18" s="39" customFormat="1" ht="17.25" customHeight="1">
      <c r="A102" s="332" t="s">
        <v>348</v>
      </c>
      <c r="B102" s="260"/>
      <c r="C102" s="260"/>
      <c r="D102" s="260"/>
      <c r="E102" s="261"/>
      <c r="F102" s="920">
        <v>72</v>
      </c>
    </row>
    <row r="103" spans="1:18" s="39" customFormat="1" ht="17.25" customHeight="1">
      <c r="A103" s="333" t="s">
        <v>345</v>
      </c>
      <c r="B103" s="344"/>
      <c r="C103" s="344"/>
      <c r="D103" s="344"/>
      <c r="E103" s="345"/>
      <c r="F103" s="921">
        <f>45.72/72</f>
        <v>0.63500000000000001</v>
      </c>
    </row>
    <row r="104" spans="1:18" s="39" customFormat="1" ht="17.25" customHeight="1">
      <c r="A104" s="259"/>
      <c r="B104" s="260"/>
      <c r="C104" s="260"/>
      <c r="D104" s="260"/>
      <c r="E104" s="261"/>
      <c r="F104" s="58"/>
    </row>
    <row r="105" spans="1:18">
      <c r="E105" s="60"/>
      <c r="F105" s="267"/>
      <c r="L105" s="33"/>
      <c r="M105" s="1070"/>
      <c r="N105" s="1070"/>
      <c r="O105" s="1070"/>
      <c r="P105" s="1070"/>
      <c r="Q105" s="33"/>
      <c r="R105" s="33"/>
    </row>
    <row r="106" spans="1:18">
      <c r="E106" s="60"/>
      <c r="F106" s="267"/>
      <c r="L106" s="33"/>
      <c r="M106" s="1070"/>
      <c r="N106" s="1070"/>
      <c r="O106" s="1070"/>
      <c r="P106" s="1070"/>
      <c r="Q106" s="33"/>
      <c r="R106" s="33"/>
    </row>
    <row r="107" spans="1:18">
      <c r="E107" s="60"/>
      <c r="F107" s="267"/>
      <c r="L107" s="33"/>
      <c r="M107" s="1070"/>
      <c r="N107" s="1070"/>
      <c r="O107" s="1070"/>
      <c r="P107" s="1070"/>
      <c r="Q107" s="33"/>
      <c r="R107" s="33"/>
    </row>
    <row r="108" spans="1:18">
      <c r="E108" s="60"/>
      <c r="F108" s="267"/>
      <c r="L108" s="33"/>
      <c r="M108" s="33"/>
      <c r="N108" s="33"/>
      <c r="O108" s="33"/>
      <c r="P108" s="33"/>
      <c r="Q108" s="33"/>
      <c r="R108" s="33"/>
    </row>
    <row r="109" spans="1:18">
      <c r="E109" s="60"/>
      <c r="F109" s="267"/>
      <c r="L109" s="33"/>
      <c r="M109" s="33"/>
      <c r="N109" s="33"/>
      <c r="O109" s="33"/>
      <c r="P109" s="33"/>
      <c r="Q109" s="33"/>
      <c r="R109" s="33"/>
    </row>
    <row r="110" spans="1:18">
      <c r="E110" s="60"/>
      <c r="F110" s="1775"/>
      <c r="L110" s="33"/>
      <c r="M110" s="33"/>
      <c r="N110" s="33"/>
      <c r="O110" s="33"/>
      <c r="P110" s="33"/>
      <c r="Q110" s="33"/>
      <c r="R110" s="33"/>
    </row>
    <row r="111" spans="1:18">
      <c r="E111" s="60"/>
      <c r="F111" s="267"/>
    </row>
    <row r="112" spans="1:18">
      <c r="E112" s="60"/>
      <c r="F112" s="267"/>
    </row>
    <row r="113" spans="5:6">
      <c r="E113" s="60"/>
      <c r="F113" s="267"/>
    </row>
    <row r="114" spans="5:6">
      <c r="E114" s="60"/>
      <c r="F114" s="267"/>
    </row>
    <row r="115" spans="5:6">
      <c r="E115" s="60"/>
      <c r="F115" s="267"/>
    </row>
    <row r="116" spans="5:6">
      <c r="E116" s="60"/>
      <c r="F116" s="267"/>
    </row>
    <row r="117" spans="5:6">
      <c r="E117" s="60"/>
      <c r="F117" s="267"/>
    </row>
    <row r="118" spans="5:6">
      <c r="E118" s="60"/>
      <c r="F118" s="267"/>
    </row>
    <row r="119" spans="5:6">
      <c r="E119" s="60"/>
      <c r="F119" s="267"/>
    </row>
    <row r="120" spans="5:6">
      <c r="E120" s="60"/>
      <c r="F120" s="267"/>
    </row>
    <row r="121" spans="5:6">
      <c r="E121" s="60"/>
      <c r="F121" s="267"/>
    </row>
    <row r="122" spans="5:6">
      <c r="E122" s="60"/>
      <c r="F122" s="267"/>
    </row>
    <row r="123" spans="5:6">
      <c r="E123" s="60"/>
      <c r="F123" s="267"/>
    </row>
    <row r="124" spans="5:6">
      <c r="E124" s="60"/>
      <c r="F124" s="267"/>
    </row>
    <row r="125" spans="5:6">
      <c r="E125" s="60"/>
      <c r="F125" s="267"/>
    </row>
    <row r="126" spans="5:6">
      <c r="E126" s="60"/>
      <c r="F126" s="267"/>
    </row>
    <row r="127" spans="5:6">
      <c r="E127" s="60"/>
      <c r="F127" s="267"/>
    </row>
    <row r="128" spans="5:6">
      <c r="E128" s="60"/>
      <c r="F128" s="267"/>
    </row>
    <row r="129" spans="5:6">
      <c r="E129" s="60"/>
      <c r="F129" s="267"/>
    </row>
    <row r="130" spans="5:6">
      <c r="E130" s="60"/>
      <c r="F130" s="267"/>
    </row>
    <row r="131" spans="5:6">
      <c r="E131" s="60"/>
      <c r="F131" s="267"/>
    </row>
    <row r="132" spans="5:6">
      <c r="E132" s="60"/>
      <c r="F132" s="267"/>
    </row>
    <row r="133" spans="5:6">
      <c r="E133" s="60"/>
      <c r="F133" s="267"/>
    </row>
    <row r="134" spans="5:6">
      <c r="E134" s="60"/>
      <c r="F134" s="267"/>
    </row>
    <row r="135" spans="5:6">
      <c r="E135" s="60"/>
      <c r="F135" s="267"/>
    </row>
    <row r="136" spans="5:6">
      <c r="E136" s="60"/>
      <c r="F136" s="267"/>
    </row>
    <row r="137" spans="5:6">
      <c r="E137" s="60"/>
      <c r="F137" s="267"/>
    </row>
    <row r="138" spans="5:6">
      <c r="E138" s="60"/>
      <c r="F138" s="267"/>
    </row>
    <row r="139" spans="5:6">
      <c r="E139" s="60"/>
      <c r="F139" s="267"/>
    </row>
    <row r="140" spans="5:6">
      <c r="E140" s="60"/>
      <c r="F140" s="267"/>
    </row>
    <row r="141" spans="5:6">
      <c r="E141" s="60"/>
      <c r="F141" s="267"/>
    </row>
    <row r="142" spans="5:6">
      <c r="E142" s="60"/>
      <c r="F142" s="267"/>
    </row>
    <row r="143" spans="5:6">
      <c r="E143" s="60"/>
      <c r="F143" s="267"/>
    </row>
    <row r="144" spans="5:6">
      <c r="E144" s="60"/>
      <c r="F144" s="267"/>
    </row>
    <row r="145" spans="5:6">
      <c r="E145" s="60"/>
      <c r="F145" s="267"/>
    </row>
    <row r="146" spans="5:6">
      <c r="E146" s="60"/>
      <c r="F146" s="267"/>
    </row>
    <row r="147" spans="5:6">
      <c r="E147" s="60"/>
      <c r="F147" s="267"/>
    </row>
    <row r="148" spans="5:6">
      <c r="E148" s="60"/>
      <c r="F148" s="267"/>
    </row>
    <row r="149" spans="5:6">
      <c r="E149" s="60"/>
      <c r="F149" s="267"/>
    </row>
    <row r="150" spans="5:6">
      <c r="E150" s="60"/>
      <c r="F150" s="267"/>
    </row>
    <row r="151" spans="5:6">
      <c r="E151" s="60"/>
      <c r="F151" s="267"/>
    </row>
    <row r="152" spans="5:6">
      <c r="E152" s="60"/>
      <c r="F152" s="267"/>
    </row>
    <row r="153" spans="5:6">
      <c r="E153" s="60"/>
      <c r="F153" s="267"/>
    </row>
    <row r="154" spans="5:6">
      <c r="E154" s="60"/>
      <c r="F154" s="267"/>
    </row>
    <row r="155" spans="5:6">
      <c r="E155" s="60"/>
      <c r="F155" s="267"/>
    </row>
    <row r="156" spans="5:6">
      <c r="E156" s="60"/>
      <c r="F156" s="267"/>
    </row>
    <row r="157" spans="5:6">
      <c r="E157" s="60"/>
      <c r="F157" s="267"/>
    </row>
    <row r="158" spans="5:6">
      <c r="E158" s="60"/>
      <c r="F158" s="267"/>
    </row>
    <row r="159" spans="5:6">
      <c r="E159" s="60"/>
      <c r="F159" s="267"/>
    </row>
    <row r="160" spans="5:6">
      <c r="E160" s="60"/>
      <c r="F160" s="267"/>
    </row>
    <row r="161" spans="5:6">
      <c r="E161" s="60"/>
      <c r="F161" s="267"/>
    </row>
    <row r="162" spans="5:6">
      <c r="E162" s="60"/>
      <c r="F162" s="267"/>
    </row>
    <row r="163" spans="5:6">
      <c r="E163" s="60"/>
      <c r="F163" s="267"/>
    </row>
    <row r="164" spans="5:6">
      <c r="E164" s="60"/>
      <c r="F164" s="267"/>
    </row>
    <row r="165" spans="5:6">
      <c r="E165" s="60"/>
      <c r="F165" s="267"/>
    </row>
    <row r="166" spans="5:6">
      <c r="E166" s="60"/>
      <c r="F166" s="267"/>
    </row>
    <row r="167" spans="5:6">
      <c r="E167" s="60"/>
      <c r="F167" s="267"/>
    </row>
    <row r="168" spans="5:6">
      <c r="E168" s="60"/>
      <c r="F168" s="267"/>
    </row>
    <row r="169" spans="5:6">
      <c r="E169" s="60"/>
      <c r="F169" s="267"/>
    </row>
    <row r="170" spans="5:6">
      <c r="E170" s="60"/>
      <c r="F170" s="267"/>
    </row>
    <row r="171" spans="5:6">
      <c r="E171" s="60"/>
      <c r="F171" s="267"/>
    </row>
    <row r="172" spans="5:6">
      <c r="E172" s="60"/>
      <c r="F172" s="267"/>
    </row>
    <row r="173" spans="5:6">
      <c r="E173" s="60"/>
      <c r="F173" s="267"/>
    </row>
    <row r="174" spans="5:6">
      <c r="E174" s="60"/>
      <c r="F174" s="267"/>
    </row>
    <row r="175" spans="5:6">
      <c r="E175" s="60"/>
      <c r="F175" s="267"/>
    </row>
    <row r="176" spans="5:6">
      <c r="E176" s="60"/>
      <c r="F176" s="267"/>
    </row>
    <row r="177" spans="5:6">
      <c r="E177" s="60"/>
      <c r="F177" s="267"/>
    </row>
    <row r="178" spans="5:6">
      <c r="E178" s="60"/>
      <c r="F178" s="267"/>
    </row>
    <row r="179" spans="5:6">
      <c r="E179" s="60"/>
      <c r="F179" s="267"/>
    </row>
    <row r="180" spans="5:6">
      <c r="E180" s="60"/>
      <c r="F180" s="267"/>
    </row>
    <row r="181" spans="5:6">
      <c r="E181" s="60"/>
      <c r="F181" s="267"/>
    </row>
    <row r="182" spans="5:6">
      <c r="E182" s="60"/>
      <c r="F182" s="267"/>
    </row>
    <row r="183" spans="5:6">
      <c r="E183" s="60"/>
      <c r="F183" s="267"/>
    </row>
    <row r="184" spans="5:6">
      <c r="E184" s="60"/>
      <c r="F184" s="267"/>
    </row>
    <row r="185" spans="5:6">
      <c r="E185" s="60"/>
      <c r="F185" s="267"/>
    </row>
    <row r="186" spans="5:6">
      <c r="E186" s="60"/>
      <c r="F186" s="267"/>
    </row>
    <row r="187" spans="5:6">
      <c r="E187" s="60"/>
      <c r="F187" s="267"/>
    </row>
    <row r="188" spans="5:6">
      <c r="E188" s="60"/>
      <c r="F188" s="267"/>
    </row>
    <row r="189" spans="5:6">
      <c r="E189" s="60"/>
      <c r="F189" s="267"/>
    </row>
    <row r="190" spans="5:6">
      <c r="E190" s="60"/>
      <c r="F190" s="267"/>
    </row>
    <row r="191" spans="5:6">
      <c r="E191" s="60"/>
      <c r="F191" s="267"/>
    </row>
    <row r="192" spans="5:6">
      <c r="E192" s="60"/>
      <c r="F192" s="267"/>
    </row>
    <row r="193" spans="5:6">
      <c r="E193" s="60"/>
      <c r="F193" s="267"/>
    </row>
    <row r="194" spans="5:6">
      <c r="E194" s="60"/>
      <c r="F194" s="267"/>
    </row>
    <row r="195" spans="5:6">
      <c r="E195" s="60"/>
      <c r="F195" s="267"/>
    </row>
    <row r="196" spans="5:6">
      <c r="E196" s="60"/>
      <c r="F196" s="267"/>
    </row>
    <row r="197" spans="5:6">
      <c r="E197" s="60"/>
      <c r="F197" s="267"/>
    </row>
    <row r="198" spans="5:6">
      <c r="E198" s="60"/>
      <c r="F198" s="267"/>
    </row>
    <row r="199" spans="5:6">
      <c r="E199" s="60"/>
      <c r="F199" s="267"/>
    </row>
    <row r="200" spans="5:6">
      <c r="E200" s="60"/>
      <c r="F200" s="267"/>
    </row>
    <row r="201" spans="5:6">
      <c r="E201" s="60"/>
      <c r="F201" s="267"/>
    </row>
    <row r="202" spans="5:6">
      <c r="E202" s="60"/>
      <c r="F202" s="267"/>
    </row>
    <row r="203" spans="5:6">
      <c r="E203" s="60"/>
      <c r="F203" s="267"/>
    </row>
    <row r="204" spans="5:6">
      <c r="E204" s="60"/>
      <c r="F204" s="267"/>
    </row>
    <row r="205" spans="5:6">
      <c r="E205" s="60"/>
      <c r="F205" s="267"/>
    </row>
    <row r="206" spans="5:6">
      <c r="E206" s="60"/>
      <c r="F206" s="267"/>
    </row>
    <row r="207" spans="5:6">
      <c r="E207" s="60"/>
      <c r="F207" s="267"/>
    </row>
    <row r="208" spans="5:6">
      <c r="E208" s="60"/>
      <c r="F208" s="267"/>
    </row>
    <row r="209" spans="5:6">
      <c r="E209" s="60"/>
      <c r="F209" s="267"/>
    </row>
    <row r="210" spans="5:6">
      <c r="E210" s="60"/>
      <c r="F210" s="267"/>
    </row>
    <row r="211" spans="5:6">
      <c r="E211" s="60"/>
      <c r="F211" s="267"/>
    </row>
    <row r="212" spans="5:6">
      <c r="E212" s="60"/>
      <c r="F212" s="267"/>
    </row>
    <row r="213" spans="5:6">
      <c r="E213" s="60"/>
      <c r="F213" s="267"/>
    </row>
    <row r="214" spans="5:6">
      <c r="E214" s="60"/>
      <c r="F214" s="267"/>
    </row>
    <row r="215" spans="5:6">
      <c r="E215" s="60"/>
      <c r="F215" s="267"/>
    </row>
    <row r="216" spans="5:6">
      <c r="E216" s="60"/>
      <c r="F216" s="267"/>
    </row>
    <row r="217" spans="5:6">
      <c r="E217" s="60"/>
      <c r="F217" s="267"/>
    </row>
    <row r="218" spans="5:6">
      <c r="E218" s="60"/>
      <c r="F218" s="267"/>
    </row>
    <row r="219" spans="5:6">
      <c r="E219" s="60"/>
      <c r="F219" s="267"/>
    </row>
    <row r="220" spans="5:6">
      <c r="E220" s="60"/>
      <c r="F220" s="267"/>
    </row>
    <row r="221" spans="5:6">
      <c r="E221" s="60"/>
      <c r="F221" s="267"/>
    </row>
    <row r="222" spans="5:6">
      <c r="E222" s="60"/>
      <c r="F222" s="267"/>
    </row>
    <row r="223" spans="5:6">
      <c r="E223" s="60"/>
      <c r="F223" s="267"/>
    </row>
    <row r="224" spans="5:6">
      <c r="E224" s="60"/>
      <c r="F224" s="267"/>
    </row>
    <row r="225" spans="5:6">
      <c r="E225" s="60"/>
      <c r="F225" s="267"/>
    </row>
    <row r="226" spans="5:6">
      <c r="E226" s="60"/>
      <c r="F226" s="267"/>
    </row>
    <row r="227" spans="5:6">
      <c r="E227" s="60"/>
      <c r="F227" s="267"/>
    </row>
    <row r="228" spans="5:6">
      <c r="E228" s="60"/>
      <c r="F228" s="267"/>
    </row>
    <row r="229" spans="5:6">
      <c r="E229" s="60"/>
      <c r="F229" s="267"/>
    </row>
    <row r="230" spans="5:6">
      <c r="E230" s="60"/>
      <c r="F230" s="267"/>
    </row>
    <row r="231" spans="5:6">
      <c r="E231" s="60"/>
      <c r="F231" s="267"/>
    </row>
    <row r="232" spans="5:6">
      <c r="E232" s="60"/>
      <c r="F232" s="267"/>
    </row>
    <row r="233" spans="5:6">
      <c r="E233" s="60"/>
      <c r="F233" s="267"/>
    </row>
    <row r="234" spans="5:6">
      <c r="E234" s="60"/>
      <c r="F234" s="267"/>
    </row>
    <row r="235" spans="5:6">
      <c r="E235" s="60"/>
      <c r="F235" s="267"/>
    </row>
    <row r="236" spans="5:6">
      <c r="E236" s="60"/>
      <c r="F236" s="267"/>
    </row>
    <row r="237" spans="5:6">
      <c r="E237" s="60"/>
      <c r="F237" s="267"/>
    </row>
    <row r="238" spans="5:6">
      <c r="E238" s="60"/>
      <c r="F238" s="267"/>
    </row>
    <row r="239" spans="5:6">
      <c r="E239" s="60"/>
      <c r="F239" s="267"/>
    </row>
    <row r="240" spans="5:6">
      <c r="E240" s="60"/>
      <c r="F240" s="267"/>
    </row>
    <row r="241" spans="5:6">
      <c r="E241" s="60"/>
      <c r="F241" s="267"/>
    </row>
    <row r="242" spans="5:6">
      <c r="E242" s="60"/>
      <c r="F242" s="267"/>
    </row>
    <row r="243" spans="5:6">
      <c r="E243" s="60"/>
      <c r="F243" s="267"/>
    </row>
    <row r="244" spans="5:6">
      <c r="E244" s="60"/>
      <c r="F244" s="267"/>
    </row>
    <row r="245" spans="5:6">
      <c r="E245" s="60"/>
      <c r="F245" s="267"/>
    </row>
    <row r="246" spans="5:6">
      <c r="E246" s="60"/>
      <c r="F246" s="267"/>
    </row>
    <row r="247" spans="5:6">
      <c r="E247" s="60"/>
      <c r="F247" s="267"/>
    </row>
    <row r="248" spans="5:6">
      <c r="E248" s="60"/>
      <c r="F248" s="267"/>
    </row>
    <row r="249" spans="5:6">
      <c r="E249" s="60"/>
      <c r="F249" s="267"/>
    </row>
    <row r="250" spans="5:6">
      <c r="E250" s="60"/>
      <c r="F250" s="267"/>
    </row>
    <row r="251" spans="5:6">
      <c r="E251" s="60"/>
      <c r="F251" s="267"/>
    </row>
    <row r="252" spans="5:6">
      <c r="E252" s="60"/>
      <c r="F252" s="267"/>
    </row>
    <row r="253" spans="5:6">
      <c r="E253" s="60"/>
      <c r="F253" s="267"/>
    </row>
    <row r="254" spans="5:6">
      <c r="E254" s="60"/>
      <c r="F254" s="267"/>
    </row>
    <row r="255" spans="5:6">
      <c r="E255" s="60"/>
      <c r="F255" s="267"/>
    </row>
    <row r="256" spans="5:6">
      <c r="E256" s="60"/>
      <c r="F256" s="267"/>
    </row>
    <row r="257" spans="5:6">
      <c r="E257" s="60"/>
      <c r="F257" s="267"/>
    </row>
    <row r="258" spans="5:6">
      <c r="E258" s="60"/>
      <c r="F258" s="267"/>
    </row>
    <row r="259" spans="5:6">
      <c r="E259" s="60"/>
      <c r="F259" s="267"/>
    </row>
    <row r="260" spans="5:6">
      <c r="E260" s="60"/>
      <c r="F260" s="267"/>
    </row>
    <row r="261" spans="5:6">
      <c r="E261" s="60"/>
      <c r="F261" s="267"/>
    </row>
    <row r="262" spans="5:6">
      <c r="E262" s="60"/>
      <c r="F262" s="267"/>
    </row>
    <row r="263" spans="5:6">
      <c r="E263" s="60"/>
      <c r="F263" s="267"/>
    </row>
    <row r="264" spans="5:6">
      <c r="E264" s="60"/>
      <c r="F264" s="267"/>
    </row>
    <row r="265" spans="5:6">
      <c r="E265" s="60"/>
      <c r="F265" s="267"/>
    </row>
    <row r="266" spans="5:6">
      <c r="E266" s="60"/>
      <c r="F266" s="267"/>
    </row>
    <row r="267" spans="5:6">
      <c r="E267" s="60"/>
      <c r="F267" s="267"/>
    </row>
    <row r="268" spans="5:6">
      <c r="E268" s="60"/>
      <c r="F268" s="267"/>
    </row>
    <row r="269" spans="5:6">
      <c r="E269" s="60"/>
      <c r="F269" s="267"/>
    </row>
    <row r="270" spans="5:6">
      <c r="E270" s="60"/>
      <c r="F270" s="267"/>
    </row>
    <row r="271" spans="5:6">
      <c r="E271" s="60"/>
      <c r="F271" s="267"/>
    </row>
    <row r="272" spans="5:6">
      <c r="E272" s="60"/>
      <c r="F272" s="267"/>
    </row>
    <row r="273" spans="5:6">
      <c r="E273" s="60"/>
      <c r="F273" s="267"/>
    </row>
    <row r="274" spans="5:6">
      <c r="E274" s="60"/>
      <c r="F274" s="267"/>
    </row>
    <row r="275" spans="5:6">
      <c r="E275" s="60"/>
      <c r="F275" s="267"/>
    </row>
    <row r="276" spans="5:6">
      <c r="E276" s="60"/>
      <c r="F276" s="267"/>
    </row>
    <row r="277" spans="5:6">
      <c r="E277" s="60"/>
      <c r="F277" s="267"/>
    </row>
    <row r="278" spans="5:6">
      <c r="E278" s="60"/>
      <c r="F278" s="267"/>
    </row>
    <row r="279" spans="5:6">
      <c r="E279" s="60"/>
      <c r="F279" s="267"/>
    </row>
    <row r="280" spans="5:6">
      <c r="E280" s="60"/>
      <c r="F280" s="267"/>
    </row>
    <row r="281" spans="5:6">
      <c r="E281" s="60"/>
      <c r="F281" s="267"/>
    </row>
    <row r="282" spans="5:6">
      <c r="E282" s="60"/>
      <c r="F282" s="267"/>
    </row>
    <row r="283" spans="5:6">
      <c r="E283" s="60"/>
      <c r="F283" s="267"/>
    </row>
    <row r="284" spans="5:6">
      <c r="E284" s="60"/>
      <c r="F284" s="267"/>
    </row>
    <row r="285" spans="5:6">
      <c r="E285" s="60"/>
      <c r="F285" s="267"/>
    </row>
    <row r="286" spans="5:6">
      <c r="E286" s="60"/>
      <c r="F286" s="267"/>
    </row>
    <row r="287" spans="5:6">
      <c r="E287" s="60"/>
      <c r="F287" s="267"/>
    </row>
    <row r="288" spans="5:6">
      <c r="E288" s="60"/>
      <c r="F288" s="267"/>
    </row>
    <row r="289" spans="5:6">
      <c r="E289" s="60"/>
      <c r="F289" s="267"/>
    </row>
    <row r="290" spans="5:6">
      <c r="E290" s="60"/>
      <c r="F290" s="267"/>
    </row>
    <row r="291" spans="5:6">
      <c r="E291" s="60"/>
      <c r="F291" s="267"/>
    </row>
    <row r="292" spans="5:6">
      <c r="E292" s="60"/>
      <c r="F292" s="267"/>
    </row>
    <row r="293" spans="5:6">
      <c r="E293" s="60"/>
      <c r="F293" s="267"/>
    </row>
    <row r="294" spans="5:6">
      <c r="E294" s="60"/>
      <c r="F294" s="267"/>
    </row>
    <row r="295" spans="5:6">
      <c r="E295" s="60"/>
      <c r="F295" s="267"/>
    </row>
    <row r="296" spans="5:6">
      <c r="E296" s="60"/>
      <c r="F296" s="267"/>
    </row>
    <row r="297" spans="5:6">
      <c r="E297" s="60"/>
      <c r="F297" s="267"/>
    </row>
    <row r="298" spans="5:6">
      <c r="E298" s="60"/>
      <c r="F298" s="267"/>
    </row>
    <row r="299" spans="5:6">
      <c r="E299" s="60"/>
      <c r="F299" s="267"/>
    </row>
    <row r="300" spans="5:6">
      <c r="E300" s="60"/>
      <c r="F300" s="267"/>
    </row>
    <row r="301" spans="5:6">
      <c r="E301" s="60"/>
      <c r="F301" s="267"/>
    </row>
    <row r="302" spans="5:6">
      <c r="E302" s="60"/>
      <c r="F302" s="267"/>
    </row>
    <row r="303" spans="5:6">
      <c r="E303" s="60"/>
      <c r="F303" s="267"/>
    </row>
    <row r="304" spans="5:6">
      <c r="E304" s="60"/>
      <c r="F304" s="267"/>
    </row>
    <row r="305" spans="5:6">
      <c r="E305" s="60"/>
      <c r="F305" s="267"/>
    </row>
    <row r="306" spans="5:6">
      <c r="E306" s="60"/>
      <c r="F306" s="267"/>
    </row>
    <row r="307" spans="5:6">
      <c r="E307" s="60"/>
      <c r="F307" s="267"/>
    </row>
    <row r="308" spans="5:6">
      <c r="E308" s="60"/>
      <c r="F308" s="267"/>
    </row>
    <row r="309" spans="5:6">
      <c r="E309" s="60"/>
      <c r="F309" s="267"/>
    </row>
    <row r="310" spans="5:6">
      <c r="E310" s="60"/>
      <c r="F310" s="267"/>
    </row>
    <row r="311" spans="5:6">
      <c r="E311" s="60"/>
      <c r="F311" s="267"/>
    </row>
    <row r="312" spans="5:6">
      <c r="E312" s="60"/>
      <c r="F312" s="267"/>
    </row>
    <row r="313" spans="5:6">
      <c r="E313" s="60"/>
      <c r="F313" s="267"/>
    </row>
    <row r="314" spans="5:6">
      <c r="E314" s="60"/>
      <c r="F314" s="267"/>
    </row>
    <row r="315" spans="5:6">
      <c r="E315" s="60"/>
      <c r="F315" s="267"/>
    </row>
    <row r="316" spans="5:6">
      <c r="E316" s="60"/>
      <c r="F316" s="267"/>
    </row>
    <row r="317" spans="5:6">
      <c r="E317" s="60"/>
      <c r="F317" s="267"/>
    </row>
    <row r="318" spans="5:6">
      <c r="E318" s="60"/>
      <c r="F318" s="267"/>
    </row>
    <row r="319" spans="5:6">
      <c r="E319" s="60"/>
      <c r="F319" s="267"/>
    </row>
    <row r="320" spans="5:6">
      <c r="E320" s="60"/>
      <c r="F320" s="267"/>
    </row>
    <row r="321" spans="5:6">
      <c r="E321" s="60"/>
      <c r="F321" s="267"/>
    </row>
    <row r="322" spans="5:6">
      <c r="E322" s="60"/>
      <c r="F322" s="267"/>
    </row>
    <row r="323" spans="5:6">
      <c r="E323" s="60"/>
      <c r="F323" s="267"/>
    </row>
    <row r="324" spans="5:6">
      <c r="E324" s="60"/>
      <c r="F324" s="267"/>
    </row>
    <row r="325" spans="5:6">
      <c r="E325" s="60"/>
      <c r="F325" s="267"/>
    </row>
    <row r="326" spans="5:6">
      <c r="E326" s="60"/>
      <c r="F326" s="267"/>
    </row>
    <row r="327" spans="5:6">
      <c r="E327" s="60"/>
      <c r="F327" s="267"/>
    </row>
    <row r="328" spans="5:6">
      <c r="E328" s="60"/>
      <c r="F328" s="267"/>
    </row>
    <row r="329" spans="5:6">
      <c r="E329" s="60"/>
      <c r="F329" s="267"/>
    </row>
    <row r="330" spans="5:6">
      <c r="E330" s="60"/>
      <c r="F330" s="267"/>
    </row>
    <row r="331" spans="5:6">
      <c r="E331" s="60"/>
      <c r="F331" s="267"/>
    </row>
    <row r="332" spans="5:6">
      <c r="E332" s="60"/>
      <c r="F332" s="267"/>
    </row>
    <row r="333" spans="5:6">
      <c r="E333" s="60"/>
      <c r="F333" s="267"/>
    </row>
    <row r="334" spans="5:6">
      <c r="E334" s="60"/>
      <c r="F334" s="267"/>
    </row>
    <row r="335" spans="5:6">
      <c r="E335" s="60"/>
      <c r="F335" s="267"/>
    </row>
    <row r="336" spans="5:6">
      <c r="E336" s="60"/>
      <c r="F336" s="267"/>
    </row>
    <row r="337" spans="5:6">
      <c r="E337" s="60"/>
      <c r="F337" s="267"/>
    </row>
    <row r="338" spans="5:6">
      <c r="E338" s="60"/>
      <c r="F338" s="267"/>
    </row>
    <row r="339" spans="5:6">
      <c r="E339" s="60"/>
      <c r="F339" s="267"/>
    </row>
    <row r="340" spans="5:6">
      <c r="E340" s="60"/>
      <c r="F340" s="267"/>
    </row>
    <row r="341" spans="5:6">
      <c r="E341" s="60"/>
      <c r="F341" s="267"/>
    </row>
    <row r="342" spans="5:6">
      <c r="E342" s="60"/>
      <c r="F342" s="267"/>
    </row>
    <row r="343" spans="5:6">
      <c r="E343" s="60"/>
      <c r="F343" s="267"/>
    </row>
    <row r="344" spans="5:6">
      <c r="E344" s="60"/>
      <c r="F344" s="267"/>
    </row>
    <row r="345" spans="5:6">
      <c r="E345" s="60"/>
      <c r="F345" s="267"/>
    </row>
    <row r="346" spans="5:6">
      <c r="E346" s="60"/>
      <c r="F346" s="267"/>
    </row>
    <row r="347" spans="5:6">
      <c r="E347" s="60"/>
      <c r="F347" s="267"/>
    </row>
    <row r="348" spans="5:6">
      <c r="E348" s="60"/>
      <c r="F348" s="267"/>
    </row>
    <row r="349" spans="5:6">
      <c r="E349" s="60"/>
      <c r="F349" s="267"/>
    </row>
    <row r="350" spans="5:6">
      <c r="E350" s="60"/>
      <c r="F350" s="267"/>
    </row>
    <row r="351" spans="5:6">
      <c r="E351" s="60"/>
      <c r="F351" s="267"/>
    </row>
    <row r="352" spans="5:6">
      <c r="E352" s="60"/>
      <c r="F352" s="267"/>
    </row>
    <row r="353" spans="5:6">
      <c r="E353" s="60"/>
      <c r="F353" s="267"/>
    </row>
    <row r="354" spans="5:6">
      <c r="E354" s="60"/>
      <c r="F354" s="267"/>
    </row>
    <row r="355" spans="5:6">
      <c r="E355" s="60"/>
      <c r="F355" s="267"/>
    </row>
    <row r="356" spans="5:6">
      <c r="E356" s="60"/>
      <c r="F356" s="267"/>
    </row>
    <row r="357" spans="5:6">
      <c r="E357" s="60"/>
      <c r="F357" s="267"/>
    </row>
    <row r="358" spans="5:6">
      <c r="E358" s="60"/>
      <c r="F358" s="267"/>
    </row>
    <row r="359" spans="5:6">
      <c r="E359" s="60"/>
      <c r="F359" s="267"/>
    </row>
    <row r="360" spans="5:6">
      <c r="E360" s="60"/>
      <c r="F360" s="267"/>
    </row>
    <row r="361" spans="5:6">
      <c r="E361" s="60"/>
      <c r="F361" s="267"/>
    </row>
    <row r="362" spans="5:6">
      <c r="E362" s="60"/>
      <c r="F362" s="267"/>
    </row>
    <row r="363" spans="5:6">
      <c r="E363" s="60"/>
      <c r="F363" s="267"/>
    </row>
    <row r="364" spans="5:6">
      <c r="E364" s="60"/>
      <c r="F364" s="267"/>
    </row>
    <row r="365" spans="5:6">
      <c r="E365" s="60"/>
      <c r="F365" s="267"/>
    </row>
    <row r="366" spans="5:6">
      <c r="E366" s="60"/>
      <c r="F366" s="267"/>
    </row>
    <row r="367" spans="5:6">
      <c r="E367" s="60"/>
      <c r="F367" s="267"/>
    </row>
    <row r="368" spans="5:6">
      <c r="E368" s="60"/>
      <c r="F368" s="267"/>
    </row>
    <row r="369" spans="5:6">
      <c r="E369" s="60"/>
      <c r="F369" s="267"/>
    </row>
    <row r="370" spans="5:6">
      <c r="E370" s="60"/>
      <c r="F370" s="267"/>
    </row>
    <row r="371" spans="5:6">
      <c r="E371" s="60"/>
      <c r="F371" s="267"/>
    </row>
    <row r="372" spans="5:6">
      <c r="E372" s="60"/>
      <c r="F372" s="267"/>
    </row>
    <row r="373" spans="5:6">
      <c r="E373" s="60"/>
      <c r="F373" s="267"/>
    </row>
    <row r="374" spans="5:6">
      <c r="E374" s="60"/>
      <c r="F374" s="267"/>
    </row>
    <row r="375" spans="5:6">
      <c r="E375" s="60"/>
      <c r="F375" s="267"/>
    </row>
    <row r="376" spans="5:6">
      <c r="E376" s="60"/>
      <c r="F376" s="267"/>
    </row>
    <row r="377" spans="5:6">
      <c r="E377" s="60"/>
      <c r="F377" s="267"/>
    </row>
    <row r="378" spans="5:6">
      <c r="E378" s="60"/>
      <c r="F378" s="267"/>
    </row>
    <row r="379" spans="5:6">
      <c r="E379" s="60"/>
      <c r="F379" s="267"/>
    </row>
    <row r="380" spans="5:6">
      <c r="E380" s="60"/>
      <c r="F380" s="267"/>
    </row>
    <row r="381" spans="5:6">
      <c r="E381" s="60"/>
      <c r="F381" s="267"/>
    </row>
    <row r="382" spans="5:6">
      <c r="E382" s="60"/>
      <c r="F382" s="267"/>
    </row>
    <row r="383" spans="5:6">
      <c r="E383" s="60"/>
      <c r="F383" s="267"/>
    </row>
    <row r="384" spans="5:6">
      <c r="E384" s="60"/>
      <c r="F384" s="267"/>
    </row>
    <row r="385" spans="5:6">
      <c r="E385" s="60"/>
      <c r="F385" s="267"/>
    </row>
    <row r="386" spans="5:6">
      <c r="E386" s="60"/>
      <c r="F386" s="267"/>
    </row>
    <row r="387" spans="5:6">
      <c r="E387" s="60"/>
      <c r="F387" s="267"/>
    </row>
    <row r="388" spans="5:6">
      <c r="E388" s="60"/>
      <c r="F388" s="267"/>
    </row>
    <row r="389" spans="5:6">
      <c r="E389" s="60"/>
      <c r="F389" s="267"/>
    </row>
    <row r="390" spans="5:6">
      <c r="E390" s="60"/>
      <c r="F390" s="267"/>
    </row>
    <row r="391" spans="5:6">
      <c r="E391" s="60"/>
      <c r="F391" s="267"/>
    </row>
    <row r="392" spans="5:6">
      <c r="E392" s="60"/>
      <c r="F392" s="267"/>
    </row>
    <row r="393" spans="5:6">
      <c r="E393" s="60"/>
      <c r="F393" s="267"/>
    </row>
    <row r="394" spans="5:6">
      <c r="E394" s="60"/>
      <c r="F394" s="267"/>
    </row>
    <row r="395" spans="5:6">
      <c r="E395" s="60"/>
      <c r="F395" s="267"/>
    </row>
    <row r="396" spans="5:6">
      <c r="E396" s="60"/>
      <c r="F396" s="267"/>
    </row>
    <row r="397" spans="5:6">
      <c r="E397" s="60"/>
      <c r="F397" s="267"/>
    </row>
    <row r="398" spans="5:6">
      <c r="E398" s="60"/>
      <c r="F398" s="267"/>
    </row>
    <row r="399" spans="5:6">
      <c r="E399" s="60"/>
      <c r="F399" s="267"/>
    </row>
    <row r="400" spans="5:6">
      <c r="E400" s="60"/>
      <c r="F400" s="267"/>
    </row>
    <row r="401" spans="5:6">
      <c r="E401" s="60"/>
      <c r="F401" s="267"/>
    </row>
    <row r="402" spans="5:6">
      <c r="E402" s="60"/>
      <c r="F402" s="267"/>
    </row>
    <row r="403" spans="5:6">
      <c r="E403" s="60"/>
      <c r="F403" s="267"/>
    </row>
    <row r="404" spans="5:6">
      <c r="E404" s="60"/>
      <c r="F404" s="267"/>
    </row>
    <row r="405" spans="5:6">
      <c r="E405" s="60"/>
      <c r="F405" s="267"/>
    </row>
    <row r="406" spans="5:6">
      <c r="E406" s="60"/>
      <c r="F406" s="267"/>
    </row>
    <row r="407" spans="5:6">
      <c r="E407" s="60"/>
      <c r="F407" s="267"/>
    </row>
    <row r="408" spans="5:6">
      <c r="E408" s="60"/>
      <c r="F408" s="267"/>
    </row>
    <row r="409" spans="5:6">
      <c r="E409" s="60"/>
      <c r="F409" s="267"/>
    </row>
    <row r="410" spans="5:6">
      <c r="E410" s="60"/>
      <c r="F410" s="267"/>
    </row>
    <row r="411" spans="5:6">
      <c r="E411" s="60"/>
      <c r="F411" s="267"/>
    </row>
    <row r="412" spans="5:6">
      <c r="E412" s="60"/>
      <c r="F412" s="267"/>
    </row>
    <row r="413" spans="5:6">
      <c r="E413" s="60"/>
      <c r="F413" s="267"/>
    </row>
    <row r="414" spans="5:6">
      <c r="E414" s="60"/>
      <c r="F414" s="267"/>
    </row>
    <row r="415" spans="5:6">
      <c r="E415" s="60"/>
      <c r="F415" s="267"/>
    </row>
    <row r="416" spans="5:6">
      <c r="E416" s="60"/>
      <c r="F416" s="267"/>
    </row>
    <row r="417" spans="5:6">
      <c r="E417" s="60"/>
      <c r="F417" s="267"/>
    </row>
    <row r="418" spans="5:6">
      <c r="E418" s="60"/>
      <c r="F418" s="267"/>
    </row>
    <row r="419" spans="5:6">
      <c r="E419" s="60"/>
      <c r="F419" s="267"/>
    </row>
    <row r="420" spans="5:6">
      <c r="E420" s="60"/>
      <c r="F420" s="267"/>
    </row>
    <row r="421" spans="5:6">
      <c r="E421" s="60"/>
      <c r="F421" s="267"/>
    </row>
    <row r="422" spans="5:6">
      <c r="E422" s="60"/>
      <c r="F422" s="267"/>
    </row>
    <row r="423" spans="5:6">
      <c r="E423" s="60"/>
      <c r="F423" s="267"/>
    </row>
    <row r="424" spans="5:6">
      <c r="E424" s="60"/>
      <c r="F424" s="267"/>
    </row>
    <row r="425" spans="5:6">
      <c r="E425" s="60"/>
      <c r="F425" s="267"/>
    </row>
    <row r="426" spans="5:6">
      <c r="E426" s="60"/>
      <c r="F426" s="267"/>
    </row>
    <row r="427" spans="5:6">
      <c r="E427" s="60"/>
      <c r="F427" s="267"/>
    </row>
    <row r="428" spans="5:6">
      <c r="E428" s="60"/>
      <c r="F428" s="267"/>
    </row>
    <row r="429" spans="5:6">
      <c r="E429" s="60"/>
      <c r="F429" s="267"/>
    </row>
    <row r="430" spans="5:6">
      <c r="E430" s="60"/>
      <c r="F430" s="267"/>
    </row>
    <row r="431" spans="5:6">
      <c r="E431" s="60"/>
      <c r="F431" s="267"/>
    </row>
    <row r="432" spans="5:6">
      <c r="E432" s="60"/>
      <c r="F432" s="267"/>
    </row>
    <row r="433" spans="5:6">
      <c r="E433" s="60"/>
      <c r="F433" s="267"/>
    </row>
    <row r="434" spans="5:6">
      <c r="E434" s="60"/>
      <c r="F434" s="267"/>
    </row>
    <row r="435" spans="5:6">
      <c r="E435" s="60"/>
      <c r="F435" s="267"/>
    </row>
    <row r="436" spans="5:6">
      <c r="E436" s="60"/>
      <c r="F436" s="267"/>
    </row>
    <row r="437" spans="5:6">
      <c r="E437" s="60"/>
      <c r="F437" s="267"/>
    </row>
    <row r="438" spans="5:6">
      <c r="E438" s="60"/>
      <c r="F438" s="267"/>
    </row>
    <row r="439" spans="5:6">
      <c r="E439" s="60"/>
      <c r="F439" s="267"/>
    </row>
    <row r="440" spans="5:6">
      <c r="E440" s="60"/>
      <c r="F440" s="267"/>
    </row>
    <row r="441" spans="5:6">
      <c r="E441" s="60"/>
      <c r="F441" s="267"/>
    </row>
    <row r="442" spans="5:6">
      <c r="E442" s="60"/>
      <c r="F442" s="267"/>
    </row>
    <row r="443" spans="5:6">
      <c r="E443" s="60"/>
      <c r="F443" s="267"/>
    </row>
    <row r="444" spans="5:6">
      <c r="E444" s="60"/>
      <c r="F444" s="267"/>
    </row>
    <row r="445" spans="5:6">
      <c r="E445" s="60"/>
      <c r="F445" s="267"/>
    </row>
    <row r="446" spans="5:6">
      <c r="E446" s="60"/>
      <c r="F446" s="267"/>
    </row>
    <row r="447" spans="5:6">
      <c r="E447" s="60"/>
      <c r="F447" s="267"/>
    </row>
    <row r="448" spans="5:6">
      <c r="E448" s="60"/>
      <c r="F448" s="267"/>
    </row>
    <row r="449" spans="5:6">
      <c r="E449" s="60"/>
      <c r="F449" s="267"/>
    </row>
    <row r="450" spans="5:6">
      <c r="E450" s="60"/>
      <c r="F450" s="267"/>
    </row>
    <row r="451" spans="5:6">
      <c r="E451" s="60"/>
      <c r="F451" s="267"/>
    </row>
    <row r="452" spans="5:6">
      <c r="E452" s="60"/>
      <c r="F452" s="267"/>
    </row>
    <row r="453" spans="5:6">
      <c r="E453" s="60"/>
      <c r="F453" s="267"/>
    </row>
    <row r="454" spans="5:6">
      <c r="E454" s="60"/>
      <c r="F454" s="267"/>
    </row>
    <row r="455" spans="5:6">
      <c r="E455" s="60"/>
      <c r="F455" s="267"/>
    </row>
    <row r="456" spans="5:6">
      <c r="E456" s="60"/>
      <c r="F456" s="267"/>
    </row>
    <row r="457" spans="5:6">
      <c r="E457" s="60"/>
      <c r="F457" s="267"/>
    </row>
    <row r="458" spans="5:6">
      <c r="E458" s="60"/>
      <c r="F458" s="267"/>
    </row>
    <row r="459" spans="5:6">
      <c r="E459" s="60"/>
      <c r="F459" s="267"/>
    </row>
    <row r="460" spans="5:6">
      <c r="E460" s="60"/>
      <c r="F460" s="267"/>
    </row>
    <row r="461" spans="5:6">
      <c r="E461" s="60"/>
      <c r="F461" s="267"/>
    </row>
    <row r="462" spans="5:6">
      <c r="E462" s="60"/>
      <c r="F462" s="267"/>
    </row>
    <row r="463" spans="5:6">
      <c r="E463" s="60"/>
      <c r="F463" s="267"/>
    </row>
    <row r="464" spans="5:6">
      <c r="E464" s="60"/>
      <c r="F464" s="267"/>
    </row>
    <row r="465" spans="5:6">
      <c r="E465" s="60"/>
      <c r="F465" s="267"/>
    </row>
    <row r="466" spans="5:6">
      <c r="E466" s="60"/>
      <c r="F466" s="267"/>
    </row>
    <row r="467" spans="5:6">
      <c r="E467" s="60"/>
      <c r="F467" s="267"/>
    </row>
    <row r="468" spans="5:6">
      <c r="E468" s="60"/>
      <c r="F468" s="267"/>
    </row>
    <row r="469" spans="5:6">
      <c r="E469" s="60"/>
      <c r="F469" s="267"/>
    </row>
    <row r="470" spans="5:6">
      <c r="E470" s="60"/>
      <c r="F470" s="267"/>
    </row>
    <row r="471" spans="5:6">
      <c r="E471" s="60"/>
      <c r="F471" s="267"/>
    </row>
    <row r="472" spans="5:6">
      <c r="E472" s="60"/>
      <c r="F472" s="267"/>
    </row>
    <row r="473" spans="5:6">
      <c r="E473" s="60"/>
      <c r="F473" s="267"/>
    </row>
    <row r="474" spans="5:6">
      <c r="E474" s="60"/>
      <c r="F474" s="267"/>
    </row>
    <row r="475" spans="5:6">
      <c r="E475" s="60"/>
      <c r="F475" s="267"/>
    </row>
    <row r="476" spans="5:6">
      <c r="E476" s="60"/>
      <c r="F476" s="267"/>
    </row>
    <row r="477" spans="5:6">
      <c r="E477" s="60"/>
      <c r="F477" s="267"/>
    </row>
    <row r="478" spans="5:6">
      <c r="E478" s="60"/>
      <c r="F478" s="267"/>
    </row>
    <row r="479" spans="5:6">
      <c r="E479" s="60"/>
      <c r="F479" s="267"/>
    </row>
    <row r="480" spans="5:6">
      <c r="E480" s="60"/>
      <c r="F480" s="267"/>
    </row>
    <row r="481" spans="5:6">
      <c r="E481" s="60"/>
      <c r="F481" s="267"/>
    </row>
    <row r="482" spans="5:6">
      <c r="E482" s="60"/>
      <c r="F482" s="267"/>
    </row>
    <row r="483" spans="5:6">
      <c r="E483" s="60"/>
      <c r="F483" s="267"/>
    </row>
    <row r="484" spans="5:6">
      <c r="E484" s="60"/>
      <c r="F484" s="267"/>
    </row>
    <row r="485" spans="5:6">
      <c r="E485" s="60"/>
      <c r="F485" s="267"/>
    </row>
    <row r="486" spans="5:6">
      <c r="E486" s="60"/>
      <c r="F486" s="267"/>
    </row>
    <row r="487" spans="5:6">
      <c r="E487" s="60"/>
      <c r="F487" s="267"/>
    </row>
    <row r="488" spans="5:6">
      <c r="E488" s="60"/>
      <c r="F488" s="267"/>
    </row>
    <row r="489" spans="5:6">
      <c r="E489" s="60"/>
      <c r="F489" s="267"/>
    </row>
    <row r="490" spans="5:6">
      <c r="E490" s="60"/>
      <c r="F490" s="267"/>
    </row>
    <row r="491" spans="5:6">
      <c r="E491" s="60"/>
      <c r="F491" s="267"/>
    </row>
    <row r="492" spans="5:6">
      <c r="E492" s="60"/>
      <c r="F492" s="267"/>
    </row>
    <row r="493" spans="5:6">
      <c r="E493" s="60"/>
      <c r="F493" s="267"/>
    </row>
    <row r="494" spans="5:6">
      <c r="E494" s="60"/>
      <c r="F494" s="267"/>
    </row>
    <row r="495" spans="5:6">
      <c r="E495" s="60"/>
      <c r="F495" s="267"/>
    </row>
    <row r="496" spans="5:6">
      <c r="E496" s="60"/>
      <c r="F496" s="267"/>
    </row>
    <row r="497" spans="5:6">
      <c r="E497" s="60"/>
      <c r="F497" s="267"/>
    </row>
    <row r="498" spans="5:6">
      <c r="E498" s="60"/>
      <c r="F498" s="267"/>
    </row>
    <row r="499" spans="5:6">
      <c r="E499" s="60"/>
      <c r="F499" s="267"/>
    </row>
    <row r="500" spans="5:6">
      <c r="E500" s="60"/>
      <c r="F500" s="267"/>
    </row>
    <row r="501" spans="5:6">
      <c r="E501" s="60"/>
      <c r="F501" s="267"/>
    </row>
    <row r="502" spans="5:6">
      <c r="E502" s="60"/>
      <c r="F502" s="267"/>
    </row>
    <row r="503" spans="5:6">
      <c r="E503" s="60"/>
      <c r="F503" s="267"/>
    </row>
    <row r="504" spans="5:6">
      <c r="E504" s="60"/>
      <c r="F504" s="267"/>
    </row>
    <row r="505" spans="5:6">
      <c r="E505" s="60"/>
      <c r="F505" s="267"/>
    </row>
    <row r="506" spans="5:6">
      <c r="E506" s="60"/>
      <c r="F506" s="267"/>
    </row>
    <row r="507" spans="5:6">
      <c r="E507" s="60"/>
      <c r="F507" s="267"/>
    </row>
    <row r="508" spans="5:6">
      <c r="E508" s="60"/>
      <c r="F508" s="267"/>
    </row>
    <row r="509" spans="5:6">
      <c r="E509" s="60"/>
      <c r="F509" s="267"/>
    </row>
    <row r="510" spans="5:6">
      <c r="E510" s="60"/>
      <c r="F510" s="267"/>
    </row>
    <row r="511" spans="5:6">
      <c r="E511" s="60"/>
      <c r="F511" s="267"/>
    </row>
    <row r="512" spans="5:6">
      <c r="E512" s="60"/>
      <c r="F512" s="267"/>
    </row>
    <row r="513" spans="5:6">
      <c r="E513" s="60"/>
      <c r="F513" s="267"/>
    </row>
    <row r="514" spans="5:6">
      <c r="E514" s="60"/>
      <c r="F514" s="267"/>
    </row>
    <row r="515" spans="5:6">
      <c r="E515" s="60"/>
      <c r="F515" s="267"/>
    </row>
    <row r="516" spans="5:6">
      <c r="E516" s="60"/>
      <c r="F516" s="267"/>
    </row>
    <row r="517" spans="5:6">
      <c r="E517" s="60"/>
      <c r="F517" s="267"/>
    </row>
    <row r="518" spans="5:6">
      <c r="E518" s="60"/>
      <c r="F518" s="267"/>
    </row>
    <row r="519" spans="5:6">
      <c r="E519" s="60"/>
      <c r="F519" s="267"/>
    </row>
    <row r="520" spans="5:6">
      <c r="E520" s="60"/>
      <c r="F520" s="267"/>
    </row>
    <row r="521" spans="5:6">
      <c r="E521" s="60"/>
      <c r="F521" s="267"/>
    </row>
    <row r="522" spans="5:6">
      <c r="E522" s="60"/>
      <c r="F522" s="267"/>
    </row>
    <row r="523" spans="5:6">
      <c r="E523" s="60"/>
      <c r="F523" s="267"/>
    </row>
    <row r="524" spans="5:6">
      <c r="E524" s="60"/>
      <c r="F524" s="267"/>
    </row>
    <row r="525" spans="5:6">
      <c r="E525" s="60"/>
      <c r="F525" s="267"/>
    </row>
    <row r="526" spans="5:6">
      <c r="E526" s="60"/>
      <c r="F526" s="267"/>
    </row>
    <row r="527" spans="5:6">
      <c r="E527" s="60"/>
      <c r="F527" s="267"/>
    </row>
    <row r="528" spans="5:6">
      <c r="E528" s="60"/>
      <c r="F528" s="267"/>
    </row>
    <row r="529" spans="5:6">
      <c r="E529" s="60"/>
      <c r="F529" s="267"/>
    </row>
    <row r="530" spans="5:6">
      <c r="E530" s="60"/>
      <c r="F530" s="267"/>
    </row>
    <row r="531" spans="5:6">
      <c r="E531" s="60"/>
      <c r="F531" s="267"/>
    </row>
    <row r="532" spans="5:6">
      <c r="E532" s="60"/>
      <c r="F532" s="267"/>
    </row>
    <row r="533" spans="5:6">
      <c r="E533" s="60"/>
      <c r="F533" s="267"/>
    </row>
    <row r="534" spans="5:6">
      <c r="E534" s="60"/>
      <c r="F534" s="267"/>
    </row>
    <row r="535" spans="5:6">
      <c r="E535" s="60"/>
      <c r="F535" s="267"/>
    </row>
    <row r="536" spans="5:6">
      <c r="E536" s="60"/>
      <c r="F536" s="267"/>
    </row>
    <row r="537" spans="5:6">
      <c r="E537" s="60"/>
      <c r="F537" s="267"/>
    </row>
    <row r="538" spans="5:6">
      <c r="E538" s="60"/>
      <c r="F538" s="267"/>
    </row>
    <row r="539" spans="5:6">
      <c r="E539" s="60"/>
      <c r="F539" s="267"/>
    </row>
    <row r="540" spans="5:6">
      <c r="E540" s="60"/>
      <c r="F540" s="267"/>
    </row>
    <row r="541" spans="5:6">
      <c r="E541" s="60"/>
      <c r="F541" s="267"/>
    </row>
    <row r="542" spans="5:6">
      <c r="E542" s="60"/>
      <c r="F542" s="267"/>
    </row>
    <row r="543" spans="5:6">
      <c r="E543" s="60"/>
      <c r="F543" s="267"/>
    </row>
    <row r="544" spans="5:6">
      <c r="E544" s="60"/>
      <c r="F544" s="267"/>
    </row>
    <row r="545" spans="5:6">
      <c r="E545" s="60"/>
      <c r="F545" s="267"/>
    </row>
    <row r="546" spans="5:6">
      <c r="E546" s="60"/>
      <c r="F546" s="267"/>
    </row>
    <row r="547" spans="5:6">
      <c r="E547" s="60"/>
      <c r="F547" s="267"/>
    </row>
    <row r="548" spans="5:6">
      <c r="E548" s="60"/>
      <c r="F548" s="267"/>
    </row>
    <row r="549" spans="5:6">
      <c r="E549" s="60"/>
      <c r="F549" s="267"/>
    </row>
    <row r="550" spans="5:6">
      <c r="E550" s="60"/>
      <c r="F550" s="267"/>
    </row>
    <row r="551" spans="5:6">
      <c r="E551" s="60"/>
      <c r="F551" s="267"/>
    </row>
    <row r="552" spans="5:6">
      <c r="E552" s="60"/>
      <c r="F552" s="267"/>
    </row>
    <row r="553" spans="5:6">
      <c r="E553" s="60"/>
      <c r="F553" s="267"/>
    </row>
    <row r="554" spans="5:6">
      <c r="E554" s="60"/>
      <c r="F554" s="267"/>
    </row>
    <row r="555" spans="5:6">
      <c r="E555" s="60"/>
      <c r="F555" s="267"/>
    </row>
    <row r="556" spans="5:6">
      <c r="E556" s="60"/>
      <c r="F556" s="267"/>
    </row>
    <row r="557" spans="5:6">
      <c r="E557" s="60"/>
      <c r="F557" s="267"/>
    </row>
    <row r="558" spans="5:6">
      <c r="E558" s="60"/>
      <c r="F558" s="267"/>
    </row>
    <row r="559" spans="5:6">
      <c r="E559" s="60"/>
      <c r="F559" s="267"/>
    </row>
    <row r="560" spans="5:6">
      <c r="E560" s="60"/>
      <c r="F560" s="267"/>
    </row>
    <row r="561" spans="5:6">
      <c r="E561" s="60"/>
      <c r="F561" s="267"/>
    </row>
    <row r="562" spans="5:6">
      <c r="E562" s="60"/>
      <c r="F562" s="267"/>
    </row>
    <row r="563" spans="5:6">
      <c r="E563" s="60"/>
      <c r="F563" s="267"/>
    </row>
    <row r="564" spans="5:6">
      <c r="E564" s="60"/>
      <c r="F564" s="267"/>
    </row>
    <row r="565" spans="5:6">
      <c r="E565" s="60"/>
      <c r="F565" s="267"/>
    </row>
    <row r="566" spans="5:6">
      <c r="E566" s="60"/>
      <c r="F566" s="267"/>
    </row>
    <row r="567" spans="5:6">
      <c r="E567" s="60"/>
      <c r="F567" s="267"/>
    </row>
    <row r="568" spans="5:6">
      <c r="E568" s="60"/>
      <c r="F568" s="267"/>
    </row>
    <row r="569" spans="5:6">
      <c r="E569" s="60"/>
      <c r="F569" s="267"/>
    </row>
    <row r="570" spans="5:6">
      <c r="E570" s="60"/>
      <c r="F570" s="267"/>
    </row>
    <row r="571" spans="5:6">
      <c r="E571" s="60"/>
      <c r="F571" s="267"/>
    </row>
    <row r="572" spans="5:6">
      <c r="E572" s="60"/>
      <c r="F572" s="267"/>
    </row>
    <row r="573" spans="5:6">
      <c r="E573" s="60"/>
      <c r="F573" s="267"/>
    </row>
    <row r="574" spans="5:6">
      <c r="E574" s="60"/>
      <c r="F574" s="267"/>
    </row>
    <row r="575" spans="5:6">
      <c r="E575" s="60"/>
      <c r="F575" s="267"/>
    </row>
    <row r="576" spans="5:6">
      <c r="E576" s="60"/>
      <c r="F576" s="267"/>
    </row>
    <row r="577" spans="5:6">
      <c r="E577" s="60"/>
      <c r="F577" s="267"/>
    </row>
    <row r="578" spans="5:6">
      <c r="E578" s="60"/>
      <c r="F578" s="267"/>
    </row>
    <row r="579" spans="5:6">
      <c r="E579" s="60"/>
      <c r="F579" s="267"/>
    </row>
    <row r="580" spans="5:6">
      <c r="E580" s="60"/>
      <c r="F580" s="267"/>
    </row>
    <row r="581" spans="5:6">
      <c r="E581" s="60"/>
      <c r="F581" s="267"/>
    </row>
    <row r="582" spans="5:6">
      <c r="E582" s="60"/>
      <c r="F582" s="267"/>
    </row>
    <row r="583" spans="5:6">
      <c r="E583" s="60"/>
      <c r="F583" s="267"/>
    </row>
    <row r="584" spans="5:6">
      <c r="E584" s="60"/>
      <c r="F584" s="267"/>
    </row>
    <row r="585" spans="5:6">
      <c r="E585" s="60"/>
      <c r="F585" s="267"/>
    </row>
    <row r="586" spans="5:6">
      <c r="E586" s="60"/>
      <c r="F586" s="267"/>
    </row>
    <row r="587" spans="5:6">
      <c r="E587" s="60"/>
      <c r="F587" s="267"/>
    </row>
    <row r="588" spans="5:6">
      <c r="E588" s="60"/>
      <c r="F588" s="267"/>
    </row>
    <row r="589" spans="5:6">
      <c r="E589" s="60"/>
      <c r="F589" s="267"/>
    </row>
    <row r="590" spans="5:6">
      <c r="E590" s="60"/>
      <c r="F590" s="267"/>
    </row>
    <row r="591" spans="5:6">
      <c r="E591" s="60"/>
      <c r="F591" s="267"/>
    </row>
    <row r="592" spans="5:6">
      <c r="E592" s="60"/>
      <c r="F592" s="267"/>
    </row>
    <row r="593" spans="5:6">
      <c r="E593" s="60"/>
      <c r="F593" s="267"/>
    </row>
    <row r="594" spans="5:6">
      <c r="E594" s="60"/>
      <c r="F594" s="267"/>
    </row>
    <row r="595" spans="5:6">
      <c r="E595" s="60"/>
      <c r="F595" s="267"/>
    </row>
    <row r="596" spans="5:6">
      <c r="E596" s="60"/>
      <c r="F596" s="267"/>
    </row>
    <row r="597" spans="5:6">
      <c r="E597" s="60"/>
      <c r="F597" s="267"/>
    </row>
    <row r="598" spans="5:6">
      <c r="E598" s="60"/>
      <c r="F598" s="267"/>
    </row>
    <row r="599" spans="5:6">
      <c r="E599" s="60"/>
      <c r="F599" s="267"/>
    </row>
    <row r="600" spans="5:6">
      <c r="E600" s="60"/>
      <c r="F600" s="267"/>
    </row>
    <row r="601" spans="5:6">
      <c r="E601" s="60"/>
      <c r="F601" s="267"/>
    </row>
    <row r="602" spans="5:6">
      <c r="E602" s="60"/>
      <c r="F602" s="267"/>
    </row>
    <row r="603" spans="5:6">
      <c r="E603" s="60"/>
      <c r="F603" s="267"/>
    </row>
    <row r="604" spans="5:6">
      <c r="E604" s="60"/>
      <c r="F604" s="267"/>
    </row>
    <row r="605" spans="5:6">
      <c r="E605" s="60"/>
      <c r="F605" s="267"/>
    </row>
    <row r="606" spans="5:6">
      <c r="E606" s="60"/>
      <c r="F606" s="267"/>
    </row>
    <row r="607" spans="5:6">
      <c r="E607" s="60"/>
      <c r="F607" s="267"/>
    </row>
    <row r="608" spans="5:6">
      <c r="E608" s="60"/>
      <c r="F608" s="267"/>
    </row>
    <row r="609" spans="5:6">
      <c r="E609" s="60"/>
      <c r="F609" s="267"/>
    </row>
    <row r="610" spans="5:6">
      <c r="E610" s="60"/>
      <c r="F610" s="267"/>
    </row>
    <row r="611" spans="5:6">
      <c r="E611" s="60"/>
      <c r="F611" s="267"/>
    </row>
    <row r="612" spans="5:6">
      <c r="E612" s="60"/>
      <c r="F612" s="267"/>
    </row>
    <row r="613" spans="5:6">
      <c r="E613" s="60"/>
      <c r="F613" s="267"/>
    </row>
    <row r="614" spans="5:6">
      <c r="E614" s="60"/>
      <c r="F614" s="267"/>
    </row>
    <row r="615" spans="5:6">
      <c r="E615" s="60"/>
      <c r="F615" s="267"/>
    </row>
    <row r="616" spans="5:6">
      <c r="E616" s="60"/>
      <c r="F616" s="267"/>
    </row>
    <row r="617" spans="5:6">
      <c r="E617" s="60"/>
      <c r="F617" s="267"/>
    </row>
    <row r="618" spans="5:6">
      <c r="E618" s="60"/>
      <c r="F618" s="267"/>
    </row>
    <row r="619" spans="5:6">
      <c r="E619" s="60"/>
      <c r="F619" s="267"/>
    </row>
    <row r="620" spans="5:6">
      <c r="E620" s="60"/>
      <c r="F620" s="267"/>
    </row>
    <row r="621" spans="5:6">
      <c r="E621" s="60"/>
      <c r="F621" s="267"/>
    </row>
    <row r="622" spans="5:6">
      <c r="E622" s="60"/>
      <c r="F622" s="267"/>
    </row>
    <row r="623" spans="5:6">
      <c r="E623" s="60"/>
      <c r="F623" s="267"/>
    </row>
    <row r="624" spans="5:6">
      <c r="E624" s="60"/>
      <c r="F624" s="267"/>
    </row>
    <row r="625" spans="5:6">
      <c r="E625" s="60"/>
      <c r="F625" s="267"/>
    </row>
    <row r="626" spans="5:6">
      <c r="E626" s="60"/>
      <c r="F626" s="267"/>
    </row>
    <row r="627" spans="5:6">
      <c r="E627" s="60"/>
      <c r="F627" s="267"/>
    </row>
    <row r="628" spans="5:6">
      <c r="E628" s="60"/>
      <c r="F628" s="267"/>
    </row>
    <row r="629" spans="5:6">
      <c r="E629" s="60"/>
      <c r="F629" s="267"/>
    </row>
    <row r="630" spans="5:6">
      <c r="E630" s="60"/>
      <c r="F630" s="267"/>
    </row>
    <row r="631" spans="5:6">
      <c r="E631" s="60"/>
      <c r="F631" s="267"/>
    </row>
    <row r="632" spans="5:6">
      <c r="E632" s="60"/>
      <c r="F632" s="267"/>
    </row>
    <row r="633" spans="5:6">
      <c r="E633" s="60"/>
      <c r="F633" s="267"/>
    </row>
    <row r="634" spans="5:6">
      <c r="E634" s="60"/>
      <c r="F634" s="267"/>
    </row>
    <row r="635" spans="5:6">
      <c r="E635" s="60"/>
      <c r="F635" s="267"/>
    </row>
    <row r="636" spans="5:6">
      <c r="E636" s="60"/>
      <c r="F636" s="267"/>
    </row>
    <row r="637" spans="5:6">
      <c r="E637" s="60"/>
      <c r="F637" s="267"/>
    </row>
    <row r="638" spans="5:6">
      <c r="E638" s="60"/>
      <c r="F638" s="267"/>
    </row>
    <row r="639" spans="5:6">
      <c r="E639" s="60"/>
      <c r="F639" s="267"/>
    </row>
    <row r="640" spans="5:6">
      <c r="E640" s="60"/>
      <c r="F640" s="267"/>
    </row>
    <row r="641" spans="5:6">
      <c r="E641" s="60"/>
      <c r="F641" s="267"/>
    </row>
    <row r="642" spans="5:6">
      <c r="E642" s="60"/>
      <c r="F642" s="267"/>
    </row>
    <row r="643" spans="5:6">
      <c r="E643" s="60"/>
      <c r="F643" s="267"/>
    </row>
    <row r="644" spans="5:6">
      <c r="E644" s="60"/>
      <c r="F644" s="267"/>
    </row>
    <row r="645" spans="5:6">
      <c r="E645" s="60"/>
      <c r="F645" s="267"/>
    </row>
    <row r="646" spans="5:6">
      <c r="E646" s="60"/>
      <c r="F646" s="267"/>
    </row>
    <row r="647" spans="5:6">
      <c r="E647" s="60"/>
      <c r="F647" s="267"/>
    </row>
    <row r="648" spans="5:6">
      <c r="E648" s="60"/>
      <c r="F648" s="267"/>
    </row>
    <row r="649" spans="5:6">
      <c r="E649" s="60"/>
      <c r="F649" s="267"/>
    </row>
    <row r="650" spans="5:6">
      <c r="E650" s="60"/>
      <c r="F650" s="267"/>
    </row>
    <row r="651" spans="5:6">
      <c r="E651" s="60"/>
      <c r="F651" s="267"/>
    </row>
    <row r="652" spans="5:6">
      <c r="E652" s="60"/>
      <c r="F652" s="267"/>
    </row>
    <row r="653" spans="5:6">
      <c r="E653" s="60"/>
      <c r="F653" s="267"/>
    </row>
    <row r="654" spans="5:6">
      <c r="E654" s="60"/>
      <c r="F654" s="267"/>
    </row>
    <row r="655" spans="5:6">
      <c r="E655" s="60"/>
      <c r="F655" s="267"/>
    </row>
    <row r="656" spans="5:6">
      <c r="E656" s="60"/>
      <c r="F656" s="267"/>
    </row>
    <row r="657" spans="5:6">
      <c r="E657" s="60"/>
      <c r="F657" s="267"/>
    </row>
    <row r="658" spans="5:6">
      <c r="E658" s="60"/>
      <c r="F658" s="267"/>
    </row>
    <row r="659" spans="5:6">
      <c r="E659" s="60"/>
      <c r="F659" s="267"/>
    </row>
    <row r="660" spans="5:6">
      <c r="E660" s="60"/>
      <c r="F660" s="267"/>
    </row>
    <row r="661" spans="5:6">
      <c r="E661" s="60"/>
      <c r="F661" s="267"/>
    </row>
    <row r="662" spans="5:6">
      <c r="E662" s="60"/>
      <c r="F662" s="267"/>
    </row>
    <row r="663" spans="5:6">
      <c r="E663" s="60"/>
      <c r="F663" s="267"/>
    </row>
    <row r="664" spans="5:6">
      <c r="E664" s="60"/>
      <c r="F664" s="267"/>
    </row>
    <row r="665" spans="5:6">
      <c r="E665" s="60"/>
      <c r="F665" s="267"/>
    </row>
    <row r="666" spans="5:6">
      <c r="E666" s="60"/>
      <c r="F666" s="267"/>
    </row>
    <row r="667" spans="5:6">
      <c r="E667" s="60"/>
      <c r="F667" s="267"/>
    </row>
    <row r="668" spans="5:6">
      <c r="E668" s="60"/>
      <c r="F668" s="267"/>
    </row>
    <row r="669" spans="5:6">
      <c r="E669" s="60"/>
      <c r="F669" s="267"/>
    </row>
    <row r="670" spans="5:6">
      <c r="E670" s="60"/>
      <c r="F670" s="267"/>
    </row>
    <row r="671" spans="5:6">
      <c r="E671" s="60"/>
      <c r="F671" s="267"/>
    </row>
    <row r="672" spans="5:6">
      <c r="E672" s="60"/>
      <c r="F672" s="267"/>
    </row>
    <row r="673" spans="5:6">
      <c r="E673" s="60"/>
      <c r="F673" s="267"/>
    </row>
    <row r="674" spans="5:6">
      <c r="E674" s="60"/>
      <c r="F674" s="267"/>
    </row>
    <row r="675" spans="5:6">
      <c r="E675" s="60"/>
      <c r="F675" s="267"/>
    </row>
    <row r="676" spans="5:6">
      <c r="E676" s="60"/>
      <c r="F676" s="267"/>
    </row>
    <row r="677" spans="5:6">
      <c r="E677" s="60"/>
      <c r="F677" s="267"/>
    </row>
    <row r="678" spans="5:6">
      <c r="E678" s="60"/>
      <c r="F678" s="267"/>
    </row>
    <row r="679" spans="5:6">
      <c r="E679" s="60"/>
      <c r="F679" s="267"/>
    </row>
    <row r="680" spans="5:6">
      <c r="E680" s="60"/>
      <c r="F680" s="267"/>
    </row>
    <row r="681" spans="5:6">
      <c r="E681" s="60"/>
      <c r="F681" s="267"/>
    </row>
    <row r="682" spans="5:6">
      <c r="E682" s="60"/>
      <c r="F682" s="267"/>
    </row>
    <row r="683" spans="5:6">
      <c r="E683" s="60"/>
      <c r="F683" s="267"/>
    </row>
    <row r="684" spans="5:6">
      <c r="E684" s="60"/>
      <c r="F684" s="267"/>
    </row>
    <row r="685" spans="5:6">
      <c r="E685" s="60"/>
      <c r="F685" s="267"/>
    </row>
    <row r="686" spans="5:6">
      <c r="E686" s="60"/>
      <c r="F686" s="267"/>
    </row>
    <row r="687" spans="5:6">
      <c r="E687" s="60"/>
      <c r="F687" s="267"/>
    </row>
    <row r="688" spans="5:6">
      <c r="E688" s="60"/>
      <c r="F688" s="267"/>
    </row>
    <row r="689" spans="5:6">
      <c r="E689" s="60"/>
      <c r="F689" s="267"/>
    </row>
    <row r="690" spans="5:6">
      <c r="E690" s="60"/>
      <c r="F690" s="267"/>
    </row>
    <row r="691" spans="5:6">
      <c r="E691" s="60"/>
      <c r="F691" s="267"/>
    </row>
    <row r="692" spans="5:6">
      <c r="E692" s="60"/>
      <c r="F692" s="267"/>
    </row>
    <row r="693" spans="5:6">
      <c r="E693" s="60"/>
      <c r="F693" s="267"/>
    </row>
    <row r="694" spans="5:6">
      <c r="E694" s="60"/>
      <c r="F694" s="267"/>
    </row>
    <row r="695" spans="5:6">
      <c r="E695" s="60"/>
      <c r="F695" s="267"/>
    </row>
    <row r="696" spans="5:6">
      <c r="E696" s="60"/>
      <c r="F696" s="267"/>
    </row>
    <row r="697" spans="5:6">
      <c r="E697" s="60"/>
      <c r="F697" s="267"/>
    </row>
    <row r="698" spans="5:6">
      <c r="E698" s="60"/>
      <c r="F698" s="267"/>
    </row>
    <row r="699" spans="5:6">
      <c r="E699" s="60"/>
      <c r="F699" s="267"/>
    </row>
    <row r="700" spans="5:6">
      <c r="E700" s="60"/>
      <c r="F700" s="267"/>
    </row>
    <row r="701" spans="5:6">
      <c r="E701" s="60"/>
      <c r="F701" s="267"/>
    </row>
    <row r="702" spans="5:6">
      <c r="E702" s="60"/>
      <c r="F702" s="267"/>
    </row>
    <row r="703" spans="5:6">
      <c r="E703" s="60"/>
      <c r="F703" s="267"/>
    </row>
    <row r="704" spans="5:6">
      <c r="E704" s="60"/>
      <c r="F704" s="267"/>
    </row>
    <row r="705" spans="5:6">
      <c r="E705" s="60"/>
      <c r="F705" s="267"/>
    </row>
    <row r="706" spans="5:6">
      <c r="E706" s="60"/>
      <c r="F706" s="267"/>
    </row>
    <row r="707" spans="5:6">
      <c r="E707" s="60"/>
      <c r="F707" s="267"/>
    </row>
    <row r="708" spans="5:6">
      <c r="E708" s="60"/>
      <c r="F708" s="267"/>
    </row>
    <row r="709" spans="5:6">
      <c r="E709" s="60"/>
      <c r="F709" s="267"/>
    </row>
    <row r="710" spans="5:6">
      <c r="E710" s="60"/>
      <c r="F710" s="267"/>
    </row>
    <row r="711" spans="5:6">
      <c r="E711" s="60"/>
      <c r="F711" s="267"/>
    </row>
    <row r="712" spans="5:6">
      <c r="E712" s="60"/>
      <c r="F712" s="267"/>
    </row>
    <row r="713" spans="5:6">
      <c r="E713" s="60"/>
      <c r="F713" s="267"/>
    </row>
    <row r="714" spans="5:6">
      <c r="E714" s="60"/>
      <c r="F714" s="267"/>
    </row>
    <row r="715" spans="5:6">
      <c r="E715" s="60"/>
      <c r="F715" s="267"/>
    </row>
    <row r="716" spans="5:6">
      <c r="E716" s="60"/>
      <c r="F716" s="267"/>
    </row>
    <row r="717" spans="5:6">
      <c r="E717" s="60"/>
      <c r="F717" s="267"/>
    </row>
    <row r="718" spans="5:6">
      <c r="E718" s="60"/>
      <c r="F718" s="267"/>
    </row>
    <row r="719" spans="5:6">
      <c r="E719" s="60"/>
      <c r="F719" s="267"/>
    </row>
    <row r="720" spans="5:6">
      <c r="E720" s="60"/>
      <c r="F720" s="267"/>
    </row>
    <row r="721" spans="5:6">
      <c r="E721" s="60"/>
      <c r="F721" s="267"/>
    </row>
    <row r="722" spans="5:6">
      <c r="E722" s="60"/>
      <c r="F722" s="267"/>
    </row>
    <row r="723" spans="5:6">
      <c r="E723" s="60"/>
      <c r="F723" s="267"/>
    </row>
    <row r="724" spans="5:6">
      <c r="E724" s="60"/>
      <c r="F724" s="267"/>
    </row>
    <row r="725" spans="5:6">
      <c r="E725" s="60"/>
      <c r="F725" s="267"/>
    </row>
    <row r="726" spans="5:6">
      <c r="E726" s="60"/>
      <c r="F726" s="267"/>
    </row>
    <row r="727" spans="5:6">
      <c r="E727" s="60"/>
      <c r="F727" s="267"/>
    </row>
    <row r="728" spans="5:6">
      <c r="E728" s="60"/>
      <c r="F728" s="267"/>
    </row>
    <row r="729" spans="5:6">
      <c r="E729" s="60"/>
      <c r="F729" s="267"/>
    </row>
    <row r="730" spans="5:6">
      <c r="E730" s="60"/>
      <c r="F730" s="267"/>
    </row>
    <row r="731" spans="5:6">
      <c r="E731" s="60"/>
      <c r="F731" s="267"/>
    </row>
    <row r="732" spans="5:6">
      <c r="E732" s="60"/>
      <c r="F732" s="267"/>
    </row>
    <row r="733" spans="5:6">
      <c r="E733" s="60"/>
      <c r="F733" s="267"/>
    </row>
    <row r="734" spans="5:6">
      <c r="E734" s="60"/>
      <c r="F734" s="267"/>
    </row>
    <row r="735" spans="5:6">
      <c r="E735" s="60"/>
      <c r="F735" s="267"/>
    </row>
    <row r="736" spans="5:6">
      <c r="E736" s="60"/>
      <c r="F736" s="267"/>
    </row>
    <row r="737" spans="5:6">
      <c r="E737" s="60"/>
      <c r="F737" s="267"/>
    </row>
    <row r="738" spans="5:6">
      <c r="E738" s="60"/>
      <c r="F738" s="267"/>
    </row>
    <row r="739" spans="5:6">
      <c r="E739" s="60"/>
      <c r="F739" s="267"/>
    </row>
    <row r="740" spans="5:6">
      <c r="E740" s="60"/>
      <c r="F740" s="267"/>
    </row>
    <row r="741" spans="5:6">
      <c r="E741" s="60"/>
      <c r="F741" s="267"/>
    </row>
    <row r="742" spans="5:6">
      <c r="E742" s="60"/>
      <c r="F742" s="267"/>
    </row>
    <row r="743" spans="5:6">
      <c r="E743" s="60"/>
      <c r="F743" s="267"/>
    </row>
    <row r="744" spans="5:6">
      <c r="E744" s="60"/>
      <c r="F744" s="267"/>
    </row>
    <row r="745" spans="5:6">
      <c r="E745" s="60"/>
      <c r="F745" s="267"/>
    </row>
    <row r="746" spans="5:6">
      <c r="E746" s="60"/>
      <c r="F746" s="267"/>
    </row>
    <row r="747" spans="5:6">
      <c r="E747" s="60"/>
      <c r="F747" s="267"/>
    </row>
    <row r="748" spans="5:6">
      <c r="E748" s="60"/>
      <c r="F748" s="267"/>
    </row>
    <row r="749" spans="5:6">
      <c r="E749" s="60"/>
      <c r="F749" s="267"/>
    </row>
    <row r="750" spans="5:6">
      <c r="E750" s="60"/>
      <c r="F750" s="267"/>
    </row>
    <row r="751" spans="5:6">
      <c r="E751" s="60"/>
      <c r="F751" s="267"/>
    </row>
    <row r="752" spans="5:6">
      <c r="E752" s="60"/>
      <c r="F752" s="267"/>
    </row>
    <row r="753" spans="5:6">
      <c r="E753" s="60"/>
      <c r="F753" s="267"/>
    </row>
    <row r="754" spans="5:6">
      <c r="E754" s="60"/>
      <c r="F754" s="267"/>
    </row>
    <row r="755" spans="5:6">
      <c r="E755" s="60"/>
      <c r="F755" s="267"/>
    </row>
    <row r="756" spans="5:6">
      <c r="E756" s="60"/>
      <c r="F756" s="267"/>
    </row>
    <row r="757" spans="5:6">
      <c r="E757" s="60"/>
      <c r="F757" s="267"/>
    </row>
    <row r="758" spans="5:6">
      <c r="E758" s="60"/>
      <c r="F758" s="267"/>
    </row>
    <row r="759" spans="5:6">
      <c r="E759" s="60"/>
      <c r="F759" s="267"/>
    </row>
    <row r="760" spans="5:6">
      <c r="E760" s="60"/>
      <c r="F760" s="267"/>
    </row>
    <row r="761" spans="5:6">
      <c r="E761" s="60"/>
      <c r="F761" s="267"/>
    </row>
    <row r="762" spans="5:6">
      <c r="E762" s="60"/>
      <c r="F762" s="267"/>
    </row>
    <row r="763" spans="5:6">
      <c r="E763" s="60"/>
      <c r="F763" s="267"/>
    </row>
    <row r="764" spans="5:6">
      <c r="E764" s="60"/>
      <c r="F764" s="267"/>
    </row>
    <row r="765" spans="5:6">
      <c r="E765" s="60"/>
      <c r="F765" s="267"/>
    </row>
    <row r="766" spans="5:6">
      <c r="E766" s="60"/>
      <c r="F766" s="267"/>
    </row>
    <row r="767" spans="5:6">
      <c r="E767" s="60"/>
      <c r="F767" s="267"/>
    </row>
    <row r="768" spans="5:6">
      <c r="E768" s="60"/>
      <c r="F768" s="267"/>
    </row>
    <row r="769" spans="5:6">
      <c r="E769" s="60"/>
      <c r="F769" s="267"/>
    </row>
    <row r="770" spans="5:6">
      <c r="E770" s="60"/>
      <c r="F770" s="267"/>
    </row>
    <row r="771" spans="5:6">
      <c r="E771" s="60"/>
      <c r="F771" s="267"/>
    </row>
    <row r="772" spans="5:6">
      <c r="E772" s="60"/>
      <c r="F772" s="267"/>
    </row>
    <row r="773" spans="5:6">
      <c r="E773" s="60"/>
      <c r="F773" s="267"/>
    </row>
    <row r="774" spans="5:6">
      <c r="E774" s="60"/>
      <c r="F774" s="267"/>
    </row>
    <row r="775" spans="5:6">
      <c r="E775" s="60"/>
      <c r="F775" s="267"/>
    </row>
    <row r="776" spans="5:6">
      <c r="E776" s="60"/>
      <c r="F776" s="267"/>
    </row>
    <row r="777" spans="5:6">
      <c r="E777" s="60"/>
      <c r="F777" s="267"/>
    </row>
    <row r="778" spans="5:6">
      <c r="E778" s="60"/>
      <c r="F778" s="267"/>
    </row>
    <row r="779" spans="5:6">
      <c r="E779" s="60"/>
      <c r="F779" s="267"/>
    </row>
    <row r="780" spans="5:6">
      <c r="E780" s="60"/>
      <c r="F780" s="267"/>
    </row>
    <row r="781" spans="5:6">
      <c r="E781" s="60"/>
      <c r="F781" s="267"/>
    </row>
    <row r="782" spans="5:6">
      <c r="E782" s="60"/>
      <c r="F782" s="267"/>
    </row>
    <row r="783" spans="5:6">
      <c r="E783" s="60"/>
      <c r="F783" s="267"/>
    </row>
    <row r="784" spans="5:6">
      <c r="E784" s="60"/>
      <c r="F784" s="267"/>
    </row>
    <row r="785" spans="5:6">
      <c r="E785" s="60"/>
      <c r="F785" s="267"/>
    </row>
    <row r="786" spans="5:6">
      <c r="E786" s="60"/>
      <c r="F786" s="267"/>
    </row>
    <row r="787" spans="5:6">
      <c r="E787" s="60"/>
      <c r="F787" s="267"/>
    </row>
    <row r="788" spans="5:6">
      <c r="E788" s="60"/>
      <c r="F788" s="267"/>
    </row>
    <row r="789" spans="5:6">
      <c r="E789" s="60"/>
      <c r="F789" s="267"/>
    </row>
    <row r="790" spans="5:6">
      <c r="E790" s="60"/>
      <c r="F790" s="267"/>
    </row>
    <row r="791" spans="5:6">
      <c r="E791" s="60"/>
      <c r="F791" s="267"/>
    </row>
    <row r="792" spans="5:6">
      <c r="E792" s="60"/>
      <c r="F792" s="267"/>
    </row>
    <row r="793" spans="5:6">
      <c r="E793" s="60"/>
      <c r="F793" s="267"/>
    </row>
    <row r="794" spans="5:6">
      <c r="E794" s="60"/>
      <c r="F794" s="267"/>
    </row>
    <row r="795" spans="5:6">
      <c r="E795" s="60"/>
      <c r="F795" s="267"/>
    </row>
    <row r="796" spans="5:6">
      <c r="E796" s="60"/>
      <c r="F796" s="267"/>
    </row>
    <row r="797" spans="5:6">
      <c r="E797" s="60"/>
      <c r="F797" s="267"/>
    </row>
    <row r="798" spans="5:6">
      <c r="E798" s="60"/>
      <c r="F798" s="267"/>
    </row>
    <row r="799" spans="5:6">
      <c r="E799" s="60"/>
      <c r="F799" s="267"/>
    </row>
    <row r="800" spans="5:6">
      <c r="E800" s="60"/>
      <c r="F800" s="267"/>
    </row>
    <row r="801" spans="5:6">
      <c r="E801" s="60"/>
      <c r="F801" s="267"/>
    </row>
    <row r="802" spans="5:6">
      <c r="E802" s="60"/>
      <c r="F802" s="267"/>
    </row>
    <row r="803" spans="5:6">
      <c r="E803" s="60"/>
      <c r="F803" s="267"/>
    </row>
    <row r="804" spans="5:6">
      <c r="E804" s="60"/>
      <c r="F804" s="267"/>
    </row>
    <row r="805" spans="5:6">
      <c r="E805" s="60"/>
      <c r="F805" s="267"/>
    </row>
    <row r="806" spans="5:6">
      <c r="E806" s="60"/>
      <c r="F806" s="267"/>
    </row>
    <row r="807" spans="5:6">
      <c r="E807" s="60"/>
      <c r="F807" s="267"/>
    </row>
    <row r="808" spans="5:6">
      <c r="E808" s="60"/>
      <c r="F808" s="267"/>
    </row>
    <row r="809" spans="5:6">
      <c r="E809" s="60"/>
      <c r="F809" s="267"/>
    </row>
    <row r="810" spans="5:6">
      <c r="E810" s="60"/>
      <c r="F810" s="267"/>
    </row>
    <row r="811" spans="5:6">
      <c r="E811" s="60"/>
      <c r="F811" s="267"/>
    </row>
    <row r="812" spans="5:6">
      <c r="E812" s="60"/>
      <c r="F812" s="267"/>
    </row>
    <row r="813" spans="5:6">
      <c r="E813" s="60"/>
      <c r="F813" s="267"/>
    </row>
    <row r="814" spans="5:6">
      <c r="E814" s="60"/>
      <c r="F814" s="267"/>
    </row>
    <row r="815" spans="5:6">
      <c r="E815" s="60"/>
      <c r="F815" s="267"/>
    </row>
    <row r="816" spans="5:6">
      <c r="E816" s="60"/>
      <c r="F816" s="267"/>
    </row>
    <row r="817" spans="5:6">
      <c r="E817" s="60"/>
      <c r="F817" s="267"/>
    </row>
    <row r="818" spans="5:6">
      <c r="E818" s="60"/>
      <c r="F818" s="267"/>
    </row>
    <row r="819" spans="5:6">
      <c r="E819" s="60"/>
      <c r="F819" s="267"/>
    </row>
    <row r="820" spans="5:6">
      <c r="E820" s="60"/>
      <c r="F820" s="267"/>
    </row>
    <row r="821" spans="5:6">
      <c r="E821" s="60"/>
      <c r="F821" s="267"/>
    </row>
    <row r="822" spans="5:6">
      <c r="E822" s="60"/>
      <c r="F822" s="267"/>
    </row>
    <row r="823" spans="5:6">
      <c r="E823" s="60"/>
      <c r="F823" s="267"/>
    </row>
    <row r="824" spans="5:6">
      <c r="E824" s="60"/>
      <c r="F824" s="267"/>
    </row>
    <row r="825" spans="5:6">
      <c r="E825" s="60"/>
      <c r="F825" s="267"/>
    </row>
    <row r="826" spans="5:6">
      <c r="E826" s="60"/>
      <c r="F826" s="267"/>
    </row>
    <row r="827" spans="5:6">
      <c r="E827" s="60"/>
      <c r="F827" s="267"/>
    </row>
    <row r="828" spans="5:6">
      <c r="E828" s="60"/>
      <c r="F828" s="267"/>
    </row>
    <row r="829" spans="5:6">
      <c r="E829" s="60"/>
      <c r="F829" s="267"/>
    </row>
    <row r="830" spans="5:6">
      <c r="E830" s="60"/>
      <c r="F830" s="267"/>
    </row>
    <row r="831" spans="5:6">
      <c r="E831" s="60"/>
      <c r="F831" s="267"/>
    </row>
    <row r="832" spans="5:6">
      <c r="E832" s="60"/>
      <c r="F832" s="267"/>
    </row>
    <row r="833" spans="5:6">
      <c r="E833" s="60"/>
      <c r="F833" s="267"/>
    </row>
    <row r="834" spans="5:6">
      <c r="E834" s="60"/>
      <c r="F834" s="267"/>
    </row>
    <row r="835" spans="5:6">
      <c r="E835" s="60"/>
      <c r="F835" s="267"/>
    </row>
    <row r="836" spans="5:6">
      <c r="E836" s="60"/>
      <c r="F836" s="267"/>
    </row>
    <row r="837" spans="5:6">
      <c r="E837" s="60"/>
      <c r="F837" s="267"/>
    </row>
    <row r="838" spans="5:6">
      <c r="E838" s="60"/>
      <c r="F838" s="267"/>
    </row>
    <row r="839" spans="5:6">
      <c r="E839" s="60"/>
      <c r="F839" s="267"/>
    </row>
    <row r="840" spans="5:6">
      <c r="E840" s="60"/>
      <c r="F840" s="267"/>
    </row>
    <row r="841" spans="5:6">
      <c r="E841" s="60"/>
      <c r="F841" s="267"/>
    </row>
    <row r="842" spans="5:6">
      <c r="E842" s="60"/>
      <c r="F842" s="267"/>
    </row>
    <row r="843" spans="5:6">
      <c r="E843" s="60"/>
      <c r="F843" s="267"/>
    </row>
    <row r="844" spans="5:6">
      <c r="E844" s="60"/>
      <c r="F844" s="267"/>
    </row>
    <row r="845" spans="5:6">
      <c r="E845" s="60"/>
      <c r="F845" s="267"/>
    </row>
    <row r="846" spans="5:6">
      <c r="E846" s="60"/>
      <c r="F846" s="267"/>
    </row>
    <row r="847" spans="5:6">
      <c r="E847" s="60"/>
      <c r="F847" s="267"/>
    </row>
    <row r="848" spans="5:6">
      <c r="E848" s="60"/>
      <c r="F848" s="267"/>
    </row>
    <row r="849" spans="5:6">
      <c r="E849" s="60"/>
      <c r="F849" s="267"/>
    </row>
    <row r="850" spans="5:6">
      <c r="E850" s="60"/>
      <c r="F850" s="267"/>
    </row>
    <row r="851" spans="5:6">
      <c r="E851" s="60"/>
      <c r="F851" s="267"/>
    </row>
    <row r="852" spans="5:6">
      <c r="E852" s="60"/>
      <c r="F852" s="267"/>
    </row>
    <row r="853" spans="5:6">
      <c r="E853" s="60"/>
      <c r="F853" s="267"/>
    </row>
    <row r="854" spans="5:6">
      <c r="E854" s="60"/>
      <c r="F854" s="267"/>
    </row>
    <row r="855" spans="5:6">
      <c r="E855" s="60"/>
      <c r="F855" s="267"/>
    </row>
    <row r="856" spans="5:6">
      <c r="E856" s="60"/>
      <c r="F856" s="267"/>
    </row>
    <row r="857" spans="5:6">
      <c r="E857" s="60"/>
      <c r="F857" s="267"/>
    </row>
    <row r="858" spans="5:6">
      <c r="E858" s="60"/>
      <c r="F858" s="267"/>
    </row>
    <row r="859" spans="5:6">
      <c r="E859" s="60"/>
      <c r="F859" s="267"/>
    </row>
    <row r="860" spans="5:6">
      <c r="E860" s="60"/>
      <c r="F860" s="267"/>
    </row>
    <row r="861" spans="5:6">
      <c r="E861" s="60"/>
      <c r="F861" s="267"/>
    </row>
    <row r="862" spans="5:6">
      <c r="E862" s="60"/>
      <c r="F862" s="267"/>
    </row>
    <row r="863" spans="5:6">
      <c r="E863" s="60"/>
      <c r="F863" s="267"/>
    </row>
    <row r="864" spans="5:6">
      <c r="E864" s="60"/>
      <c r="F864" s="267"/>
    </row>
    <row r="865" spans="5:6">
      <c r="E865" s="60"/>
      <c r="F865" s="267"/>
    </row>
    <row r="866" spans="5:6">
      <c r="E866" s="60"/>
      <c r="F866" s="267"/>
    </row>
    <row r="867" spans="5:6">
      <c r="E867" s="60"/>
      <c r="F867" s="267"/>
    </row>
    <row r="868" spans="5:6">
      <c r="E868" s="60"/>
      <c r="F868" s="267"/>
    </row>
    <row r="869" spans="5:6">
      <c r="E869" s="60"/>
      <c r="F869" s="267"/>
    </row>
    <row r="870" spans="5:6">
      <c r="E870" s="60"/>
      <c r="F870" s="267"/>
    </row>
    <row r="871" spans="5:6">
      <c r="E871" s="60"/>
      <c r="F871" s="267"/>
    </row>
    <row r="872" spans="5:6">
      <c r="E872" s="60"/>
      <c r="F872" s="267"/>
    </row>
    <row r="873" spans="5:6">
      <c r="E873" s="60"/>
      <c r="F873" s="267"/>
    </row>
    <row r="874" spans="5:6">
      <c r="E874" s="60"/>
      <c r="F874" s="267"/>
    </row>
    <row r="875" spans="5:6">
      <c r="E875" s="60"/>
      <c r="F875" s="267"/>
    </row>
    <row r="876" spans="5:6">
      <c r="E876" s="60"/>
      <c r="F876" s="267"/>
    </row>
    <row r="877" spans="5:6">
      <c r="E877" s="60"/>
      <c r="F877" s="267"/>
    </row>
    <row r="878" spans="5:6">
      <c r="E878" s="60"/>
      <c r="F878" s="267"/>
    </row>
    <row r="879" spans="5:6">
      <c r="E879" s="60"/>
      <c r="F879" s="267"/>
    </row>
    <row r="880" spans="5:6">
      <c r="E880" s="60"/>
      <c r="F880" s="267"/>
    </row>
    <row r="881" spans="5:6">
      <c r="E881" s="60"/>
      <c r="F881" s="267"/>
    </row>
    <row r="882" spans="5:6">
      <c r="E882" s="60"/>
      <c r="F882" s="267"/>
    </row>
    <row r="883" spans="5:6">
      <c r="E883" s="60"/>
      <c r="F883" s="267"/>
    </row>
    <row r="884" spans="5:6">
      <c r="E884" s="60"/>
      <c r="F884" s="267"/>
    </row>
    <row r="885" spans="5:6">
      <c r="E885" s="60"/>
      <c r="F885" s="267"/>
    </row>
    <row r="886" spans="5:6">
      <c r="E886" s="60"/>
      <c r="F886" s="267"/>
    </row>
    <row r="887" spans="5:6">
      <c r="E887" s="60"/>
      <c r="F887" s="267"/>
    </row>
    <row r="888" spans="5:6">
      <c r="E888" s="60"/>
      <c r="F888" s="267"/>
    </row>
    <row r="889" spans="5:6">
      <c r="E889" s="60"/>
      <c r="F889" s="267"/>
    </row>
    <row r="890" spans="5:6">
      <c r="E890" s="60"/>
      <c r="F890" s="267"/>
    </row>
    <row r="891" spans="5:6">
      <c r="E891" s="60"/>
      <c r="F891" s="267"/>
    </row>
    <row r="892" spans="5:6">
      <c r="E892" s="60"/>
      <c r="F892" s="267"/>
    </row>
    <row r="893" spans="5:6">
      <c r="E893" s="60"/>
      <c r="F893" s="267"/>
    </row>
    <row r="894" spans="5:6">
      <c r="E894" s="60"/>
      <c r="F894" s="267"/>
    </row>
    <row r="895" spans="5:6">
      <c r="E895" s="60"/>
      <c r="F895" s="267"/>
    </row>
    <row r="896" spans="5:6">
      <c r="E896" s="60"/>
      <c r="F896" s="267"/>
    </row>
    <row r="897" spans="5:6">
      <c r="E897" s="60"/>
      <c r="F897" s="267"/>
    </row>
    <row r="898" spans="5:6">
      <c r="E898" s="60"/>
      <c r="F898" s="267"/>
    </row>
    <row r="899" spans="5:6">
      <c r="E899" s="60"/>
      <c r="F899" s="267"/>
    </row>
    <row r="900" spans="5:6">
      <c r="E900" s="60"/>
      <c r="F900" s="267"/>
    </row>
    <row r="901" spans="5:6">
      <c r="E901" s="60"/>
      <c r="F901" s="267"/>
    </row>
    <row r="902" spans="5:6">
      <c r="E902" s="60"/>
      <c r="F902" s="267"/>
    </row>
    <row r="903" spans="5:6">
      <c r="E903" s="60"/>
      <c r="F903" s="267"/>
    </row>
    <row r="904" spans="5:6">
      <c r="E904" s="60"/>
      <c r="F904" s="267"/>
    </row>
    <row r="905" spans="5:6">
      <c r="E905" s="60"/>
      <c r="F905" s="267"/>
    </row>
    <row r="906" spans="5:6">
      <c r="E906" s="60"/>
      <c r="F906" s="267"/>
    </row>
    <row r="907" spans="5:6">
      <c r="E907" s="60"/>
      <c r="F907" s="267"/>
    </row>
    <row r="908" spans="5:6">
      <c r="E908" s="60"/>
      <c r="F908" s="267"/>
    </row>
    <row r="909" spans="5:6">
      <c r="E909" s="60"/>
      <c r="F909" s="267"/>
    </row>
    <row r="910" spans="5:6">
      <c r="E910" s="60"/>
      <c r="F910" s="267"/>
    </row>
    <row r="911" spans="5:6">
      <c r="E911" s="60"/>
      <c r="F911" s="267"/>
    </row>
    <row r="912" spans="5:6">
      <c r="E912" s="60"/>
      <c r="F912" s="267"/>
    </row>
    <row r="913" spans="5:6">
      <c r="E913" s="60"/>
      <c r="F913" s="267"/>
    </row>
    <row r="914" spans="5:6">
      <c r="E914" s="60"/>
      <c r="F914" s="267"/>
    </row>
    <row r="915" spans="5:6">
      <c r="E915" s="60"/>
      <c r="F915" s="267"/>
    </row>
    <row r="916" spans="5:6">
      <c r="E916" s="60"/>
      <c r="F916" s="267"/>
    </row>
    <row r="917" spans="5:6">
      <c r="E917" s="60"/>
      <c r="F917" s="267"/>
    </row>
    <row r="918" spans="5:6">
      <c r="E918" s="60"/>
      <c r="F918" s="267"/>
    </row>
    <row r="919" spans="5:6">
      <c r="E919" s="60"/>
      <c r="F919" s="267"/>
    </row>
    <row r="920" spans="5:6">
      <c r="E920" s="60"/>
      <c r="F920" s="267"/>
    </row>
    <row r="921" spans="5:6">
      <c r="E921" s="60"/>
      <c r="F921" s="267"/>
    </row>
    <row r="922" spans="5:6">
      <c r="E922" s="60"/>
      <c r="F922" s="267"/>
    </row>
    <row r="923" spans="5:6">
      <c r="E923" s="60"/>
      <c r="F923" s="267"/>
    </row>
    <row r="924" spans="5:6">
      <c r="E924" s="60"/>
      <c r="F924" s="267"/>
    </row>
    <row r="925" spans="5:6">
      <c r="E925" s="60"/>
      <c r="F925" s="267"/>
    </row>
    <row r="926" spans="5:6">
      <c r="E926" s="60"/>
      <c r="F926" s="267"/>
    </row>
    <row r="927" spans="5:6">
      <c r="E927" s="60"/>
      <c r="F927" s="267"/>
    </row>
    <row r="928" spans="5:6">
      <c r="E928" s="60"/>
      <c r="F928" s="267"/>
    </row>
    <row r="929" spans="5:6">
      <c r="E929" s="60"/>
      <c r="F929" s="267"/>
    </row>
    <row r="930" spans="5:6">
      <c r="E930" s="60"/>
      <c r="F930" s="267"/>
    </row>
    <row r="931" spans="5:6">
      <c r="E931" s="60"/>
      <c r="F931" s="267"/>
    </row>
    <row r="932" spans="5:6">
      <c r="E932" s="60"/>
      <c r="F932" s="267"/>
    </row>
    <row r="933" spans="5:6">
      <c r="E933" s="60"/>
      <c r="F933" s="267"/>
    </row>
    <row r="934" spans="5:6">
      <c r="E934" s="60"/>
      <c r="F934" s="267"/>
    </row>
    <row r="935" spans="5:6">
      <c r="E935" s="60"/>
      <c r="F935" s="267"/>
    </row>
    <row r="936" spans="5:6">
      <c r="E936" s="60"/>
      <c r="F936" s="267"/>
    </row>
    <row r="937" spans="5:6">
      <c r="E937" s="60"/>
      <c r="F937" s="267"/>
    </row>
    <row r="938" spans="5:6">
      <c r="E938" s="60"/>
      <c r="F938" s="267"/>
    </row>
    <row r="939" spans="5:6">
      <c r="E939" s="60"/>
      <c r="F939" s="267"/>
    </row>
    <row r="940" spans="5:6">
      <c r="E940" s="60"/>
      <c r="F940" s="267"/>
    </row>
    <row r="941" spans="5:6">
      <c r="E941" s="60"/>
      <c r="F941" s="267"/>
    </row>
    <row r="942" spans="5:6">
      <c r="E942" s="60"/>
      <c r="F942" s="267"/>
    </row>
    <row r="943" spans="5:6">
      <c r="E943" s="60"/>
      <c r="F943" s="267"/>
    </row>
    <row r="944" spans="5:6">
      <c r="E944" s="60"/>
      <c r="F944" s="267"/>
    </row>
    <row r="945" spans="5:6">
      <c r="E945" s="60"/>
      <c r="F945" s="267"/>
    </row>
    <row r="946" spans="5:6">
      <c r="E946" s="60"/>
      <c r="F946" s="267"/>
    </row>
    <row r="947" spans="5:6">
      <c r="E947" s="60"/>
      <c r="F947" s="267"/>
    </row>
    <row r="948" spans="5:6">
      <c r="E948" s="60"/>
      <c r="F948" s="267"/>
    </row>
    <row r="949" spans="5:6">
      <c r="E949" s="60"/>
      <c r="F949" s="267"/>
    </row>
    <row r="950" spans="5:6">
      <c r="E950" s="60"/>
      <c r="F950" s="267"/>
    </row>
    <row r="951" spans="5:6">
      <c r="E951" s="60"/>
      <c r="F951" s="267"/>
    </row>
    <row r="952" spans="5:6">
      <c r="E952" s="60"/>
      <c r="F952" s="267"/>
    </row>
    <row r="953" spans="5:6">
      <c r="E953" s="60"/>
      <c r="F953" s="267"/>
    </row>
    <row r="954" spans="5:6">
      <c r="E954" s="60"/>
      <c r="F954" s="267"/>
    </row>
    <row r="955" spans="5:6">
      <c r="E955" s="60"/>
      <c r="F955" s="267"/>
    </row>
    <row r="956" spans="5:6">
      <c r="E956" s="60"/>
      <c r="F956" s="267"/>
    </row>
    <row r="957" spans="5:6">
      <c r="E957" s="60"/>
      <c r="F957" s="267"/>
    </row>
    <row r="958" spans="5:6">
      <c r="E958" s="60"/>
      <c r="F958" s="267"/>
    </row>
    <row r="959" spans="5:6">
      <c r="E959" s="60"/>
      <c r="F959" s="267"/>
    </row>
    <row r="960" spans="5:6">
      <c r="E960" s="60"/>
      <c r="F960" s="267"/>
    </row>
    <row r="961" spans="5:6">
      <c r="E961" s="60"/>
      <c r="F961" s="267"/>
    </row>
    <row r="962" spans="5:6">
      <c r="E962" s="60"/>
      <c r="F962" s="267"/>
    </row>
    <row r="963" spans="5:6">
      <c r="E963" s="60"/>
      <c r="F963" s="267"/>
    </row>
    <row r="964" spans="5:6">
      <c r="E964" s="60"/>
      <c r="F964" s="267"/>
    </row>
    <row r="965" spans="5:6">
      <c r="E965" s="60"/>
      <c r="F965" s="267"/>
    </row>
    <row r="966" spans="5:6">
      <c r="E966" s="60"/>
      <c r="F966" s="267"/>
    </row>
    <row r="967" spans="5:6">
      <c r="E967" s="60"/>
      <c r="F967" s="267"/>
    </row>
    <row r="968" spans="5:6">
      <c r="E968" s="60"/>
      <c r="F968" s="267"/>
    </row>
    <row r="969" spans="5:6">
      <c r="E969" s="60"/>
      <c r="F969" s="267"/>
    </row>
    <row r="970" spans="5:6">
      <c r="E970" s="60"/>
      <c r="F970" s="267"/>
    </row>
    <row r="971" spans="5:6">
      <c r="E971" s="60"/>
      <c r="F971" s="267"/>
    </row>
    <row r="972" spans="5:6">
      <c r="E972" s="60"/>
      <c r="F972" s="267"/>
    </row>
    <row r="973" spans="5:6">
      <c r="E973" s="60"/>
      <c r="F973" s="267"/>
    </row>
    <row r="974" spans="5:6">
      <c r="E974" s="60"/>
      <c r="F974" s="267"/>
    </row>
    <row r="975" spans="5:6">
      <c r="E975" s="60"/>
      <c r="F975" s="267"/>
    </row>
    <row r="976" spans="5:6">
      <c r="E976" s="60"/>
      <c r="F976" s="267"/>
    </row>
    <row r="977" spans="5:6">
      <c r="E977" s="60"/>
      <c r="F977" s="267"/>
    </row>
    <row r="978" spans="5:6">
      <c r="E978" s="60"/>
      <c r="F978" s="267"/>
    </row>
    <row r="979" spans="5:6">
      <c r="E979" s="60"/>
      <c r="F979" s="267"/>
    </row>
    <row r="980" spans="5:6">
      <c r="E980" s="60"/>
      <c r="F980" s="267"/>
    </row>
    <row r="981" spans="5:6">
      <c r="E981" s="60"/>
      <c r="F981" s="267"/>
    </row>
    <row r="982" spans="5:6">
      <c r="E982" s="60"/>
      <c r="F982" s="267"/>
    </row>
    <row r="983" spans="5:6">
      <c r="E983" s="60"/>
      <c r="F983" s="267"/>
    </row>
    <row r="984" spans="5:6">
      <c r="E984" s="60"/>
      <c r="F984" s="267"/>
    </row>
    <row r="985" spans="5:6">
      <c r="E985" s="60"/>
      <c r="F985" s="267"/>
    </row>
    <row r="986" spans="5:6">
      <c r="E986" s="60"/>
      <c r="F986" s="267"/>
    </row>
    <row r="987" spans="5:6">
      <c r="E987" s="60"/>
      <c r="F987" s="267"/>
    </row>
    <row r="988" spans="5:6">
      <c r="E988" s="60"/>
      <c r="F988" s="267"/>
    </row>
    <row r="989" spans="5:6">
      <c r="E989" s="60"/>
      <c r="F989" s="267"/>
    </row>
    <row r="990" spans="5:6">
      <c r="E990" s="60"/>
      <c r="F990" s="267"/>
    </row>
    <row r="991" spans="5:6">
      <c r="E991" s="60"/>
      <c r="F991" s="267"/>
    </row>
    <row r="992" spans="5:6">
      <c r="E992" s="60"/>
      <c r="F992" s="267"/>
    </row>
    <row r="993" spans="5:6">
      <c r="E993" s="60"/>
      <c r="F993" s="267"/>
    </row>
    <row r="994" spans="5:6">
      <c r="E994" s="60"/>
      <c r="F994" s="267"/>
    </row>
    <row r="995" spans="5:6">
      <c r="E995" s="60"/>
      <c r="F995" s="267"/>
    </row>
    <row r="996" spans="5:6">
      <c r="E996" s="60"/>
      <c r="F996" s="267"/>
    </row>
    <row r="997" spans="5:6">
      <c r="E997" s="60"/>
      <c r="F997" s="267"/>
    </row>
    <row r="998" spans="5:6">
      <c r="E998" s="60"/>
      <c r="F998" s="267"/>
    </row>
    <row r="999" spans="5:6">
      <c r="E999" s="60"/>
      <c r="F999" s="267"/>
    </row>
    <row r="1000" spans="5:6">
      <c r="E1000" s="60"/>
      <c r="F1000" s="267"/>
    </row>
    <row r="1001" spans="5:6">
      <c r="E1001" s="60"/>
      <c r="F1001" s="267"/>
    </row>
    <row r="1002" spans="5:6">
      <c r="E1002" s="60"/>
      <c r="F1002" s="267"/>
    </row>
    <row r="1003" spans="5:6">
      <c r="E1003" s="60"/>
      <c r="F1003" s="267"/>
    </row>
    <row r="1004" spans="5:6">
      <c r="E1004" s="60"/>
      <c r="F1004" s="267"/>
    </row>
    <row r="1005" spans="5:6">
      <c r="E1005" s="60"/>
      <c r="F1005" s="267"/>
    </row>
    <row r="1006" spans="5:6">
      <c r="E1006" s="60"/>
      <c r="F1006" s="267"/>
    </row>
    <row r="1007" spans="5:6">
      <c r="E1007" s="60"/>
      <c r="F1007" s="267"/>
    </row>
    <row r="1008" spans="5:6">
      <c r="E1008" s="60"/>
      <c r="F1008" s="267"/>
    </row>
    <row r="1009" spans="5:6">
      <c r="E1009" s="60"/>
      <c r="F1009" s="267"/>
    </row>
    <row r="1010" spans="5:6">
      <c r="E1010" s="60"/>
      <c r="F1010" s="267"/>
    </row>
    <row r="1011" spans="5:6">
      <c r="E1011" s="60"/>
      <c r="F1011" s="267"/>
    </row>
    <row r="1012" spans="5:6">
      <c r="E1012" s="60"/>
      <c r="F1012" s="267"/>
    </row>
    <row r="1013" spans="5:6">
      <c r="E1013" s="60"/>
      <c r="F1013" s="267"/>
    </row>
    <row r="1014" spans="5:6">
      <c r="E1014" s="60"/>
      <c r="F1014" s="267"/>
    </row>
    <row r="1015" spans="5:6">
      <c r="E1015" s="60"/>
      <c r="F1015" s="267"/>
    </row>
    <row r="1016" spans="5:6">
      <c r="E1016" s="60"/>
      <c r="F1016" s="267"/>
    </row>
    <row r="1017" spans="5:6">
      <c r="E1017" s="60"/>
      <c r="F1017" s="267"/>
    </row>
    <row r="1018" spans="5:6">
      <c r="E1018" s="60"/>
      <c r="F1018" s="267"/>
    </row>
    <row r="1019" spans="5:6">
      <c r="E1019" s="60"/>
      <c r="F1019" s="267"/>
    </row>
    <row r="1020" spans="5:6">
      <c r="E1020" s="60"/>
      <c r="F1020" s="267"/>
    </row>
    <row r="1021" spans="5:6">
      <c r="E1021" s="60"/>
      <c r="F1021" s="267"/>
    </row>
    <row r="1022" spans="5:6">
      <c r="E1022" s="60"/>
      <c r="F1022" s="267"/>
    </row>
    <row r="1023" spans="5:6">
      <c r="E1023" s="60"/>
      <c r="F1023" s="267"/>
    </row>
    <row r="1024" spans="5:6">
      <c r="E1024" s="60"/>
      <c r="F1024" s="267"/>
    </row>
    <row r="1025" spans="5:6">
      <c r="E1025" s="60"/>
      <c r="F1025" s="267"/>
    </row>
    <row r="1026" spans="5:6">
      <c r="E1026" s="60"/>
      <c r="F1026" s="267"/>
    </row>
    <row r="1027" spans="5:6">
      <c r="E1027" s="60"/>
      <c r="F1027" s="267"/>
    </row>
    <row r="1028" spans="5:6">
      <c r="E1028" s="60"/>
      <c r="F1028" s="267"/>
    </row>
    <row r="1029" spans="5:6">
      <c r="E1029" s="60"/>
      <c r="F1029" s="267"/>
    </row>
    <row r="1030" spans="5:6">
      <c r="E1030" s="60"/>
      <c r="F1030" s="267"/>
    </row>
    <row r="1031" spans="5:6">
      <c r="E1031" s="60"/>
      <c r="F1031" s="267"/>
    </row>
    <row r="1032" spans="5:6">
      <c r="E1032" s="60"/>
      <c r="F1032" s="267"/>
    </row>
    <row r="1033" spans="5:6">
      <c r="E1033" s="60"/>
      <c r="F1033" s="267"/>
    </row>
    <row r="1034" spans="5:6">
      <c r="E1034" s="60"/>
      <c r="F1034" s="267"/>
    </row>
    <row r="1035" spans="5:6">
      <c r="E1035" s="60"/>
      <c r="F1035" s="267"/>
    </row>
    <row r="1036" spans="5:6">
      <c r="E1036" s="60"/>
      <c r="F1036" s="267"/>
    </row>
    <row r="1037" spans="5:6">
      <c r="E1037" s="60"/>
      <c r="F1037" s="267"/>
    </row>
    <row r="1038" spans="5:6">
      <c r="E1038" s="60"/>
      <c r="F1038" s="267"/>
    </row>
    <row r="1039" spans="5:6">
      <c r="E1039" s="60"/>
      <c r="F1039" s="267"/>
    </row>
    <row r="1040" spans="5:6">
      <c r="E1040" s="60"/>
      <c r="F1040" s="267"/>
    </row>
    <row r="1041" spans="5:6">
      <c r="E1041" s="60"/>
      <c r="F1041" s="267"/>
    </row>
    <row r="1042" spans="5:6">
      <c r="E1042" s="60"/>
      <c r="F1042" s="267"/>
    </row>
    <row r="1043" spans="5:6">
      <c r="E1043" s="60"/>
      <c r="F1043" s="267"/>
    </row>
    <row r="1044" spans="5:6">
      <c r="E1044" s="60"/>
      <c r="F1044" s="267"/>
    </row>
    <row r="1045" spans="5:6">
      <c r="E1045" s="60"/>
      <c r="F1045" s="267"/>
    </row>
    <row r="1046" spans="5:6">
      <c r="E1046" s="60"/>
      <c r="F1046" s="267"/>
    </row>
    <row r="1047" spans="5:6">
      <c r="E1047" s="60"/>
      <c r="F1047" s="267"/>
    </row>
    <row r="1048" spans="5:6">
      <c r="E1048" s="60"/>
      <c r="F1048" s="267"/>
    </row>
    <row r="1049" spans="5:6">
      <c r="E1049" s="60"/>
      <c r="F1049" s="267"/>
    </row>
    <row r="1050" spans="5:6">
      <c r="E1050" s="60"/>
      <c r="F1050" s="267"/>
    </row>
    <row r="1051" spans="5:6">
      <c r="E1051" s="60"/>
      <c r="F1051" s="267"/>
    </row>
    <row r="1052" spans="5:6">
      <c r="E1052" s="60"/>
      <c r="F1052" s="267"/>
    </row>
    <row r="1053" spans="5:6">
      <c r="E1053" s="60"/>
      <c r="F1053" s="267"/>
    </row>
    <row r="1054" spans="5:6">
      <c r="E1054" s="60"/>
      <c r="F1054" s="267"/>
    </row>
    <row r="1055" spans="5:6">
      <c r="E1055" s="60"/>
      <c r="F1055" s="267"/>
    </row>
    <row r="1056" spans="5:6">
      <c r="E1056" s="60"/>
      <c r="F1056" s="267"/>
    </row>
    <row r="1057" spans="5:6">
      <c r="E1057" s="60"/>
      <c r="F1057" s="267"/>
    </row>
    <row r="1058" spans="5:6">
      <c r="E1058" s="60"/>
      <c r="F1058" s="267"/>
    </row>
    <row r="1059" spans="5:6">
      <c r="E1059" s="60"/>
      <c r="F1059" s="267"/>
    </row>
    <row r="1060" spans="5:6">
      <c r="E1060" s="60"/>
      <c r="F1060" s="267"/>
    </row>
    <row r="1061" spans="5:6">
      <c r="E1061" s="60"/>
      <c r="F1061" s="267"/>
    </row>
    <row r="1062" spans="5:6">
      <c r="E1062" s="60"/>
      <c r="F1062" s="267"/>
    </row>
    <row r="1063" spans="5:6">
      <c r="E1063" s="60"/>
      <c r="F1063" s="267"/>
    </row>
    <row r="1064" spans="5:6">
      <c r="E1064" s="60"/>
      <c r="F1064" s="267"/>
    </row>
    <row r="1065" spans="5:6">
      <c r="E1065" s="60"/>
      <c r="F1065" s="267"/>
    </row>
    <row r="1066" spans="5:6">
      <c r="E1066" s="60"/>
      <c r="F1066" s="267"/>
    </row>
    <row r="1067" spans="5:6">
      <c r="E1067" s="60"/>
      <c r="F1067" s="267"/>
    </row>
    <row r="1068" spans="5:6">
      <c r="E1068" s="60"/>
      <c r="F1068" s="267"/>
    </row>
    <row r="1069" spans="5:6">
      <c r="E1069" s="60"/>
      <c r="F1069" s="267"/>
    </row>
    <row r="1070" spans="5:6">
      <c r="E1070" s="60"/>
      <c r="F1070" s="267"/>
    </row>
    <row r="1071" spans="5:6">
      <c r="E1071" s="60"/>
      <c r="F1071" s="267"/>
    </row>
    <row r="1072" spans="5:6">
      <c r="E1072" s="60"/>
      <c r="F1072" s="267"/>
    </row>
    <row r="1073" spans="5:6">
      <c r="E1073" s="60"/>
      <c r="F1073" s="267"/>
    </row>
    <row r="1074" spans="5:6">
      <c r="E1074" s="60"/>
      <c r="F1074" s="267"/>
    </row>
    <row r="1075" spans="5:6">
      <c r="E1075" s="60"/>
      <c r="F1075" s="267"/>
    </row>
    <row r="1076" spans="5:6">
      <c r="E1076" s="60"/>
      <c r="F1076" s="267"/>
    </row>
    <row r="1077" spans="5:6">
      <c r="E1077" s="60"/>
      <c r="F1077" s="267"/>
    </row>
    <row r="1078" spans="5:6">
      <c r="E1078" s="60"/>
      <c r="F1078" s="267"/>
    </row>
    <row r="1079" spans="5:6">
      <c r="E1079" s="60"/>
      <c r="F1079" s="267"/>
    </row>
    <row r="1080" spans="5:6">
      <c r="E1080" s="60"/>
      <c r="F1080" s="267"/>
    </row>
    <row r="1081" spans="5:6">
      <c r="E1081" s="60"/>
      <c r="F1081" s="267"/>
    </row>
    <row r="1082" spans="5:6">
      <c r="E1082" s="60"/>
      <c r="F1082" s="267"/>
    </row>
    <row r="1083" spans="5:6">
      <c r="E1083" s="60"/>
      <c r="F1083" s="267"/>
    </row>
    <row r="1084" spans="5:6">
      <c r="E1084" s="60"/>
      <c r="F1084" s="267"/>
    </row>
    <row r="1085" spans="5:6">
      <c r="E1085" s="60"/>
      <c r="F1085" s="267"/>
    </row>
    <row r="1086" spans="5:6">
      <c r="E1086" s="60"/>
      <c r="F1086" s="267"/>
    </row>
    <row r="1087" spans="5:6">
      <c r="E1087" s="60"/>
      <c r="F1087" s="267"/>
    </row>
    <row r="1088" spans="5:6">
      <c r="E1088" s="60"/>
      <c r="F1088" s="267"/>
    </row>
    <row r="1089" spans="5:6">
      <c r="E1089" s="60"/>
      <c r="F1089" s="267"/>
    </row>
    <row r="1090" spans="5:6">
      <c r="E1090" s="60"/>
      <c r="F1090" s="267"/>
    </row>
    <row r="1091" spans="5:6">
      <c r="E1091" s="60"/>
      <c r="F1091" s="267"/>
    </row>
    <row r="1092" spans="5:6">
      <c r="E1092" s="60"/>
      <c r="F1092" s="267"/>
    </row>
    <row r="1093" spans="5:6">
      <c r="E1093" s="60"/>
      <c r="F1093" s="267"/>
    </row>
    <row r="1094" spans="5:6">
      <c r="E1094" s="60"/>
      <c r="F1094" s="267"/>
    </row>
    <row r="1095" spans="5:6">
      <c r="E1095" s="60"/>
      <c r="F1095" s="267"/>
    </row>
    <row r="1096" spans="5:6">
      <c r="E1096" s="60"/>
      <c r="F1096" s="267"/>
    </row>
    <row r="1097" spans="5:6">
      <c r="E1097" s="60"/>
      <c r="F1097" s="267"/>
    </row>
    <row r="1098" spans="5:6">
      <c r="E1098" s="60"/>
      <c r="F1098" s="267"/>
    </row>
    <row r="1099" spans="5:6">
      <c r="E1099" s="60"/>
      <c r="F1099" s="267"/>
    </row>
    <row r="1100" spans="5:6">
      <c r="E1100" s="60"/>
      <c r="F1100" s="267"/>
    </row>
    <row r="1101" spans="5:6">
      <c r="E1101" s="60"/>
      <c r="F1101" s="267"/>
    </row>
    <row r="1102" spans="5:6">
      <c r="E1102" s="60"/>
      <c r="F1102" s="267"/>
    </row>
    <row r="1103" spans="5:6">
      <c r="E1103" s="60"/>
      <c r="F1103" s="267"/>
    </row>
    <row r="1104" spans="5:6">
      <c r="E1104" s="60"/>
      <c r="F1104" s="267"/>
    </row>
    <row r="1105" spans="5:6">
      <c r="E1105" s="60"/>
      <c r="F1105" s="267"/>
    </row>
    <row r="1106" spans="5:6">
      <c r="E1106" s="60"/>
      <c r="F1106" s="267"/>
    </row>
    <row r="1107" spans="5:6">
      <c r="E1107" s="60"/>
      <c r="F1107" s="267"/>
    </row>
    <row r="1108" spans="5:6">
      <c r="E1108" s="60"/>
      <c r="F1108" s="267"/>
    </row>
    <row r="1109" spans="5:6">
      <c r="E1109" s="60"/>
      <c r="F1109" s="267"/>
    </row>
    <row r="1110" spans="5:6">
      <c r="E1110" s="60"/>
      <c r="F1110" s="267"/>
    </row>
    <row r="1111" spans="5:6">
      <c r="E1111" s="60"/>
      <c r="F1111" s="267"/>
    </row>
    <row r="1112" spans="5:6">
      <c r="E1112" s="60"/>
      <c r="F1112" s="267"/>
    </row>
    <row r="1113" spans="5:6">
      <c r="E1113" s="60"/>
      <c r="F1113" s="267"/>
    </row>
    <row r="1114" spans="5:6">
      <c r="E1114" s="60"/>
      <c r="F1114" s="267"/>
    </row>
    <row r="1115" spans="5:6">
      <c r="E1115" s="60"/>
      <c r="F1115" s="267"/>
    </row>
    <row r="1116" spans="5:6">
      <c r="E1116" s="60"/>
      <c r="F1116" s="267"/>
    </row>
    <row r="1117" spans="5:6">
      <c r="E1117" s="60"/>
      <c r="F1117" s="267"/>
    </row>
    <row r="1118" spans="5:6">
      <c r="E1118" s="60"/>
      <c r="F1118" s="267"/>
    </row>
    <row r="1119" spans="5:6">
      <c r="E1119" s="60"/>
      <c r="F1119" s="267"/>
    </row>
    <row r="1120" spans="5:6">
      <c r="E1120" s="60"/>
      <c r="F1120" s="267"/>
    </row>
    <row r="1121" spans="5:6">
      <c r="E1121" s="60"/>
      <c r="F1121" s="267"/>
    </row>
    <row r="1122" spans="5:6">
      <c r="E1122" s="60"/>
      <c r="F1122" s="267"/>
    </row>
    <row r="1123" spans="5:6">
      <c r="E1123" s="60"/>
      <c r="F1123" s="267"/>
    </row>
    <row r="1124" spans="5:6">
      <c r="E1124" s="60"/>
      <c r="F1124" s="267"/>
    </row>
    <row r="1125" spans="5:6">
      <c r="E1125" s="60"/>
      <c r="F1125" s="267"/>
    </row>
    <row r="1126" spans="5:6">
      <c r="E1126" s="60"/>
      <c r="F1126" s="267"/>
    </row>
    <row r="1127" spans="5:6">
      <c r="E1127" s="60"/>
      <c r="F1127" s="267"/>
    </row>
    <row r="1128" spans="5:6">
      <c r="E1128" s="60"/>
      <c r="F1128" s="267"/>
    </row>
    <row r="1129" spans="5:6">
      <c r="E1129" s="60"/>
      <c r="F1129" s="267"/>
    </row>
    <row r="1130" spans="5:6">
      <c r="E1130" s="60"/>
      <c r="F1130" s="267"/>
    </row>
    <row r="1131" spans="5:6">
      <c r="E1131" s="60"/>
      <c r="F1131" s="267"/>
    </row>
    <row r="1132" spans="5:6">
      <c r="E1132" s="60"/>
      <c r="F1132" s="267"/>
    </row>
    <row r="1133" spans="5:6">
      <c r="E1133" s="60"/>
      <c r="F1133" s="267"/>
    </row>
    <row r="1134" spans="5:6">
      <c r="E1134" s="60"/>
      <c r="F1134" s="267"/>
    </row>
    <row r="1135" spans="5:6">
      <c r="E1135" s="60"/>
      <c r="F1135" s="267"/>
    </row>
    <row r="1136" spans="5:6">
      <c r="E1136" s="60"/>
      <c r="F1136" s="267"/>
    </row>
    <row r="1137" spans="5:6">
      <c r="E1137" s="60"/>
      <c r="F1137" s="267"/>
    </row>
    <row r="1138" spans="5:6">
      <c r="E1138" s="60"/>
      <c r="F1138" s="267"/>
    </row>
    <row r="1139" spans="5:6">
      <c r="E1139" s="60"/>
      <c r="F1139" s="267"/>
    </row>
    <row r="1140" spans="5:6">
      <c r="E1140" s="60"/>
      <c r="F1140" s="267"/>
    </row>
    <row r="1141" spans="5:6">
      <c r="E1141" s="60"/>
      <c r="F1141" s="267"/>
    </row>
    <row r="1142" spans="5:6">
      <c r="E1142" s="60"/>
      <c r="F1142" s="267"/>
    </row>
    <row r="1143" spans="5:6">
      <c r="E1143" s="60"/>
      <c r="F1143" s="267"/>
    </row>
    <row r="1144" spans="5:6">
      <c r="E1144" s="60"/>
      <c r="F1144" s="267"/>
    </row>
    <row r="1145" spans="5:6">
      <c r="E1145" s="60"/>
      <c r="F1145" s="267"/>
    </row>
    <row r="1146" spans="5:6">
      <c r="E1146" s="60"/>
      <c r="F1146" s="267"/>
    </row>
    <row r="1147" spans="5:6">
      <c r="E1147" s="60"/>
      <c r="F1147" s="267"/>
    </row>
    <row r="1148" spans="5:6">
      <c r="E1148" s="60"/>
      <c r="F1148" s="267"/>
    </row>
    <row r="1149" spans="5:6">
      <c r="E1149" s="60"/>
      <c r="F1149" s="267"/>
    </row>
    <row r="1150" spans="5:6">
      <c r="E1150" s="60"/>
      <c r="F1150" s="267"/>
    </row>
    <row r="1151" spans="5:6">
      <c r="E1151" s="60"/>
      <c r="F1151" s="267"/>
    </row>
    <row r="1152" spans="5:6">
      <c r="E1152" s="60"/>
      <c r="F1152" s="267"/>
    </row>
    <row r="1153" spans="5:6">
      <c r="E1153" s="60"/>
      <c r="F1153" s="267"/>
    </row>
    <row r="1154" spans="5:6">
      <c r="E1154" s="60"/>
      <c r="F1154" s="267"/>
    </row>
    <row r="1155" spans="5:6">
      <c r="E1155" s="60"/>
      <c r="F1155" s="267"/>
    </row>
    <row r="1156" spans="5:6">
      <c r="E1156" s="60"/>
      <c r="F1156" s="267"/>
    </row>
    <row r="1157" spans="5:6">
      <c r="E1157" s="60"/>
      <c r="F1157" s="267"/>
    </row>
    <row r="1158" spans="5:6">
      <c r="E1158" s="60"/>
      <c r="F1158" s="267"/>
    </row>
    <row r="1159" spans="5:6">
      <c r="E1159" s="60"/>
      <c r="F1159" s="267"/>
    </row>
    <row r="1160" spans="5:6">
      <c r="E1160" s="60"/>
      <c r="F1160" s="267"/>
    </row>
    <row r="1161" spans="5:6">
      <c r="E1161" s="60"/>
      <c r="F1161" s="267"/>
    </row>
    <row r="1162" spans="5:6">
      <c r="E1162" s="60"/>
      <c r="F1162" s="267"/>
    </row>
    <row r="1163" spans="5:6">
      <c r="E1163" s="60"/>
      <c r="F1163" s="267"/>
    </row>
    <row r="1164" spans="5:6">
      <c r="E1164" s="60"/>
      <c r="F1164" s="267"/>
    </row>
    <row r="1165" spans="5:6">
      <c r="E1165" s="60"/>
      <c r="F1165" s="267"/>
    </row>
    <row r="1166" spans="5:6">
      <c r="E1166" s="60"/>
      <c r="F1166" s="267"/>
    </row>
    <row r="1167" spans="5:6">
      <c r="E1167" s="60"/>
      <c r="F1167" s="267"/>
    </row>
    <row r="1168" spans="5:6">
      <c r="E1168" s="60"/>
      <c r="F1168" s="267"/>
    </row>
    <row r="1169" spans="5:6">
      <c r="E1169" s="60"/>
      <c r="F1169" s="267"/>
    </row>
    <row r="1170" spans="5:6">
      <c r="E1170" s="60"/>
      <c r="F1170" s="267"/>
    </row>
    <row r="1171" spans="5:6">
      <c r="E1171" s="60"/>
      <c r="F1171" s="267"/>
    </row>
    <row r="1172" spans="5:6">
      <c r="E1172" s="60"/>
      <c r="F1172" s="267"/>
    </row>
    <row r="1173" spans="5:6">
      <c r="E1173" s="60"/>
      <c r="F1173" s="267"/>
    </row>
    <row r="1174" spans="5:6">
      <c r="E1174" s="60"/>
      <c r="F1174" s="267"/>
    </row>
    <row r="1175" spans="5:6">
      <c r="E1175" s="60"/>
      <c r="F1175" s="267"/>
    </row>
    <row r="1176" spans="5:6">
      <c r="E1176" s="60"/>
      <c r="F1176" s="267"/>
    </row>
    <row r="1177" spans="5:6">
      <c r="E1177" s="60"/>
      <c r="F1177" s="267"/>
    </row>
    <row r="1178" spans="5:6">
      <c r="E1178" s="60"/>
      <c r="F1178" s="267"/>
    </row>
    <row r="1179" spans="5:6">
      <c r="E1179" s="60"/>
      <c r="F1179" s="267"/>
    </row>
    <row r="1180" spans="5:6">
      <c r="E1180" s="60"/>
      <c r="F1180" s="267"/>
    </row>
    <row r="1181" spans="5:6">
      <c r="E1181" s="60"/>
      <c r="F1181" s="267"/>
    </row>
    <row r="1182" spans="5:6">
      <c r="E1182" s="60"/>
      <c r="F1182" s="267"/>
    </row>
    <row r="1183" spans="5:6">
      <c r="E1183" s="60"/>
      <c r="F1183" s="267"/>
    </row>
    <row r="1184" spans="5:6">
      <c r="E1184" s="60"/>
      <c r="F1184" s="267"/>
    </row>
    <row r="1185" spans="5:6">
      <c r="E1185" s="60"/>
      <c r="F1185" s="267"/>
    </row>
    <row r="1186" spans="5:6">
      <c r="E1186" s="60"/>
      <c r="F1186" s="267"/>
    </row>
    <row r="1187" spans="5:6">
      <c r="E1187" s="60"/>
      <c r="F1187" s="267"/>
    </row>
    <row r="1188" spans="5:6">
      <c r="E1188" s="60"/>
      <c r="F1188" s="267"/>
    </row>
    <row r="1189" spans="5:6">
      <c r="E1189" s="60"/>
      <c r="F1189" s="267"/>
    </row>
    <row r="1190" spans="5:6">
      <c r="E1190" s="60"/>
      <c r="F1190" s="267"/>
    </row>
    <row r="1191" spans="5:6">
      <c r="E1191" s="60"/>
      <c r="F1191" s="267"/>
    </row>
    <row r="1192" spans="5:6">
      <c r="E1192" s="60"/>
      <c r="F1192" s="267"/>
    </row>
    <row r="1193" spans="5:6">
      <c r="E1193" s="60"/>
      <c r="F1193" s="267"/>
    </row>
    <row r="1194" spans="5:6">
      <c r="E1194" s="60"/>
      <c r="F1194" s="267"/>
    </row>
    <row r="1195" spans="5:6">
      <c r="E1195" s="60"/>
      <c r="F1195" s="267"/>
    </row>
    <row r="1196" spans="5:6">
      <c r="E1196" s="60"/>
      <c r="F1196" s="267"/>
    </row>
    <row r="1197" spans="5:6">
      <c r="E1197" s="60"/>
      <c r="F1197" s="267"/>
    </row>
    <row r="1198" spans="5:6">
      <c r="E1198" s="60"/>
      <c r="F1198" s="267"/>
    </row>
    <row r="1199" spans="5:6">
      <c r="E1199" s="60"/>
      <c r="F1199" s="267"/>
    </row>
    <row r="1200" spans="5:6">
      <c r="E1200" s="60"/>
      <c r="F1200" s="267"/>
    </row>
    <row r="1201" spans="5:6">
      <c r="E1201" s="60"/>
      <c r="F1201" s="267"/>
    </row>
    <row r="1202" spans="5:6">
      <c r="E1202" s="60"/>
      <c r="F1202" s="267"/>
    </row>
    <row r="1203" spans="5:6">
      <c r="E1203" s="60"/>
      <c r="F1203" s="267"/>
    </row>
    <row r="1204" spans="5:6">
      <c r="E1204" s="60"/>
      <c r="F1204" s="267"/>
    </row>
    <row r="1205" spans="5:6">
      <c r="E1205" s="60"/>
      <c r="F1205" s="267"/>
    </row>
    <row r="1206" spans="5:6">
      <c r="E1206" s="60"/>
      <c r="F1206" s="267"/>
    </row>
    <row r="1207" spans="5:6">
      <c r="E1207" s="60"/>
      <c r="F1207" s="267"/>
    </row>
    <row r="1208" spans="5:6">
      <c r="E1208" s="60"/>
      <c r="F1208" s="267"/>
    </row>
    <row r="1209" spans="5:6">
      <c r="E1209" s="60"/>
      <c r="F1209" s="267"/>
    </row>
    <row r="1210" spans="5:6">
      <c r="E1210" s="60"/>
      <c r="F1210" s="267"/>
    </row>
    <row r="1211" spans="5:6">
      <c r="E1211" s="60"/>
      <c r="F1211" s="267"/>
    </row>
    <row r="1212" spans="5:6">
      <c r="E1212" s="60"/>
      <c r="F1212" s="267"/>
    </row>
    <row r="1213" spans="5:6">
      <c r="E1213" s="60"/>
      <c r="F1213" s="267"/>
    </row>
    <row r="1214" spans="5:6">
      <c r="E1214" s="60"/>
      <c r="F1214" s="267"/>
    </row>
    <row r="1215" spans="5:6">
      <c r="E1215" s="60"/>
      <c r="F1215" s="267"/>
    </row>
    <row r="1216" spans="5:6">
      <c r="E1216" s="60"/>
      <c r="F1216" s="267"/>
    </row>
    <row r="1217" spans="5:6">
      <c r="E1217" s="60"/>
      <c r="F1217" s="267"/>
    </row>
    <row r="1218" spans="5:6">
      <c r="E1218" s="60"/>
      <c r="F1218" s="267"/>
    </row>
    <row r="1219" spans="5:6">
      <c r="E1219" s="60"/>
      <c r="F1219" s="267"/>
    </row>
    <row r="1220" spans="5:6">
      <c r="E1220" s="60"/>
      <c r="F1220" s="267"/>
    </row>
    <row r="1221" spans="5:6">
      <c r="E1221" s="60"/>
      <c r="F1221" s="267"/>
    </row>
    <row r="1222" spans="5:6">
      <c r="E1222" s="60"/>
      <c r="F1222" s="267"/>
    </row>
    <row r="1223" spans="5:6">
      <c r="E1223" s="60"/>
      <c r="F1223" s="267"/>
    </row>
    <row r="1224" spans="5:6">
      <c r="E1224" s="60"/>
      <c r="F1224" s="267"/>
    </row>
    <row r="1225" spans="5:6">
      <c r="E1225" s="60"/>
      <c r="F1225" s="267"/>
    </row>
    <row r="1226" spans="5:6">
      <c r="E1226" s="60"/>
      <c r="F1226" s="267"/>
    </row>
    <row r="1227" spans="5:6">
      <c r="E1227" s="60"/>
      <c r="F1227" s="267"/>
    </row>
    <row r="1228" spans="5:6">
      <c r="E1228" s="60"/>
      <c r="F1228" s="267"/>
    </row>
    <row r="1229" spans="5:6">
      <c r="E1229" s="60"/>
      <c r="F1229" s="267"/>
    </row>
    <row r="1230" spans="5:6">
      <c r="E1230" s="60"/>
      <c r="F1230" s="267"/>
    </row>
    <row r="1231" spans="5:6">
      <c r="E1231" s="60"/>
      <c r="F1231" s="267"/>
    </row>
    <row r="1232" spans="5:6">
      <c r="E1232" s="60"/>
      <c r="F1232" s="267"/>
    </row>
    <row r="1233" spans="5:6">
      <c r="E1233" s="60"/>
      <c r="F1233" s="267"/>
    </row>
    <row r="1234" spans="5:6">
      <c r="E1234" s="60"/>
      <c r="F1234" s="267"/>
    </row>
    <row r="1235" spans="5:6">
      <c r="E1235" s="60"/>
      <c r="F1235" s="267"/>
    </row>
    <row r="1236" spans="5:6">
      <c r="E1236" s="60"/>
      <c r="F1236" s="267"/>
    </row>
    <row r="1237" spans="5:6">
      <c r="E1237" s="60"/>
      <c r="F1237" s="267"/>
    </row>
    <row r="1238" spans="5:6">
      <c r="E1238" s="60"/>
      <c r="F1238" s="267"/>
    </row>
    <row r="1239" spans="5:6">
      <c r="E1239" s="60"/>
      <c r="F1239" s="267"/>
    </row>
    <row r="1240" spans="5:6">
      <c r="E1240" s="60"/>
      <c r="F1240" s="267"/>
    </row>
    <row r="1241" spans="5:6">
      <c r="E1241" s="60"/>
      <c r="F1241" s="267"/>
    </row>
    <row r="1242" spans="5:6">
      <c r="E1242" s="60"/>
      <c r="F1242" s="267"/>
    </row>
    <row r="1243" spans="5:6">
      <c r="E1243" s="60"/>
      <c r="F1243" s="267"/>
    </row>
    <row r="1244" spans="5:6">
      <c r="E1244" s="60"/>
      <c r="F1244" s="267"/>
    </row>
    <row r="1245" spans="5:6">
      <c r="E1245" s="60"/>
      <c r="F1245" s="267"/>
    </row>
    <row r="1246" spans="5:6">
      <c r="E1246" s="60"/>
      <c r="F1246" s="267"/>
    </row>
    <row r="1247" spans="5:6">
      <c r="E1247" s="60"/>
      <c r="F1247" s="267"/>
    </row>
    <row r="1248" spans="5:6">
      <c r="E1248" s="60"/>
      <c r="F1248" s="267"/>
    </row>
    <row r="1249" spans="5:6">
      <c r="E1249" s="60"/>
      <c r="F1249" s="267"/>
    </row>
    <row r="1250" spans="5:6">
      <c r="E1250" s="60"/>
      <c r="F1250" s="267"/>
    </row>
    <row r="1251" spans="5:6">
      <c r="E1251" s="60"/>
      <c r="F1251" s="267"/>
    </row>
    <row r="1252" spans="5:6">
      <c r="E1252" s="60"/>
      <c r="F1252" s="267"/>
    </row>
    <row r="1253" spans="5:6">
      <c r="E1253" s="60"/>
      <c r="F1253" s="267"/>
    </row>
    <row r="1254" spans="5:6">
      <c r="E1254" s="60"/>
      <c r="F1254" s="267"/>
    </row>
    <row r="1255" spans="5:6">
      <c r="E1255" s="60"/>
      <c r="F1255" s="267"/>
    </row>
    <row r="1256" spans="5:6">
      <c r="E1256" s="60"/>
      <c r="F1256" s="267"/>
    </row>
    <row r="1257" spans="5:6">
      <c r="E1257" s="60"/>
      <c r="F1257" s="267"/>
    </row>
    <row r="1258" spans="5:6">
      <c r="E1258" s="60"/>
      <c r="F1258" s="267"/>
    </row>
    <row r="1259" spans="5:6">
      <c r="E1259" s="60"/>
      <c r="F1259" s="267"/>
    </row>
    <row r="1260" spans="5:6">
      <c r="E1260" s="60"/>
      <c r="F1260" s="267"/>
    </row>
    <row r="1261" spans="5:6">
      <c r="E1261" s="60"/>
      <c r="F1261" s="267"/>
    </row>
    <row r="1262" spans="5:6">
      <c r="E1262" s="60"/>
      <c r="F1262" s="267"/>
    </row>
    <row r="1263" spans="5:6">
      <c r="E1263" s="60"/>
      <c r="F1263" s="267"/>
    </row>
    <row r="1264" spans="5:6">
      <c r="E1264" s="60"/>
      <c r="F1264" s="267"/>
    </row>
    <row r="1265" spans="5:6">
      <c r="E1265" s="60"/>
      <c r="F1265" s="267"/>
    </row>
    <row r="1266" spans="5:6">
      <c r="E1266" s="60"/>
      <c r="F1266" s="267"/>
    </row>
    <row r="1267" spans="5:6">
      <c r="E1267" s="60"/>
      <c r="F1267" s="267"/>
    </row>
    <row r="1268" spans="5:6">
      <c r="E1268" s="60"/>
      <c r="F1268" s="267"/>
    </row>
    <row r="1269" spans="5:6">
      <c r="E1269" s="60"/>
      <c r="F1269" s="267"/>
    </row>
    <row r="1270" spans="5:6">
      <c r="E1270" s="60"/>
      <c r="F1270" s="267"/>
    </row>
    <row r="1271" spans="5:6">
      <c r="E1271" s="60"/>
      <c r="F1271" s="267"/>
    </row>
    <row r="1272" spans="5:6">
      <c r="E1272" s="60"/>
      <c r="F1272" s="267"/>
    </row>
    <row r="1273" spans="5:6">
      <c r="E1273" s="60"/>
      <c r="F1273" s="267"/>
    </row>
    <row r="1274" spans="5:6">
      <c r="E1274" s="60"/>
      <c r="F1274" s="267"/>
    </row>
    <row r="1275" spans="5:6">
      <c r="E1275" s="60"/>
      <c r="F1275" s="267"/>
    </row>
    <row r="1276" spans="5:6">
      <c r="E1276" s="60"/>
      <c r="F1276" s="267"/>
    </row>
    <row r="1277" spans="5:6">
      <c r="E1277" s="60"/>
      <c r="F1277" s="267"/>
    </row>
    <row r="1278" spans="5:6">
      <c r="E1278" s="60"/>
      <c r="F1278" s="267"/>
    </row>
    <row r="1279" spans="5:6">
      <c r="E1279" s="60"/>
      <c r="F1279" s="267"/>
    </row>
    <row r="1280" spans="5:6">
      <c r="E1280" s="60"/>
      <c r="F1280" s="267"/>
    </row>
    <row r="1281" spans="5:6">
      <c r="E1281" s="60"/>
      <c r="F1281" s="267"/>
    </row>
    <row r="1282" spans="5:6">
      <c r="E1282" s="60"/>
      <c r="F1282" s="267"/>
    </row>
    <row r="1283" spans="5:6">
      <c r="E1283" s="60"/>
      <c r="F1283" s="267"/>
    </row>
    <row r="1284" spans="5:6">
      <c r="E1284" s="60"/>
      <c r="F1284" s="267"/>
    </row>
    <row r="1285" spans="5:6">
      <c r="E1285" s="60"/>
      <c r="F1285" s="267"/>
    </row>
    <row r="1286" spans="5:6">
      <c r="E1286" s="60"/>
      <c r="F1286" s="267"/>
    </row>
    <row r="1287" spans="5:6">
      <c r="E1287" s="60"/>
      <c r="F1287" s="267"/>
    </row>
    <row r="1288" spans="5:6">
      <c r="E1288" s="60"/>
      <c r="F1288" s="267"/>
    </row>
    <row r="1289" spans="5:6">
      <c r="E1289" s="60"/>
      <c r="F1289" s="267"/>
    </row>
    <row r="1290" spans="5:6">
      <c r="E1290" s="60"/>
      <c r="F1290" s="267"/>
    </row>
    <row r="1291" spans="5:6">
      <c r="E1291" s="60"/>
      <c r="F1291" s="267"/>
    </row>
    <row r="1292" spans="5:6">
      <c r="E1292" s="60"/>
      <c r="F1292" s="267"/>
    </row>
    <row r="1293" spans="5:6">
      <c r="E1293" s="60"/>
      <c r="F1293" s="267"/>
    </row>
    <row r="1294" spans="5:6">
      <c r="E1294" s="60"/>
      <c r="F1294" s="267"/>
    </row>
    <row r="1295" spans="5:6">
      <c r="E1295" s="60"/>
      <c r="F1295" s="267"/>
    </row>
    <row r="1296" spans="5:6">
      <c r="E1296" s="60"/>
      <c r="F1296" s="267"/>
    </row>
    <row r="1297" spans="5:6">
      <c r="E1297" s="60"/>
      <c r="F1297" s="267"/>
    </row>
    <row r="1298" spans="5:6">
      <c r="E1298" s="60"/>
      <c r="F1298" s="267"/>
    </row>
    <row r="1299" spans="5:6">
      <c r="E1299" s="60"/>
      <c r="F1299" s="267"/>
    </row>
    <row r="1300" spans="5:6">
      <c r="E1300" s="60"/>
      <c r="F1300" s="267"/>
    </row>
    <row r="1301" spans="5:6">
      <c r="E1301" s="60"/>
      <c r="F1301" s="267"/>
    </row>
    <row r="1302" spans="5:6">
      <c r="E1302" s="60"/>
      <c r="F1302" s="267"/>
    </row>
    <row r="1303" spans="5:6">
      <c r="E1303" s="60"/>
      <c r="F1303" s="267"/>
    </row>
    <row r="1304" spans="5:6">
      <c r="E1304" s="60"/>
      <c r="F1304" s="267"/>
    </row>
    <row r="1305" spans="5:6">
      <c r="E1305" s="60"/>
      <c r="F1305" s="267"/>
    </row>
    <row r="1306" spans="5:6">
      <c r="E1306" s="60"/>
      <c r="F1306" s="267"/>
    </row>
    <row r="1307" spans="5:6">
      <c r="E1307" s="60"/>
      <c r="F1307" s="267"/>
    </row>
    <row r="1308" spans="5:6">
      <c r="E1308" s="60"/>
      <c r="F1308" s="267"/>
    </row>
    <row r="1309" spans="5:6">
      <c r="E1309" s="60"/>
      <c r="F1309" s="267"/>
    </row>
    <row r="1310" spans="5:6">
      <c r="E1310" s="60"/>
      <c r="F1310" s="267"/>
    </row>
    <row r="1311" spans="5:6">
      <c r="E1311" s="60"/>
      <c r="F1311" s="267"/>
    </row>
    <row r="1312" spans="5:6">
      <c r="E1312" s="60"/>
      <c r="F1312" s="267"/>
    </row>
    <row r="1313" spans="5:6">
      <c r="E1313" s="60"/>
      <c r="F1313" s="267"/>
    </row>
    <row r="1314" spans="5:6">
      <c r="E1314" s="60"/>
      <c r="F1314" s="267"/>
    </row>
    <row r="1315" spans="5:6">
      <c r="E1315" s="60"/>
      <c r="F1315" s="267"/>
    </row>
    <row r="1316" spans="5:6">
      <c r="E1316" s="60"/>
      <c r="F1316" s="267"/>
    </row>
    <row r="1317" spans="5:6">
      <c r="E1317" s="60"/>
      <c r="F1317" s="267"/>
    </row>
    <row r="1318" spans="5:6">
      <c r="E1318" s="60"/>
      <c r="F1318" s="267"/>
    </row>
    <row r="1319" spans="5:6">
      <c r="E1319" s="60"/>
      <c r="F1319" s="267"/>
    </row>
    <row r="1320" spans="5:6">
      <c r="E1320" s="60"/>
      <c r="F1320" s="267"/>
    </row>
    <row r="1321" spans="5:6">
      <c r="E1321" s="60"/>
      <c r="F1321" s="267"/>
    </row>
    <row r="1322" spans="5:6">
      <c r="E1322" s="60"/>
      <c r="F1322" s="267"/>
    </row>
    <row r="1323" spans="5:6">
      <c r="E1323" s="60"/>
      <c r="F1323" s="267"/>
    </row>
    <row r="1324" spans="5:6">
      <c r="E1324" s="60"/>
      <c r="F1324" s="267"/>
    </row>
    <row r="1325" spans="5:6">
      <c r="E1325" s="60"/>
      <c r="F1325" s="267"/>
    </row>
    <row r="1326" spans="5:6">
      <c r="E1326" s="60"/>
      <c r="F1326" s="267"/>
    </row>
    <row r="1327" spans="5:6">
      <c r="E1327" s="60"/>
      <c r="F1327" s="267"/>
    </row>
    <row r="1328" spans="5:6">
      <c r="E1328" s="60"/>
      <c r="F1328" s="267"/>
    </row>
    <row r="1329" spans="5:6">
      <c r="E1329" s="60"/>
      <c r="F1329" s="267"/>
    </row>
    <row r="1330" spans="5:6">
      <c r="E1330" s="60"/>
      <c r="F1330" s="267"/>
    </row>
    <row r="1331" spans="5:6">
      <c r="E1331" s="60"/>
      <c r="F1331" s="267"/>
    </row>
    <row r="1332" spans="5:6">
      <c r="E1332" s="60"/>
      <c r="F1332" s="267"/>
    </row>
    <row r="1333" spans="5:6">
      <c r="E1333" s="60"/>
      <c r="F1333" s="267"/>
    </row>
    <row r="1334" spans="5:6">
      <c r="E1334" s="60"/>
      <c r="F1334" s="267"/>
    </row>
    <row r="1335" spans="5:6">
      <c r="E1335" s="60"/>
      <c r="F1335" s="267"/>
    </row>
    <row r="1336" spans="5:6">
      <c r="E1336" s="60"/>
      <c r="F1336" s="267"/>
    </row>
    <row r="1337" spans="5:6">
      <c r="E1337" s="60"/>
      <c r="F1337" s="267"/>
    </row>
    <row r="1338" spans="5:6">
      <c r="E1338" s="60"/>
      <c r="F1338" s="267"/>
    </row>
    <row r="1339" spans="5:6">
      <c r="E1339" s="60"/>
      <c r="F1339" s="267"/>
    </row>
    <row r="1340" spans="5:6">
      <c r="E1340" s="60"/>
      <c r="F1340" s="267"/>
    </row>
    <row r="1341" spans="5:6">
      <c r="E1341" s="60"/>
      <c r="F1341" s="267"/>
    </row>
    <row r="1342" spans="5:6">
      <c r="E1342" s="60"/>
      <c r="F1342" s="267"/>
    </row>
    <row r="1343" spans="5:6">
      <c r="E1343" s="60"/>
      <c r="F1343" s="267"/>
    </row>
    <row r="1344" spans="5:6">
      <c r="E1344" s="60"/>
      <c r="F1344" s="267"/>
    </row>
    <row r="1345" spans="5:6">
      <c r="E1345" s="60"/>
      <c r="F1345" s="267"/>
    </row>
    <row r="1346" spans="5:6">
      <c r="E1346" s="60"/>
      <c r="F1346" s="267"/>
    </row>
    <row r="1347" spans="5:6">
      <c r="E1347" s="60"/>
      <c r="F1347" s="267"/>
    </row>
    <row r="1348" spans="5:6">
      <c r="E1348" s="60"/>
      <c r="F1348" s="267"/>
    </row>
    <row r="1349" spans="5:6">
      <c r="E1349" s="60"/>
      <c r="F1349" s="267"/>
    </row>
    <row r="1350" spans="5:6">
      <c r="E1350" s="60"/>
      <c r="F1350" s="267"/>
    </row>
    <row r="1351" spans="5:6">
      <c r="E1351" s="60"/>
      <c r="F1351" s="267"/>
    </row>
    <row r="1352" spans="5:6">
      <c r="E1352" s="60"/>
      <c r="F1352" s="267"/>
    </row>
    <row r="1353" spans="5:6">
      <c r="E1353" s="60"/>
      <c r="F1353" s="267"/>
    </row>
    <row r="1354" spans="5:6">
      <c r="E1354" s="60"/>
      <c r="F1354" s="267"/>
    </row>
    <row r="1355" spans="5:6">
      <c r="E1355" s="60"/>
      <c r="F1355" s="267"/>
    </row>
    <row r="1356" spans="5:6">
      <c r="E1356" s="60"/>
      <c r="F1356" s="267"/>
    </row>
    <row r="1357" spans="5:6">
      <c r="E1357" s="60"/>
      <c r="F1357" s="267"/>
    </row>
    <row r="1358" spans="5:6">
      <c r="E1358" s="60"/>
      <c r="F1358" s="267"/>
    </row>
    <row r="1359" spans="5:6">
      <c r="E1359" s="60"/>
      <c r="F1359" s="267"/>
    </row>
    <row r="1360" spans="5:6">
      <c r="E1360" s="60"/>
      <c r="F1360" s="267"/>
    </row>
    <row r="1361" spans="5:6">
      <c r="E1361" s="60"/>
      <c r="F1361" s="267"/>
    </row>
    <row r="1362" spans="5:6">
      <c r="E1362" s="60"/>
      <c r="F1362" s="267"/>
    </row>
    <row r="1363" spans="5:6">
      <c r="E1363" s="60"/>
      <c r="F1363" s="267"/>
    </row>
    <row r="1364" spans="5:6">
      <c r="E1364" s="60"/>
      <c r="F1364" s="267"/>
    </row>
    <row r="1365" spans="5:6">
      <c r="E1365" s="60"/>
      <c r="F1365" s="267"/>
    </row>
    <row r="1366" spans="5:6">
      <c r="E1366" s="60"/>
      <c r="F1366" s="267"/>
    </row>
    <row r="1367" spans="5:6">
      <c r="E1367" s="60"/>
      <c r="F1367" s="267"/>
    </row>
    <row r="1368" spans="5:6">
      <c r="E1368" s="60"/>
      <c r="F1368" s="267"/>
    </row>
    <row r="1369" spans="5:6">
      <c r="E1369" s="60"/>
      <c r="F1369" s="267"/>
    </row>
    <row r="1370" spans="5:6">
      <c r="E1370" s="60"/>
      <c r="F1370" s="267"/>
    </row>
    <row r="1371" spans="5:6">
      <c r="E1371" s="60"/>
      <c r="F1371" s="267"/>
    </row>
    <row r="1372" spans="5:6">
      <c r="E1372" s="60"/>
      <c r="F1372" s="267"/>
    </row>
    <row r="1373" spans="5:6">
      <c r="E1373" s="60"/>
      <c r="F1373" s="267"/>
    </row>
    <row r="1374" spans="5:6">
      <c r="E1374" s="60"/>
      <c r="F1374" s="267"/>
    </row>
    <row r="1375" spans="5:6">
      <c r="E1375" s="60"/>
      <c r="F1375" s="267"/>
    </row>
    <row r="1376" spans="5:6">
      <c r="E1376" s="60"/>
      <c r="F1376" s="267"/>
    </row>
    <row r="1377" spans="5:6">
      <c r="E1377" s="60"/>
      <c r="F1377" s="267"/>
    </row>
    <row r="1378" spans="5:6">
      <c r="E1378" s="60"/>
      <c r="F1378" s="267"/>
    </row>
    <row r="1379" spans="5:6">
      <c r="E1379" s="60"/>
      <c r="F1379" s="267"/>
    </row>
    <row r="1380" spans="5:6">
      <c r="E1380" s="60"/>
      <c r="F1380" s="267"/>
    </row>
    <row r="1381" spans="5:6">
      <c r="E1381" s="60"/>
      <c r="F1381" s="267"/>
    </row>
    <row r="1382" spans="5:6">
      <c r="E1382" s="60"/>
      <c r="F1382" s="267"/>
    </row>
    <row r="1383" spans="5:6">
      <c r="E1383" s="60"/>
      <c r="F1383" s="267"/>
    </row>
    <row r="1384" spans="5:6">
      <c r="E1384" s="60"/>
      <c r="F1384" s="267"/>
    </row>
    <row r="1385" spans="5:6">
      <c r="E1385" s="60"/>
      <c r="F1385" s="267"/>
    </row>
    <row r="1386" spans="5:6">
      <c r="E1386" s="60"/>
      <c r="F1386" s="267"/>
    </row>
    <row r="1387" spans="5:6">
      <c r="E1387" s="60"/>
      <c r="F1387" s="267"/>
    </row>
    <row r="1388" spans="5:6">
      <c r="E1388" s="60"/>
      <c r="F1388" s="267"/>
    </row>
    <row r="1389" spans="5:6">
      <c r="E1389" s="60"/>
      <c r="F1389" s="267"/>
    </row>
    <row r="1390" spans="5:6">
      <c r="E1390" s="60"/>
      <c r="F1390" s="267"/>
    </row>
    <row r="1391" spans="5:6">
      <c r="E1391" s="60"/>
      <c r="F1391" s="267"/>
    </row>
    <row r="1392" spans="5:6">
      <c r="E1392" s="60"/>
      <c r="F1392" s="267"/>
    </row>
    <row r="1393" spans="5:6">
      <c r="E1393" s="60"/>
      <c r="F1393" s="267"/>
    </row>
    <row r="1394" spans="5:6">
      <c r="E1394" s="60"/>
      <c r="F1394" s="267"/>
    </row>
    <row r="1395" spans="5:6">
      <c r="E1395" s="60"/>
      <c r="F1395" s="267"/>
    </row>
    <row r="1396" spans="5:6">
      <c r="E1396" s="60"/>
      <c r="F1396" s="267"/>
    </row>
    <row r="1397" spans="5:6">
      <c r="E1397" s="60"/>
      <c r="F1397" s="267"/>
    </row>
    <row r="1398" spans="5:6">
      <c r="E1398" s="60"/>
      <c r="F1398" s="267"/>
    </row>
    <row r="1399" spans="5:6">
      <c r="E1399" s="60"/>
      <c r="F1399" s="267"/>
    </row>
    <row r="1400" spans="5:6">
      <c r="E1400" s="60"/>
      <c r="F1400" s="267"/>
    </row>
    <row r="1401" spans="5:6">
      <c r="E1401" s="60"/>
      <c r="F1401" s="267"/>
    </row>
    <row r="1402" spans="5:6">
      <c r="E1402" s="60"/>
      <c r="F1402" s="267"/>
    </row>
    <row r="1403" spans="5:6">
      <c r="E1403" s="60"/>
      <c r="F1403" s="267"/>
    </row>
    <row r="1404" spans="5:6">
      <c r="E1404" s="60"/>
      <c r="F1404" s="267"/>
    </row>
    <row r="1405" spans="5:6">
      <c r="E1405" s="60"/>
      <c r="F1405" s="267"/>
    </row>
    <row r="1406" spans="5:6">
      <c r="E1406" s="60"/>
      <c r="F1406" s="267"/>
    </row>
    <row r="1407" spans="5:6">
      <c r="E1407" s="60"/>
      <c r="F1407" s="267"/>
    </row>
    <row r="1408" spans="5:6">
      <c r="E1408" s="60"/>
      <c r="F1408" s="267"/>
    </row>
    <row r="1409" spans="5:6">
      <c r="E1409" s="60"/>
      <c r="F1409" s="267"/>
    </row>
    <row r="1410" spans="5:6">
      <c r="E1410" s="60"/>
      <c r="F1410" s="267"/>
    </row>
    <row r="1411" spans="5:6">
      <c r="E1411" s="60"/>
      <c r="F1411" s="267"/>
    </row>
    <row r="1412" spans="5:6">
      <c r="E1412" s="60"/>
      <c r="F1412" s="267"/>
    </row>
    <row r="1413" spans="5:6">
      <c r="E1413" s="60"/>
      <c r="F1413" s="267"/>
    </row>
    <row r="1414" spans="5:6">
      <c r="E1414" s="60"/>
      <c r="F1414" s="267"/>
    </row>
    <row r="1415" spans="5:6">
      <c r="E1415" s="60"/>
      <c r="F1415" s="267"/>
    </row>
    <row r="1416" spans="5:6">
      <c r="E1416" s="60"/>
      <c r="F1416" s="267"/>
    </row>
    <row r="1417" spans="5:6">
      <c r="E1417" s="60"/>
      <c r="F1417" s="267"/>
    </row>
    <row r="1418" spans="5:6">
      <c r="E1418" s="60"/>
      <c r="F1418" s="267"/>
    </row>
    <row r="1419" spans="5:6">
      <c r="E1419" s="60"/>
      <c r="F1419" s="267"/>
    </row>
    <row r="1420" spans="5:6">
      <c r="E1420" s="60"/>
      <c r="F1420" s="267"/>
    </row>
    <row r="1421" spans="5:6">
      <c r="E1421" s="60"/>
      <c r="F1421" s="267"/>
    </row>
    <row r="1422" spans="5:6">
      <c r="E1422" s="60"/>
      <c r="F1422" s="267"/>
    </row>
    <row r="1423" spans="5:6">
      <c r="E1423" s="60"/>
      <c r="F1423" s="267"/>
    </row>
    <row r="1424" spans="5:6">
      <c r="E1424" s="60"/>
      <c r="F1424" s="267"/>
    </row>
    <row r="1425" spans="5:6">
      <c r="E1425" s="60"/>
      <c r="F1425" s="267"/>
    </row>
    <row r="1426" spans="5:6">
      <c r="E1426" s="60"/>
      <c r="F1426" s="267"/>
    </row>
    <row r="1427" spans="5:6">
      <c r="E1427" s="60"/>
      <c r="F1427" s="267"/>
    </row>
    <row r="1428" spans="5:6">
      <c r="E1428" s="60"/>
      <c r="F1428" s="267"/>
    </row>
    <row r="1429" spans="5:6">
      <c r="E1429" s="60"/>
      <c r="F1429" s="267"/>
    </row>
    <row r="1430" spans="5:6">
      <c r="E1430" s="60"/>
      <c r="F1430" s="267"/>
    </row>
    <row r="1431" spans="5:6">
      <c r="E1431" s="60"/>
      <c r="F1431" s="267"/>
    </row>
    <row r="1432" spans="5:6">
      <c r="E1432" s="60"/>
      <c r="F1432" s="267"/>
    </row>
    <row r="1433" spans="5:6">
      <c r="E1433" s="60"/>
      <c r="F1433" s="267"/>
    </row>
    <row r="1434" spans="5:6">
      <c r="E1434" s="60"/>
      <c r="F1434" s="267"/>
    </row>
    <row r="1435" spans="5:6">
      <c r="E1435" s="60"/>
      <c r="F1435" s="267"/>
    </row>
    <row r="1436" spans="5:6">
      <c r="E1436" s="60"/>
      <c r="F1436" s="267"/>
    </row>
    <row r="1437" spans="5:6">
      <c r="E1437" s="60"/>
      <c r="F1437" s="267"/>
    </row>
    <row r="1438" spans="5:6">
      <c r="E1438" s="60"/>
      <c r="F1438" s="267"/>
    </row>
    <row r="1439" spans="5:6">
      <c r="E1439" s="60"/>
      <c r="F1439" s="267"/>
    </row>
    <row r="1440" spans="5:6">
      <c r="E1440" s="60"/>
      <c r="F1440" s="267"/>
    </row>
    <row r="1441" spans="5:6">
      <c r="E1441" s="60"/>
      <c r="F1441" s="267"/>
    </row>
    <row r="1442" spans="5:6">
      <c r="E1442" s="60"/>
      <c r="F1442" s="267"/>
    </row>
    <row r="1443" spans="5:6">
      <c r="E1443" s="60"/>
      <c r="F1443" s="267"/>
    </row>
    <row r="1444" spans="5:6">
      <c r="E1444" s="60"/>
      <c r="F1444" s="267"/>
    </row>
    <row r="1445" spans="5:6">
      <c r="E1445" s="60"/>
      <c r="F1445" s="267"/>
    </row>
    <row r="1446" spans="5:6">
      <c r="E1446" s="60"/>
      <c r="F1446" s="267"/>
    </row>
    <row r="1447" spans="5:6">
      <c r="E1447" s="60"/>
      <c r="F1447" s="267"/>
    </row>
    <row r="1448" spans="5:6">
      <c r="E1448" s="60"/>
      <c r="F1448" s="267"/>
    </row>
    <row r="1449" spans="5:6">
      <c r="E1449" s="60"/>
      <c r="F1449" s="267"/>
    </row>
    <row r="1450" spans="5:6">
      <c r="E1450" s="60"/>
      <c r="F1450" s="267"/>
    </row>
    <row r="1451" spans="5:6">
      <c r="E1451" s="60"/>
      <c r="F1451" s="267"/>
    </row>
    <row r="1452" spans="5:6">
      <c r="E1452" s="60"/>
      <c r="F1452" s="267"/>
    </row>
    <row r="1453" spans="5:6">
      <c r="E1453" s="60"/>
      <c r="F1453" s="267"/>
    </row>
    <row r="1454" spans="5:6">
      <c r="E1454" s="60"/>
      <c r="F1454" s="267"/>
    </row>
    <row r="1455" spans="5:6">
      <c r="E1455" s="60"/>
      <c r="F1455" s="267"/>
    </row>
    <row r="1456" spans="5:6">
      <c r="E1456" s="60"/>
      <c r="F1456" s="267"/>
    </row>
    <row r="1457" spans="5:6">
      <c r="E1457" s="60"/>
      <c r="F1457" s="267"/>
    </row>
    <row r="1458" spans="5:6">
      <c r="E1458" s="60"/>
      <c r="F1458" s="267"/>
    </row>
    <row r="1459" spans="5:6">
      <c r="E1459" s="60"/>
      <c r="F1459" s="267"/>
    </row>
    <row r="1460" spans="5:6">
      <c r="E1460" s="60"/>
      <c r="F1460" s="267"/>
    </row>
    <row r="1461" spans="5:6">
      <c r="E1461" s="60"/>
      <c r="F1461" s="267"/>
    </row>
    <row r="1462" spans="5:6">
      <c r="E1462" s="60"/>
      <c r="F1462" s="267"/>
    </row>
    <row r="1463" spans="5:6">
      <c r="E1463" s="60"/>
      <c r="F1463" s="267"/>
    </row>
    <row r="1464" spans="5:6">
      <c r="E1464" s="60"/>
      <c r="F1464" s="267"/>
    </row>
    <row r="1465" spans="5:6">
      <c r="E1465" s="60"/>
      <c r="F1465" s="267"/>
    </row>
    <row r="1466" spans="5:6">
      <c r="E1466" s="60"/>
      <c r="F1466" s="267"/>
    </row>
    <row r="1467" spans="5:6">
      <c r="E1467" s="60"/>
      <c r="F1467" s="267"/>
    </row>
    <row r="1468" spans="5:6">
      <c r="E1468" s="60"/>
      <c r="F1468" s="267"/>
    </row>
    <row r="1469" spans="5:6">
      <c r="E1469" s="60"/>
      <c r="F1469" s="267"/>
    </row>
    <row r="1470" spans="5:6">
      <c r="E1470" s="60"/>
      <c r="F1470" s="267"/>
    </row>
    <row r="1471" spans="5:6">
      <c r="E1471" s="60"/>
      <c r="F1471" s="267"/>
    </row>
    <row r="1472" spans="5:6">
      <c r="E1472" s="60"/>
      <c r="F1472" s="267"/>
    </row>
    <row r="1473" spans="5:6">
      <c r="E1473" s="60"/>
      <c r="F1473" s="267"/>
    </row>
    <row r="1474" spans="5:6">
      <c r="E1474" s="60"/>
      <c r="F1474" s="267"/>
    </row>
    <row r="1475" spans="5:6">
      <c r="E1475" s="60"/>
      <c r="F1475" s="267"/>
    </row>
    <row r="1476" spans="5:6">
      <c r="E1476" s="60"/>
      <c r="F1476" s="267"/>
    </row>
    <row r="1477" spans="5:6">
      <c r="E1477" s="60"/>
      <c r="F1477" s="267"/>
    </row>
    <row r="1478" spans="5:6">
      <c r="E1478" s="60"/>
      <c r="F1478" s="267"/>
    </row>
    <row r="1479" spans="5:6">
      <c r="E1479" s="60"/>
      <c r="F1479" s="267"/>
    </row>
    <row r="1480" spans="5:6">
      <c r="E1480" s="60"/>
      <c r="F1480" s="267"/>
    </row>
    <row r="1481" spans="5:6">
      <c r="E1481" s="60"/>
      <c r="F1481" s="267"/>
    </row>
    <row r="1482" spans="5:6">
      <c r="E1482" s="60"/>
      <c r="F1482" s="267"/>
    </row>
    <row r="1483" spans="5:6">
      <c r="E1483" s="60"/>
      <c r="F1483" s="267"/>
    </row>
    <row r="1484" spans="5:6">
      <c r="E1484" s="60"/>
      <c r="F1484" s="267"/>
    </row>
    <row r="1485" spans="5:6">
      <c r="E1485" s="60"/>
      <c r="F1485" s="267"/>
    </row>
    <row r="1486" spans="5:6">
      <c r="E1486" s="60"/>
      <c r="F1486" s="267"/>
    </row>
    <row r="1487" spans="5:6">
      <c r="E1487" s="60"/>
      <c r="F1487" s="267"/>
    </row>
    <row r="1488" spans="5:6">
      <c r="E1488" s="60"/>
      <c r="F1488" s="267"/>
    </row>
    <row r="1489" spans="5:6">
      <c r="E1489" s="60"/>
      <c r="F1489" s="267"/>
    </row>
    <row r="1490" spans="5:6">
      <c r="E1490" s="60"/>
      <c r="F1490" s="267"/>
    </row>
    <row r="1491" spans="5:6">
      <c r="E1491" s="60"/>
      <c r="F1491" s="267"/>
    </row>
    <row r="1492" spans="5:6">
      <c r="E1492" s="60"/>
      <c r="F1492" s="267"/>
    </row>
    <row r="1493" spans="5:6">
      <c r="E1493" s="60"/>
      <c r="F1493" s="267"/>
    </row>
    <row r="1494" spans="5:6">
      <c r="E1494" s="60"/>
      <c r="F1494" s="267"/>
    </row>
    <row r="1495" spans="5:6">
      <c r="E1495" s="60"/>
      <c r="F1495" s="267"/>
    </row>
    <row r="1496" spans="5:6">
      <c r="E1496" s="60"/>
      <c r="F1496" s="267"/>
    </row>
    <row r="1497" spans="5:6">
      <c r="E1497" s="60"/>
      <c r="F1497" s="267"/>
    </row>
    <row r="1498" spans="5:6">
      <c r="E1498" s="60"/>
      <c r="F1498" s="267"/>
    </row>
    <row r="1499" spans="5:6">
      <c r="E1499" s="60"/>
      <c r="F1499" s="267"/>
    </row>
    <row r="1500" spans="5:6">
      <c r="E1500" s="60"/>
      <c r="F1500" s="267"/>
    </row>
    <row r="1501" spans="5:6">
      <c r="E1501" s="60"/>
      <c r="F1501" s="267"/>
    </row>
    <row r="1502" spans="5:6">
      <c r="E1502" s="60"/>
      <c r="F1502" s="267"/>
    </row>
    <row r="1503" spans="5:6">
      <c r="E1503" s="60"/>
      <c r="F1503" s="267"/>
    </row>
    <row r="1504" spans="5:6">
      <c r="E1504" s="60"/>
      <c r="F1504" s="267"/>
    </row>
    <row r="1505" spans="5:6">
      <c r="E1505" s="60"/>
      <c r="F1505" s="267"/>
    </row>
    <row r="1506" spans="5:6">
      <c r="E1506" s="60"/>
      <c r="F1506" s="267"/>
    </row>
    <row r="1507" spans="5:6">
      <c r="E1507" s="60"/>
      <c r="F1507" s="267"/>
    </row>
    <row r="1508" spans="5:6">
      <c r="E1508" s="60"/>
      <c r="F1508" s="267"/>
    </row>
    <row r="1509" spans="5:6">
      <c r="E1509" s="60"/>
      <c r="F1509" s="267"/>
    </row>
    <row r="1510" spans="5:6">
      <c r="E1510" s="60"/>
      <c r="F1510" s="267"/>
    </row>
    <row r="1511" spans="5:6">
      <c r="E1511" s="60"/>
      <c r="F1511" s="267"/>
    </row>
    <row r="1512" spans="5:6">
      <c r="E1512" s="60"/>
      <c r="F1512" s="267"/>
    </row>
    <row r="1513" spans="5:6">
      <c r="E1513" s="60"/>
      <c r="F1513" s="267"/>
    </row>
    <row r="1514" spans="5:6">
      <c r="E1514" s="60"/>
      <c r="F1514" s="267"/>
    </row>
    <row r="1515" spans="5:6">
      <c r="E1515" s="60"/>
      <c r="F1515" s="267"/>
    </row>
    <row r="1516" spans="5:6">
      <c r="E1516" s="60"/>
      <c r="F1516" s="267"/>
    </row>
    <row r="1517" spans="5:6">
      <c r="E1517" s="60"/>
      <c r="F1517" s="267"/>
    </row>
    <row r="1518" spans="5:6">
      <c r="E1518" s="60"/>
      <c r="F1518" s="267"/>
    </row>
    <row r="1519" spans="5:6">
      <c r="E1519" s="60"/>
      <c r="F1519" s="267"/>
    </row>
    <row r="1520" spans="5:6">
      <c r="E1520" s="60"/>
      <c r="F1520" s="267"/>
    </row>
    <row r="1521" spans="5:6">
      <c r="E1521" s="60"/>
      <c r="F1521" s="267"/>
    </row>
    <row r="1522" spans="5:6">
      <c r="E1522" s="60"/>
      <c r="F1522" s="267"/>
    </row>
    <row r="1523" spans="5:6">
      <c r="E1523" s="60"/>
      <c r="F1523" s="267"/>
    </row>
    <row r="1524" spans="5:6">
      <c r="E1524" s="60"/>
      <c r="F1524" s="267"/>
    </row>
    <row r="1525" spans="5:6">
      <c r="E1525" s="60"/>
      <c r="F1525" s="267"/>
    </row>
    <row r="1526" spans="5:6">
      <c r="E1526" s="60"/>
      <c r="F1526" s="267"/>
    </row>
    <row r="1527" spans="5:6">
      <c r="E1527" s="60"/>
      <c r="F1527" s="267"/>
    </row>
    <row r="1528" spans="5:6">
      <c r="E1528" s="60"/>
      <c r="F1528" s="267"/>
    </row>
    <row r="1529" spans="5:6">
      <c r="E1529" s="60"/>
      <c r="F1529" s="267"/>
    </row>
    <row r="1530" spans="5:6">
      <c r="E1530" s="60"/>
      <c r="F1530" s="267"/>
    </row>
    <row r="1531" spans="5:6">
      <c r="E1531" s="60"/>
      <c r="F1531" s="267"/>
    </row>
    <row r="1532" spans="5:6">
      <c r="E1532" s="60"/>
      <c r="F1532" s="267"/>
    </row>
    <row r="1533" spans="5:6">
      <c r="E1533" s="60"/>
      <c r="F1533" s="267"/>
    </row>
    <row r="1534" spans="5:6">
      <c r="E1534" s="60"/>
      <c r="F1534" s="267"/>
    </row>
    <row r="1535" spans="5:6">
      <c r="E1535" s="60"/>
      <c r="F1535" s="267"/>
    </row>
    <row r="1536" spans="5:6">
      <c r="E1536" s="60"/>
      <c r="F1536" s="267"/>
    </row>
    <row r="1537" spans="5:6">
      <c r="E1537" s="60"/>
      <c r="F1537" s="267"/>
    </row>
    <row r="1538" spans="5:6">
      <c r="E1538" s="60"/>
      <c r="F1538" s="267"/>
    </row>
    <row r="1539" spans="5:6">
      <c r="E1539" s="60"/>
      <c r="F1539" s="267"/>
    </row>
    <row r="1540" spans="5:6">
      <c r="E1540" s="60"/>
      <c r="F1540" s="267"/>
    </row>
    <row r="1541" spans="5:6">
      <c r="E1541" s="60"/>
      <c r="F1541" s="267"/>
    </row>
    <row r="1542" spans="5:6">
      <c r="E1542" s="60"/>
      <c r="F1542" s="267"/>
    </row>
    <row r="1543" spans="5:6">
      <c r="E1543" s="60"/>
      <c r="F1543" s="267"/>
    </row>
    <row r="1544" spans="5:6">
      <c r="E1544" s="60"/>
      <c r="F1544" s="267"/>
    </row>
    <row r="1545" spans="5:6">
      <c r="E1545" s="60"/>
      <c r="F1545" s="267"/>
    </row>
    <row r="1546" spans="5:6">
      <c r="E1546" s="60"/>
      <c r="F1546" s="267"/>
    </row>
    <row r="1547" spans="5:6">
      <c r="E1547" s="60"/>
      <c r="F1547" s="267"/>
    </row>
    <row r="1548" spans="5:6">
      <c r="E1548" s="60"/>
      <c r="F1548" s="267"/>
    </row>
    <row r="1549" spans="5:6">
      <c r="E1549" s="60"/>
      <c r="F1549" s="267"/>
    </row>
    <row r="1550" spans="5:6">
      <c r="E1550" s="60"/>
      <c r="F1550" s="267"/>
    </row>
    <row r="1551" spans="5:6">
      <c r="E1551" s="60"/>
      <c r="F1551" s="267"/>
    </row>
    <row r="1552" spans="5:6">
      <c r="E1552" s="60"/>
      <c r="F1552" s="267"/>
    </row>
    <row r="1553" spans="5:6">
      <c r="E1553" s="60"/>
      <c r="F1553" s="267"/>
    </row>
    <row r="1554" spans="5:6">
      <c r="E1554" s="60"/>
      <c r="F1554" s="267"/>
    </row>
    <row r="1555" spans="5:6">
      <c r="E1555" s="60"/>
      <c r="F1555" s="267"/>
    </row>
    <row r="1556" spans="5:6">
      <c r="E1556" s="60"/>
      <c r="F1556" s="267"/>
    </row>
    <row r="1557" spans="5:6">
      <c r="E1557" s="60"/>
      <c r="F1557" s="267"/>
    </row>
    <row r="1558" spans="5:6">
      <c r="E1558" s="60"/>
      <c r="F1558" s="267"/>
    </row>
    <row r="1559" spans="5:6">
      <c r="E1559" s="60"/>
      <c r="F1559" s="267"/>
    </row>
    <row r="1560" spans="5:6">
      <c r="E1560" s="60"/>
      <c r="F1560" s="267"/>
    </row>
    <row r="1561" spans="5:6">
      <c r="E1561" s="60"/>
      <c r="F1561" s="267"/>
    </row>
    <row r="1562" spans="5:6">
      <c r="E1562" s="60"/>
      <c r="F1562" s="267"/>
    </row>
    <row r="1563" spans="5:6">
      <c r="E1563" s="60"/>
      <c r="F1563" s="267"/>
    </row>
    <row r="1564" spans="5:6">
      <c r="E1564" s="60"/>
      <c r="F1564" s="267"/>
    </row>
    <row r="1565" spans="5:6">
      <c r="E1565" s="60"/>
      <c r="F1565" s="267"/>
    </row>
    <row r="1566" spans="5:6">
      <c r="E1566" s="60"/>
      <c r="F1566" s="267"/>
    </row>
    <row r="1567" spans="5:6">
      <c r="E1567" s="60"/>
      <c r="F1567" s="267"/>
    </row>
    <row r="1568" spans="5:6">
      <c r="E1568" s="60"/>
      <c r="F1568" s="267"/>
    </row>
    <row r="1569" spans="5:6">
      <c r="E1569" s="60"/>
      <c r="F1569" s="267"/>
    </row>
    <row r="1570" spans="5:6">
      <c r="E1570" s="60"/>
      <c r="F1570" s="267"/>
    </row>
    <row r="1571" spans="5:6">
      <c r="E1571" s="60"/>
      <c r="F1571" s="267"/>
    </row>
    <row r="1572" spans="5:6">
      <c r="E1572" s="60"/>
      <c r="F1572" s="267"/>
    </row>
    <row r="1573" spans="5:6">
      <c r="E1573" s="60"/>
      <c r="F1573" s="267"/>
    </row>
    <row r="1574" spans="5:6">
      <c r="E1574" s="60"/>
      <c r="F1574" s="267"/>
    </row>
    <row r="1575" spans="5:6">
      <c r="E1575" s="60"/>
      <c r="F1575" s="267"/>
    </row>
    <row r="1576" spans="5:6">
      <c r="E1576" s="60"/>
      <c r="F1576" s="267"/>
    </row>
    <row r="1577" spans="5:6">
      <c r="E1577" s="60"/>
      <c r="F1577" s="267"/>
    </row>
    <row r="1578" spans="5:6">
      <c r="E1578" s="60"/>
      <c r="F1578" s="267"/>
    </row>
    <row r="1579" spans="5:6">
      <c r="E1579" s="60"/>
      <c r="F1579" s="267"/>
    </row>
    <row r="1580" spans="5:6">
      <c r="E1580" s="60"/>
      <c r="F1580" s="267"/>
    </row>
    <row r="1581" spans="5:6">
      <c r="E1581" s="60"/>
      <c r="F1581" s="267"/>
    </row>
    <row r="1582" spans="5:6">
      <c r="E1582" s="60"/>
      <c r="F1582" s="267"/>
    </row>
    <row r="1583" spans="5:6">
      <c r="E1583" s="60"/>
      <c r="F1583" s="267"/>
    </row>
    <row r="1584" spans="5:6">
      <c r="E1584" s="60"/>
      <c r="F1584" s="267"/>
    </row>
    <row r="1585" spans="5:6">
      <c r="E1585" s="60"/>
      <c r="F1585" s="267"/>
    </row>
    <row r="1586" spans="5:6">
      <c r="E1586" s="60"/>
      <c r="F1586" s="267"/>
    </row>
    <row r="1587" spans="5:6">
      <c r="E1587" s="60"/>
      <c r="F1587" s="267"/>
    </row>
    <row r="1588" spans="5:6">
      <c r="E1588" s="60"/>
      <c r="F1588" s="267"/>
    </row>
    <row r="1589" spans="5:6">
      <c r="E1589" s="60"/>
      <c r="F1589" s="267"/>
    </row>
    <row r="1590" spans="5:6">
      <c r="E1590" s="60"/>
      <c r="F1590" s="267"/>
    </row>
    <row r="1591" spans="5:6">
      <c r="E1591" s="60"/>
      <c r="F1591" s="267"/>
    </row>
    <row r="1592" spans="5:6">
      <c r="E1592" s="60"/>
      <c r="F1592" s="267"/>
    </row>
    <row r="1593" spans="5:6">
      <c r="E1593" s="60"/>
      <c r="F1593" s="267"/>
    </row>
    <row r="1594" spans="5:6">
      <c r="E1594" s="60"/>
      <c r="F1594" s="267"/>
    </row>
    <row r="1595" spans="5:6">
      <c r="E1595" s="60"/>
      <c r="F1595" s="267"/>
    </row>
    <row r="1596" spans="5:6">
      <c r="E1596" s="60"/>
      <c r="F1596" s="267"/>
    </row>
    <row r="1597" spans="5:6">
      <c r="E1597" s="60"/>
      <c r="F1597" s="267"/>
    </row>
    <row r="1598" spans="5:6">
      <c r="E1598" s="60"/>
      <c r="F1598" s="267"/>
    </row>
    <row r="1599" spans="5:6">
      <c r="E1599" s="60"/>
      <c r="F1599" s="267"/>
    </row>
    <row r="1600" spans="5:6">
      <c r="E1600" s="60"/>
      <c r="F1600" s="267"/>
    </row>
    <row r="1601" spans="5:6">
      <c r="E1601" s="60"/>
      <c r="F1601" s="267"/>
    </row>
    <row r="1602" spans="5:6">
      <c r="E1602" s="60"/>
      <c r="F1602" s="267"/>
    </row>
    <row r="1603" spans="5:6">
      <c r="E1603" s="60"/>
      <c r="F1603" s="267"/>
    </row>
    <row r="1604" spans="5:6">
      <c r="E1604" s="60"/>
      <c r="F1604" s="267"/>
    </row>
    <row r="1605" spans="5:6">
      <c r="E1605" s="60"/>
      <c r="F1605" s="267"/>
    </row>
    <row r="1606" spans="5:6">
      <c r="E1606" s="60"/>
      <c r="F1606" s="267"/>
    </row>
    <row r="1607" spans="5:6">
      <c r="E1607" s="60"/>
      <c r="F1607" s="267"/>
    </row>
    <row r="1608" spans="5:6">
      <c r="E1608" s="60"/>
      <c r="F1608" s="267"/>
    </row>
    <row r="1609" spans="5:6">
      <c r="E1609" s="60"/>
      <c r="F1609" s="267"/>
    </row>
    <row r="1610" spans="5:6">
      <c r="E1610" s="60"/>
      <c r="F1610" s="267"/>
    </row>
    <row r="1611" spans="5:6">
      <c r="E1611" s="60"/>
      <c r="F1611" s="267"/>
    </row>
    <row r="1612" spans="5:6">
      <c r="E1612" s="60"/>
      <c r="F1612" s="267"/>
    </row>
    <row r="1613" spans="5:6">
      <c r="E1613" s="60"/>
      <c r="F1613" s="267"/>
    </row>
    <row r="1614" spans="5:6">
      <c r="E1614" s="60"/>
      <c r="F1614" s="267"/>
    </row>
    <row r="1615" spans="5:6">
      <c r="E1615" s="60"/>
      <c r="F1615" s="267"/>
    </row>
    <row r="1616" spans="5:6">
      <c r="E1616" s="60"/>
      <c r="F1616" s="267"/>
    </row>
    <row r="1617" spans="5:6">
      <c r="E1617" s="60"/>
      <c r="F1617" s="267"/>
    </row>
    <row r="1618" spans="5:6">
      <c r="E1618" s="60"/>
      <c r="F1618" s="267"/>
    </row>
    <row r="1619" spans="5:6">
      <c r="E1619" s="60"/>
      <c r="F1619" s="267"/>
    </row>
    <row r="1620" spans="5:6">
      <c r="E1620" s="60"/>
      <c r="F1620" s="267"/>
    </row>
    <row r="1621" spans="5:6">
      <c r="E1621" s="60"/>
      <c r="F1621" s="267"/>
    </row>
    <row r="1622" spans="5:6">
      <c r="E1622" s="60"/>
      <c r="F1622" s="267"/>
    </row>
    <row r="1623" spans="5:6">
      <c r="E1623" s="60"/>
      <c r="F1623" s="267"/>
    </row>
    <row r="1624" spans="5:6">
      <c r="E1624" s="60"/>
      <c r="F1624" s="267"/>
    </row>
    <row r="1625" spans="5:6">
      <c r="E1625" s="60"/>
      <c r="F1625" s="267"/>
    </row>
    <row r="1626" spans="5:6">
      <c r="E1626" s="60"/>
      <c r="F1626" s="267"/>
    </row>
    <row r="1627" spans="5:6">
      <c r="E1627" s="60"/>
      <c r="F1627" s="267"/>
    </row>
    <row r="1628" spans="5:6">
      <c r="E1628" s="60"/>
      <c r="F1628" s="267"/>
    </row>
    <row r="1629" spans="5:6">
      <c r="E1629" s="60"/>
      <c r="F1629" s="267"/>
    </row>
    <row r="1630" spans="5:6">
      <c r="E1630" s="60"/>
      <c r="F1630" s="267"/>
    </row>
    <row r="1631" spans="5:6">
      <c r="E1631" s="60"/>
      <c r="F1631" s="267"/>
    </row>
    <row r="1632" spans="5:6">
      <c r="E1632" s="60"/>
      <c r="F1632" s="267"/>
    </row>
    <row r="1633" spans="5:6">
      <c r="E1633" s="60"/>
      <c r="F1633" s="267"/>
    </row>
    <row r="1634" spans="5:6">
      <c r="E1634" s="60"/>
      <c r="F1634" s="267"/>
    </row>
    <row r="1635" spans="5:6">
      <c r="E1635" s="60"/>
      <c r="F1635" s="267"/>
    </row>
    <row r="1636" spans="5:6">
      <c r="E1636" s="60"/>
      <c r="F1636" s="267"/>
    </row>
    <row r="1637" spans="5:6">
      <c r="E1637" s="60"/>
      <c r="F1637" s="267"/>
    </row>
    <row r="1638" spans="5:6">
      <c r="E1638" s="60"/>
      <c r="F1638" s="267"/>
    </row>
    <row r="1639" spans="5:6">
      <c r="E1639" s="60"/>
      <c r="F1639" s="267"/>
    </row>
    <row r="1640" spans="5:6">
      <c r="E1640" s="60"/>
      <c r="F1640" s="267"/>
    </row>
    <row r="1641" spans="5:6">
      <c r="E1641" s="60"/>
      <c r="F1641" s="267"/>
    </row>
    <row r="1642" spans="5:6">
      <c r="E1642" s="60"/>
      <c r="F1642" s="267"/>
    </row>
    <row r="1643" spans="5:6">
      <c r="E1643" s="60"/>
      <c r="F1643" s="267"/>
    </row>
    <row r="1644" spans="5:6">
      <c r="E1644" s="60"/>
      <c r="F1644" s="267"/>
    </row>
    <row r="1645" spans="5:6">
      <c r="E1645" s="60"/>
      <c r="F1645" s="267"/>
    </row>
    <row r="1646" spans="5:6">
      <c r="E1646" s="60"/>
      <c r="F1646" s="267"/>
    </row>
    <row r="1647" spans="5:6">
      <c r="E1647" s="60"/>
      <c r="F1647" s="267"/>
    </row>
    <row r="1648" spans="5:6">
      <c r="E1648" s="60"/>
      <c r="F1648" s="267"/>
    </row>
    <row r="1649" spans="5:6">
      <c r="E1649" s="60"/>
      <c r="F1649" s="267"/>
    </row>
    <row r="1650" spans="5:6">
      <c r="E1650" s="60"/>
      <c r="F1650" s="267"/>
    </row>
    <row r="1651" spans="5:6">
      <c r="E1651" s="60"/>
      <c r="F1651" s="267"/>
    </row>
    <row r="1652" spans="5:6">
      <c r="E1652" s="60"/>
      <c r="F1652" s="267"/>
    </row>
    <row r="1653" spans="5:6">
      <c r="E1653" s="60"/>
      <c r="F1653" s="267"/>
    </row>
    <row r="1654" spans="5:6">
      <c r="E1654" s="60"/>
      <c r="F1654" s="267"/>
    </row>
    <row r="1655" spans="5:6">
      <c r="E1655" s="60"/>
      <c r="F1655" s="267"/>
    </row>
    <row r="1656" spans="5:6">
      <c r="E1656" s="60"/>
      <c r="F1656" s="267"/>
    </row>
    <row r="1657" spans="5:6">
      <c r="E1657" s="60"/>
      <c r="F1657" s="267"/>
    </row>
    <row r="1658" spans="5:6">
      <c r="E1658" s="60"/>
      <c r="F1658" s="267"/>
    </row>
    <row r="1659" spans="5:6">
      <c r="E1659" s="60"/>
      <c r="F1659" s="267"/>
    </row>
    <row r="1660" spans="5:6">
      <c r="E1660" s="60"/>
      <c r="F1660" s="267"/>
    </row>
    <row r="1661" spans="5:6">
      <c r="E1661" s="60"/>
      <c r="F1661" s="267"/>
    </row>
    <row r="1662" spans="5:6">
      <c r="E1662" s="60"/>
      <c r="F1662" s="267"/>
    </row>
    <row r="1663" spans="5:6">
      <c r="E1663" s="60"/>
      <c r="F1663" s="267"/>
    </row>
    <row r="1664" spans="5:6">
      <c r="E1664" s="60"/>
      <c r="F1664" s="267"/>
    </row>
    <row r="1665" spans="5:6">
      <c r="E1665" s="60"/>
      <c r="F1665" s="267"/>
    </row>
    <row r="1666" spans="5:6">
      <c r="E1666" s="60"/>
      <c r="F1666" s="267"/>
    </row>
    <row r="1667" spans="5:6">
      <c r="E1667" s="60"/>
      <c r="F1667" s="267"/>
    </row>
    <row r="1668" spans="5:6">
      <c r="E1668" s="60"/>
      <c r="F1668" s="267"/>
    </row>
    <row r="1669" spans="5:6">
      <c r="E1669" s="60"/>
      <c r="F1669" s="267"/>
    </row>
    <row r="1670" spans="5:6">
      <c r="E1670" s="60"/>
      <c r="F1670" s="267"/>
    </row>
    <row r="1671" spans="5:6">
      <c r="E1671" s="60"/>
      <c r="F1671" s="267"/>
    </row>
    <row r="1672" spans="5:6">
      <c r="E1672" s="60"/>
      <c r="F1672" s="267"/>
    </row>
    <row r="1673" spans="5:6">
      <c r="E1673" s="60"/>
      <c r="F1673" s="267"/>
    </row>
    <row r="1674" spans="5:6">
      <c r="E1674" s="60"/>
      <c r="F1674" s="267"/>
    </row>
    <row r="1675" spans="5:6">
      <c r="E1675" s="60"/>
      <c r="F1675" s="267"/>
    </row>
    <row r="1676" spans="5:6">
      <c r="E1676" s="60"/>
      <c r="F1676" s="267"/>
    </row>
    <row r="1677" spans="5:6">
      <c r="E1677" s="60"/>
      <c r="F1677" s="267"/>
    </row>
    <row r="1678" spans="5:6">
      <c r="E1678" s="60"/>
      <c r="F1678" s="267"/>
    </row>
    <row r="1679" spans="5:6">
      <c r="E1679" s="60"/>
      <c r="F1679" s="267"/>
    </row>
    <row r="1680" spans="5:6">
      <c r="E1680" s="60"/>
      <c r="F1680" s="267"/>
    </row>
    <row r="1681" spans="5:6">
      <c r="E1681" s="60"/>
      <c r="F1681" s="267"/>
    </row>
    <row r="1682" spans="5:6">
      <c r="E1682" s="60"/>
      <c r="F1682" s="267"/>
    </row>
    <row r="1683" spans="5:6">
      <c r="E1683" s="60"/>
      <c r="F1683" s="267"/>
    </row>
    <row r="1684" spans="5:6">
      <c r="E1684" s="60"/>
      <c r="F1684" s="267"/>
    </row>
    <row r="1685" spans="5:6">
      <c r="E1685" s="60"/>
      <c r="F1685" s="267"/>
    </row>
    <row r="1686" spans="5:6">
      <c r="E1686" s="60"/>
      <c r="F1686" s="267"/>
    </row>
    <row r="1687" spans="5:6">
      <c r="E1687" s="60"/>
      <c r="F1687" s="267"/>
    </row>
    <row r="1688" spans="5:6">
      <c r="E1688" s="60"/>
      <c r="F1688" s="267"/>
    </row>
    <row r="1689" spans="5:6">
      <c r="E1689" s="60"/>
      <c r="F1689" s="267"/>
    </row>
    <row r="1690" spans="5:6">
      <c r="E1690" s="60"/>
      <c r="F1690" s="267"/>
    </row>
    <row r="1691" spans="5:6">
      <c r="E1691" s="60"/>
      <c r="F1691" s="267"/>
    </row>
    <row r="1692" spans="5:6">
      <c r="E1692" s="60"/>
      <c r="F1692" s="267"/>
    </row>
    <row r="1693" spans="5:6">
      <c r="E1693" s="60"/>
      <c r="F1693" s="267"/>
    </row>
    <row r="1694" spans="5:6">
      <c r="E1694" s="60"/>
      <c r="F1694" s="267"/>
    </row>
    <row r="1695" spans="5:6">
      <c r="E1695" s="60"/>
      <c r="F1695" s="267"/>
    </row>
    <row r="1696" spans="5:6">
      <c r="E1696" s="60"/>
      <c r="F1696" s="267"/>
    </row>
    <row r="1697" spans="5:6">
      <c r="E1697" s="60"/>
      <c r="F1697" s="267"/>
    </row>
    <row r="1698" spans="5:6">
      <c r="E1698" s="60"/>
      <c r="F1698" s="267"/>
    </row>
    <row r="1699" spans="5:6">
      <c r="E1699" s="60"/>
      <c r="F1699" s="267"/>
    </row>
    <row r="1700" spans="5:6">
      <c r="E1700" s="60"/>
      <c r="F1700" s="267"/>
    </row>
    <row r="1701" spans="5:6">
      <c r="E1701" s="60"/>
      <c r="F1701" s="267"/>
    </row>
    <row r="1702" spans="5:6">
      <c r="E1702" s="60"/>
      <c r="F1702" s="267"/>
    </row>
    <row r="1703" spans="5:6">
      <c r="E1703" s="60"/>
      <c r="F1703" s="267"/>
    </row>
    <row r="1704" spans="5:6">
      <c r="E1704" s="60"/>
      <c r="F1704" s="267"/>
    </row>
    <row r="1705" spans="5:6">
      <c r="E1705" s="60"/>
      <c r="F1705" s="267"/>
    </row>
    <row r="1706" spans="5:6">
      <c r="E1706" s="60"/>
      <c r="F1706" s="267"/>
    </row>
    <row r="1707" spans="5:6">
      <c r="E1707" s="60"/>
      <c r="F1707" s="267"/>
    </row>
    <row r="1708" spans="5:6">
      <c r="E1708" s="60"/>
      <c r="F1708" s="267"/>
    </row>
    <row r="1709" spans="5:6">
      <c r="E1709" s="60"/>
      <c r="F1709" s="267"/>
    </row>
    <row r="1710" spans="5:6">
      <c r="E1710" s="60"/>
      <c r="F1710" s="267"/>
    </row>
    <row r="1711" spans="5:6">
      <c r="E1711" s="60"/>
      <c r="F1711" s="267"/>
    </row>
    <row r="1712" spans="5:6">
      <c r="E1712" s="60"/>
      <c r="F1712" s="267"/>
    </row>
    <row r="1713" spans="5:6">
      <c r="E1713" s="60"/>
      <c r="F1713" s="267"/>
    </row>
    <row r="1714" spans="5:6">
      <c r="E1714" s="60"/>
      <c r="F1714" s="267"/>
    </row>
    <row r="1715" spans="5:6">
      <c r="E1715" s="60"/>
      <c r="F1715" s="267"/>
    </row>
    <row r="1716" spans="5:6">
      <c r="E1716" s="60"/>
      <c r="F1716" s="267"/>
    </row>
    <row r="1717" spans="5:6">
      <c r="E1717" s="60"/>
      <c r="F1717" s="267"/>
    </row>
    <row r="1718" spans="5:6">
      <c r="E1718" s="60"/>
      <c r="F1718" s="267"/>
    </row>
    <row r="1719" spans="5:6">
      <c r="E1719" s="60"/>
      <c r="F1719" s="267"/>
    </row>
    <row r="1720" spans="5:6">
      <c r="E1720" s="60"/>
      <c r="F1720" s="267"/>
    </row>
    <row r="1721" spans="5:6">
      <c r="E1721" s="60"/>
      <c r="F1721" s="267"/>
    </row>
    <row r="1722" spans="5:6">
      <c r="E1722" s="60"/>
      <c r="F1722" s="267"/>
    </row>
    <row r="1723" spans="5:6">
      <c r="E1723" s="60"/>
      <c r="F1723" s="267"/>
    </row>
    <row r="1724" spans="5:6">
      <c r="E1724" s="60"/>
      <c r="F1724" s="267"/>
    </row>
    <row r="1725" spans="5:6">
      <c r="E1725" s="60"/>
      <c r="F1725" s="267"/>
    </row>
    <row r="1726" spans="5:6">
      <c r="E1726" s="60"/>
      <c r="F1726" s="267"/>
    </row>
    <row r="1727" spans="5:6">
      <c r="E1727" s="60"/>
      <c r="F1727" s="267"/>
    </row>
    <row r="1728" spans="5:6">
      <c r="E1728" s="60"/>
      <c r="F1728" s="267"/>
    </row>
    <row r="1729" spans="5:6">
      <c r="E1729" s="60"/>
      <c r="F1729" s="267"/>
    </row>
    <row r="1730" spans="5:6">
      <c r="E1730" s="60"/>
      <c r="F1730" s="267"/>
    </row>
    <row r="1731" spans="5:6">
      <c r="E1731" s="60"/>
      <c r="F1731" s="267"/>
    </row>
    <row r="1732" spans="5:6">
      <c r="E1732" s="60"/>
      <c r="F1732" s="267"/>
    </row>
    <row r="1733" spans="5:6">
      <c r="E1733" s="60"/>
      <c r="F1733" s="267"/>
    </row>
    <row r="1734" spans="5:6">
      <c r="E1734" s="60"/>
      <c r="F1734" s="267"/>
    </row>
    <row r="1735" spans="5:6">
      <c r="E1735" s="60"/>
      <c r="F1735" s="267"/>
    </row>
    <row r="1736" spans="5:6">
      <c r="E1736" s="60"/>
      <c r="F1736" s="267"/>
    </row>
    <row r="1737" spans="5:6">
      <c r="E1737" s="60"/>
      <c r="F1737" s="267"/>
    </row>
    <row r="1738" spans="5:6">
      <c r="E1738" s="60"/>
      <c r="F1738" s="267"/>
    </row>
    <row r="1739" spans="5:6">
      <c r="E1739" s="60"/>
      <c r="F1739" s="267"/>
    </row>
    <row r="1740" spans="5:6">
      <c r="E1740" s="60"/>
      <c r="F1740" s="267"/>
    </row>
    <row r="1741" spans="5:6">
      <c r="E1741" s="60"/>
      <c r="F1741" s="267"/>
    </row>
    <row r="1742" spans="5:6">
      <c r="E1742" s="60"/>
      <c r="F1742" s="267"/>
    </row>
    <row r="1743" spans="5:6">
      <c r="E1743" s="60"/>
      <c r="F1743" s="267"/>
    </row>
    <row r="1744" spans="5:6">
      <c r="E1744" s="60"/>
      <c r="F1744" s="267"/>
    </row>
    <row r="1745" spans="5:6">
      <c r="E1745" s="60"/>
      <c r="F1745" s="267"/>
    </row>
    <row r="1746" spans="5:6">
      <c r="E1746" s="60"/>
      <c r="F1746" s="267"/>
    </row>
    <row r="1747" spans="5:6">
      <c r="E1747" s="60"/>
      <c r="F1747" s="267"/>
    </row>
    <row r="1748" spans="5:6">
      <c r="E1748" s="60"/>
      <c r="F1748" s="267"/>
    </row>
    <row r="1749" spans="5:6">
      <c r="E1749" s="60"/>
      <c r="F1749" s="267"/>
    </row>
    <row r="1750" spans="5:6">
      <c r="E1750" s="60"/>
      <c r="F1750" s="267"/>
    </row>
    <row r="1751" spans="5:6">
      <c r="E1751" s="60"/>
      <c r="F1751" s="267"/>
    </row>
    <row r="1752" spans="5:6">
      <c r="E1752" s="60"/>
      <c r="F1752" s="267"/>
    </row>
    <row r="1753" spans="5:6">
      <c r="E1753" s="60"/>
      <c r="F1753" s="267"/>
    </row>
    <row r="1754" spans="5:6">
      <c r="E1754" s="60"/>
      <c r="F1754" s="267"/>
    </row>
    <row r="1755" spans="5:6">
      <c r="E1755" s="60"/>
      <c r="F1755" s="267"/>
    </row>
    <row r="1756" spans="5:6">
      <c r="E1756" s="60"/>
      <c r="F1756" s="267"/>
    </row>
    <row r="1757" spans="5:6">
      <c r="E1757" s="60"/>
      <c r="F1757" s="267"/>
    </row>
    <row r="1758" spans="5:6">
      <c r="E1758" s="60"/>
      <c r="F1758" s="267"/>
    </row>
    <row r="1759" spans="5:6">
      <c r="E1759" s="60"/>
      <c r="F1759" s="267"/>
    </row>
    <row r="1760" spans="5:6">
      <c r="E1760" s="60"/>
      <c r="F1760" s="267"/>
    </row>
    <row r="1761" spans="5:6">
      <c r="E1761" s="60"/>
      <c r="F1761" s="267"/>
    </row>
    <row r="1762" spans="5:6">
      <c r="E1762" s="60"/>
      <c r="F1762" s="267"/>
    </row>
    <row r="1763" spans="5:6">
      <c r="E1763" s="60"/>
      <c r="F1763" s="267"/>
    </row>
    <row r="1764" spans="5:6">
      <c r="E1764" s="60"/>
      <c r="F1764" s="267"/>
    </row>
    <row r="1765" spans="5:6">
      <c r="E1765" s="60"/>
      <c r="F1765" s="267"/>
    </row>
    <row r="1766" spans="5:6">
      <c r="E1766" s="60"/>
      <c r="F1766" s="267"/>
    </row>
    <row r="1767" spans="5:6">
      <c r="E1767" s="60"/>
      <c r="F1767" s="267"/>
    </row>
    <row r="1768" spans="5:6">
      <c r="E1768" s="60"/>
      <c r="F1768" s="267"/>
    </row>
    <row r="1769" spans="5:6">
      <c r="E1769" s="60"/>
      <c r="F1769" s="267"/>
    </row>
    <row r="1770" spans="5:6">
      <c r="E1770" s="60"/>
      <c r="F1770" s="267"/>
    </row>
    <row r="1771" spans="5:6">
      <c r="E1771" s="60"/>
      <c r="F1771" s="267"/>
    </row>
    <row r="1772" spans="5:6">
      <c r="E1772" s="60"/>
      <c r="F1772" s="267"/>
    </row>
    <row r="1773" spans="5:6">
      <c r="E1773" s="60"/>
      <c r="F1773" s="267"/>
    </row>
    <row r="1774" spans="5:6">
      <c r="E1774" s="60"/>
      <c r="F1774" s="267"/>
    </row>
    <row r="1775" spans="5:6">
      <c r="E1775" s="60"/>
      <c r="F1775" s="267"/>
    </row>
    <row r="1776" spans="5:6">
      <c r="E1776" s="60"/>
      <c r="F1776" s="267"/>
    </row>
    <row r="1777" spans="5:6">
      <c r="E1777" s="60"/>
      <c r="F1777" s="267"/>
    </row>
    <row r="1778" spans="5:6">
      <c r="E1778" s="60"/>
      <c r="F1778" s="267"/>
    </row>
    <row r="1779" spans="5:6">
      <c r="E1779" s="60"/>
      <c r="F1779" s="267"/>
    </row>
    <row r="1780" spans="5:6">
      <c r="E1780" s="60"/>
      <c r="F1780" s="267"/>
    </row>
    <row r="1781" spans="5:6">
      <c r="E1781" s="60"/>
      <c r="F1781" s="267"/>
    </row>
    <row r="1782" spans="5:6">
      <c r="E1782" s="60"/>
      <c r="F1782" s="267"/>
    </row>
    <row r="1783" spans="5:6">
      <c r="E1783" s="60"/>
      <c r="F1783" s="267"/>
    </row>
    <row r="1784" spans="5:6">
      <c r="E1784" s="60"/>
      <c r="F1784" s="267"/>
    </row>
    <row r="1785" spans="5:6">
      <c r="E1785" s="60"/>
      <c r="F1785" s="267"/>
    </row>
    <row r="1786" spans="5:6">
      <c r="E1786" s="60"/>
      <c r="F1786" s="267"/>
    </row>
    <row r="1787" spans="5:6">
      <c r="E1787" s="60"/>
      <c r="F1787" s="267"/>
    </row>
    <row r="1788" spans="5:6">
      <c r="E1788" s="60"/>
      <c r="F1788" s="267"/>
    </row>
    <row r="1789" spans="5:6">
      <c r="E1789" s="60"/>
      <c r="F1789" s="267"/>
    </row>
    <row r="1790" spans="5:6">
      <c r="E1790" s="60"/>
      <c r="F1790" s="267"/>
    </row>
    <row r="1791" spans="5:6">
      <c r="E1791" s="60"/>
      <c r="F1791" s="267"/>
    </row>
    <row r="1792" spans="5:6">
      <c r="E1792" s="60"/>
      <c r="F1792" s="267"/>
    </row>
    <row r="1793" spans="5:6">
      <c r="E1793" s="60"/>
      <c r="F1793" s="267"/>
    </row>
    <row r="1794" spans="5:6">
      <c r="E1794" s="60"/>
      <c r="F1794" s="267"/>
    </row>
    <row r="1795" spans="5:6">
      <c r="E1795" s="60"/>
      <c r="F1795" s="267"/>
    </row>
    <row r="1796" spans="5:6">
      <c r="E1796" s="60"/>
      <c r="F1796" s="267"/>
    </row>
    <row r="1797" spans="5:6">
      <c r="E1797" s="60"/>
      <c r="F1797" s="267"/>
    </row>
    <row r="1798" spans="5:6">
      <c r="E1798" s="60"/>
      <c r="F1798" s="267"/>
    </row>
    <row r="1799" spans="5:6">
      <c r="E1799" s="60"/>
      <c r="F1799" s="267"/>
    </row>
    <row r="1800" spans="5:6">
      <c r="E1800" s="60"/>
      <c r="F1800" s="267"/>
    </row>
    <row r="1801" spans="5:6">
      <c r="E1801" s="60"/>
      <c r="F1801" s="267"/>
    </row>
    <row r="1802" spans="5:6">
      <c r="E1802" s="60"/>
      <c r="F1802" s="267"/>
    </row>
    <row r="1803" spans="5:6">
      <c r="E1803" s="60"/>
      <c r="F1803" s="267"/>
    </row>
    <row r="1804" spans="5:6">
      <c r="E1804" s="60"/>
      <c r="F1804" s="267"/>
    </row>
    <row r="1805" spans="5:6">
      <c r="E1805" s="60"/>
      <c r="F1805" s="267"/>
    </row>
    <row r="1806" spans="5:6">
      <c r="E1806" s="60"/>
      <c r="F1806" s="267"/>
    </row>
    <row r="1807" spans="5:6">
      <c r="E1807" s="60"/>
      <c r="F1807" s="267"/>
    </row>
    <row r="1808" spans="5:6">
      <c r="E1808" s="60"/>
      <c r="F1808" s="267"/>
    </row>
    <row r="1809" spans="5:6">
      <c r="E1809" s="60"/>
      <c r="F1809" s="267"/>
    </row>
    <row r="1810" spans="5:6">
      <c r="E1810" s="60"/>
      <c r="F1810" s="267"/>
    </row>
    <row r="1811" spans="5:6">
      <c r="E1811" s="60"/>
      <c r="F1811" s="267"/>
    </row>
    <row r="1812" spans="5:6">
      <c r="E1812" s="60"/>
      <c r="F1812" s="267"/>
    </row>
    <row r="1813" spans="5:6">
      <c r="E1813" s="60"/>
      <c r="F1813" s="267"/>
    </row>
    <row r="1814" spans="5:6">
      <c r="E1814" s="60"/>
      <c r="F1814" s="267"/>
    </row>
    <row r="1815" spans="5:6">
      <c r="E1815" s="60"/>
      <c r="F1815" s="267"/>
    </row>
    <row r="1816" spans="5:6">
      <c r="E1816" s="60"/>
      <c r="F1816" s="267"/>
    </row>
    <row r="1817" spans="5:6">
      <c r="E1817" s="60"/>
      <c r="F1817" s="267"/>
    </row>
    <row r="1818" spans="5:6">
      <c r="E1818" s="60"/>
      <c r="F1818" s="267"/>
    </row>
    <row r="1819" spans="5:6">
      <c r="E1819" s="60"/>
      <c r="F1819" s="267"/>
    </row>
    <row r="1820" spans="5:6">
      <c r="E1820" s="60"/>
      <c r="F1820" s="267"/>
    </row>
    <row r="1821" spans="5:6">
      <c r="E1821" s="60"/>
      <c r="F1821" s="267"/>
    </row>
    <row r="1822" spans="5:6">
      <c r="E1822" s="60"/>
      <c r="F1822" s="267"/>
    </row>
    <row r="1823" spans="5:6">
      <c r="E1823" s="60"/>
      <c r="F1823" s="267"/>
    </row>
    <row r="1824" spans="5:6">
      <c r="E1824" s="60"/>
      <c r="F1824" s="267"/>
    </row>
    <row r="1825" spans="5:6">
      <c r="E1825" s="60"/>
      <c r="F1825" s="267"/>
    </row>
    <row r="1826" spans="5:6">
      <c r="E1826" s="60"/>
      <c r="F1826" s="267"/>
    </row>
    <row r="1827" spans="5:6">
      <c r="E1827" s="60"/>
      <c r="F1827" s="267"/>
    </row>
    <row r="1828" spans="5:6">
      <c r="E1828" s="60"/>
      <c r="F1828" s="267"/>
    </row>
    <row r="1829" spans="5:6">
      <c r="E1829" s="60"/>
      <c r="F1829" s="267"/>
    </row>
    <row r="1830" spans="5:6">
      <c r="E1830" s="60"/>
      <c r="F1830" s="267"/>
    </row>
    <row r="1831" spans="5:6">
      <c r="E1831" s="60"/>
      <c r="F1831" s="267"/>
    </row>
    <row r="1832" spans="5:6">
      <c r="E1832" s="60"/>
      <c r="F1832" s="267"/>
    </row>
    <row r="1833" spans="5:6">
      <c r="E1833" s="60"/>
      <c r="F1833" s="267"/>
    </row>
    <row r="1834" spans="5:6">
      <c r="E1834" s="60"/>
      <c r="F1834" s="267"/>
    </row>
    <row r="1835" spans="5:6">
      <c r="E1835" s="60"/>
      <c r="F1835" s="267"/>
    </row>
    <row r="1836" spans="5:6">
      <c r="E1836" s="60"/>
      <c r="F1836" s="267"/>
    </row>
    <row r="1837" spans="5:6">
      <c r="E1837" s="60"/>
      <c r="F1837" s="267"/>
    </row>
    <row r="1838" spans="5:6">
      <c r="E1838" s="60"/>
      <c r="F1838" s="267"/>
    </row>
    <row r="1839" spans="5:6">
      <c r="E1839" s="60"/>
      <c r="F1839" s="267"/>
    </row>
    <row r="1840" spans="5:6">
      <c r="E1840" s="60"/>
      <c r="F1840" s="267"/>
    </row>
    <row r="1841" spans="5:6">
      <c r="E1841" s="60"/>
      <c r="F1841" s="267"/>
    </row>
    <row r="1842" spans="5:6">
      <c r="E1842" s="60"/>
      <c r="F1842" s="267"/>
    </row>
    <row r="1843" spans="5:6">
      <c r="E1843" s="60"/>
      <c r="F1843" s="267"/>
    </row>
    <row r="1844" spans="5:6">
      <c r="E1844" s="60"/>
      <c r="F1844" s="267"/>
    </row>
    <row r="1845" spans="5:6">
      <c r="E1845" s="60"/>
      <c r="F1845" s="267"/>
    </row>
    <row r="1846" spans="5:6">
      <c r="E1846" s="60"/>
      <c r="F1846" s="267"/>
    </row>
    <row r="1847" spans="5:6">
      <c r="E1847" s="60"/>
      <c r="F1847" s="267"/>
    </row>
    <row r="1848" spans="5:6">
      <c r="E1848" s="60"/>
      <c r="F1848" s="267"/>
    </row>
    <row r="1849" spans="5:6">
      <c r="E1849" s="60"/>
      <c r="F1849" s="267"/>
    </row>
    <row r="1850" spans="5:6">
      <c r="E1850" s="60"/>
      <c r="F1850" s="267"/>
    </row>
    <row r="1851" spans="5:6">
      <c r="E1851" s="60"/>
      <c r="F1851" s="267"/>
    </row>
    <row r="1852" spans="5:6">
      <c r="E1852" s="60"/>
      <c r="F1852" s="267"/>
    </row>
    <row r="1853" spans="5:6">
      <c r="E1853" s="60"/>
      <c r="F1853" s="267"/>
    </row>
    <row r="1854" spans="5:6">
      <c r="E1854" s="60"/>
      <c r="F1854" s="267"/>
    </row>
    <row r="1855" spans="5:6">
      <c r="E1855" s="60"/>
      <c r="F1855" s="267"/>
    </row>
    <row r="1856" spans="5:6">
      <c r="E1856" s="60"/>
      <c r="F1856" s="267"/>
    </row>
    <row r="1857" spans="5:6">
      <c r="E1857" s="60"/>
      <c r="F1857" s="267"/>
    </row>
    <row r="1858" spans="5:6">
      <c r="E1858" s="60"/>
      <c r="F1858" s="267"/>
    </row>
    <row r="1859" spans="5:6">
      <c r="E1859" s="60"/>
      <c r="F1859" s="267"/>
    </row>
    <row r="1860" spans="5:6">
      <c r="E1860" s="60"/>
      <c r="F1860" s="267"/>
    </row>
    <row r="1861" spans="5:6">
      <c r="E1861" s="60"/>
      <c r="F1861" s="267"/>
    </row>
    <row r="1862" spans="5:6">
      <c r="E1862" s="60"/>
      <c r="F1862" s="267"/>
    </row>
    <row r="1863" spans="5:6">
      <c r="E1863" s="60"/>
      <c r="F1863" s="267"/>
    </row>
    <row r="1864" spans="5:6">
      <c r="E1864" s="60"/>
      <c r="F1864" s="267"/>
    </row>
    <row r="1865" spans="5:6">
      <c r="E1865" s="60"/>
      <c r="F1865" s="267"/>
    </row>
    <row r="1866" spans="5:6">
      <c r="E1866" s="60"/>
      <c r="F1866" s="267"/>
    </row>
    <row r="1867" spans="5:6">
      <c r="E1867" s="60"/>
      <c r="F1867" s="267"/>
    </row>
    <row r="1868" spans="5:6">
      <c r="E1868" s="60"/>
      <c r="F1868" s="267"/>
    </row>
    <row r="1869" spans="5:6">
      <c r="E1869" s="60"/>
      <c r="F1869" s="267"/>
    </row>
    <row r="1870" spans="5:6">
      <c r="E1870" s="60"/>
      <c r="F1870" s="267"/>
    </row>
    <row r="1871" spans="5:6">
      <c r="E1871" s="60"/>
      <c r="F1871" s="267"/>
    </row>
    <row r="1872" spans="5:6">
      <c r="E1872" s="60"/>
      <c r="F1872" s="267"/>
    </row>
    <row r="1873" spans="5:6">
      <c r="E1873" s="60"/>
      <c r="F1873" s="267"/>
    </row>
    <row r="1874" spans="5:6">
      <c r="E1874" s="60"/>
      <c r="F1874" s="267"/>
    </row>
    <row r="1875" spans="5:6">
      <c r="E1875" s="60"/>
      <c r="F1875" s="267"/>
    </row>
    <row r="1876" spans="5:6">
      <c r="E1876" s="60"/>
      <c r="F1876" s="267"/>
    </row>
    <row r="1877" spans="5:6">
      <c r="E1877" s="60"/>
      <c r="F1877" s="267"/>
    </row>
    <row r="1878" spans="5:6">
      <c r="E1878" s="60"/>
      <c r="F1878" s="267"/>
    </row>
    <row r="1879" spans="5:6">
      <c r="E1879" s="60"/>
      <c r="F1879" s="267"/>
    </row>
    <row r="1880" spans="5:6">
      <c r="E1880" s="60"/>
      <c r="F1880" s="267"/>
    </row>
    <row r="1881" spans="5:6">
      <c r="E1881" s="60"/>
      <c r="F1881" s="267"/>
    </row>
    <row r="1882" spans="5:6">
      <c r="E1882" s="60"/>
      <c r="F1882" s="267"/>
    </row>
    <row r="1883" spans="5:6">
      <c r="E1883" s="60"/>
      <c r="F1883" s="267"/>
    </row>
    <row r="1884" spans="5:6">
      <c r="E1884" s="60"/>
      <c r="F1884" s="267"/>
    </row>
    <row r="1885" spans="5:6">
      <c r="E1885" s="60"/>
      <c r="F1885" s="267"/>
    </row>
    <row r="1886" spans="5:6">
      <c r="E1886" s="60"/>
      <c r="F1886" s="267"/>
    </row>
    <row r="1887" spans="5:6">
      <c r="E1887" s="60"/>
      <c r="F1887" s="267"/>
    </row>
    <row r="1888" spans="5:6">
      <c r="E1888" s="60"/>
      <c r="F1888" s="267"/>
    </row>
    <row r="1889" spans="5:6">
      <c r="E1889" s="60"/>
      <c r="F1889" s="267"/>
    </row>
    <row r="1890" spans="5:6">
      <c r="E1890" s="60"/>
      <c r="F1890" s="267"/>
    </row>
    <row r="1891" spans="5:6">
      <c r="E1891" s="60"/>
      <c r="F1891" s="267"/>
    </row>
    <row r="1892" spans="5:6">
      <c r="E1892" s="60"/>
      <c r="F1892" s="267"/>
    </row>
    <row r="1893" spans="5:6">
      <c r="E1893" s="60"/>
      <c r="F1893" s="267"/>
    </row>
    <row r="1894" spans="5:6">
      <c r="E1894" s="60"/>
      <c r="F1894" s="267"/>
    </row>
    <row r="1895" spans="5:6">
      <c r="E1895" s="60"/>
      <c r="F1895" s="267"/>
    </row>
    <row r="1896" spans="5:6">
      <c r="E1896" s="60"/>
      <c r="F1896" s="267"/>
    </row>
    <row r="1897" spans="5:6">
      <c r="E1897" s="60"/>
      <c r="F1897" s="267"/>
    </row>
    <row r="1898" spans="5:6">
      <c r="E1898" s="60"/>
      <c r="F1898" s="267"/>
    </row>
    <row r="1899" spans="5:6">
      <c r="E1899" s="60"/>
      <c r="F1899" s="267"/>
    </row>
    <row r="1900" spans="5:6">
      <c r="E1900" s="60"/>
      <c r="F1900" s="267"/>
    </row>
    <row r="1901" spans="5:6">
      <c r="E1901" s="60"/>
      <c r="F1901" s="267"/>
    </row>
    <row r="1902" spans="5:6">
      <c r="E1902" s="60"/>
      <c r="F1902" s="267"/>
    </row>
    <row r="1903" spans="5:6">
      <c r="E1903" s="60"/>
      <c r="F1903" s="267"/>
    </row>
    <row r="1904" spans="5:6">
      <c r="E1904" s="60"/>
      <c r="F1904" s="267"/>
    </row>
    <row r="1905" spans="5:6">
      <c r="E1905" s="60"/>
      <c r="F1905" s="267"/>
    </row>
    <row r="1906" spans="5:6">
      <c r="E1906" s="60"/>
      <c r="F1906" s="267"/>
    </row>
    <row r="1907" spans="5:6">
      <c r="E1907" s="60"/>
      <c r="F1907" s="267"/>
    </row>
    <row r="1908" spans="5:6">
      <c r="E1908" s="60"/>
      <c r="F1908" s="267"/>
    </row>
    <row r="1909" spans="5:6">
      <c r="E1909" s="60"/>
      <c r="F1909" s="267"/>
    </row>
    <row r="1910" spans="5:6">
      <c r="E1910" s="60"/>
      <c r="F1910" s="267"/>
    </row>
    <row r="1911" spans="5:6">
      <c r="E1911" s="60"/>
      <c r="F1911" s="267"/>
    </row>
    <row r="1912" spans="5:6">
      <c r="E1912" s="60"/>
      <c r="F1912" s="267"/>
    </row>
    <row r="1913" spans="5:6">
      <c r="E1913" s="60"/>
      <c r="F1913" s="267"/>
    </row>
    <row r="1914" spans="5:6">
      <c r="E1914" s="60"/>
      <c r="F1914" s="267"/>
    </row>
    <row r="1915" spans="5:6">
      <c r="E1915" s="60"/>
      <c r="F1915" s="267"/>
    </row>
    <row r="1916" spans="5:6">
      <c r="E1916" s="60"/>
      <c r="F1916" s="267"/>
    </row>
    <row r="1917" spans="5:6">
      <c r="E1917" s="60"/>
      <c r="F1917" s="267"/>
    </row>
    <row r="1918" spans="5:6">
      <c r="E1918" s="60"/>
      <c r="F1918" s="267"/>
    </row>
    <row r="1919" spans="5:6">
      <c r="E1919" s="60"/>
      <c r="F1919" s="267"/>
    </row>
    <row r="1920" spans="5:6">
      <c r="E1920" s="60"/>
      <c r="F1920" s="267"/>
    </row>
    <row r="1921" spans="5:6">
      <c r="E1921" s="60"/>
      <c r="F1921" s="267"/>
    </row>
    <row r="1922" spans="5:6">
      <c r="E1922" s="60"/>
      <c r="F1922" s="267"/>
    </row>
    <row r="1923" spans="5:6">
      <c r="E1923" s="60"/>
      <c r="F1923" s="267"/>
    </row>
    <row r="1924" spans="5:6">
      <c r="E1924" s="60"/>
      <c r="F1924" s="267"/>
    </row>
    <row r="1925" spans="5:6">
      <c r="E1925" s="60"/>
      <c r="F1925" s="267"/>
    </row>
    <row r="1926" spans="5:6">
      <c r="E1926" s="60"/>
      <c r="F1926" s="267"/>
    </row>
    <row r="1927" spans="5:6">
      <c r="E1927" s="60"/>
      <c r="F1927" s="267"/>
    </row>
    <row r="1928" spans="5:6">
      <c r="E1928" s="60"/>
      <c r="F1928" s="267"/>
    </row>
    <row r="1929" spans="5:6">
      <c r="E1929" s="60"/>
      <c r="F1929" s="267"/>
    </row>
    <row r="1930" spans="5:6">
      <c r="E1930" s="60"/>
      <c r="F1930" s="267"/>
    </row>
    <row r="1931" spans="5:6">
      <c r="E1931" s="60"/>
      <c r="F1931" s="267"/>
    </row>
    <row r="1932" spans="5:6">
      <c r="E1932" s="60"/>
      <c r="F1932" s="267"/>
    </row>
    <row r="1933" spans="5:6">
      <c r="E1933" s="60"/>
      <c r="F1933" s="267"/>
    </row>
    <row r="1934" spans="5:6">
      <c r="E1934" s="60"/>
      <c r="F1934" s="267"/>
    </row>
    <row r="1935" spans="5:6">
      <c r="E1935" s="60"/>
      <c r="F1935" s="267"/>
    </row>
    <row r="1936" spans="5:6">
      <c r="E1936" s="60"/>
      <c r="F1936" s="267"/>
    </row>
    <row r="1937" spans="5:6">
      <c r="E1937" s="60"/>
      <c r="F1937" s="267"/>
    </row>
    <row r="1938" spans="5:6">
      <c r="E1938" s="60"/>
      <c r="F1938" s="267"/>
    </row>
    <row r="1939" spans="5:6">
      <c r="E1939" s="60"/>
      <c r="F1939" s="267"/>
    </row>
    <row r="1940" spans="5:6">
      <c r="E1940" s="60"/>
      <c r="F1940" s="267"/>
    </row>
    <row r="1941" spans="5:6">
      <c r="E1941" s="60"/>
      <c r="F1941" s="267"/>
    </row>
    <row r="1942" spans="5:6">
      <c r="E1942" s="60"/>
      <c r="F1942" s="267"/>
    </row>
    <row r="1943" spans="5:6">
      <c r="E1943" s="60"/>
      <c r="F1943" s="267"/>
    </row>
    <row r="1944" spans="5:6">
      <c r="E1944" s="60"/>
      <c r="F1944" s="267"/>
    </row>
    <row r="1945" spans="5:6">
      <c r="E1945" s="60"/>
      <c r="F1945" s="267"/>
    </row>
    <row r="1946" spans="5:6">
      <c r="E1946" s="60"/>
      <c r="F1946" s="267"/>
    </row>
    <row r="1947" spans="5:6">
      <c r="E1947" s="60"/>
      <c r="F1947" s="267"/>
    </row>
    <row r="1948" spans="5:6">
      <c r="E1948" s="60"/>
      <c r="F1948" s="267"/>
    </row>
    <row r="1949" spans="5:6">
      <c r="E1949" s="60"/>
      <c r="F1949" s="267"/>
    </row>
    <row r="1950" spans="5:6">
      <c r="E1950" s="60"/>
      <c r="F1950" s="267"/>
    </row>
    <row r="1951" spans="5:6">
      <c r="E1951" s="60"/>
      <c r="F1951" s="267"/>
    </row>
    <row r="1952" spans="5:6">
      <c r="E1952" s="60"/>
      <c r="F1952" s="267"/>
    </row>
    <row r="1953" spans="5:6">
      <c r="E1953" s="60"/>
      <c r="F1953" s="267"/>
    </row>
    <row r="1954" spans="5:6">
      <c r="E1954" s="60"/>
      <c r="F1954" s="267"/>
    </row>
    <row r="1955" spans="5:6">
      <c r="E1955" s="60"/>
      <c r="F1955" s="267"/>
    </row>
    <row r="1956" spans="5:6">
      <c r="E1956" s="60"/>
      <c r="F1956" s="267"/>
    </row>
    <row r="1957" spans="5:6">
      <c r="E1957" s="60"/>
      <c r="F1957" s="267"/>
    </row>
    <row r="1958" spans="5:6">
      <c r="E1958" s="60"/>
      <c r="F1958" s="267"/>
    </row>
    <row r="1959" spans="5:6">
      <c r="E1959" s="60"/>
      <c r="F1959" s="267"/>
    </row>
    <row r="1960" spans="5:6">
      <c r="E1960" s="60"/>
      <c r="F1960" s="267"/>
    </row>
    <row r="1961" spans="5:6">
      <c r="E1961" s="60"/>
      <c r="F1961" s="267"/>
    </row>
    <row r="1962" spans="5:6">
      <c r="E1962" s="60"/>
      <c r="F1962" s="267"/>
    </row>
    <row r="1963" spans="5:6">
      <c r="E1963" s="60"/>
      <c r="F1963" s="267"/>
    </row>
    <row r="1964" spans="5:6">
      <c r="E1964" s="60"/>
      <c r="F1964" s="267"/>
    </row>
    <row r="1965" spans="5:6">
      <c r="E1965" s="60"/>
      <c r="F1965" s="267"/>
    </row>
    <row r="1966" spans="5:6">
      <c r="E1966" s="60"/>
      <c r="F1966" s="267"/>
    </row>
    <row r="1967" spans="5:6">
      <c r="E1967" s="60"/>
      <c r="F1967" s="267"/>
    </row>
    <row r="1968" spans="5:6">
      <c r="E1968" s="60"/>
      <c r="F1968" s="267"/>
    </row>
    <row r="1969" spans="5:6">
      <c r="E1969" s="60"/>
      <c r="F1969" s="267"/>
    </row>
    <row r="1970" spans="5:6">
      <c r="E1970" s="60"/>
      <c r="F1970" s="267"/>
    </row>
    <row r="1971" spans="5:6">
      <c r="E1971" s="60"/>
      <c r="F1971" s="267"/>
    </row>
    <row r="1972" spans="5:6">
      <c r="E1972" s="60"/>
      <c r="F1972" s="267"/>
    </row>
    <row r="1973" spans="5:6">
      <c r="E1973" s="60"/>
      <c r="F1973" s="267"/>
    </row>
    <row r="1974" spans="5:6">
      <c r="E1974" s="60"/>
      <c r="F1974" s="267"/>
    </row>
    <row r="1975" spans="5:6">
      <c r="E1975" s="60"/>
      <c r="F1975" s="267"/>
    </row>
    <row r="1976" spans="5:6">
      <c r="E1976" s="60"/>
      <c r="F1976" s="267"/>
    </row>
    <row r="1977" spans="5:6">
      <c r="E1977" s="60"/>
      <c r="F1977" s="267"/>
    </row>
    <row r="1978" spans="5:6">
      <c r="E1978" s="60"/>
      <c r="F1978" s="267"/>
    </row>
    <row r="1979" spans="5:6">
      <c r="E1979" s="60"/>
      <c r="F1979" s="267"/>
    </row>
    <row r="1980" spans="5:6">
      <c r="E1980" s="60"/>
      <c r="F1980" s="267"/>
    </row>
    <row r="1981" spans="5:6">
      <c r="E1981" s="60"/>
      <c r="F1981" s="267"/>
    </row>
    <row r="1982" spans="5:6">
      <c r="E1982" s="60"/>
      <c r="F1982" s="267"/>
    </row>
    <row r="1983" spans="5:6">
      <c r="E1983" s="60"/>
      <c r="F1983" s="267"/>
    </row>
    <row r="1984" spans="5:6">
      <c r="E1984" s="60"/>
      <c r="F1984" s="267"/>
    </row>
    <row r="1985" spans="5:6">
      <c r="E1985" s="60"/>
      <c r="F1985" s="267"/>
    </row>
    <row r="1986" spans="5:6">
      <c r="E1986" s="60"/>
      <c r="F1986" s="267"/>
    </row>
    <row r="1987" spans="5:6">
      <c r="E1987" s="60"/>
      <c r="F1987" s="267"/>
    </row>
    <row r="1988" spans="5:6">
      <c r="E1988" s="60"/>
      <c r="F1988" s="267"/>
    </row>
    <row r="1989" spans="5:6">
      <c r="E1989" s="60"/>
      <c r="F1989" s="267"/>
    </row>
    <row r="1990" spans="5:6">
      <c r="E1990" s="60"/>
      <c r="F1990" s="267"/>
    </row>
    <row r="1991" spans="5:6">
      <c r="E1991" s="60"/>
      <c r="F1991" s="267"/>
    </row>
    <row r="1992" spans="5:6">
      <c r="E1992" s="60"/>
      <c r="F1992" s="267"/>
    </row>
    <row r="1993" spans="5:6">
      <c r="E1993" s="60"/>
      <c r="F1993" s="267"/>
    </row>
    <row r="1994" spans="5:6">
      <c r="E1994" s="60"/>
      <c r="F1994" s="267"/>
    </row>
    <row r="1995" spans="5:6">
      <c r="E1995" s="60"/>
      <c r="F1995" s="267"/>
    </row>
    <row r="1996" spans="5:6">
      <c r="E1996" s="60"/>
      <c r="F1996" s="267"/>
    </row>
    <row r="1997" spans="5:6">
      <c r="E1997" s="60"/>
      <c r="F1997" s="267"/>
    </row>
    <row r="1998" spans="5:6">
      <c r="E1998" s="60"/>
      <c r="F1998" s="267"/>
    </row>
    <row r="1999" spans="5:6">
      <c r="E1999" s="60"/>
      <c r="F1999" s="267"/>
    </row>
    <row r="2000" spans="5:6">
      <c r="E2000" s="60"/>
      <c r="F2000" s="267"/>
    </row>
    <row r="2001" spans="5:6">
      <c r="E2001" s="60"/>
      <c r="F2001" s="267"/>
    </row>
    <row r="2002" spans="5:6">
      <c r="E2002" s="60"/>
      <c r="F2002" s="267"/>
    </row>
    <row r="2003" spans="5:6">
      <c r="E2003" s="60"/>
      <c r="F2003" s="267"/>
    </row>
    <row r="2004" spans="5:6">
      <c r="E2004" s="60"/>
      <c r="F2004" s="267"/>
    </row>
    <row r="2005" spans="5:6">
      <c r="E2005" s="60"/>
      <c r="F2005" s="267"/>
    </row>
    <row r="2006" spans="5:6">
      <c r="E2006" s="60"/>
      <c r="F2006" s="267"/>
    </row>
    <row r="2007" spans="5:6">
      <c r="E2007" s="60"/>
      <c r="F2007" s="267"/>
    </row>
    <row r="2008" spans="5:6">
      <c r="E2008" s="60"/>
      <c r="F2008" s="267"/>
    </row>
    <row r="2009" spans="5:6">
      <c r="E2009" s="60"/>
      <c r="F2009" s="267"/>
    </row>
    <row r="2010" spans="5:6">
      <c r="E2010" s="60"/>
      <c r="F2010" s="267"/>
    </row>
    <row r="2011" spans="5:6">
      <c r="E2011" s="60"/>
      <c r="F2011" s="267"/>
    </row>
    <row r="2012" spans="5:6">
      <c r="E2012" s="60"/>
      <c r="F2012" s="267"/>
    </row>
    <row r="2013" spans="5:6">
      <c r="E2013" s="60"/>
      <c r="F2013" s="267"/>
    </row>
    <row r="2014" spans="5:6">
      <c r="E2014" s="60"/>
      <c r="F2014" s="267"/>
    </row>
    <row r="2015" spans="5:6">
      <c r="E2015" s="60"/>
      <c r="F2015" s="267"/>
    </row>
    <row r="2016" spans="5:6">
      <c r="E2016" s="60"/>
      <c r="F2016" s="267"/>
    </row>
    <row r="2017" spans="5:6">
      <c r="E2017" s="60"/>
      <c r="F2017" s="267"/>
    </row>
    <row r="2018" spans="5:6">
      <c r="E2018" s="60"/>
      <c r="F2018" s="267"/>
    </row>
    <row r="2019" spans="5:6">
      <c r="E2019" s="60"/>
      <c r="F2019" s="267"/>
    </row>
    <row r="2020" spans="5:6">
      <c r="E2020" s="60"/>
      <c r="F2020" s="267"/>
    </row>
    <row r="2021" spans="5:6">
      <c r="E2021" s="60"/>
      <c r="F2021" s="267"/>
    </row>
    <row r="2022" spans="5:6">
      <c r="E2022" s="60"/>
      <c r="F2022" s="267"/>
    </row>
    <row r="2023" spans="5:6">
      <c r="E2023" s="60"/>
      <c r="F2023" s="267"/>
    </row>
    <row r="2024" spans="5:6">
      <c r="E2024" s="60"/>
      <c r="F2024" s="267"/>
    </row>
    <row r="2025" spans="5:6">
      <c r="E2025" s="60"/>
      <c r="F2025" s="267"/>
    </row>
    <row r="2026" spans="5:6">
      <c r="E2026" s="60"/>
      <c r="F2026" s="267"/>
    </row>
    <row r="2027" spans="5:6">
      <c r="E2027" s="60"/>
      <c r="F2027" s="267"/>
    </row>
    <row r="2028" spans="5:6">
      <c r="E2028" s="60"/>
      <c r="F2028" s="267"/>
    </row>
    <row r="2029" spans="5:6">
      <c r="E2029" s="60"/>
      <c r="F2029" s="267"/>
    </row>
    <row r="2030" spans="5:6">
      <c r="E2030" s="60"/>
      <c r="F2030" s="267"/>
    </row>
    <row r="2031" spans="5:6">
      <c r="E2031" s="60"/>
      <c r="F2031" s="267"/>
    </row>
    <row r="2032" spans="5:6">
      <c r="E2032" s="60"/>
      <c r="F2032" s="267"/>
    </row>
    <row r="2033" spans="5:6">
      <c r="E2033" s="60"/>
      <c r="F2033" s="267"/>
    </row>
    <row r="2034" spans="5:6">
      <c r="E2034" s="60"/>
      <c r="F2034" s="267"/>
    </row>
    <row r="2035" spans="5:6">
      <c r="E2035" s="60"/>
      <c r="F2035" s="267"/>
    </row>
    <row r="2036" spans="5:6">
      <c r="E2036" s="60"/>
      <c r="F2036" s="267"/>
    </row>
    <row r="2037" spans="5:6">
      <c r="E2037" s="60"/>
      <c r="F2037" s="267"/>
    </row>
    <row r="2038" spans="5:6">
      <c r="E2038" s="60"/>
      <c r="F2038" s="267"/>
    </row>
    <row r="2039" spans="5:6">
      <c r="E2039" s="60"/>
      <c r="F2039" s="267"/>
    </row>
    <row r="2040" spans="5:6">
      <c r="E2040" s="60"/>
      <c r="F2040" s="267"/>
    </row>
    <row r="2041" spans="5:6">
      <c r="E2041" s="60"/>
      <c r="F2041" s="267"/>
    </row>
    <row r="2042" spans="5:6">
      <c r="E2042" s="60"/>
      <c r="F2042" s="267"/>
    </row>
    <row r="2043" spans="5:6">
      <c r="E2043" s="60"/>
      <c r="F2043" s="267"/>
    </row>
    <row r="2044" spans="5:6">
      <c r="E2044" s="60"/>
      <c r="F2044" s="267"/>
    </row>
    <row r="2045" spans="5:6">
      <c r="E2045" s="60"/>
      <c r="F2045" s="267"/>
    </row>
    <row r="2046" spans="5:6">
      <c r="E2046" s="60"/>
      <c r="F2046" s="267"/>
    </row>
    <row r="2047" spans="5:6">
      <c r="E2047" s="60"/>
      <c r="F2047" s="267"/>
    </row>
    <row r="2048" spans="5:6">
      <c r="E2048" s="60"/>
      <c r="F2048" s="267"/>
    </row>
    <row r="2049" spans="5:6">
      <c r="E2049" s="60"/>
      <c r="F2049" s="267"/>
    </row>
    <row r="2050" spans="5:6">
      <c r="E2050" s="60"/>
      <c r="F2050" s="267"/>
    </row>
    <row r="2051" spans="5:6">
      <c r="E2051" s="60"/>
      <c r="F2051" s="267"/>
    </row>
    <row r="2052" spans="5:6">
      <c r="E2052" s="60"/>
      <c r="F2052" s="267"/>
    </row>
    <row r="2053" spans="5:6">
      <c r="E2053" s="60"/>
      <c r="F2053" s="267"/>
    </row>
    <row r="2054" spans="5:6">
      <c r="E2054" s="60"/>
      <c r="F2054" s="267"/>
    </row>
    <row r="2055" spans="5:6">
      <c r="E2055" s="60"/>
      <c r="F2055" s="267"/>
    </row>
    <row r="2056" spans="5:6">
      <c r="E2056" s="60"/>
      <c r="F2056" s="267"/>
    </row>
    <row r="2057" spans="5:6">
      <c r="E2057" s="60"/>
      <c r="F2057" s="267"/>
    </row>
    <row r="2058" spans="5:6">
      <c r="E2058" s="60"/>
      <c r="F2058" s="267"/>
    </row>
    <row r="2059" spans="5:6">
      <c r="E2059" s="60"/>
      <c r="F2059" s="267"/>
    </row>
    <row r="2060" spans="5:6">
      <c r="E2060" s="60"/>
      <c r="F2060" s="267"/>
    </row>
    <row r="2061" spans="5:6">
      <c r="E2061" s="60"/>
      <c r="F2061" s="267"/>
    </row>
    <row r="2062" spans="5:6">
      <c r="E2062" s="60"/>
      <c r="F2062" s="267"/>
    </row>
    <row r="2063" spans="5:6">
      <c r="E2063" s="60"/>
      <c r="F2063" s="267"/>
    </row>
    <row r="2064" spans="5:6">
      <c r="E2064" s="60"/>
      <c r="F2064" s="267"/>
    </row>
    <row r="2065" spans="5:6">
      <c r="E2065" s="60"/>
      <c r="F2065" s="267"/>
    </row>
    <row r="2066" spans="5:6">
      <c r="E2066" s="60"/>
      <c r="F2066" s="267"/>
    </row>
    <row r="2067" spans="5:6">
      <c r="E2067" s="60"/>
      <c r="F2067" s="267"/>
    </row>
    <row r="2068" spans="5:6">
      <c r="E2068" s="60"/>
      <c r="F2068" s="267"/>
    </row>
    <row r="2069" spans="5:6">
      <c r="E2069" s="60"/>
      <c r="F2069" s="267"/>
    </row>
    <row r="2070" spans="5:6">
      <c r="E2070" s="60"/>
      <c r="F2070" s="267"/>
    </row>
    <row r="2071" spans="5:6">
      <c r="E2071" s="60"/>
      <c r="F2071" s="267"/>
    </row>
    <row r="2072" spans="5:6">
      <c r="E2072" s="60"/>
      <c r="F2072" s="267"/>
    </row>
    <row r="2073" spans="5:6">
      <c r="E2073" s="60"/>
      <c r="F2073" s="267"/>
    </row>
    <row r="2074" spans="5:6">
      <c r="E2074" s="60"/>
      <c r="F2074" s="267"/>
    </row>
    <row r="2075" spans="5:6">
      <c r="E2075" s="60"/>
      <c r="F2075" s="267"/>
    </row>
    <row r="2076" spans="5:6">
      <c r="E2076" s="60"/>
      <c r="F2076" s="267"/>
    </row>
    <row r="2077" spans="5:6">
      <c r="E2077" s="60"/>
      <c r="F2077" s="267"/>
    </row>
    <row r="2078" spans="5:6">
      <c r="E2078" s="60"/>
      <c r="F2078" s="267"/>
    </row>
  </sheetData>
  <mergeCells count="2">
    <mergeCell ref="C27:D27"/>
    <mergeCell ref="C32:D34"/>
  </mergeCells>
  <phoneticPr fontId="91" type="noConversion"/>
  <pageMargins left="0.27559055118110198" right="0.31496062992126" top="0.74803149606299202" bottom="0.74803149606299202" header="0.31496062992126" footer="0.31496062992126"/>
  <pageSetup scale="70" fitToHeight="2" orientation="landscape" r:id="rId1"/>
  <headerFooter>
    <oddFooter>&amp;L&amp;N&amp;C&amp;F&amp;RHayco Jun 15</oddFooter>
  </headerFooter>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4">
    <tabColor rgb="FF99FF33"/>
    <pageSetUpPr fitToPage="1"/>
  </sheetPr>
  <dimension ref="A1:K97"/>
  <sheetViews>
    <sheetView topLeftCell="D49" zoomScale="80" zoomScaleNormal="80" zoomScaleSheetLayoutView="90" workbookViewId="0">
      <selection activeCell="N67" sqref="N67"/>
    </sheetView>
  </sheetViews>
  <sheetFormatPr defaultColWidth="9" defaultRowHeight="13.2"/>
  <cols>
    <col min="1" max="1" width="12.44140625" style="71" hidden="1" customWidth="1"/>
    <col min="2" max="2" width="58.6640625" style="341" customWidth="1"/>
    <col min="3" max="3" width="35" style="511" customWidth="1"/>
    <col min="4" max="4" width="15.109375" style="69" customWidth="1"/>
    <col min="5" max="5" width="15.109375" style="477" customWidth="1"/>
    <col min="6" max="6" width="15.33203125" style="69" customWidth="1"/>
    <col min="7" max="7" width="18.109375" style="70" customWidth="1"/>
    <col min="8" max="8" width="15.6640625" style="70" bestFit="1" customWidth="1"/>
    <col min="9" max="11" width="20.6640625" style="70" customWidth="1"/>
    <col min="12" max="16384" width="9" style="71"/>
  </cols>
  <sheetData>
    <row r="1" spans="2:11" ht="21">
      <c r="B1" s="340"/>
      <c r="J1" s="1" t="s">
        <v>0</v>
      </c>
    </row>
    <row r="2" spans="2:11">
      <c r="J2" s="265"/>
    </row>
    <row r="3" spans="2:11">
      <c r="J3" s="263"/>
    </row>
    <row r="4" spans="2:11">
      <c r="J4" s="25" t="s">
        <v>254</v>
      </c>
    </row>
    <row r="5" spans="2:11">
      <c r="J5" s="25" t="s">
        <v>294</v>
      </c>
    </row>
    <row r="6" spans="2:11">
      <c r="B6" s="829" t="s">
        <v>1325</v>
      </c>
      <c r="C6" s="512"/>
      <c r="J6" s="25" t="s">
        <v>295</v>
      </c>
    </row>
    <row r="7" spans="2:11">
      <c r="B7" s="193" t="s">
        <v>255</v>
      </c>
      <c r="C7" s="513"/>
    </row>
    <row r="8" spans="2:11">
      <c r="B8" s="193" t="s">
        <v>257</v>
      </c>
      <c r="C8" s="513"/>
    </row>
    <row r="9" spans="2:11">
      <c r="B9" s="193" t="s">
        <v>259</v>
      </c>
    </row>
    <row r="10" spans="2:11">
      <c r="B10" s="74"/>
    </row>
    <row r="11" spans="2:11">
      <c r="B11" s="74"/>
    </row>
    <row r="13" spans="2:11" s="1096" customFormat="1" ht="22.8">
      <c r="B13" s="19"/>
      <c r="C13" s="514"/>
      <c r="D13" s="1095"/>
      <c r="E13" s="1095"/>
      <c r="F13" s="176" t="s">
        <v>3</v>
      </c>
      <c r="G13" s="271" t="s">
        <v>368</v>
      </c>
      <c r="H13" s="1026" t="s">
        <v>368</v>
      </c>
      <c r="I13" s="271" t="s">
        <v>367</v>
      </c>
      <c r="J13" s="1019" t="s">
        <v>206</v>
      </c>
      <c r="K13" s="1026" t="s">
        <v>206</v>
      </c>
    </row>
    <row r="14" spans="2:11" s="1096" customFormat="1" ht="62.25" customHeight="1">
      <c r="B14" s="19" t="s">
        <v>974</v>
      </c>
      <c r="C14" s="514" t="s">
        <v>120</v>
      </c>
      <c r="D14" s="1095"/>
      <c r="E14" s="1095"/>
      <c r="F14" s="176" t="s">
        <v>4</v>
      </c>
      <c r="G14" s="417" t="s">
        <v>1116</v>
      </c>
      <c r="H14" s="1027" t="s">
        <v>1115</v>
      </c>
      <c r="I14" s="417" t="s">
        <v>369</v>
      </c>
      <c r="J14" s="1020" t="s">
        <v>911</v>
      </c>
      <c r="K14" s="1027" t="s">
        <v>912</v>
      </c>
    </row>
    <row r="15" spans="2:11" s="225" customFormat="1">
      <c r="B15" s="75" t="str">
        <f>'Olympus-ITB &amp; OHB'!A15</f>
        <v>Proposed for AMJ-2017</v>
      </c>
      <c r="C15" s="515"/>
      <c r="D15" s="76" t="s">
        <v>97</v>
      </c>
      <c r="E15" s="76" t="s">
        <v>97</v>
      </c>
      <c r="F15" s="176" t="s">
        <v>52</v>
      </c>
      <c r="G15" s="191">
        <v>6</v>
      </c>
      <c r="H15" s="1028">
        <v>4</v>
      </c>
      <c r="I15" s="191">
        <v>3</v>
      </c>
      <c r="J15" s="1021">
        <v>4</v>
      </c>
      <c r="K15" s="1028">
        <v>4</v>
      </c>
    </row>
    <row r="16" spans="2:11" s="225" customFormat="1" ht="20.25" customHeight="1">
      <c r="B16" s="77" t="s">
        <v>2</v>
      </c>
      <c r="C16" s="516"/>
      <c r="D16" s="503"/>
      <c r="E16" s="503"/>
      <c r="F16" s="176" t="s">
        <v>399</v>
      </c>
      <c r="G16" s="191">
        <v>81556879</v>
      </c>
      <c r="H16" s="1028">
        <v>81631687</v>
      </c>
      <c r="I16" s="191">
        <v>84896096</v>
      </c>
      <c r="J16" s="1021">
        <v>80280553</v>
      </c>
      <c r="K16" s="1028">
        <v>80280552</v>
      </c>
    </row>
    <row r="17" spans="2:11" s="361" customFormat="1" ht="32.25" customHeight="1">
      <c r="B17" s="77"/>
      <c r="C17" s="517"/>
      <c r="D17" s="78" t="s">
        <v>98</v>
      </c>
      <c r="E17" s="78" t="s">
        <v>445</v>
      </c>
      <c r="F17" s="176" t="s">
        <v>7</v>
      </c>
      <c r="G17" s="524">
        <v>90601235</v>
      </c>
      <c r="H17" s="523">
        <v>91204132</v>
      </c>
      <c r="I17" s="523">
        <v>96901599</v>
      </c>
      <c r="J17" s="1022">
        <v>90559128</v>
      </c>
      <c r="K17" s="523">
        <v>90586157</v>
      </c>
    </row>
    <row r="18" spans="2:11" s="361" customFormat="1" ht="30.75" customHeight="1">
      <c r="B18" s="77" t="s">
        <v>99</v>
      </c>
      <c r="C18" s="517"/>
      <c r="D18" s="79"/>
      <c r="E18" s="79"/>
      <c r="F18" s="176" t="s">
        <v>53</v>
      </c>
      <c r="G18" s="312" t="s">
        <v>370</v>
      </c>
      <c r="H18" s="1083" t="s">
        <v>95</v>
      </c>
      <c r="I18" s="502" t="s">
        <v>380</v>
      </c>
      <c r="J18" s="1083" t="s">
        <v>883</v>
      </c>
      <c r="K18" s="1083" t="s">
        <v>883</v>
      </c>
    </row>
    <row r="19" spans="2:11" s="361" customFormat="1">
      <c r="B19" s="77"/>
      <c r="C19" s="517"/>
      <c r="D19" s="79"/>
      <c r="E19" s="79"/>
      <c r="F19" s="176" t="s">
        <v>55</v>
      </c>
      <c r="G19" s="312">
        <v>710</v>
      </c>
      <c r="H19" s="427">
        <v>730</v>
      </c>
      <c r="I19" s="426">
        <v>370</v>
      </c>
      <c r="J19" s="427">
        <v>770</v>
      </c>
      <c r="K19" s="427">
        <v>760</v>
      </c>
    </row>
    <row r="20" spans="2:11" s="371" customFormat="1">
      <c r="B20" s="367"/>
      <c r="C20" s="518"/>
      <c r="D20" s="80"/>
      <c r="E20" s="80"/>
      <c r="F20" s="416" t="s">
        <v>249</v>
      </c>
      <c r="G20" s="984">
        <v>14454</v>
      </c>
      <c r="H20" s="1029">
        <v>8892</v>
      </c>
      <c r="I20" s="984">
        <f>5824*3</f>
        <v>17472</v>
      </c>
      <c r="J20" s="1023">
        <v>14144</v>
      </c>
      <c r="K20" s="1029">
        <v>8892</v>
      </c>
    </row>
    <row r="21" spans="2:11" s="341" customFormat="1">
      <c r="B21" s="55" t="s">
        <v>1263</v>
      </c>
      <c r="C21" s="1804"/>
      <c r="D21" s="1107"/>
      <c r="E21" s="1107"/>
      <c r="F21" s="1107"/>
      <c r="G21" s="615"/>
      <c r="H21" s="1107"/>
      <c r="I21" s="1107"/>
      <c r="J21" s="615"/>
      <c r="K21" s="1107"/>
    </row>
    <row r="22" spans="2:11" s="72" customFormat="1">
      <c r="B22" s="81" t="s">
        <v>1191</v>
      </c>
      <c r="C22" s="1805" t="s">
        <v>101</v>
      </c>
      <c r="D22" s="82"/>
      <c r="E22" s="172"/>
      <c r="F22" s="1190"/>
      <c r="G22" s="887">
        <f>SUM(G23:G28)</f>
        <v>1.5606965132000001</v>
      </c>
      <c r="H22" s="612">
        <f>SUM(H23:H28)</f>
        <v>1.5606965132000001</v>
      </c>
      <c r="I22" s="612">
        <f>SUM(I23:I28)</f>
        <v>1.5606965132000001</v>
      </c>
      <c r="J22" s="883">
        <f>SUM(J23:J28)</f>
        <v>1.5606965132000001</v>
      </c>
      <c r="K22" s="612">
        <f>SUM(K23:K28)</f>
        <v>1.5606965132000001</v>
      </c>
    </row>
    <row r="23" spans="2:11">
      <c r="B23" s="88" t="s">
        <v>102</v>
      </c>
      <c r="C23" s="1806">
        <v>164.83</v>
      </c>
      <c r="D23" s="171">
        <v>1</v>
      </c>
      <c r="E23" s="171" t="s">
        <v>815</v>
      </c>
      <c r="F23" s="1239"/>
      <c r="G23" s="91">
        <v>0.46534839860000005</v>
      </c>
      <c r="H23" s="92">
        <v>0.46534839860000005</v>
      </c>
      <c r="I23" s="92">
        <v>0.46534839860000005</v>
      </c>
      <c r="J23" s="92">
        <v>0.46534839860000005</v>
      </c>
      <c r="K23" s="92">
        <v>0.46534839860000005</v>
      </c>
    </row>
    <row r="24" spans="2:11">
      <c r="B24" s="88" t="s">
        <v>103</v>
      </c>
      <c r="C24" s="1806">
        <f>1.74*4</f>
        <v>6.96</v>
      </c>
      <c r="D24" s="171">
        <v>4</v>
      </c>
      <c r="E24" s="171" t="s">
        <v>353</v>
      </c>
      <c r="F24" s="1239"/>
      <c r="G24" s="91">
        <v>4.7646168000000017E-2</v>
      </c>
      <c r="H24" s="92">
        <v>4.7646168000000017E-2</v>
      </c>
      <c r="I24" s="92">
        <v>4.7646168000000017E-2</v>
      </c>
      <c r="J24" s="92">
        <v>4.7646168000000017E-2</v>
      </c>
      <c r="K24" s="92">
        <v>4.7646168000000017E-2</v>
      </c>
    </row>
    <row r="25" spans="2:11">
      <c r="B25" s="88" t="s">
        <v>104</v>
      </c>
      <c r="C25" s="1806">
        <f>C24</f>
        <v>6.96</v>
      </c>
      <c r="D25" s="171">
        <v>4</v>
      </c>
      <c r="E25" s="171" t="s">
        <v>353</v>
      </c>
      <c r="F25" s="1239"/>
      <c r="G25" s="91">
        <v>4.7646168000000017E-2</v>
      </c>
      <c r="H25" s="92">
        <v>4.7646168000000017E-2</v>
      </c>
      <c r="I25" s="92">
        <v>4.7646168000000017E-2</v>
      </c>
      <c r="J25" s="92">
        <v>4.7646168000000017E-2</v>
      </c>
      <c r="K25" s="92">
        <v>4.7646168000000017E-2</v>
      </c>
    </row>
    <row r="26" spans="2:11">
      <c r="B26" s="88" t="s">
        <v>64</v>
      </c>
      <c r="C26" s="1806">
        <v>4.92</v>
      </c>
      <c r="D26" s="171">
        <v>1</v>
      </c>
      <c r="E26" s="171" t="s">
        <v>65</v>
      </c>
      <c r="F26" s="1239"/>
      <c r="G26" s="91">
        <v>4.812782639999999E-2</v>
      </c>
      <c r="H26" s="92">
        <v>4.812782639999999E-2</v>
      </c>
      <c r="I26" s="92">
        <v>4.812782639999999E-2</v>
      </c>
      <c r="J26" s="92">
        <v>4.812782639999999E-2</v>
      </c>
      <c r="K26" s="92">
        <v>4.812782639999999E-2</v>
      </c>
    </row>
    <row r="27" spans="2:11">
      <c r="B27" s="88" t="s">
        <v>24</v>
      </c>
      <c r="C27" s="1806">
        <v>15.41</v>
      </c>
      <c r="D27" s="171">
        <v>1</v>
      </c>
      <c r="E27" s="171" t="s">
        <v>65</v>
      </c>
      <c r="F27" s="1239"/>
      <c r="G27" s="91">
        <v>0.13642795220000001</v>
      </c>
      <c r="H27" s="92">
        <v>0.13642795220000001</v>
      </c>
      <c r="I27" s="92">
        <v>0.13642795220000001</v>
      </c>
      <c r="J27" s="92">
        <v>0.13642795220000001</v>
      </c>
      <c r="K27" s="92">
        <v>0.13642795220000001</v>
      </c>
    </row>
    <row r="28" spans="2:11">
      <c r="B28" s="504" t="s">
        <v>381</v>
      </c>
      <c r="C28" s="1807"/>
      <c r="D28" s="174">
        <v>1</v>
      </c>
      <c r="E28" s="174"/>
      <c r="F28" s="1579"/>
      <c r="G28" s="94">
        <v>0.8155</v>
      </c>
      <c r="H28" s="95">
        <v>0.8155</v>
      </c>
      <c r="I28" s="95">
        <v>0.8155</v>
      </c>
      <c r="J28" s="95">
        <v>0.8155</v>
      </c>
      <c r="K28" s="95">
        <v>0.8155</v>
      </c>
    </row>
    <row r="29" spans="2:11">
      <c r="B29" s="504"/>
      <c r="C29" s="1807"/>
      <c r="D29" s="174"/>
      <c r="E29" s="174"/>
      <c r="F29" s="1579"/>
      <c r="G29" s="350"/>
      <c r="H29" s="1376"/>
      <c r="I29" s="350"/>
      <c r="J29" s="1586"/>
      <c r="K29" s="1376"/>
    </row>
    <row r="30" spans="2:11" s="72" customFormat="1">
      <c r="B30" s="81" t="s">
        <v>1192</v>
      </c>
      <c r="C30" s="1806"/>
      <c r="D30" s="172"/>
      <c r="E30" s="171"/>
      <c r="F30" s="1190"/>
      <c r="G30" s="1583">
        <f>SUM(G31:G36)</f>
        <v>1.1284764694687135</v>
      </c>
      <c r="H30" s="1585">
        <f>SUM(H31:H36)</f>
        <v>1.1284764694687135</v>
      </c>
      <c r="I30" s="1584">
        <f>SUM(I31:I36)</f>
        <v>1.1284764694687135</v>
      </c>
      <c r="J30" s="1583">
        <f>SUM(J31:J36)</f>
        <v>1.1284764694687135</v>
      </c>
      <c r="K30" s="1585">
        <f>SUM(K31:K36)</f>
        <v>1.1284764694687135</v>
      </c>
    </row>
    <row r="31" spans="2:11">
      <c r="B31" s="88" t="s">
        <v>105</v>
      </c>
      <c r="C31" s="1806">
        <v>2.0666666666666669</v>
      </c>
      <c r="D31" s="171">
        <v>3</v>
      </c>
      <c r="E31" s="171" t="s">
        <v>816</v>
      </c>
      <c r="F31" s="1239"/>
      <c r="G31" s="1191">
        <v>4.4374894666666664E-2</v>
      </c>
      <c r="H31" s="1191">
        <v>4.4374894666666664E-2</v>
      </c>
      <c r="I31" s="1191">
        <v>4.4374894666666664E-2</v>
      </c>
      <c r="J31" s="1191">
        <v>4.4374894666666664E-2</v>
      </c>
      <c r="K31" s="1191">
        <v>4.4374894666666664E-2</v>
      </c>
    </row>
    <row r="32" spans="2:11" ht="13.5" customHeight="1">
      <c r="B32" s="88" t="s">
        <v>106</v>
      </c>
      <c r="C32" s="1806"/>
      <c r="D32" s="171">
        <v>1</v>
      </c>
      <c r="E32" s="171"/>
      <c r="F32" s="712"/>
      <c r="G32" s="678">
        <v>1.5167095115681199E-2</v>
      </c>
      <c r="H32" s="272">
        <v>1.5167095115681199E-2</v>
      </c>
      <c r="I32" s="272">
        <v>1.5167095115681199E-2</v>
      </c>
      <c r="J32" s="272">
        <v>1.5167095115681199E-2</v>
      </c>
      <c r="K32" s="272">
        <v>1.5167095115681199E-2</v>
      </c>
    </row>
    <row r="33" spans="2:11">
      <c r="B33" s="504" t="s">
        <v>107</v>
      </c>
      <c r="C33" s="1807">
        <v>38.07</v>
      </c>
      <c r="D33" s="174">
        <v>1</v>
      </c>
      <c r="E33" s="174" t="s">
        <v>817</v>
      </c>
      <c r="F33" s="1582"/>
      <c r="G33" s="1579">
        <v>0.12958791640000003</v>
      </c>
      <c r="H33" s="1581">
        <v>0.12958791640000003</v>
      </c>
      <c r="I33" s="1581">
        <v>0.12958791640000003</v>
      </c>
      <c r="J33" s="1581">
        <v>0.12958791640000003</v>
      </c>
      <c r="K33" s="1581">
        <v>0.12958791640000003</v>
      </c>
    </row>
    <row r="34" spans="2:11">
      <c r="B34" s="185" t="s">
        <v>1175</v>
      </c>
      <c r="C34" s="1806" t="s">
        <v>291</v>
      </c>
      <c r="D34" s="171">
        <v>2</v>
      </c>
      <c r="E34" s="171"/>
      <c r="F34" s="1191"/>
      <c r="G34" s="678">
        <v>0.6720547162161894</v>
      </c>
      <c r="H34" s="272">
        <v>0.6720547162161894</v>
      </c>
      <c r="I34" s="272">
        <v>0.6720547162161894</v>
      </c>
      <c r="J34" s="272">
        <v>0.6720547162161894</v>
      </c>
      <c r="K34" s="272">
        <v>0.6720547162161894</v>
      </c>
    </row>
    <row r="35" spans="2:11" ht="13.8">
      <c r="B35" s="1493" t="s">
        <v>108</v>
      </c>
      <c r="C35" s="1806" t="s">
        <v>292</v>
      </c>
      <c r="D35" s="171">
        <v>1</v>
      </c>
      <c r="E35" s="171"/>
      <c r="F35" s="1191"/>
      <c r="G35" s="678">
        <v>0.21447419553727542</v>
      </c>
      <c r="H35" s="272">
        <v>0.21447419553727542</v>
      </c>
      <c r="I35" s="272">
        <v>0.21447419553727542</v>
      </c>
      <c r="J35" s="272">
        <v>0.21447419553727542</v>
      </c>
      <c r="K35" s="272">
        <v>0.21447419553727542</v>
      </c>
    </row>
    <row r="36" spans="2:11">
      <c r="B36" s="504"/>
      <c r="C36" s="1807" t="s">
        <v>293</v>
      </c>
      <c r="D36" s="174">
        <v>1</v>
      </c>
      <c r="E36" s="174"/>
      <c r="F36" s="1579"/>
      <c r="G36" s="1580">
        <v>5.2817651532900814E-2</v>
      </c>
      <c r="H36" s="1581">
        <v>5.2817651532900814E-2</v>
      </c>
      <c r="I36" s="1581">
        <v>5.2817651532900814E-2</v>
      </c>
      <c r="J36" s="1581">
        <v>5.2817651532900814E-2</v>
      </c>
      <c r="K36" s="1581">
        <v>5.2817651532900814E-2</v>
      </c>
    </row>
    <row r="37" spans="2:11" s="811" customFormat="1">
      <c r="B37" s="270" t="s">
        <v>116</v>
      </c>
      <c r="C37" s="1805"/>
      <c r="D37" s="171">
        <v>2</v>
      </c>
      <c r="E37" s="171"/>
      <c r="F37" s="102"/>
      <c r="G37" s="102">
        <v>0.1948</v>
      </c>
      <c r="H37" s="101">
        <v>0.1948</v>
      </c>
      <c r="I37" s="102">
        <v>0.1948</v>
      </c>
      <c r="J37" s="102">
        <v>0.1948</v>
      </c>
      <c r="K37" s="101">
        <v>0.1948</v>
      </c>
    </row>
    <row r="38" spans="2:11">
      <c r="B38" s="368"/>
      <c r="C38" s="1807"/>
      <c r="D38" s="174"/>
      <c r="E38" s="174"/>
      <c r="F38" s="1579"/>
      <c r="G38" s="1580"/>
      <c r="H38" s="1581"/>
      <c r="I38" s="1580"/>
      <c r="J38" s="1580"/>
      <c r="K38" s="1581"/>
    </row>
    <row r="39" spans="2:11">
      <c r="B39" s="46" t="s">
        <v>1177</v>
      </c>
      <c r="C39" s="1808"/>
      <c r="D39" s="171"/>
      <c r="E39" s="171"/>
      <c r="F39" s="171"/>
      <c r="G39" s="84"/>
      <c r="H39" s="171"/>
      <c r="I39" s="84" t="s">
        <v>387</v>
      </c>
      <c r="J39" s="84"/>
      <c r="K39" s="171"/>
    </row>
    <row r="40" spans="2:11" s="72" customFormat="1">
      <c r="B40" s="81" t="s">
        <v>1193</v>
      </c>
      <c r="C40" s="1805"/>
      <c r="D40" s="172"/>
      <c r="E40" s="172"/>
      <c r="F40" s="172"/>
      <c r="G40" s="97"/>
      <c r="H40" s="1030"/>
      <c r="I40" s="97">
        <f>SUM(I41:I44)</f>
        <v>0.569911771105309</v>
      </c>
      <c r="J40" s="86"/>
      <c r="K40" s="1030"/>
    </row>
    <row r="41" spans="2:11">
      <c r="B41" s="88" t="s">
        <v>109</v>
      </c>
      <c r="C41" s="1809"/>
      <c r="D41" s="171">
        <v>1</v>
      </c>
      <c r="E41" s="171"/>
      <c r="F41" s="171"/>
      <c r="G41" s="91"/>
      <c r="H41" s="1031"/>
      <c r="I41" s="1717">
        <v>0.4283142857142857</v>
      </c>
      <c r="J41" s="588"/>
      <c r="K41" s="1031"/>
    </row>
    <row r="42" spans="2:11">
      <c r="B42" s="88" t="s">
        <v>110</v>
      </c>
      <c r="C42" s="1809"/>
      <c r="D42" s="173" t="s">
        <v>111</v>
      </c>
      <c r="E42" s="173"/>
      <c r="F42" s="173"/>
      <c r="G42" s="91"/>
      <c r="H42" s="92"/>
      <c r="I42" s="810">
        <v>0.12085238095238095</v>
      </c>
      <c r="J42" s="91"/>
      <c r="K42" s="92"/>
    </row>
    <row r="43" spans="2:11">
      <c r="B43" s="88" t="s">
        <v>112</v>
      </c>
      <c r="C43" s="1809"/>
      <c r="D43" s="171">
        <v>1</v>
      </c>
      <c r="E43" s="171"/>
      <c r="F43" s="171"/>
      <c r="G43" s="91"/>
      <c r="H43" s="92"/>
      <c r="I43" s="810">
        <v>2E-3</v>
      </c>
      <c r="J43" s="91"/>
      <c r="K43" s="92"/>
    </row>
    <row r="44" spans="2:11">
      <c r="B44" s="504" t="s">
        <v>113</v>
      </c>
      <c r="C44" s="1810"/>
      <c r="D44" s="174">
        <v>1</v>
      </c>
      <c r="E44" s="174"/>
      <c r="F44" s="174"/>
      <c r="G44" s="1587"/>
      <c r="H44" s="95"/>
      <c r="I44" s="1713">
        <v>1.874510443864226E-2</v>
      </c>
      <c r="J44" s="93"/>
      <c r="K44" s="95"/>
    </row>
    <row r="45" spans="2:11" s="72" customFormat="1">
      <c r="B45" s="81" t="s">
        <v>1194</v>
      </c>
      <c r="C45" s="1809"/>
      <c r="D45" s="88"/>
      <c r="E45" s="88"/>
      <c r="F45" s="172"/>
      <c r="G45" s="87">
        <f>SUM(G46:G51)</f>
        <v>0.40223853437771995</v>
      </c>
      <c r="H45" s="1030"/>
      <c r="I45" s="87"/>
      <c r="J45" s="87">
        <f>SUM(J46:J51)</f>
        <v>0.44236574524744132</v>
      </c>
      <c r="K45" s="1030"/>
    </row>
    <row r="46" spans="2:11" s="72" customFormat="1" ht="26.4">
      <c r="B46" s="268" t="s">
        <v>434</v>
      </c>
      <c r="C46" s="1811" t="s">
        <v>428</v>
      </c>
      <c r="D46" s="508"/>
      <c r="E46" s="525">
        <v>1</v>
      </c>
      <c r="F46" s="525">
        <v>1</v>
      </c>
      <c r="G46" s="810">
        <v>0.22982374358974381</v>
      </c>
      <c r="H46" s="1030"/>
      <c r="I46" s="87"/>
      <c r="J46" s="810">
        <v>0.21989084615384669</v>
      </c>
      <c r="K46" s="1030"/>
    </row>
    <row r="47" spans="2:11" s="72" customFormat="1" ht="15">
      <c r="B47" s="268" t="s">
        <v>435</v>
      </c>
      <c r="C47" s="1811" t="s">
        <v>429</v>
      </c>
      <c r="D47" s="508"/>
      <c r="E47" s="525">
        <v>2</v>
      </c>
      <c r="F47" s="525">
        <v>2</v>
      </c>
      <c r="G47" s="810">
        <v>3.9983589743589711E-2</v>
      </c>
      <c r="H47" s="1030"/>
      <c r="I47" s="87"/>
      <c r="J47" s="810">
        <v>3.9983589743589711E-2</v>
      </c>
      <c r="K47" s="1030"/>
    </row>
    <row r="48" spans="2:11" s="72" customFormat="1" ht="15">
      <c r="B48" s="268" t="s">
        <v>436</v>
      </c>
      <c r="C48" s="1811" t="s">
        <v>430</v>
      </c>
      <c r="D48" s="508"/>
      <c r="E48" s="525">
        <v>1</v>
      </c>
      <c r="F48" s="525">
        <v>1</v>
      </c>
      <c r="G48" s="810">
        <v>2E-3</v>
      </c>
      <c r="H48" s="1030"/>
      <c r="I48" s="87"/>
      <c r="J48" s="810">
        <v>2E-3</v>
      </c>
      <c r="K48" s="1030"/>
    </row>
    <row r="49" spans="2:11" s="72" customFormat="1" ht="15">
      <c r="B49" s="268" t="s">
        <v>437</v>
      </c>
      <c r="C49" s="1811" t="s">
        <v>431</v>
      </c>
      <c r="D49" s="508"/>
      <c r="E49" s="525">
        <v>1</v>
      </c>
      <c r="F49" s="525">
        <v>1</v>
      </c>
      <c r="G49" s="810">
        <v>1.8700000000000001E-2</v>
      </c>
      <c r="H49" s="1030"/>
      <c r="I49" s="87"/>
      <c r="J49" s="810">
        <v>1.874510443864226E-2</v>
      </c>
      <c r="K49" s="1030"/>
    </row>
    <row r="50" spans="2:11" s="72" customFormat="1" ht="26.4">
      <c r="B50" s="268" t="s">
        <v>438</v>
      </c>
      <c r="C50" s="1811" t="s">
        <v>432</v>
      </c>
      <c r="D50" s="1588" t="s">
        <v>439</v>
      </c>
      <c r="E50" s="525">
        <v>1</v>
      </c>
      <c r="F50" s="525">
        <v>1</v>
      </c>
      <c r="G50" s="810">
        <v>3.2131201044386423E-2</v>
      </c>
      <c r="H50" s="1030"/>
      <c r="I50" s="87"/>
      <c r="J50" s="810">
        <v>3.2131201044386423E-2</v>
      </c>
      <c r="K50" s="1030"/>
    </row>
    <row r="51" spans="2:11" s="72" customFormat="1" ht="52.8">
      <c r="B51" s="509" t="s">
        <v>888</v>
      </c>
      <c r="C51" s="1812" t="s">
        <v>433</v>
      </c>
      <c r="D51" s="510" t="s">
        <v>440</v>
      </c>
      <c r="E51" s="1589">
        <v>0.25</v>
      </c>
      <c r="F51" s="526" t="s">
        <v>889</v>
      </c>
      <c r="G51" s="1718">
        <v>7.9600000000000004E-2</v>
      </c>
      <c r="H51" s="99"/>
      <c r="I51" s="98"/>
      <c r="J51" s="1718">
        <v>0.12961500386697619</v>
      </c>
      <c r="K51" s="99"/>
    </row>
    <row r="52" spans="2:11" s="72" customFormat="1">
      <c r="B52" s="270" t="s">
        <v>1195</v>
      </c>
      <c r="C52" s="1811"/>
      <c r="D52" s="507"/>
      <c r="E52" s="1590"/>
      <c r="F52" s="175"/>
      <c r="G52" s="87"/>
      <c r="H52" s="1030">
        <f>SUM(H53:H57)</f>
        <v>0.66591590923046395</v>
      </c>
      <c r="I52" s="87"/>
      <c r="J52" s="87"/>
      <c r="K52" s="1030">
        <f>SUM(K53:K57)</f>
        <v>0.68641590923046403</v>
      </c>
    </row>
    <row r="53" spans="2:11" s="72" customFormat="1" ht="26.4">
      <c r="B53" s="268" t="s">
        <v>826</v>
      </c>
      <c r="C53" s="1811" t="s">
        <v>827</v>
      </c>
      <c r="D53" s="507" t="s">
        <v>442</v>
      </c>
      <c r="E53" s="1590">
        <v>1</v>
      </c>
      <c r="F53" s="175"/>
      <c r="G53" s="87"/>
      <c r="H53" s="809">
        <v>0.12716344418664605</v>
      </c>
      <c r="I53" s="87"/>
      <c r="J53" s="87"/>
      <c r="K53" s="809">
        <v>0.12716344418664605</v>
      </c>
    </row>
    <row r="54" spans="2:11" s="72" customFormat="1" ht="66">
      <c r="B54" s="268" t="s">
        <v>828</v>
      </c>
      <c r="C54" s="1811" t="s">
        <v>829</v>
      </c>
      <c r="D54" s="507" t="s">
        <v>443</v>
      </c>
      <c r="E54" s="1590">
        <v>1</v>
      </c>
      <c r="F54" s="175"/>
      <c r="G54" s="87"/>
      <c r="H54" s="809">
        <v>0.35268884487305996</v>
      </c>
      <c r="I54" s="87"/>
      <c r="J54" s="87"/>
      <c r="K54" s="809">
        <v>0.35268884487305996</v>
      </c>
    </row>
    <row r="55" spans="2:11" s="72" customFormat="1" ht="26.4">
      <c r="B55" s="268" t="s">
        <v>830</v>
      </c>
      <c r="C55" s="1811" t="s">
        <v>831</v>
      </c>
      <c r="D55" s="507"/>
      <c r="E55" s="1590">
        <v>2</v>
      </c>
      <c r="F55" s="175"/>
      <c r="G55" s="87"/>
      <c r="H55" s="809">
        <v>3.6618798955613582E-2</v>
      </c>
      <c r="I55" s="87"/>
      <c r="J55" s="87"/>
      <c r="K55" s="809">
        <v>3.6618798955613582E-2</v>
      </c>
    </row>
    <row r="56" spans="2:11" s="72" customFormat="1" ht="54">
      <c r="B56" s="268" t="s">
        <v>832</v>
      </c>
      <c r="C56" s="1811" t="s">
        <v>1328</v>
      </c>
      <c r="D56" s="507"/>
      <c r="E56" s="1590">
        <v>0.25</v>
      </c>
      <c r="F56" s="175"/>
      <c r="G56" s="87"/>
      <c r="H56" s="809">
        <v>0.14018257282804761</v>
      </c>
      <c r="I56" s="87"/>
      <c r="J56" s="87"/>
      <c r="K56" s="809">
        <v>0.1606825728280476</v>
      </c>
    </row>
    <row r="57" spans="2:11" s="72" customFormat="1">
      <c r="B57" s="509" t="s">
        <v>441</v>
      </c>
      <c r="C57" s="1812" t="s">
        <v>414</v>
      </c>
      <c r="D57" s="510"/>
      <c r="E57" s="526" t="s">
        <v>444</v>
      </c>
      <c r="F57" s="505"/>
      <c r="G57" s="98"/>
      <c r="H57" s="1713">
        <v>9.2622483870967807E-3</v>
      </c>
      <c r="I57" s="98"/>
      <c r="J57" s="98"/>
      <c r="K57" s="1713">
        <v>9.2622483870967807E-3</v>
      </c>
    </row>
    <row r="58" spans="2:11" s="72" customFormat="1">
      <c r="B58" s="367"/>
      <c r="C58" s="1813" t="s">
        <v>250</v>
      </c>
      <c r="D58" s="80"/>
      <c r="E58" s="80"/>
      <c r="F58" s="80"/>
      <c r="G58" s="98">
        <f>SUM(G22,G30,G37,G45)</f>
        <v>3.2862115170464334</v>
      </c>
      <c r="H58" s="98">
        <f>SUM(H22,H30,H37,H52)</f>
        <v>3.5498888918991773</v>
      </c>
      <c r="I58" s="98">
        <f>SUM(I22,I30,I37,I40)</f>
        <v>3.4538847537740223</v>
      </c>
      <c r="J58" s="98">
        <f t="shared" ref="J58" si="0">SUM(J22,J30,J37,J45)</f>
        <v>3.3263387279161547</v>
      </c>
      <c r="K58" s="1035">
        <f>SUM(K22,K30,K37,K52)</f>
        <v>3.5703888918991775</v>
      </c>
    </row>
    <row r="59" spans="2:11">
      <c r="B59" s="41" t="s">
        <v>243</v>
      </c>
      <c r="C59" s="1814"/>
      <c r="D59" s="999"/>
      <c r="E59" s="999"/>
      <c r="F59" s="1000"/>
      <c r="G59" s="1001"/>
      <c r="H59" s="999"/>
      <c r="I59" s="1001"/>
      <c r="J59" s="1001"/>
      <c r="K59" s="999"/>
    </row>
    <row r="60" spans="2:11" s="341" customFormat="1">
      <c r="B60" s="47" t="s">
        <v>1373</v>
      </c>
      <c r="C60" s="1815" t="s">
        <v>114</v>
      </c>
      <c r="D60" s="1591"/>
      <c r="E60" s="171"/>
      <c r="F60" s="102"/>
      <c r="G60" s="102">
        <v>0.33111063362549098</v>
      </c>
      <c r="H60" s="102">
        <v>0.33111063362549142</v>
      </c>
      <c r="I60" s="101">
        <v>0.3024508592047932</v>
      </c>
      <c r="J60" s="102">
        <v>0.33111063362549142</v>
      </c>
      <c r="K60" s="102">
        <v>0.33111063362549142</v>
      </c>
    </row>
    <row r="61" spans="2:11" s="341" customFormat="1">
      <c r="B61" s="47" t="s">
        <v>1374</v>
      </c>
      <c r="C61" s="1816" t="s">
        <v>629</v>
      </c>
      <c r="D61" s="1591"/>
      <c r="E61" s="101"/>
      <c r="F61" s="102"/>
      <c r="G61" s="102">
        <v>0.11221935945156</v>
      </c>
      <c r="H61" s="101">
        <v>0.17297127130443138</v>
      </c>
      <c r="I61" s="101">
        <v>4.456935138848072E-2</v>
      </c>
      <c r="J61" s="102">
        <v>0.11395645732180026</v>
      </c>
      <c r="K61" s="101">
        <v>0.17119953130443138</v>
      </c>
    </row>
    <row r="62" spans="2:11" s="341" customFormat="1">
      <c r="B62" s="183" t="s">
        <v>1375</v>
      </c>
      <c r="C62" s="1816"/>
      <c r="D62" s="1592"/>
      <c r="E62" s="101"/>
      <c r="F62" s="102"/>
      <c r="G62" s="102">
        <v>7.2067075242801502E-3</v>
      </c>
      <c r="H62" s="101">
        <v>1.090555056612298E-2</v>
      </c>
      <c r="I62" s="101">
        <v>5.9499261885678839E-3</v>
      </c>
      <c r="J62" s="102">
        <v>5.4696096540402415E-3</v>
      </c>
      <c r="K62" s="101">
        <v>1.090555056612298E-2</v>
      </c>
    </row>
    <row r="63" spans="2:11" s="341" customFormat="1">
      <c r="B63" s="183" t="s">
        <v>47</v>
      </c>
      <c r="C63" s="1815"/>
      <c r="D63" s="1591"/>
      <c r="E63" s="101"/>
      <c r="F63" s="102"/>
      <c r="G63" s="102">
        <v>0.95847486085814904</v>
      </c>
      <c r="H63" s="102">
        <v>0.95847486085814881</v>
      </c>
      <c r="I63" s="102">
        <v>0.95847486085814881</v>
      </c>
      <c r="J63" s="102">
        <v>0.95847486085814881</v>
      </c>
      <c r="K63" s="101">
        <v>0.95847486085814881</v>
      </c>
    </row>
    <row r="64" spans="2:11">
      <c r="B64" s="88" t="s">
        <v>289</v>
      </c>
      <c r="C64" s="1817">
        <f>'Business charge'!B7</f>
        <v>0.01</v>
      </c>
      <c r="D64" s="1841">
        <v>0.08</v>
      </c>
      <c r="E64" s="103"/>
      <c r="F64" s="100"/>
      <c r="G64" s="100">
        <f>$C$64*SUM(G22,G30,G45)+D64*G37</f>
        <v>4.6498115170464337E-2</v>
      </c>
      <c r="H64" s="100">
        <f>$C$64*SUM(H22,H30,H52)+D64*H37</f>
        <v>4.9134888918991773E-2</v>
      </c>
      <c r="I64" s="100">
        <f>$C$64*SUM(I22,I30,I40)+D64*I37</f>
        <v>4.8174847537740227E-2</v>
      </c>
      <c r="J64" s="100">
        <f>$C$64*SUM(J22,J30,J45)+D64*J37</f>
        <v>4.6899387279161549E-2</v>
      </c>
      <c r="K64" s="100">
        <f>$C$64*SUM(K22,K30,K52)+D64*K37</f>
        <v>4.9339888918991777E-2</v>
      </c>
    </row>
    <row r="65" spans="2:11">
      <c r="B65" s="182" t="s">
        <v>84</v>
      </c>
      <c r="C65" s="1818">
        <f>'Business charge'!B5</f>
        <v>2.5000000000000001E-2</v>
      </c>
      <c r="D65" s="1591"/>
      <c r="E65" s="171"/>
      <c r="F65" s="100"/>
      <c r="G65" s="100">
        <f>$C65*G$58</f>
        <v>8.2155287926160836E-2</v>
      </c>
      <c r="H65" s="101">
        <f>$C65*H$58</f>
        <v>8.8747222297479444E-2</v>
      </c>
      <c r="I65" s="100">
        <f>$C65*I$58</f>
        <v>8.6347118844350562E-2</v>
      </c>
      <c r="J65" s="1024">
        <f>$C65*J$58</f>
        <v>8.3158468197903873E-2</v>
      </c>
      <c r="K65" s="101">
        <f>$C65*K$58</f>
        <v>8.9259722297479444E-2</v>
      </c>
    </row>
    <row r="66" spans="2:11">
      <c r="B66" s="183" t="s">
        <v>48</v>
      </c>
      <c r="C66" s="1819">
        <f>'Business charge'!B8</f>
        <v>7.0000000000000007E-2</v>
      </c>
      <c r="D66" s="171"/>
      <c r="E66" s="171"/>
      <c r="F66" s="100"/>
      <c r="G66" s="100">
        <f>G58*$C$66/12*2</f>
        <v>3.8339134365541726E-2</v>
      </c>
      <c r="H66" s="101">
        <f t="shared" ref="H66" si="1">H58*$C$66/12*2</f>
        <v>4.1415370405490405E-2</v>
      </c>
      <c r="I66" s="101">
        <f t="shared" ref="I66" si="2">I58*$C$66/12*2</f>
        <v>4.0295322127363593E-2</v>
      </c>
      <c r="J66" s="1024">
        <f t="shared" ref="J66:K66" si="3">J58*$C$66/12*2</f>
        <v>3.8807285159021807E-2</v>
      </c>
      <c r="K66" s="101">
        <f t="shared" si="3"/>
        <v>4.165453707215707E-2</v>
      </c>
    </row>
    <row r="67" spans="2:11" s="104" customFormat="1" ht="26.4">
      <c r="B67" s="105" t="s">
        <v>248</v>
      </c>
      <c r="C67" s="1820" t="s">
        <v>115</v>
      </c>
      <c r="D67" s="78"/>
      <c r="E67" s="78"/>
      <c r="F67" s="1034"/>
      <c r="G67" s="473">
        <v>0</v>
      </c>
      <c r="H67" s="1002">
        <f>'Hayco Logistics'!$C$5/'Max XL-Global'!H20</f>
        <v>0</v>
      </c>
      <c r="I67" s="473">
        <f>'Hayco Logistics'!$C$5/'Max XL-Global'!I20</f>
        <v>0</v>
      </c>
      <c r="J67" s="473">
        <f>'Hayco Logistics'!$C$5/'Max XL-Global'!J20</f>
        <v>0</v>
      </c>
      <c r="K67" s="1002">
        <f>'Hayco Logistics'!$C$5/'Max XL-Global'!K20</f>
        <v>0</v>
      </c>
    </row>
    <row r="68" spans="2:11" s="72" customFormat="1">
      <c r="B68" s="1803" t="s">
        <v>117</v>
      </c>
      <c r="C68" s="1804"/>
      <c r="D68" s="107"/>
      <c r="E68" s="192"/>
      <c r="F68" s="666"/>
      <c r="G68" s="108">
        <f>SUM(G58:G67)</f>
        <v>4.8622156159680792</v>
      </c>
      <c r="H68" s="1032">
        <f>SUM(H58:H67)</f>
        <v>5.2026486898753337</v>
      </c>
      <c r="I68" s="108">
        <f>SUM(I58:I67)</f>
        <v>4.9401470399234659</v>
      </c>
      <c r="J68" s="1025">
        <f>SUM(J58:J67)</f>
        <v>4.9042154300117229</v>
      </c>
      <c r="K68" s="1032">
        <f>SUM(K58:K67)</f>
        <v>5.2223336165420005</v>
      </c>
    </row>
    <row r="69" spans="2:11">
      <c r="B69" s="81" t="s">
        <v>1376</v>
      </c>
      <c r="C69" s="1808"/>
      <c r="D69" s="89" t="s">
        <v>98</v>
      </c>
      <c r="E69" s="171" t="s">
        <v>446</v>
      </c>
      <c r="F69" s="171" t="s">
        <v>252</v>
      </c>
      <c r="G69" s="618"/>
      <c r="H69" s="171"/>
      <c r="I69" s="96"/>
      <c r="J69" s="84"/>
      <c r="K69" s="171"/>
    </row>
    <row r="70" spans="2:11" s="528" customFormat="1" ht="26.4">
      <c r="B70" s="268" t="s">
        <v>251</v>
      </c>
      <c r="C70" s="1821"/>
      <c r="D70" s="171">
        <v>2</v>
      </c>
      <c r="E70" s="171">
        <v>2</v>
      </c>
      <c r="F70" s="171">
        <v>2</v>
      </c>
      <c r="G70" s="810">
        <v>0</v>
      </c>
      <c r="H70" s="809">
        <v>0</v>
      </c>
      <c r="I70" s="810">
        <v>0</v>
      </c>
      <c r="J70" s="810">
        <v>0.33920191429246765</v>
      </c>
      <c r="K70" s="809">
        <v>0.33920191429246765</v>
      </c>
    </row>
    <row r="71" spans="2:11" s="528" customFormat="1">
      <c r="B71" s="268" t="s">
        <v>118</v>
      </c>
      <c r="C71" s="1822">
        <f>'Max-sheet-for-SK'!D35</f>
        <v>7.4629529716565224E-2</v>
      </c>
      <c r="D71" s="175">
        <v>2</v>
      </c>
      <c r="E71" s="171">
        <v>8</v>
      </c>
      <c r="F71" s="171">
        <v>4</v>
      </c>
      <c r="G71" s="810">
        <v>0.59703623773252179</v>
      </c>
      <c r="H71" s="1033">
        <v>0.59703623773252179</v>
      </c>
      <c r="I71" s="810">
        <v>0</v>
      </c>
      <c r="J71" s="589">
        <v>0.59703623773252179</v>
      </c>
      <c r="K71" s="1033">
        <v>0.59703623773252179</v>
      </c>
    </row>
    <row r="72" spans="2:11">
      <c r="B72" s="504"/>
      <c r="C72" s="1823"/>
      <c r="D72" s="713"/>
      <c r="E72" s="713"/>
      <c r="F72" s="174"/>
      <c r="G72" s="506"/>
      <c r="H72" s="1034"/>
      <c r="I72" s="506"/>
      <c r="J72" s="714"/>
      <c r="K72" s="1034"/>
    </row>
    <row r="73" spans="2:11">
      <c r="B73" s="504"/>
      <c r="C73" s="1823"/>
      <c r="D73" s="228"/>
      <c r="E73" s="228"/>
      <c r="F73" s="505"/>
      <c r="G73" s="506"/>
      <c r="H73" s="1034"/>
      <c r="I73" s="506"/>
      <c r="J73" s="714"/>
      <c r="K73" s="1034"/>
    </row>
    <row r="74" spans="2:11">
      <c r="B74" s="1146" t="s">
        <v>1377</v>
      </c>
      <c r="C74" s="1072" t="s">
        <v>639</v>
      </c>
      <c r="D74" s="1793" t="s">
        <v>940</v>
      </c>
      <c r="E74" s="350"/>
      <c r="F74" s="1376"/>
      <c r="G74" s="506"/>
      <c r="H74" s="1034"/>
      <c r="I74" s="506"/>
      <c r="J74" s="714"/>
      <c r="K74" s="1034"/>
    </row>
    <row r="75" spans="2:11">
      <c r="B75" s="1855" t="s">
        <v>107</v>
      </c>
      <c r="C75" s="1856" t="s">
        <v>1342</v>
      </c>
      <c r="D75" s="350"/>
      <c r="E75" s="1882"/>
      <c r="F75" s="1877">
        <v>4.5271523178808002E-3</v>
      </c>
      <c r="G75" s="94">
        <f>$F$75</f>
        <v>4.5271523178808002E-3</v>
      </c>
      <c r="H75" s="94">
        <f t="shared" ref="H75:K75" si="4">$F$75</f>
        <v>4.5271523178808002E-3</v>
      </c>
      <c r="I75" s="94">
        <f t="shared" si="4"/>
        <v>4.5271523178808002E-3</v>
      </c>
      <c r="J75" s="94">
        <f t="shared" si="4"/>
        <v>4.5271523178808002E-3</v>
      </c>
      <c r="K75" s="1060">
        <f t="shared" si="4"/>
        <v>4.5271523178808002E-3</v>
      </c>
    </row>
    <row r="76" spans="2:11">
      <c r="B76" s="1855" t="s">
        <v>102</v>
      </c>
      <c r="C76" s="1856" t="s">
        <v>1341</v>
      </c>
      <c r="D76" s="350"/>
      <c r="E76" s="1201"/>
      <c r="F76" s="1880">
        <v>-2.8676821192053E-2</v>
      </c>
      <c r="G76" s="94">
        <f>$F$76</f>
        <v>-2.8676821192053E-2</v>
      </c>
      <c r="H76" s="94">
        <f t="shared" ref="H76:K76" si="5">$F$76</f>
        <v>-2.8676821192053E-2</v>
      </c>
      <c r="I76" s="94">
        <f t="shared" si="5"/>
        <v>-2.8676821192053E-2</v>
      </c>
      <c r="J76" s="94">
        <f t="shared" si="5"/>
        <v>-2.8676821192053E-2</v>
      </c>
      <c r="K76" s="95">
        <f t="shared" si="5"/>
        <v>-2.8676821192053E-2</v>
      </c>
    </row>
    <row r="77" spans="2:11">
      <c r="B77" s="1855" t="s">
        <v>1340</v>
      </c>
      <c r="C77" s="1856" t="s">
        <v>1341</v>
      </c>
      <c r="D77" s="350"/>
      <c r="E77" s="1579"/>
      <c r="F77" s="1877">
        <v>2.5518763796909501E-4</v>
      </c>
      <c r="G77" s="94">
        <f>$F$77</f>
        <v>2.5518763796909501E-4</v>
      </c>
      <c r="H77" s="94">
        <f t="shared" ref="H77:K77" si="6">$F$77</f>
        <v>2.5518763796909501E-4</v>
      </c>
      <c r="I77" s="94">
        <f t="shared" si="6"/>
        <v>2.5518763796909501E-4</v>
      </c>
      <c r="J77" s="94">
        <f t="shared" si="6"/>
        <v>2.5518763796909501E-4</v>
      </c>
      <c r="K77" s="95">
        <f t="shared" si="6"/>
        <v>2.5518763796909501E-4</v>
      </c>
    </row>
    <row r="78" spans="2:11">
      <c r="B78" s="1855" t="s">
        <v>24</v>
      </c>
      <c r="C78" s="1856" t="s">
        <v>1341</v>
      </c>
      <c r="D78" s="350"/>
      <c r="E78" s="1579"/>
      <c r="F78" s="1877">
        <v>5.9973509933774804E-3</v>
      </c>
      <c r="G78" s="94">
        <f>$F$78</f>
        <v>5.9973509933774804E-3</v>
      </c>
      <c r="H78" s="94">
        <f t="shared" ref="H78:K78" si="7">$F$78</f>
        <v>5.9973509933774804E-3</v>
      </c>
      <c r="I78" s="94">
        <f t="shared" si="7"/>
        <v>5.9973509933774804E-3</v>
      </c>
      <c r="J78" s="94">
        <f t="shared" si="7"/>
        <v>5.9973509933774804E-3</v>
      </c>
      <c r="K78" s="95">
        <f t="shared" si="7"/>
        <v>5.9973509933774804E-3</v>
      </c>
    </row>
    <row r="79" spans="2:11">
      <c r="B79" s="1855" t="s">
        <v>64</v>
      </c>
      <c r="C79" s="1856" t="s">
        <v>1341</v>
      </c>
      <c r="D79" s="350"/>
      <c r="E79" s="1579"/>
      <c r="F79" s="1877">
        <v>1.5629139072847701E-3</v>
      </c>
      <c r="G79" s="94">
        <f>$F$79</f>
        <v>1.5629139072847701E-3</v>
      </c>
      <c r="H79" s="94">
        <f t="shared" ref="H79:K79" si="8">$F$79</f>
        <v>1.5629139072847701E-3</v>
      </c>
      <c r="I79" s="94">
        <f t="shared" si="8"/>
        <v>1.5629139072847701E-3</v>
      </c>
      <c r="J79" s="94">
        <f t="shared" si="8"/>
        <v>1.5629139072847701E-3</v>
      </c>
      <c r="K79" s="95">
        <f t="shared" si="8"/>
        <v>1.5629139072847701E-3</v>
      </c>
    </row>
    <row r="80" spans="2:11">
      <c r="B80" s="1855" t="s">
        <v>103</v>
      </c>
      <c r="C80" s="1856" t="s">
        <v>1341</v>
      </c>
      <c r="D80" s="350"/>
      <c r="E80" s="1881"/>
      <c r="F80" s="1876">
        <v>1.7052980132450301E-5</v>
      </c>
      <c r="G80" s="1878">
        <f>$F$80</f>
        <v>1.7052980132450301E-5</v>
      </c>
      <c r="H80" s="1878">
        <f t="shared" ref="H80:K80" si="9">$F$80</f>
        <v>1.7052980132450301E-5</v>
      </c>
      <c r="I80" s="1878">
        <f t="shared" si="9"/>
        <v>1.7052980132450301E-5</v>
      </c>
      <c r="J80" s="1878">
        <f t="shared" si="9"/>
        <v>1.7052980132450301E-5</v>
      </c>
      <c r="K80" s="1879">
        <f t="shared" si="9"/>
        <v>1.7052980132450301E-5</v>
      </c>
    </row>
    <row r="81" spans="2:11" s="74" customFormat="1" ht="18.75" customHeight="1">
      <c r="B81" s="367" t="s">
        <v>812</v>
      </c>
      <c r="C81" s="1804" t="s">
        <v>1154</v>
      </c>
      <c r="D81" s="615"/>
      <c r="E81" s="615"/>
      <c r="F81" s="881"/>
      <c r="G81" s="880">
        <f>SUM(G68:G80)</f>
        <v>5.4429346903451927</v>
      </c>
      <c r="H81" s="880">
        <f t="shared" ref="H81:K81" si="10">SUM(H68:H80)</f>
        <v>5.7833677642524473</v>
      </c>
      <c r="I81" s="880">
        <f t="shared" si="10"/>
        <v>4.9238298765680577</v>
      </c>
      <c r="J81" s="880">
        <f t="shared" si="10"/>
        <v>5.8241364186813041</v>
      </c>
      <c r="K81" s="1035">
        <f t="shared" si="10"/>
        <v>6.1422546052115816</v>
      </c>
    </row>
    <row r="82" spans="2:11" s="74" customFormat="1">
      <c r="B82" s="884"/>
      <c r="C82" s="519"/>
      <c r="D82" s="372"/>
      <c r="E82" s="372"/>
      <c r="F82" s="372"/>
      <c r="G82" s="86"/>
      <c r="H82" s="86"/>
      <c r="I82" s="86"/>
      <c r="J82" s="86"/>
      <c r="K82" s="86"/>
    </row>
    <row r="83" spans="2:11" s="74" customFormat="1" ht="13.8">
      <c r="B83" s="1824" t="s">
        <v>948</v>
      </c>
      <c r="C83" s="260"/>
      <c r="E83" s="372"/>
      <c r="F83" s="372"/>
      <c r="G83" s="86"/>
      <c r="H83" s="86"/>
      <c r="I83" s="86"/>
      <c r="J83" s="86"/>
      <c r="K83" s="86"/>
    </row>
    <row r="84" spans="2:11" s="74" customFormat="1">
      <c r="B84" s="1036" t="str">
        <f>'Hayco Logistics'!$B$92</f>
        <v>Cross ocean - sea freight 40QH</v>
      </c>
      <c r="C84" s="927">
        <f>'Hayco Logistics'!C92</f>
        <v>1200</v>
      </c>
      <c r="D84" s="1108"/>
      <c r="E84" s="1107"/>
      <c r="F84" s="1107"/>
      <c r="G84" s="1060">
        <f>$C$84/G$20</f>
        <v>8.3022000830220002E-2</v>
      </c>
      <c r="H84" s="1060">
        <f>$C$84/H$20</f>
        <v>0.1349527665317139</v>
      </c>
      <c r="I84" s="1035"/>
      <c r="J84" s="1035"/>
      <c r="K84" s="1035"/>
    </row>
    <row r="85" spans="2:11" s="74" customFormat="1">
      <c r="B85" s="1036" t="str">
        <f>'Hayco Logistics'!$B$93</f>
        <v>Charges (origin &amp; destination ports)</v>
      </c>
      <c r="C85" s="927">
        <f>'Hayco Logistics'!C93</f>
        <v>1091</v>
      </c>
      <c r="D85" s="1108"/>
      <c r="E85" s="1107"/>
      <c r="F85" s="1107"/>
      <c r="G85" s="1060">
        <f>$C$85/G$20</f>
        <v>7.5480835754808351E-2</v>
      </c>
      <c r="H85" s="1060">
        <f>$C$85/H$20</f>
        <v>0.12269455690508323</v>
      </c>
      <c r="I85" s="1035"/>
      <c r="J85" s="1035"/>
      <c r="K85" s="1035"/>
    </row>
    <row r="86" spans="2:11" s="74" customFormat="1">
      <c r="B86" s="1036" t="str">
        <f>'Hayco Logistics'!$B$94</f>
        <v>Insurance</v>
      </c>
      <c r="C86" s="1144">
        <f>'Hayco Logistics'!$C$94</f>
        <v>1E-3</v>
      </c>
      <c r="D86" s="1108"/>
      <c r="E86" s="1107"/>
      <c r="F86" s="1107"/>
      <c r="G86" s="1060">
        <f>$C$86*SUM(G$81,G$84,G$85)*1.1</f>
        <v>6.1615812796232431E-3</v>
      </c>
      <c r="H86" s="1060">
        <f>$C$86*SUM(H$81,H$84,H$85)*1.1</f>
        <v>6.6451165964581688E-3</v>
      </c>
      <c r="I86" s="1035"/>
      <c r="J86" s="1035"/>
      <c r="K86" s="1035"/>
    </row>
    <row r="87" spans="2:11" s="74" customFormat="1">
      <c r="B87" s="1068" t="str">
        <f>'Business charge'!$A$11</f>
        <v>Logistic  management fee</v>
      </c>
      <c r="C87" s="1145">
        <f>'Business charge'!$B$11</f>
        <v>0.05</v>
      </c>
      <c r="D87" s="1108"/>
      <c r="E87" s="1107"/>
      <c r="F87" s="1107"/>
      <c r="G87" s="1060">
        <f>$C$87*SUM(G$84,G$85,G$86)</f>
        <v>8.2332208932325793E-3</v>
      </c>
      <c r="H87" s="1060">
        <f>$C$87*SUM(H$84,H$85,H$86)</f>
        <v>1.3214622001662766E-2</v>
      </c>
      <c r="I87" s="1035"/>
      <c r="J87" s="1035"/>
      <c r="K87" s="1035"/>
    </row>
    <row r="88" spans="2:11" s="74" customFormat="1">
      <c r="B88" s="1146" t="s">
        <v>949</v>
      </c>
      <c r="C88" s="1098"/>
      <c r="D88" s="1108"/>
      <c r="E88" s="1107"/>
      <c r="F88" s="1107"/>
      <c r="G88" s="1035">
        <f>SUM(G$81,G$84,G$85,G$86,G$87)</f>
        <v>5.6158323291030765</v>
      </c>
      <c r="H88" s="1035">
        <f>SUM(H$81,H$84,H$85,H$86,H$87)</f>
        <v>6.0608748262873657</v>
      </c>
      <c r="I88" s="1035"/>
      <c r="J88" s="1035"/>
      <c r="K88" s="1035"/>
    </row>
    <row r="89" spans="2:11" s="74" customFormat="1">
      <c r="B89" s="269"/>
      <c r="C89" s="519"/>
      <c r="D89" s="372"/>
      <c r="E89" s="372"/>
      <c r="F89" s="372"/>
      <c r="G89" s="86"/>
      <c r="H89" s="86"/>
      <c r="I89" s="86"/>
      <c r="J89" s="86"/>
      <c r="K89" s="86"/>
    </row>
    <row r="90" spans="2:11" s="74" customFormat="1">
      <c r="B90" s="269"/>
      <c r="C90" s="519"/>
      <c r="D90" s="372"/>
      <c r="E90" s="372"/>
      <c r="F90" s="372"/>
      <c r="G90" s="86"/>
      <c r="H90" s="86"/>
      <c r="I90" s="86"/>
      <c r="J90" s="86"/>
      <c r="K90" s="86"/>
    </row>
    <row r="91" spans="2:11" s="74" customFormat="1">
      <c r="B91" s="269"/>
      <c r="C91" s="519"/>
      <c r="D91" s="83"/>
      <c r="E91" s="372"/>
      <c r="F91" s="83"/>
      <c r="G91" s="86"/>
      <c r="H91" s="86"/>
      <c r="I91" s="86"/>
      <c r="J91" s="86"/>
      <c r="K91" s="86"/>
    </row>
    <row r="92" spans="2:11" s="74" customFormat="1">
      <c r="B92" s="331" t="s">
        <v>346</v>
      </c>
      <c r="C92" s="521"/>
      <c r="D92" s="349"/>
      <c r="E92" s="527"/>
      <c r="F92" s="349"/>
      <c r="G92" s="1060" t="s">
        <v>233</v>
      </c>
      <c r="H92" s="1060" t="s">
        <v>1096</v>
      </c>
      <c r="I92" s="1060" t="s">
        <v>234</v>
      </c>
      <c r="J92" s="1060" t="s">
        <v>234</v>
      </c>
      <c r="K92" s="1060" t="s">
        <v>234</v>
      </c>
    </row>
    <row r="93" spans="2:11" s="74" customFormat="1">
      <c r="B93" s="332" t="s">
        <v>348</v>
      </c>
      <c r="C93" s="520"/>
      <c r="D93" s="85"/>
      <c r="E93" s="85"/>
      <c r="F93" s="85"/>
      <c r="G93" s="1061">
        <v>252</v>
      </c>
      <c r="H93" s="1061" t="s">
        <v>1095</v>
      </c>
      <c r="I93" s="1061">
        <v>378</v>
      </c>
      <c r="J93" s="1061">
        <v>252</v>
      </c>
      <c r="K93" s="1061">
        <v>160</v>
      </c>
    </row>
    <row r="94" spans="2:11" s="74" customFormat="1">
      <c r="B94" s="333" t="s">
        <v>345</v>
      </c>
      <c r="C94" s="522"/>
      <c r="D94" s="350"/>
      <c r="E94" s="350"/>
      <c r="F94" s="350"/>
      <c r="G94" s="1062">
        <v>0.5</v>
      </c>
      <c r="H94" s="1062">
        <v>0.5</v>
      </c>
      <c r="I94" s="1062">
        <v>0.42</v>
      </c>
      <c r="J94" s="1062">
        <v>0.5</v>
      </c>
      <c r="K94" s="1062">
        <v>0.5</v>
      </c>
    </row>
    <row r="95" spans="2:11" s="74" customFormat="1">
      <c r="B95" s="269"/>
      <c r="C95" s="519"/>
      <c r="D95" s="83"/>
      <c r="E95" s="372"/>
      <c r="F95" s="83"/>
      <c r="G95" s="86"/>
      <c r="H95" s="86"/>
      <c r="I95" s="86"/>
      <c r="J95" s="86"/>
      <c r="K95" s="86"/>
    </row>
    <row r="96" spans="2:11" s="74" customFormat="1">
      <c r="B96" s="269"/>
      <c r="C96" s="519"/>
      <c r="D96" s="83"/>
      <c r="E96" s="372"/>
      <c r="F96" s="83"/>
      <c r="G96" s="86"/>
      <c r="H96" s="86"/>
      <c r="I96" s="86"/>
      <c r="J96" s="86"/>
      <c r="K96" s="86"/>
    </row>
    <row r="97" spans="2:11" s="74" customFormat="1">
      <c r="B97" s="475" t="s">
        <v>398</v>
      </c>
      <c r="C97" s="519"/>
      <c r="D97" s="83"/>
      <c r="E97" s="372"/>
      <c r="F97" s="83"/>
      <c r="G97" s="86"/>
      <c r="H97" s="86"/>
      <c r="I97" s="86"/>
      <c r="J97" s="86"/>
      <c r="K97" s="86"/>
    </row>
  </sheetData>
  <phoneticPr fontId="23" type="noConversion"/>
  <printOptions horizontalCentered="1"/>
  <pageMargins left="0.51181102362204722" right="0.74803149606299213" top="0.19685039370078741" bottom="0.31496062992125984" header="7.874015748031496E-2" footer="0.15748031496062992"/>
  <pageSetup scale="40" orientation="portrait" r:id="rId1"/>
  <headerFooter alignWithMargins="0">
    <oddFooter>&amp;L&amp;"Arial,加粗"&amp;10Page : &amp;P / &amp;N&amp;C&amp;"Arial,加粗"&amp;10&amp;F&amp;R&amp;"Arial,加粗"&amp;10HaycoJun 15</oddFooter>
  </headerFooter>
  <drawing r:id="rId2"/>
  <legacy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9FF33"/>
    <pageSetUpPr fitToPage="1"/>
  </sheetPr>
  <dimension ref="A3:Q62"/>
  <sheetViews>
    <sheetView topLeftCell="A13" zoomScale="80" zoomScaleNormal="80" workbookViewId="0">
      <selection activeCell="H58" sqref="H58"/>
    </sheetView>
  </sheetViews>
  <sheetFormatPr defaultColWidth="9" defaultRowHeight="13.2"/>
  <cols>
    <col min="1" max="1" width="4.88671875" style="193" customWidth="1"/>
    <col min="2" max="2" width="44.44140625" style="194" customWidth="1"/>
    <col min="3" max="3" width="17.5546875" style="232" customWidth="1"/>
    <col min="4" max="4" width="16.88671875" style="434" customWidth="1"/>
    <col min="5" max="5" width="13.88671875" style="195" customWidth="1"/>
    <col min="6" max="6" width="14.44140625" style="195" customWidth="1"/>
    <col min="7" max="8" width="15.109375" style="195" customWidth="1"/>
    <col min="9" max="9" width="14.6640625" style="434" customWidth="1"/>
    <col min="10" max="11" width="15.109375" style="434" customWidth="1"/>
    <col min="12" max="12" width="14.44140625" style="201" customWidth="1"/>
    <col min="13" max="13" width="13.5546875" style="196" customWidth="1"/>
    <col min="14" max="14" width="17.5546875" style="194" customWidth="1"/>
    <col min="15" max="17" width="9" style="194"/>
    <col min="18" max="18" width="1.88671875" style="194" customWidth="1"/>
    <col min="19" max="16384" width="9" style="194"/>
  </cols>
  <sheetData>
    <row r="3" spans="1:13" ht="21">
      <c r="J3" s="1" t="s">
        <v>0</v>
      </c>
      <c r="K3" s="1"/>
    </row>
    <row r="4" spans="1:13">
      <c r="J4" s="265"/>
      <c r="K4" s="265"/>
    </row>
    <row r="5" spans="1:13">
      <c r="J5" s="263"/>
      <c r="K5" s="263"/>
    </row>
    <row r="6" spans="1:13">
      <c r="A6" s="193" t="s">
        <v>907</v>
      </c>
      <c r="B6" s="829" t="s">
        <v>1325</v>
      </c>
      <c r="J6" s="25" t="s">
        <v>254</v>
      </c>
      <c r="K6" s="25"/>
    </row>
    <row r="7" spans="1:13">
      <c r="B7" s="193" t="s">
        <v>255</v>
      </c>
      <c r="J7" s="25" t="s">
        <v>294</v>
      </c>
      <c r="K7" s="25"/>
    </row>
    <row r="8" spans="1:13">
      <c r="B8" s="193" t="s">
        <v>257</v>
      </c>
      <c r="J8" s="25" t="s">
        <v>295</v>
      </c>
      <c r="K8" s="25"/>
    </row>
    <row r="9" spans="1:13">
      <c r="B9" s="193" t="s">
        <v>259</v>
      </c>
    </row>
    <row r="10" spans="1:13">
      <c r="K10" s="1886"/>
    </row>
    <row r="11" spans="1:13" ht="15.75" customHeight="1">
      <c r="H11" s="1889"/>
      <c r="K11" s="1886"/>
    </row>
    <row r="12" spans="1:13" s="202" customFormat="1" ht="47.25" customHeight="1">
      <c r="A12" s="19" t="s">
        <v>379</v>
      </c>
      <c r="B12" s="199"/>
      <c r="C12" s="213"/>
      <c r="D12" s="435"/>
      <c r="E12" s="200"/>
      <c r="F12" s="200"/>
      <c r="G12" s="200"/>
      <c r="H12" s="1778" t="s">
        <v>1396</v>
      </c>
      <c r="I12" s="435"/>
      <c r="J12" s="435"/>
      <c r="K12" s="1778" t="s">
        <v>1396</v>
      </c>
      <c r="L12" s="201"/>
      <c r="M12" s="201"/>
    </row>
    <row r="13" spans="1:13" ht="16.5" customHeight="1">
      <c r="A13" s="203" t="str">
        <f>'Olympus-ITB &amp; OHB'!A15</f>
        <v>Proposed for AMJ-2017</v>
      </c>
      <c r="B13" s="204"/>
      <c r="C13" s="233"/>
      <c r="D13" s="1018" t="s">
        <v>630</v>
      </c>
      <c r="E13" s="1018" t="s">
        <v>630</v>
      </c>
      <c r="F13" s="1018" t="s">
        <v>630</v>
      </c>
      <c r="G13" s="1018" t="s">
        <v>630</v>
      </c>
      <c r="H13" s="1883" t="s">
        <v>630</v>
      </c>
      <c r="I13" s="1018" t="s">
        <v>630</v>
      </c>
      <c r="J13" s="1018" t="s">
        <v>630</v>
      </c>
      <c r="K13" s="1883" t="s">
        <v>630</v>
      </c>
      <c r="L13" s="190" t="s">
        <v>233</v>
      </c>
      <c r="M13" s="190" t="s">
        <v>233</v>
      </c>
    </row>
    <row r="14" spans="1:13" ht="58.5" customHeight="1">
      <c r="A14" s="205"/>
      <c r="B14" s="206"/>
      <c r="C14" s="206"/>
      <c r="D14" s="1401" t="s">
        <v>366</v>
      </c>
      <c r="E14" s="441" t="s">
        <v>261</v>
      </c>
      <c r="F14" s="442" t="s">
        <v>262</v>
      </c>
      <c r="G14" s="442" t="s">
        <v>958</v>
      </c>
      <c r="H14" s="1890" t="s">
        <v>1409</v>
      </c>
      <c r="I14" s="1241" t="s">
        <v>959</v>
      </c>
      <c r="J14" s="441" t="s">
        <v>1088</v>
      </c>
      <c r="K14" s="1887" t="s">
        <v>1395</v>
      </c>
      <c r="L14" s="190" t="s">
        <v>890</v>
      </c>
      <c r="M14" s="190" t="s">
        <v>1097</v>
      </c>
    </row>
    <row r="15" spans="1:13" ht="16.95" customHeight="1">
      <c r="A15" s="207"/>
      <c r="B15" s="206"/>
      <c r="C15" s="912" t="s">
        <v>263</v>
      </c>
      <c r="D15" s="271">
        <v>96898861</v>
      </c>
      <c r="E15" s="271">
        <v>96235111</v>
      </c>
      <c r="F15" s="271">
        <v>96240911</v>
      </c>
      <c r="G15" s="271">
        <v>90759501</v>
      </c>
      <c r="H15" s="1884">
        <v>91279070</v>
      </c>
      <c r="I15" s="271">
        <v>90727998</v>
      </c>
      <c r="J15" s="271">
        <v>90886336</v>
      </c>
      <c r="K15" s="1884">
        <v>91279068</v>
      </c>
      <c r="L15" s="271">
        <v>90601298</v>
      </c>
      <c r="M15" s="271">
        <v>91228710</v>
      </c>
    </row>
    <row r="16" spans="1:13" ht="16.95" customHeight="1">
      <c r="A16" s="205"/>
      <c r="B16" s="206"/>
      <c r="C16" s="912" t="s">
        <v>264</v>
      </c>
      <c r="D16" s="271">
        <v>84896095</v>
      </c>
      <c r="E16" s="271">
        <v>80232637</v>
      </c>
      <c r="F16" s="271">
        <v>80233010</v>
      </c>
      <c r="G16" s="271">
        <v>80286219</v>
      </c>
      <c r="H16" s="1884">
        <v>80301144</v>
      </c>
      <c r="I16" s="271">
        <v>80286276</v>
      </c>
      <c r="J16" s="271">
        <v>80287315</v>
      </c>
      <c r="K16" s="1884">
        <v>80301143</v>
      </c>
      <c r="L16" s="271">
        <v>81556874</v>
      </c>
      <c r="M16" s="271">
        <v>81630132</v>
      </c>
    </row>
    <row r="17" spans="1:17" ht="43.2" customHeight="1">
      <c r="A17" s="207"/>
      <c r="B17" s="206"/>
      <c r="C17" s="912" t="s">
        <v>265</v>
      </c>
      <c r="D17" s="1083" t="s">
        <v>883</v>
      </c>
      <c r="E17" s="1083" t="s">
        <v>883</v>
      </c>
      <c r="F17" s="1083" t="s">
        <v>883</v>
      </c>
      <c r="G17" s="1083" t="s">
        <v>883</v>
      </c>
      <c r="H17" s="1885" t="s">
        <v>883</v>
      </c>
      <c r="I17" s="1083" t="s">
        <v>883</v>
      </c>
      <c r="J17" s="1083" t="s">
        <v>883</v>
      </c>
      <c r="K17" s="1885" t="s">
        <v>883</v>
      </c>
      <c r="L17" s="417" t="s">
        <v>95</v>
      </c>
      <c r="M17" s="417" t="s">
        <v>95</v>
      </c>
    </row>
    <row r="18" spans="1:17" ht="16.95" customHeight="1">
      <c r="A18" s="205"/>
      <c r="B18" s="206"/>
      <c r="C18" s="912" t="s">
        <v>266</v>
      </c>
      <c r="D18" s="271">
        <v>380</v>
      </c>
      <c r="E18" s="271">
        <v>100</v>
      </c>
      <c r="F18" s="271">
        <v>130</v>
      </c>
      <c r="G18" s="271">
        <v>840</v>
      </c>
      <c r="H18" s="1884">
        <v>990</v>
      </c>
      <c r="I18" s="271">
        <v>820</v>
      </c>
      <c r="J18" s="271">
        <v>870</v>
      </c>
      <c r="K18" s="1884">
        <v>920</v>
      </c>
      <c r="L18" s="271">
        <v>700</v>
      </c>
      <c r="M18" s="271">
        <v>740</v>
      </c>
    </row>
    <row r="19" spans="1:17" ht="16.95" customHeight="1">
      <c r="A19" s="207"/>
      <c r="B19" s="206"/>
      <c r="C19" s="912" t="s">
        <v>267</v>
      </c>
      <c r="D19" s="191">
        <v>22944</v>
      </c>
      <c r="E19" s="191">
        <v>22944</v>
      </c>
      <c r="F19" s="191">
        <v>22944</v>
      </c>
      <c r="G19" s="191">
        <v>22944</v>
      </c>
      <c r="H19" s="191">
        <v>22944</v>
      </c>
      <c r="I19" s="1028">
        <v>22912</v>
      </c>
      <c r="J19" s="1888">
        <v>22912</v>
      </c>
      <c r="K19" s="1028">
        <v>22912</v>
      </c>
      <c r="L19" s="1182">
        <v>22944</v>
      </c>
      <c r="M19" s="1182">
        <v>22944</v>
      </c>
    </row>
    <row r="20" spans="1:17" ht="16.95" customHeight="1">
      <c r="A20" s="208"/>
      <c r="B20" s="206"/>
      <c r="C20" s="912" t="s">
        <v>278</v>
      </c>
      <c r="D20" s="230">
        <v>16</v>
      </c>
      <c r="E20" s="231">
        <v>16</v>
      </c>
      <c r="F20" s="230">
        <v>19</v>
      </c>
      <c r="G20" s="230">
        <v>19</v>
      </c>
      <c r="H20" s="230">
        <v>19</v>
      </c>
      <c r="I20" s="611">
        <v>16</v>
      </c>
      <c r="J20" s="1240">
        <v>16</v>
      </c>
      <c r="K20" s="611">
        <v>16</v>
      </c>
      <c r="L20" s="271">
        <v>16</v>
      </c>
      <c r="M20" s="271">
        <v>12</v>
      </c>
    </row>
    <row r="21" spans="1:17">
      <c r="A21" s="208"/>
      <c r="B21" s="206"/>
      <c r="C21" s="912"/>
      <c r="D21" s="209"/>
      <c r="E21" s="210"/>
      <c r="F21" s="612"/>
      <c r="G21" s="612"/>
      <c r="H21" s="612"/>
      <c r="I21" s="1208"/>
      <c r="J21" s="887"/>
      <c r="K21" s="612"/>
      <c r="L21" s="612"/>
      <c r="M21" s="612"/>
    </row>
    <row r="22" spans="1:17">
      <c r="A22" s="211"/>
      <c r="B22" s="212"/>
      <c r="C22" s="913"/>
      <c r="D22" s="92"/>
      <c r="E22" s="90"/>
      <c r="F22" s="92"/>
      <c r="G22" s="92"/>
      <c r="H22" s="92"/>
      <c r="I22" s="92"/>
      <c r="J22" s="90"/>
      <c r="K22" s="92"/>
      <c r="L22" s="214"/>
      <c r="M22" s="214"/>
    </row>
    <row r="23" spans="1:17">
      <c r="A23" s="215"/>
      <c r="B23" s="216" t="s">
        <v>268</v>
      </c>
      <c r="C23" s="914" t="s">
        <v>100</v>
      </c>
      <c r="D23" s="92">
        <v>1.3784869847735901E-2</v>
      </c>
      <c r="E23" s="90">
        <v>1.3784869847735901E-2</v>
      </c>
      <c r="F23" s="92">
        <v>1.6369532944186301E-2</v>
      </c>
      <c r="G23" s="92">
        <v>1.6369532944186301E-2</v>
      </c>
      <c r="H23" s="92">
        <v>1.6369532944186301E-2</v>
      </c>
      <c r="I23" s="92">
        <v>1.3784869847735901E-2</v>
      </c>
      <c r="J23" s="90">
        <v>1.3784869847735901E-2</v>
      </c>
      <c r="K23" s="92">
        <v>1.3784869847735901E-2</v>
      </c>
      <c r="L23" s="272">
        <v>1.3784869847735901E-2</v>
      </c>
      <c r="M23" s="272">
        <v>1.3784869847735901E-2</v>
      </c>
      <c r="N23" s="221"/>
    </row>
    <row r="24" spans="1:17">
      <c r="A24" s="222"/>
      <c r="B24" s="216" t="s">
        <v>269</v>
      </c>
      <c r="C24" s="914" t="s">
        <v>100</v>
      </c>
      <c r="D24" s="809">
        <v>0.63159903227509462</v>
      </c>
      <c r="E24" s="809">
        <v>0.63159903227509462</v>
      </c>
      <c r="F24" s="809">
        <v>0.75002385082667489</v>
      </c>
      <c r="G24" s="809">
        <v>0.75002385082667489</v>
      </c>
      <c r="H24" s="809">
        <v>0.75002385082667489</v>
      </c>
      <c r="I24" s="809">
        <v>0.63159903227509462</v>
      </c>
      <c r="J24" s="810">
        <v>0.63159903227509462</v>
      </c>
      <c r="K24" s="809">
        <v>0.63159903227509462</v>
      </c>
      <c r="L24" s="809">
        <v>0.63159903227509462</v>
      </c>
      <c r="M24" s="809">
        <v>0.47369927420632096</v>
      </c>
      <c r="N24" s="221"/>
      <c r="O24" s="221"/>
      <c r="P24" s="220"/>
    </row>
    <row r="25" spans="1:17" s="225" customFormat="1">
      <c r="A25" s="223"/>
      <c r="B25" s="273" t="s">
        <v>270</v>
      </c>
      <c r="C25" s="914" t="s">
        <v>100</v>
      </c>
      <c r="D25" s="809">
        <v>0.11208356374808</v>
      </c>
      <c r="E25" s="809">
        <v>0.11208356374808</v>
      </c>
      <c r="F25" s="809">
        <v>0.11208356374808</v>
      </c>
      <c r="G25" s="809">
        <v>0.11208356374808</v>
      </c>
      <c r="H25" s="809">
        <v>0.11208356374808</v>
      </c>
      <c r="I25" s="809">
        <v>0.11208356374808</v>
      </c>
      <c r="J25" s="810">
        <v>0.11208356374808</v>
      </c>
      <c r="K25" s="809">
        <v>0.11208356374808</v>
      </c>
      <c r="L25" s="809">
        <v>0.11208356374808</v>
      </c>
      <c r="M25" s="809">
        <v>0.11208356374808</v>
      </c>
      <c r="N25" s="221"/>
      <c r="O25" s="1140"/>
      <c r="P25" s="1140"/>
    </row>
    <row r="26" spans="1:17">
      <c r="A26" s="222"/>
      <c r="B26" s="216" t="s">
        <v>271</v>
      </c>
      <c r="C26" s="914" t="s">
        <v>100</v>
      </c>
      <c r="D26" s="809">
        <v>5.9481720430107521E-2</v>
      </c>
      <c r="E26" s="809">
        <v>5.9481720430107521E-2</v>
      </c>
      <c r="F26" s="809">
        <v>5.9481720430107521E-2</v>
      </c>
      <c r="G26" s="809">
        <v>5.9481720430107521E-2</v>
      </c>
      <c r="H26" s="809">
        <v>5.9481720430107521E-2</v>
      </c>
      <c r="I26" s="809">
        <v>8.5849697130661429E-2</v>
      </c>
      <c r="J26" s="1857">
        <v>8.5849697130661429E-2</v>
      </c>
      <c r="K26" s="809">
        <v>8.5849697130661429E-2</v>
      </c>
      <c r="L26" s="1858">
        <v>5.9481720430107521E-2</v>
      </c>
      <c r="M26" s="1858">
        <v>5.1181720430107519E-2</v>
      </c>
      <c r="N26" s="221"/>
      <c r="O26" s="1141"/>
      <c r="P26" s="1141"/>
      <c r="Q26" s="1141"/>
    </row>
    <row r="27" spans="1:17">
      <c r="A27" s="1721"/>
      <c r="B27" s="1720" t="s">
        <v>272</v>
      </c>
      <c r="C27" s="1859" t="s">
        <v>100</v>
      </c>
      <c r="D27" s="95">
        <v>1.4279999999999999E-2</v>
      </c>
      <c r="E27" s="93">
        <v>1.4279999999999999E-2</v>
      </c>
      <c r="F27" s="95">
        <v>1.4279999999999999E-2</v>
      </c>
      <c r="G27" s="95">
        <v>1.4279999999999999E-2</v>
      </c>
      <c r="H27" s="95">
        <v>1.4279999999999999E-2</v>
      </c>
      <c r="I27" s="95">
        <v>1.4279999999999999E-2</v>
      </c>
      <c r="J27" s="93">
        <v>1.4279999999999999E-2</v>
      </c>
      <c r="K27" s="95">
        <v>1.4279999999999999E-2</v>
      </c>
      <c r="L27" s="1581">
        <v>1.4279999999999999E-2</v>
      </c>
      <c r="M27" s="1581">
        <v>1.4279999999999999E-2</v>
      </c>
      <c r="N27" s="221"/>
    </row>
    <row r="28" spans="1:17" s="221" customFormat="1">
      <c r="A28" s="222"/>
      <c r="B28" s="1719" t="s">
        <v>243</v>
      </c>
      <c r="C28" s="914"/>
      <c r="D28" s="92"/>
      <c r="E28" s="90"/>
      <c r="F28" s="92"/>
      <c r="G28" s="92"/>
      <c r="H28" s="92"/>
      <c r="I28" s="92"/>
      <c r="J28" s="90"/>
      <c r="K28" s="92"/>
      <c r="L28" s="272"/>
      <c r="M28" s="272"/>
    </row>
    <row r="29" spans="1:17" s="225" customFormat="1" ht="14.4">
      <c r="A29" s="223"/>
      <c r="B29" s="216" t="s">
        <v>274</v>
      </c>
      <c r="C29" s="914" t="s">
        <v>100</v>
      </c>
      <c r="D29" s="809">
        <v>0.53111025383159916</v>
      </c>
      <c r="E29" s="1857">
        <v>0.53111025383159916</v>
      </c>
      <c r="F29" s="809">
        <v>0.61711838423149667</v>
      </c>
      <c r="G29" s="809">
        <v>0.61711838423149667</v>
      </c>
      <c r="H29" s="809">
        <v>0.61711838423149667</v>
      </c>
      <c r="I29" s="809">
        <v>0.53111025383159916</v>
      </c>
      <c r="J29" s="810">
        <v>0.53111025383159916</v>
      </c>
      <c r="K29" s="809">
        <v>0.53111025383159916</v>
      </c>
      <c r="L29" s="809">
        <v>0.53111025383159916</v>
      </c>
      <c r="M29" s="809">
        <v>0.53111025383159916</v>
      </c>
      <c r="N29" s="1151"/>
    </row>
    <row r="30" spans="1:17">
      <c r="A30" s="222"/>
      <c r="B30" s="216" t="s">
        <v>290</v>
      </c>
      <c r="C30" s="914" t="s">
        <v>100</v>
      </c>
      <c r="D30" s="809">
        <f>SUM(D23:D27)*0.005</f>
        <v>4.1561459315050901E-3</v>
      </c>
      <c r="E30" s="809">
        <f t="shared" ref="E30:L30" si="0">SUM(E23:E27)*0.005</f>
        <v>4.1561459315050901E-3</v>
      </c>
      <c r="F30" s="809">
        <f t="shared" si="0"/>
        <v>4.7611933397452436E-3</v>
      </c>
      <c r="G30" s="809">
        <f t="shared" si="0"/>
        <v>4.7611933397452436E-3</v>
      </c>
      <c r="H30" s="809">
        <f t="shared" ref="H30" si="1">SUM(H23:H27)*0.005</f>
        <v>4.7611933397452436E-3</v>
      </c>
      <c r="I30" s="809">
        <f t="shared" si="0"/>
        <v>4.2879858150078592E-3</v>
      </c>
      <c r="J30" s="1857">
        <f t="shared" si="0"/>
        <v>4.2879858150078592E-3</v>
      </c>
      <c r="K30" s="809">
        <f t="shared" ref="K30" si="2">SUM(K23:K27)*0.005</f>
        <v>4.2879858150078592E-3</v>
      </c>
      <c r="L30" s="809">
        <f t="shared" si="0"/>
        <v>4.1561459315050901E-3</v>
      </c>
      <c r="M30" s="809">
        <f t="shared" ref="M30" si="3">SUM(M23:M27)*0.005</f>
        <v>3.3251471411612217E-3</v>
      </c>
      <c r="N30" s="604"/>
    </row>
    <row r="31" spans="1:17">
      <c r="A31" s="222"/>
      <c r="B31" s="216" t="s">
        <v>273</v>
      </c>
      <c r="C31" s="914" t="s">
        <v>100</v>
      </c>
      <c r="D31" s="92">
        <v>0</v>
      </c>
      <c r="E31" s="92">
        <v>0</v>
      </c>
      <c r="F31" s="92">
        <v>0</v>
      </c>
      <c r="G31" s="92">
        <v>0</v>
      </c>
      <c r="H31" s="92">
        <v>0</v>
      </c>
      <c r="I31" s="92">
        <v>0</v>
      </c>
      <c r="J31" s="90">
        <v>0</v>
      </c>
      <c r="K31" s="92">
        <v>0</v>
      </c>
      <c r="L31" s="92">
        <v>0</v>
      </c>
      <c r="M31" s="92">
        <v>0</v>
      </c>
      <c r="N31" s="221"/>
    </row>
    <row r="32" spans="1:17">
      <c r="A32" s="226"/>
      <c r="B32" s="227"/>
      <c r="C32" s="713"/>
      <c r="D32" s="95"/>
      <c r="E32" s="93"/>
      <c r="F32" s="95"/>
      <c r="G32" s="95"/>
      <c r="H32" s="95"/>
      <c r="I32" s="95"/>
      <c r="J32" s="93"/>
      <c r="K32" s="95"/>
      <c r="L32" s="219"/>
      <c r="M32" s="219"/>
      <c r="N32" s="221"/>
    </row>
    <row r="33" spans="1:13" s="370" customFormat="1">
      <c r="A33" s="367"/>
      <c r="B33" s="886" t="s">
        <v>275</v>
      </c>
      <c r="C33" s="80" t="s">
        <v>276</v>
      </c>
      <c r="D33" s="99">
        <f t="shared" ref="D33:L33" si="4">SUM(D23:D32)</f>
        <v>1.3664955860641224</v>
      </c>
      <c r="E33" s="99">
        <f t="shared" si="4"/>
        <v>1.3664955860641224</v>
      </c>
      <c r="F33" s="99">
        <f t="shared" si="4"/>
        <v>1.5741182455202907</v>
      </c>
      <c r="G33" s="99">
        <f t="shared" si="4"/>
        <v>1.5741182455202907</v>
      </c>
      <c r="H33" s="99">
        <f t="shared" ref="H33" si="5">SUM(H23:H32)</f>
        <v>1.5741182455202907</v>
      </c>
      <c r="I33" s="99">
        <f t="shared" si="4"/>
        <v>1.3929954026481788</v>
      </c>
      <c r="J33" s="98">
        <f t="shared" si="4"/>
        <v>1.3929954026481788</v>
      </c>
      <c r="K33" s="99">
        <f t="shared" ref="K33" si="6">SUM(K23:K32)</f>
        <v>1.3929954026481788</v>
      </c>
      <c r="L33" s="882">
        <f t="shared" si="4"/>
        <v>1.3664955860641224</v>
      </c>
      <c r="M33" s="882">
        <f t="shared" ref="M33" si="7">SUM(M23:M32)</f>
        <v>1.1994648292050047</v>
      </c>
    </row>
    <row r="34" spans="1:13" s="370" customFormat="1">
      <c r="A34" s="269"/>
      <c r="B34" s="371"/>
      <c r="C34" s="372"/>
      <c r="D34" s="86"/>
      <c r="E34" s="86"/>
      <c r="F34" s="86"/>
      <c r="G34" s="86"/>
      <c r="H34" s="86"/>
      <c r="I34" s="86"/>
      <c r="J34" s="86"/>
      <c r="K34" s="86"/>
      <c r="L34" s="218"/>
      <c r="M34" s="218"/>
    </row>
    <row r="35" spans="1:13" s="370" customFormat="1">
      <c r="A35" s="269"/>
      <c r="B35" s="371"/>
      <c r="C35" s="372"/>
      <c r="D35" s="86"/>
      <c r="E35" s="86"/>
      <c r="F35" s="86"/>
      <c r="G35" s="86"/>
      <c r="H35" s="86"/>
      <c r="I35" s="86"/>
      <c r="J35" s="86"/>
      <c r="K35" s="86"/>
      <c r="L35" s="218"/>
      <c r="M35" s="218"/>
    </row>
    <row r="36" spans="1:13" s="370" customFormat="1">
      <c r="A36" s="885"/>
      <c r="B36" s="879" t="s">
        <v>811</v>
      </c>
      <c r="C36" s="1321" t="s">
        <v>1329</v>
      </c>
      <c r="D36" s="880">
        <f>D33</f>
        <v>1.3664955860641224</v>
      </c>
      <c r="E36" s="880">
        <f t="shared" ref="E36:M36" si="8">E33</f>
        <v>1.3664955860641224</v>
      </c>
      <c r="F36" s="880">
        <f t="shared" si="8"/>
        <v>1.5741182455202907</v>
      </c>
      <c r="G36" s="880">
        <f t="shared" si="8"/>
        <v>1.5741182455202907</v>
      </c>
      <c r="H36" s="880">
        <f t="shared" ref="H36" si="9">H33</f>
        <v>1.5741182455202907</v>
      </c>
      <c r="I36" s="880">
        <f t="shared" si="8"/>
        <v>1.3929954026481788</v>
      </c>
      <c r="J36" s="880">
        <f t="shared" si="8"/>
        <v>1.3929954026481788</v>
      </c>
      <c r="K36" s="880">
        <f t="shared" ref="K36" si="10">K33</f>
        <v>1.3929954026481788</v>
      </c>
      <c r="L36" s="880">
        <f t="shared" si="8"/>
        <v>1.3664955860641224</v>
      </c>
      <c r="M36" s="880">
        <f t="shared" si="8"/>
        <v>1.1994648292050047</v>
      </c>
    </row>
    <row r="37" spans="1:13" s="370" customFormat="1">
      <c r="A37" s="269"/>
      <c r="B37" s="372"/>
      <c r="D37" s="86"/>
      <c r="E37" s="86"/>
      <c r="F37" s="86"/>
      <c r="G37" s="86"/>
      <c r="H37" s="86"/>
      <c r="I37" s="86"/>
      <c r="J37" s="86"/>
      <c r="K37" s="86"/>
      <c r="L37" s="86"/>
      <c r="M37" s="86"/>
    </row>
    <row r="38" spans="1:13" s="370" customFormat="1" ht="13.8">
      <c r="A38" s="269"/>
      <c r="B38" s="259" t="s">
        <v>948</v>
      </c>
      <c r="C38" s="260"/>
      <c r="D38" s="86"/>
      <c r="E38" s="86"/>
      <c r="F38" s="86"/>
      <c r="G38" s="86"/>
      <c r="H38" s="86"/>
      <c r="I38" s="86"/>
      <c r="J38" s="86"/>
      <c r="K38" s="86"/>
      <c r="L38" s="86"/>
      <c r="M38" s="86"/>
    </row>
    <row r="39" spans="1:13" s="370" customFormat="1">
      <c r="A39" s="1825"/>
      <c r="B39" s="1068" t="str">
        <f>'Hayco Logistics'!$B$92</f>
        <v>Cross ocean - sea freight 40QH</v>
      </c>
      <c r="C39" s="927">
        <f>'Hayco Logistics'!C92</f>
        <v>1200</v>
      </c>
      <c r="D39" s="1035"/>
      <c r="E39" s="1035"/>
      <c r="F39" s="1035"/>
      <c r="G39" s="1035"/>
      <c r="H39" s="1035"/>
      <c r="I39" s="1035"/>
      <c r="J39" s="1035"/>
      <c r="K39" s="1035"/>
      <c r="L39" s="1060">
        <f>$C$39/L$19</f>
        <v>5.2301255230125521E-2</v>
      </c>
      <c r="M39" s="1060">
        <f>$C$39/M$19</f>
        <v>5.2301255230125521E-2</v>
      </c>
    </row>
    <row r="40" spans="1:13" s="370" customFormat="1">
      <c r="A40" s="1826"/>
      <c r="B40" s="1068" t="str">
        <f>'Hayco Logistics'!$B$93</f>
        <v>Charges (origin &amp; destination ports)</v>
      </c>
      <c r="C40" s="927">
        <f>'Hayco Logistics'!C93</f>
        <v>1091</v>
      </c>
      <c r="D40" s="1035"/>
      <c r="E40" s="1035"/>
      <c r="F40" s="1035"/>
      <c r="G40" s="1035"/>
      <c r="H40" s="1035"/>
      <c r="I40" s="1035"/>
      <c r="J40" s="1035"/>
      <c r="K40" s="1035"/>
      <c r="L40" s="1060">
        <f>$C$40/L$19</f>
        <v>4.7550557880055785E-2</v>
      </c>
      <c r="M40" s="1060">
        <f>$C$40/M$19</f>
        <v>4.7550557880055785E-2</v>
      </c>
    </row>
    <row r="41" spans="1:13" s="370" customFormat="1">
      <c r="A41" s="1826"/>
      <c r="B41" s="1068" t="str">
        <f>'Hayco Logistics'!$B$94</f>
        <v>Insurance</v>
      </c>
      <c r="C41" s="1144">
        <f>'Hayco Logistics'!$C$94</f>
        <v>1E-3</v>
      </c>
      <c r="D41" s="1035"/>
      <c r="E41" s="1035"/>
      <c r="F41" s="1035"/>
      <c r="G41" s="1035"/>
      <c r="H41" s="1035"/>
      <c r="I41" s="1035"/>
      <c r="J41" s="1035"/>
      <c r="K41" s="1035"/>
      <c r="L41" s="1060">
        <f>$C$41*SUM(L$36,L$39,L$40)</f>
        <v>1.4663473991743036E-3</v>
      </c>
      <c r="M41" s="1060">
        <f>$C$41*SUM(M$36,M$39,M$40)</f>
        <v>1.2993166423151861E-3</v>
      </c>
    </row>
    <row r="42" spans="1:13" s="370" customFormat="1">
      <c r="A42" s="1826"/>
      <c r="B42" s="1068" t="str">
        <f>'Business charge'!$A$11</f>
        <v>Logistic  management fee</v>
      </c>
      <c r="C42" s="1145">
        <f>'Business charge'!$B$11</f>
        <v>0.05</v>
      </c>
      <c r="D42" s="1035"/>
      <c r="E42" s="1035"/>
      <c r="F42" s="1035"/>
      <c r="G42" s="1035"/>
      <c r="H42" s="1035"/>
      <c r="I42" s="1035"/>
      <c r="J42" s="1035"/>
      <c r="K42" s="1035"/>
      <c r="L42" s="1060">
        <f>$C$42*SUM(L$39,L$40,L$41)</f>
        <v>5.0659080254677807E-3</v>
      </c>
      <c r="M42" s="1060">
        <f>$C$42*SUM(M$39,M$40,M$41)</f>
        <v>5.0575564876248246E-3</v>
      </c>
    </row>
    <row r="43" spans="1:13" s="370" customFormat="1">
      <c r="A43" s="1827"/>
      <c r="B43" s="1146" t="s">
        <v>949</v>
      </c>
      <c r="C43" s="1098"/>
      <c r="D43" s="1035"/>
      <c r="E43" s="1035"/>
      <c r="F43" s="1035"/>
      <c r="G43" s="1035"/>
      <c r="H43" s="1035"/>
      <c r="I43" s="1035"/>
      <c r="J43" s="1035"/>
      <c r="K43" s="1035"/>
      <c r="L43" s="1035">
        <f>SUM(L$36,L$39,L$40,L$41,L$42)</f>
        <v>1.4728796545989458</v>
      </c>
      <c r="M43" s="1035">
        <f>SUM(M$36,M$39,M$40,M$41,M$42)</f>
        <v>1.305673515445126</v>
      </c>
    </row>
    <row r="44" spans="1:13" s="370" customFormat="1">
      <c r="A44" s="212"/>
      <c r="B44" s="371"/>
      <c r="C44" s="372"/>
      <c r="D44" s="86"/>
      <c r="E44" s="86"/>
      <c r="F44" s="86"/>
      <c r="G44" s="86"/>
      <c r="H44" s="86"/>
      <c r="I44" s="86"/>
      <c r="J44" s="86"/>
      <c r="K44" s="86"/>
      <c r="L44" s="218"/>
      <c r="M44" s="218"/>
    </row>
    <row r="45" spans="1:13" s="370" customFormat="1">
      <c r="A45" s="331" t="s">
        <v>346</v>
      </c>
      <c r="B45" s="357"/>
      <c r="C45" s="358"/>
      <c r="D45" s="436" t="s">
        <v>361</v>
      </c>
      <c r="E45" s="359" t="s">
        <v>361</v>
      </c>
      <c r="F45" s="360" t="s">
        <v>361</v>
      </c>
      <c r="G45" s="360" t="s">
        <v>361</v>
      </c>
      <c r="H45" s="360" t="s">
        <v>361</v>
      </c>
      <c r="I45" s="436" t="s">
        <v>361</v>
      </c>
      <c r="J45" s="436" t="s">
        <v>361</v>
      </c>
      <c r="K45" s="436" t="s">
        <v>361</v>
      </c>
      <c r="L45" s="611" t="s">
        <v>362</v>
      </c>
      <c r="M45" s="611" t="s">
        <v>362</v>
      </c>
    </row>
    <row r="46" spans="1:13" s="370" customFormat="1">
      <c r="A46" s="332" t="s">
        <v>348</v>
      </c>
      <c r="B46" s="361"/>
      <c r="C46" s="213"/>
      <c r="D46" s="437">
        <v>432</v>
      </c>
      <c r="E46" s="362">
        <v>560</v>
      </c>
      <c r="F46" s="363">
        <v>560</v>
      </c>
      <c r="G46" s="363">
        <v>560</v>
      </c>
      <c r="H46" s="363">
        <v>560</v>
      </c>
      <c r="I46" s="437">
        <v>560</v>
      </c>
      <c r="J46" s="437">
        <v>560</v>
      </c>
      <c r="K46" s="437">
        <v>560</v>
      </c>
      <c r="L46" s="78">
        <v>420</v>
      </c>
      <c r="M46" s="78">
        <v>420</v>
      </c>
    </row>
    <row r="47" spans="1:13" s="370" customFormat="1">
      <c r="A47" s="333" t="s">
        <v>345</v>
      </c>
      <c r="B47" s="364"/>
      <c r="C47" s="228"/>
      <c r="D47" s="438">
        <v>0.21</v>
      </c>
      <c r="E47" s="365">
        <v>0.21</v>
      </c>
      <c r="F47" s="366">
        <v>0.25</v>
      </c>
      <c r="G47" s="366">
        <v>0.25</v>
      </c>
      <c r="H47" s="366">
        <v>0.25</v>
      </c>
      <c r="I47" s="438">
        <v>0.21</v>
      </c>
      <c r="J47" s="438">
        <v>0.21</v>
      </c>
      <c r="K47" s="438">
        <v>0.21</v>
      </c>
      <c r="L47" s="524">
        <v>0.21</v>
      </c>
      <c r="M47" s="524">
        <v>0.21</v>
      </c>
    </row>
    <row r="48" spans="1:13" s="370" customFormat="1">
      <c r="A48" s="212"/>
      <c r="B48" s="371"/>
      <c r="C48" s="372"/>
      <c r="D48" s="86"/>
      <c r="E48" s="86"/>
      <c r="F48" s="86"/>
      <c r="G48" s="86"/>
      <c r="H48" s="86"/>
      <c r="I48" s="86"/>
      <c r="J48" s="86"/>
      <c r="K48" s="86"/>
      <c r="L48" s="218"/>
      <c r="M48" s="474"/>
    </row>
    <row r="49" spans="1:1">
      <c r="A49" s="475" t="s">
        <v>398</v>
      </c>
    </row>
    <row r="62" spans="1:1" ht="13.5" customHeight="1"/>
  </sheetData>
  <phoneticPr fontId="86" type="noConversion"/>
  <pageMargins left="0.91" right="0.25" top="0.64" bottom="0.74803149606299202" header="0.31496062992126" footer="0.31496062992126"/>
  <pageSetup paperSize="9" scale="67" orientation="landscape" r:id="rId1"/>
  <headerFooter>
    <oddFooter>&amp;LPage : &amp;P&amp;C&amp;F&amp;RHayco</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9FF33"/>
    <pageSetUpPr fitToPage="1"/>
  </sheetPr>
  <dimension ref="A1:T110"/>
  <sheetViews>
    <sheetView zoomScale="90" zoomScaleNormal="90" workbookViewId="0">
      <selection activeCell="F38" sqref="F38"/>
    </sheetView>
  </sheetViews>
  <sheetFormatPr defaultColWidth="9" defaultRowHeight="13.2"/>
  <cols>
    <col min="1" max="1" width="8" style="193" customWidth="1"/>
    <col min="2" max="2" width="46.5546875" style="194" customWidth="1"/>
    <col min="3" max="3" width="24" style="609" customWidth="1"/>
    <col min="4" max="4" width="24.44140625" style="195" customWidth="1"/>
    <col min="5" max="5" width="9.33203125" style="194" bestFit="1" customWidth="1"/>
    <col min="6" max="16384" width="9" style="194"/>
  </cols>
  <sheetData>
    <row r="1" spans="1:4" ht="22.8">
      <c r="D1" s="197" t="s">
        <v>50</v>
      </c>
    </row>
    <row r="6" spans="1:4">
      <c r="A6" s="193" t="s">
        <v>253</v>
      </c>
      <c r="B6" s="829" t="s">
        <v>1325</v>
      </c>
      <c r="D6" s="198" t="s">
        <v>254</v>
      </c>
    </row>
    <row r="7" spans="1:4">
      <c r="B7" s="193" t="s">
        <v>255</v>
      </c>
      <c r="D7" s="198" t="s">
        <v>256</v>
      </c>
    </row>
    <row r="8" spans="1:4">
      <c r="B8" s="193" t="s">
        <v>257</v>
      </c>
      <c r="D8" s="198" t="s">
        <v>258</v>
      </c>
    </row>
    <row r="9" spans="1:4">
      <c r="B9" s="193" t="s">
        <v>259</v>
      </c>
      <c r="D9" s="198" t="s">
        <v>260</v>
      </c>
    </row>
    <row r="11" spans="1:4" ht="39" customHeight="1"/>
    <row r="12" spans="1:4" s="202" customFormat="1" ht="22.8">
      <c r="A12" s="19" t="s">
        <v>618</v>
      </c>
      <c r="B12" s="1494"/>
      <c r="C12" s="85"/>
      <c r="D12" s="435"/>
    </row>
    <row r="13" spans="1:4" ht="16.5" customHeight="1">
      <c r="A13" s="203" t="str">
        <f>'Olympus-ITB &amp; OHB'!A15</f>
        <v>Proposed for AMJ-2017</v>
      </c>
      <c r="B13" s="204"/>
      <c r="C13" s="233"/>
      <c r="D13" s="610"/>
    </row>
    <row r="14" spans="1:4" ht="42.75" customHeight="1">
      <c r="A14" s="205"/>
      <c r="B14" s="206"/>
      <c r="C14" s="206"/>
      <c r="D14" s="442" t="s">
        <v>261</v>
      </c>
    </row>
    <row r="15" spans="1:4" ht="16.95" customHeight="1">
      <c r="A15" s="207"/>
      <c r="B15" s="206"/>
      <c r="C15" s="206" t="s">
        <v>263</v>
      </c>
      <c r="D15" s="271">
        <v>96235111</v>
      </c>
    </row>
    <row r="16" spans="1:4" ht="16.95" customHeight="1">
      <c r="A16" s="205"/>
      <c r="B16" s="206"/>
      <c r="C16" s="206" t="s">
        <v>264</v>
      </c>
      <c r="D16" s="271">
        <v>80232637</v>
      </c>
    </row>
    <row r="17" spans="1:8" ht="43.2" customHeight="1">
      <c r="A17" s="207"/>
      <c r="B17" s="206"/>
      <c r="C17" s="206" t="s">
        <v>265</v>
      </c>
      <c r="D17" s="271" t="s">
        <v>382</v>
      </c>
    </row>
    <row r="18" spans="1:8" ht="16.95" customHeight="1">
      <c r="A18" s="205"/>
      <c r="B18" s="206"/>
      <c r="C18" s="206" t="s">
        <v>266</v>
      </c>
      <c r="D18" s="271" t="s">
        <v>383</v>
      </c>
    </row>
    <row r="19" spans="1:8" ht="16.95" customHeight="1">
      <c r="A19" s="207"/>
      <c r="B19" s="206"/>
      <c r="C19" s="206" t="s">
        <v>267</v>
      </c>
      <c r="D19" s="191">
        <v>22944</v>
      </c>
    </row>
    <row r="20" spans="1:8" ht="16.95" customHeight="1">
      <c r="A20" s="208"/>
      <c r="B20" s="206"/>
      <c r="C20" s="206" t="s">
        <v>278</v>
      </c>
      <c r="D20" s="611">
        <v>16</v>
      </c>
    </row>
    <row r="21" spans="1:8">
      <c r="A21" s="208"/>
      <c r="B21" s="206"/>
      <c r="C21" s="206"/>
      <c r="D21" s="612"/>
    </row>
    <row r="22" spans="1:8">
      <c r="A22" s="211"/>
      <c r="B22" s="269"/>
      <c r="C22" s="213"/>
      <c r="D22" s="92"/>
    </row>
    <row r="23" spans="1:8">
      <c r="A23" s="215"/>
      <c r="B23" s="216" t="s">
        <v>268</v>
      </c>
      <c r="C23" s="217" t="s">
        <v>100</v>
      </c>
      <c r="D23" s="92">
        <f>'Max refill'!E23</f>
        <v>1.3784869847735901E-2</v>
      </c>
      <c r="E23" s="1745"/>
      <c r="F23" s="221"/>
    </row>
    <row r="24" spans="1:8">
      <c r="A24" s="222"/>
      <c r="B24" s="216" t="s">
        <v>269</v>
      </c>
      <c r="C24" s="217" t="s">
        <v>100</v>
      </c>
      <c r="D24" s="92">
        <f>'Max refill'!E24</f>
        <v>0.63159903227509462</v>
      </c>
      <c r="E24" s="1745"/>
      <c r="F24" s="221"/>
      <c r="G24" s="221"/>
      <c r="H24" s="220"/>
    </row>
    <row r="25" spans="1:8" s="225" customFormat="1">
      <c r="A25" s="223"/>
      <c r="B25" s="273" t="s">
        <v>270</v>
      </c>
      <c r="C25" s="224" t="s">
        <v>100</v>
      </c>
      <c r="D25" s="92">
        <v>0</v>
      </c>
      <c r="E25" s="1746"/>
      <c r="F25" s="221"/>
    </row>
    <row r="26" spans="1:8">
      <c r="A26" s="222"/>
      <c r="B26" s="216" t="s">
        <v>271</v>
      </c>
      <c r="C26" s="217" t="s">
        <v>100</v>
      </c>
      <c r="D26" s="92">
        <v>0</v>
      </c>
      <c r="E26" s="1745"/>
      <c r="F26" s="221"/>
    </row>
    <row r="27" spans="1:8">
      <c r="A27" s="222"/>
      <c r="B27" s="216" t="s">
        <v>272</v>
      </c>
      <c r="C27" s="217" t="s">
        <v>100</v>
      </c>
      <c r="D27" s="92">
        <f>'Max refill'!E27</f>
        <v>1.4279999999999999E-2</v>
      </c>
      <c r="E27" s="1745"/>
      <c r="F27" s="221"/>
    </row>
    <row r="28" spans="1:8">
      <c r="A28" s="222"/>
      <c r="B28" s="216" t="s">
        <v>273</v>
      </c>
      <c r="C28" s="217" t="s">
        <v>100</v>
      </c>
      <c r="D28" s="92">
        <v>0</v>
      </c>
      <c r="E28" s="1745"/>
      <c r="F28" s="221"/>
    </row>
    <row r="29" spans="1:8">
      <c r="A29" s="222"/>
      <c r="B29" s="216" t="s">
        <v>290</v>
      </c>
      <c r="C29" s="217" t="s">
        <v>100</v>
      </c>
      <c r="D29" s="809">
        <f>SUM(D23:D27)*0.005</f>
        <v>3.2983195106141522E-3</v>
      </c>
      <c r="E29" s="1745"/>
      <c r="F29" s="221"/>
    </row>
    <row r="30" spans="1:8">
      <c r="A30" s="222"/>
      <c r="B30" s="216" t="s">
        <v>274</v>
      </c>
      <c r="C30" s="217" t="s">
        <v>100</v>
      </c>
      <c r="D30" s="92">
        <f>'Max refill'!D29</f>
        <v>0.53111025383159916</v>
      </c>
      <c r="E30" s="1745"/>
      <c r="F30" s="221"/>
    </row>
    <row r="31" spans="1:8">
      <c r="A31" s="226"/>
      <c r="B31" s="227"/>
      <c r="C31" s="228"/>
      <c r="D31" s="95"/>
      <c r="E31" s="220"/>
      <c r="F31" s="221"/>
    </row>
    <row r="32" spans="1:8">
      <c r="A32" s="211"/>
      <c r="B32" s="229"/>
      <c r="C32" s="213"/>
      <c r="D32" s="92"/>
    </row>
    <row r="33" spans="1:4" s="370" customFormat="1">
      <c r="A33" s="367"/>
      <c r="B33" s="368" t="s">
        <v>275</v>
      </c>
      <c r="C33" s="369" t="s">
        <v>624</v>
      </c>
      <c r="D33" s="95">
        <f>SUM(D23:D32)</f>
        <v>1.1940724754650436</v>
      </c>
    </row>
    <row r="34" spans="1:4" s="370" customFormat="1">
      <c r="A34" s="367"/>
      <c r="B34" s="368"/>
      <c r="C34" s="369"/>
      <c r="D34" s="95"/>
    </row>
    <row r="35" spans="1:4" s="370" customFormat="1" ht="15" customHeight="1">
      <c r="A35" s="106"/>
      <c r="B35" s="614" t="s">
        <v>1336</v>
      </c>
      <c r="C35" s="615" t="s">
        <v>277</v>
      </c>
      <c r="D35" s="880">
        <f>D33/D20</f>
        <v>7.4629529716565224E-2</v>
      </c>
    </row>
    <row r="36" spans="1:4" s="370" customFormat="1">
      <c r="A36" s="269"/>
      <c r="B36" s="371"/>
      <c r="C36" s="372"/>
      <c r="D36" s="86"/>
    </row>
    <row r="37" spans="1:4" s="193" customFormat="1">
      <c r="A37" s="1110"/>
      <c r="B37" s="1111" t="s">
        <v>950</v>
      </c>
      <c r="C37" s="1111"/>
      <c r="D37" s="1112">
        <f>SUM(D35)</f>
        <v>7.4629529716565224E-2</v>
      </c>
    </row>
    <row r="38" spans="1:4">
      <c r="A38" s="194"/>
      <c r="C38" s="194"/>
      <c r="D38" s="194"/>
    </row>
    <row r="39" spans="1:4">
      <c r="A39" s="194"/>
      <c r="C39" s="194"/>
      <c r="D39" s="194"/>
    </row>
    <row r="59" spans="4:20">
      <c r="H59" s="221"/>
      <c r="I59" s="221"/>
      <c r="J59" s="221"/>
      <c r="K59" s="221"/>
    </row>
    <row r="60" spans="4:20">
      <c r="D60" s="435"/>
      <c r="E60" s="361"/>
      <c r="F60" s="361"/>
      <c r="G60" s="361"/>
      <c r="H60" s="361"/>
      <c r="I60" s="361"/>
      <c r="J60" s="361"/>
      <c r="K60" s="361"/>
      <c r="L60" s="361"/>
      <c r="M60" s="361"/>
      <c r="N60" s="361"/>
      <c r="O60" s="361"/>
      <c r="P60" s="361"/>
      <c r="Q60" s="361"/>
      <c r="R60" s="361"/>
      <c r="S60" s="361"/>
      <c r="T60" s="361"/>
    </row>
    <row r="61" spans="4:20">
      <c r="D61" s="435"/>
      <c r="E61" s="361"/>
      <c r="F61" s="361"/>
      <c r="G61" s="361"/>
      <c r="H61" s="361"/>
      <c r="I61" s="361"/>
      <c r="J61" s="361"/>
      <c r="K61" s="361"/>
      <c r="L61" s="361"/>
      <c r="M61" s="361"/>
      <c r="N61" s="361"/>
      <c r="O61" s="361"/>
      <c r="P61" s="361"/>
      <c r="Q61" s="361"/>
      <c r="R61" s="361"/>
      <c r="S61" s="361"/>
      <c r="T61" s="361"/>
    </row>
    <row r="62" spans="4:20">
      <c r="D62" s="435"/>
      <c r="E62" s="361"/>
      <c r="F62" s="361"/>
      <c r="G62" s="361"/>
      <c r="H62" s="361"/>
      <c r="I62" s="361"/>
      <c r="J62" s="361"/>
      <c r="K62" s="361"/>
      <c r="L62" s="361"/>
      <c r="M62" s="361"/>
      <c r="N62" s="361"/>
      <c r="O62" s="361"/>
      <c r="P62" s="361"/>
      <c r="Q62" s="361"/>
      <c r="R62" s="361"/>
      <c r="S62" s="361"/>
      <c r="T62" s="361"/>
    </row>
    <row r="63" spans="4:20">
      <c r="D63" s="435"/>
      <c r="E63" s="361"/>
      <c r="F63" s="361"/>
      <c r="G63" s="361"/>
      <c r="H63" s="361"/>
      <c r="I63" s="361"/>
      <c r="J63" s="361"/>
      <c r="K63" s="361"/>
      <c r="L63" s="361"/>
      <c r="M63" s="361"/>
      <c r="N63" s="361"/>
      <c r="O63" s="361"/>
      <c r="P63" s="361"/>
      <c r="Q63" s="361"/>
      <c r="R63" s="361"/>
      <c r="S63" s="361"/>
      <c r="T63" s="361"/>
    </row>
    <row r="64" spans="4:20">
      <c r="D64" s="435"/>
      <c r="E64" s="361"/>
      <c r="F64" s="361"/>
      <c r="G64" s="361"/>
      <c r="H64" s="361"/>
      <c r="I64" s="361"/>
      <c r="J64" s="361"/>
      <c r="K64" s="361"/>
      <c r="L64" s="361"/>
      <c r="M64" s="361"/>
      <c r="N64" s="361"/>
      <c r="O64" s="361"/>
      <c r="P64" s="361"/>
      <c r="Q64" s="361"/>
      <c r="R64" s="361"/>
      <c r="S64" s="361"/>
      <c r="T64" s="361"/>
    </row>
    <row r="65" spans="4:20">
      <c r="D65" s="435"/>
      <c r="E65" s="361"/>
      <c r="F65" s="361"/>
      <c r="G65" s="361"/>
      <c r="H65" s="361"/>
      <c r="I65" s="361"/>
      <c r="J65" s="361"/>
      <c r="K65" s="361"/>
      <c r="L65" s="361"/>
      <c r="M65" s="361"/>
      <c r="N65" s="361"/>
      <c r="O65" s="361"/>
      <c r="P65" s="361"/>
      <c r="Q65" s="361"/>
      <c r="R65" s="361"/>
      <c r="S65" s="361"/>
      <c r="T65" s="361"/>
    </row>
    <row r="66" spans="4:20">
      <c r="D66" s="435"/>
      <c r="E66" s="361"/>
      <c r="F66" s="1070"/>
      <c r="G66" s="361"/>
      <c r="H66" s="361"/>
      <c r="I66" s="361"/>
      <c r="J66" s="361"/>
      <c r="K66" s="361"/>
      <c r="L66" s="361"/>
      <c r="M66" s="361"/>
      <c r="N66" s="361"/>
      <c r="O66" s="361"/>
      <c r="P66" s="361"/>
      <c r="Q66" s="361"/>
      <c r="R66" s="361"/>
      <c r="S66" s="361"/>
      <c r="T66" s="361"/>
    </row>
    <row r="67" spans="4:20">
      <c r="D67" s="435"/>
      <c r="E67" s="361"/>
      <c r="F67" s="1070"/>
      <c r="G67" s="361"/>
      <c r="H67" s="361"/>
      <c r="I67" s="361"/>
      <c r="J67" s="361"/>
      <c r="K67" s="361"/>
      <c r="L67" s="361"/>
      <c r="M67" s="361"/>
      <c r="N67" s="361"/>
      <c r="O67" s="361"/>
      <c r="P67" s="361"/>
      <c r="Q67" s="361"/>
      <c r="R67" s="361"/>
      <c r="S67" s="361"/>
      <c r="T67" s="361"/>
    </row>
    <row r="68" spans="4:20">
      <c r="D68" s="435"/>
      <c r="E68" s="361"/>
      <c r="F68" s="1070"/>
      <c r="G68" s="361"/>
      <c r="H68" s="361"/>
      <c r="I68" s="361"/>
      <c r="J68" s="361"/>
      <c r="K68" s="361"/>
      <c r="L68" s="361"/>
      <c r="M68" s="361"/>
      <c r="N68" s="361"/>
      <c r="O68" s="361"/>
      <c r="P68" s="361"/>
      <c r="Q68" s="361"/>
      <c r="R68" s="361"/>
      <c r="S68" s="361"/>
      <c r="T68" s="361"/>
    </row>
    <row r="69" spans="4:20">
      <c r="D69" s="435"/>
      <c r="E69" s="361"/>
      <c r="F69" s="1070"/>
      <c r="G69" s="361"/>
      <c r="H69" s="361"/>
      <c r="I69" s="361"/>
      <c r="J69" s="361"/>
      <c r="K69" s="361"/>
      <c r="L69" s="361"/>
      <c r="M69" s="361"/>
      <c r="N69" s="361"/>
      <c r="O69" s="361"/>
      <c r="P69" s="361"/>
      <c r="Q69" s="361"/>
      <c r="R69" s="361"/>
      <c r="S69" s="361"/>
      <c r="T69" s="361"/>
    </row>
    <row r="70" spans="4:20">
      <c r="D70" s="435"/>
      <c r="E70" s="361"/>
      <c r="F70" s="361"/>
      <c r="G70" s="361"/>
      <c r="H70" s="361"/>
      <c r="I70" s="361"/>
      <c r="J70" s="361"/>
      <c r="K70" s="361"/>
      <c r="L70" s="361"/>
      <c r="M70" s="361"/>
      <c r="N70" s="361"/>
      <c r="O70" s="361"/>
      <c r="P70" s="361"/>
      <c r="Q70" s="361"/>
      <c r="R70" s="361"/>
      <c r="S70" s="361"/>
      <c r="T70" s="361"/>
    </row>
    <row r="71" spans="4:20">
      <c r="D71" s="435"/>
      <c r="E71" s="361"/>
      <c r="F71" s="361"/>
      <c r="G71" s="361"/>
      <c r="H71" s="361"/>
      <c r="I71" s="361"/>
      <c r="J71" s="361"/>
      <c r="K71" s="361"/>
      <c r="L71" s="361"/>
      <c r="M71" s="361"/>
      <c r="N71" s="361"/>
      <c r="O71" s="361"/>
      <c r="P71" s="361"/>
      <c r="Q71" s="361"/>
      <c r="R71" s="361"/>
      <c r="S71" s="361"/>
      <c r="T71" s="361"/>
    </row>
    <row r="72" spans="4:20">
      <c r="D72" s="435"/>
      <c r="E72" s="361"/>
      <c r="F72" s="361"/>
      <c r="G72" s="361"/>
      <c r="H72" s="361"/>
      <c r="I72" s="361"/>
      <c r="J72" s="361"/>
      <c r="K72" s="361"/>
      <c r="L72" s="361"/>
      <c r="M72" s="361"/>
      <c r="N72" s="361"/>
      <c r="O72" s="361"/>
      <c r="P72" s="361"/>
      <c r="Q72" s="361"/>
      <c r="R72" s="361"/>
      <c r="S72" s="361"/>
      <c r="T72" s="361"/>
    </row>
    <row r="73" spans="4:20">
      <c r="D73" s="435"/>
      <c r="E73" s="361"/>
      <c r="F73" s="361"/>
      <c r="G73" s="361"/>
      <c r="H73" s="361"/>
      <c r="I73" s="361"/>
      <c r="J73" s="361"/>
      <c r="K73" s="361"/>
      <c r="L73" s="361"/>
      <c r="M73" s="361"/>
      <c r="N73" s="361"/>
      <c r="O73" s="361"/>
      <c r="P73" s="361"/>
      <c r="Q73" s="361"/>
      <c r="R73" s="361"/>
      <c r="S73" s="361"/>
      <c r="T73" s="361"/>
    </row>
    <row r="74" spans="4:20">
      <c r="D74" s="435"/>
      <c r="E74" s="361"/>
      <c r="F74" s="361"/>
      <c r="G74" s="361"/>
      <c r="H74" s="361"/>
      <c r="I74" s="361"/>
      <c r="J74" s="361"/>
      <c r="K74" s="361"/>
      <c r="L74" s="361"/>
      <c r="M74" s="361"/>
      <c r="N74" s="361"/>
      <c r="O74" s="361"/>
      <c r="P74" s="361"/>
      <c r="Q74" s="361"/>
      <c r="R74" s="361"/>
      <c r="S74" s="361"/>
      <c r="T74" s="361"/>
    </row>
    <row r="75" spans="4:20">
      <c r="D75" s="435"/>
      <c r="E75" s="361"/>
      <c r="F75" s="361"/>
      <c r="G75" s="361"/>
      <c r="H75" s="361"/>
      <c r="I75" s="361"/>
      <c r="J75" s="361"/>
      <c r="K75" s="361"/>
      <c r="L75" s="361"/>
      <c r="M75" s="361"/>
      <c r="N75" s="361"/>
      <c r="O75" s="361"/>
      <c r="P75" s="361"/>
      <c r="Q75" s="361"/>
      <c r="R75" s="361"/>
      <c r="S75" s="361"/>
      <c r="T75" s="361"/>
    </row>
    <row r="76" spans="4:20">
      <c r="D76" s="435"/>
      <c r="E76" s="361"/>
      <c r="F76" s="361"/>
      <c r="G76" s="361"/>
      <c r="H76" s="361"/>
      <c r="I76" s="361"/>
      <c r="J76" s="361"/>
      <c r="K76" s="361"/>
      <c r="L76" s="361"/>
      <c r="M76" s="361"/>
      <c r="N76" s="361"/>
      <c r="O76" s="361"/>
      <c r="P76" s="361"/>
      <c r="Q76" s="361"/>
      <c r="R76" s="361"/>
      <c r="S76" s="361"/>
      <c r="T76" s="361"/>
    </row>
    <row r="77" spans="4:20">
      <c r="D77" s="435"/>
      <c r="E77" s="361"/>
      <c r="F77" s="361"/>
      <c r="G77" s="361"/>
      <c r="H77" s="361"/>
      <c r="I77" s="361"/>
      <c r="J77" s="361"/>
      <c r="K77" s="361"/>
      <c r="L77" s="361"/>
      <c r="M77" s="361"/>
      <c r="N77" s="361"/>
      <c r="O77" s="361"/>
      <c r="P77" s="361"/>
      <c r="Q77" s="361"/>
      <c r="R77" s="361"/>
      <c r="S77" s="361"/>
      <c r="T77" s="361"/>
    </row>
    <row r="78" spans="4:20">
      <c r="D78" s="435"/>
      <c r="E78" s="361"/>
      <c r="F78" s="361"/>
      <c r="G78" s="361"/>
      <c r="H78" s="361"/>
      <c r="I78" s="361"/>
      <c r="J78" s="361"/>
      <c r="K78" s="361"/>
      <c r="L78" s="361"/>
      <c r="M78" s="361"/>
      <c r="N78" s="361"/>
      <c r="O78" s="361"/>
      <c r="P78" s="361"/>
      <c r="Q78" s="361"/>
      <c r="R78" s="361"/>
      <c r="S78" s="361"/>
      <c r="T78" s="361"/>
    </row>
    <row r="79" spans="4:20">
      <c r="D79" s="435"/>
      <c r="E79" s="361"/>
      <c r="F79" s="361"/>
      <c r="G79" s="361"/>
      <c r="H79" s="361"/>
      <c r="I79" s="361"/>
      <c r="J79" s="361"/>
      <c r="K79" s="361"/>
      <c r="L79" s="361"/>
      <c r="M79" s="361"/>
      <c r="N79" s="361"/>
      <c r="O79" s="361"/>
      <c r="P79" s="361"/>
      <c r="Q79" s="361"/>
      <c r="R79" s="361"/>
      <c r="S79" s="361"/>
      <c r="T79" s="361"/>
    </row>
    <row r="80" spans="4:20">
      <c r="D80" s="435"/>
      <c r="E80" s="361"/>
      <c r="F80" s="361"/>
      <c r="G80" s="361"/>
      <c r="H80" s="361"/>
      <c r="I80" s="361"/>
      <c r="J80" s="361"/>
      <c r="K80" s="361"/>
      <c r="L80" s="361"/>
      <c r="M80" s="361"/>
      <c r="N80" s="361"/>
      <c r="O80" s="361"/>
      <c r="P80" s="361"/>
      <c r="Q80" s="361"/>
      <c r="R80" s="361"/>
      <c r="S80" s="361"/>
      <c r="T80" s="361"/>
    </row>
    <row r="81" spans="4:20">
      <c r="D81" s="435"/>
      <c r="E81" s="361"/>
      <c r="F81" s="361"/>
      <c r="G81" s="361"/>
      <c r="H81" s="361"/>
      <c r="I81" s="361"/>
      <c r="J81" s="361"/>
      <c r="K81" s="361"/>
      <c r="L81" s="361"/>
      <c r="M81" s="361"/>
      <c r="N81" s="361"/>
      <c r="O81" s="361"/>
      <c r="P81" s="361"/>
      <c r="Q81" s="361"/>
      <c r="R81" s="361"/>
      <c r="S81" s="361"/>
      <c r="T81" s="361"/>
    </row>
    <row r="82" spans="4:20">
      <c r="D82" s="435"/>
      <c r="E82" s="361"/>
      <c r="F82" s="361"/>
      <c r="G82" s="361"/>
      <c r="H82" s="361"/>
      <c r="I82" s="361"/>
      <c r="J82" s="361"/>
      <c r="K82" s="361"/>
      <c r="L82" s="361"/>
      <c r="M82" s="361"/>
      <c r="N82" s="361"/>
      <c r="O82" s="361"/>
      <c r="P82" s="361"/>
      <c r="Q82" s="361"/>
      <c r="R82" s="361"/>
      <c r="S82" s="361"/>
      <c r="T82" s="361"/>
    </row>
    <row r="83" spans="4:20">
      <c r="D83" s="435"/>
      <c r="E83" s="361"/>
      <c r="F83" s="361"/>
      <c r="G83" s="361"/>
      <c r="H83" s="361"/>
      <c r="I83" s="361"/>
      <c r="J83" s="361"/>
      <c r="K83" s="361"/>
      <c r="L83" s="361"/>
      <c r="M83" s="361"/>
      <c r="N83" s="361"/>
      <c r="O83" s="361"/>
      <c r="P83" s="361"/>
      <c r="Q83" s="361"/>
      <c r="R83" s="361"/>
      <c r="S83" s="361"/>
      <c r="T83" s="361"/>
    </row>
    <row r="84" spans="4:20">
      <c r="D84" s="435"/>
      <c r="E84" s="361"/>
      <c r="F84" s="361"/>
      <c r="G84" s="361"/>
      <c r="H84" s="361"/>
      <c r="I84" s="361"/>
      <c r="J84" s="361"/>
      <c r="K84" s="361"/>
      <c r="L84" s="361"/>
      <c r="M84" s="361"/>
      <c r="N84" s="361"/>
      <c r="O84" s="361"/>
      <c r="P84" s="361"/>
      <c r="Q84" s="361"/>
      <c r="R84" s="361"/>
      <c r="S84" s="361"/>
      <c r="T84" s="361"/>
    </row>
    <row r="85" spans="4:20">
      <c r="D85" s="435"/>
      <c r="E85" s="361"/>
      <c r="F85" s="361"/>
      <c r="G85" s="361"/>
      <c r="H85" s="361"/>
      <c r="I85" s="361"/>
      <c r="J85" s="361"/>
      <c r="K85" s="361"/>
      <c r="L85" s="361"/>
      <c r="M85" s="361"/>
      <c r="N85" s="361"/>
      <c r="O85" s="361"/>
      <c r="P85" s="361"/>
      <c r="Q85" s="361"/>
      <c r="R85" s="361"/>
      <c r="S85" s="361"/>
      <c r="T85" s="361"/>
    </row>
    <row r="86" spans="4:20">
      <c r="D86" s="435"/>
      <c r="E86" s="361"/>
      <c r="F86" s="361"/>
      <c r="G86" s="361"/>
      <c r="H86" s="361"/>
      <c r="I86" s="361"/>
      <c r="J86" s="361"/>
      <c r="K86" s="361"/>
      <c r="L86" s="361"/>
      <c r="M86" s="361"/>
      <c r="N86" s="361"/>
      <c r="O86" s="361"/>
      <c r="P86" s="361"/>
      <c r="Q86" s="361"/>
      <c r="R86" s="361"/>
      <c r="S86" s="361"/>
      <c r="T86" s="361"/>
    </row>
    <row r="87" spans="4:20">
      <c r="D87" s="435"/>
      <c r="E87" s="361"/>
      <c r="F87" s="361"/>
      <c r="G87" s="361"/>
      <c r="H87" s="361"/>
      <c r="I87" s="361"/>
      <c r="J87" s="361"/>
      <c r="K87" s="361"/>
      <c r="L87" s="361"/>
      <c r="M87" s="361"/>
      <c r="N87" s="361"/>
      <c r="O87" s="361"/>
      <c r="P87" s="361"/>
      <c r="Q87" s="361"/>
      <c r="R87" s="361"/>
      <c r="S87" s="361"/>
      <c r="T87" s="361"/>
    </row>
    <row r="88" spans="4:20">
      <c r="D88" s="435"/>
      <c r="E88" s="361"/>
      <c r="F88" s="361"/>
      <c r="G88" s="361"/>
      <c r="H88" s="361"/>
      <c r="I88" s="361"/>
      <c r="J88" s="361"/>
      <c r="K88" s="361"/>
      <c r="L88" s="361"/>
      <c r="M88" s="361"/>
      <c r="N88" s="361"/>
      <c r="O88" s="361"/>
      <c r="P88" s="361"/>
      <c r="Q88" s="361"/>
      <c r="R88" s="361"/>
      <c r="S88" s="361"/>
      <c r="T88" s="361"/>
    </row>
    <row r="89" spans="4:20">
      <c r="D89" s="435"/>
      <c r="E89" s="361"/>
      <c r="F89" s="361"/>
      <c r="G89" s="361"/>
      <c r="H89" s="361"/>
      <c r="I89" s="361"/>
      <c r="J89" s="361"/>
      <c r="K89" s="361"/>
      <c r="L89" s="361"/>
      <c r="M89" s="361"/>
      <c r="N89" s="361"/>
      <c r="O89" s="361"/>
      <c r="P89" s="361"/>
      <c r="Q89" s="361"/>
      <c r="R89" s="361"/>
      <c r="S89" s="361"/>
      <c r="T89" s="361"/>
    </row>
    <row r="90" spans="4:20">
      <c r="D90" s="435"/>
      <c r="E90" s="361"/>
      <c r="F90" s="361"/>
      <c r="G90" s="361"/>
      <c r="H90" s="361"/>
      <c r="I90" s="361"/>
      <c r="J90" s="361"/>
      <c r="K90" s="361"/>
      <c r="L90" s="361"/>
      <c r="M90" s="1070"/>
      <c r="N90" s="1070"/>
      <c r="O90" s="1070"/>
      <c r="P90" s="1070"/>
      <c r="Q90" s="361"/>
      <c r="R90" s="361"/>
      <c r="S90" s="361"/>
      <c r="T90" s="361"/>
    </row>
    <row r="91" spans="4:20">
      <c r="D91" s="435"/>
      <c r="E91" s="361"/>
      <c r="F91" s="361"/>
      <c r="G91" s="361"/>
      <c r="H91" s="361"/>
      <c r="I91" s="361"/>
      <c r="J91" s="361"/>
      <c r="K91" s="361"/>
      <c r="L91" s="361"/>
      <c r="M91" s="1070"/>
      <c r="N91" s="1070"/>
      <c r="O91" s="1070"/>
      <c r="P91" s="1070"/>
      <c r="Q91" s="361"/>
      <c r="R91" s="361"/>
      <c r="S91" s="361"/>
      <c r="T91" s="361"/>
    </row>
    <row r="92" spans="4:20">
      <c r="D92" s="435"/>
      <c r="E92" s="361"/>
      <c r="F92" s="361"/>
      <c r="G92" s="361"/>
      <c r="H92" s="361"/>
      <c r="I92" s="361"/>
      <c r="J92" s="361"/>
      <c r="K92" s="361"/>
      <c r="L92" s="361"/>
      <c r="M92" s="1070"/>
      <c r="N92" s="1070"/>
      <c r="O92" s="1070"/>
      <c r="P92" s="1070"/>
      <c r="Q92" s="361"/>
      <c r="R92" s="361"/>
      <c r="S92" s="361"/>
      <c r="T92" s="361"/>
    </row>
    <row r="93" spans="4:20">
      <c r="D93" s="435"/>
      <c r="E93" s="361"/>
      <c r="F93" s="361"/>
      <c r="G93" s="361"/>
      <c r="H93" s="361"/>
      <c r="I93" s="361"/>
      <c r="J93" s="361"/>
      <c r="K93" s="361"/>
      <c r="L93" s="361"/>
      <c r="M93" s="361"/>
      <c r="N93" s="361"/>
      <c r="O93" s="361"/>
      <c r="P93" s="361"/>
      <c r="Q93" s="361"/>
      <c r="R93" s="361"/>
      <c r="S93" s="361"/>
      <c r="T93" s="361"/>
    </row>
    <row r="94" spans="4:20">
      <c r="D94" s="435"/>
      <c r="E94" s="361"/>
      <c r="F94" s="361"/>
      <c r="G94" s="361"/>
      <c r="H94" s="361"/>
      <c r="I94" s="361"/>
      <c r="J94" s="361"/>
      <c r="K94" s="361"/>
      <c r="L94" s="361"/>
      <c r="M94" s="361"/>
      <c r="N94" s="361"/>
      <c r="O94" s="361"/>
      <c r="P94" s="361"/>
      <c r="Q94" s="361"/>
      <c r="R94" s="361"/>
      <c r="S94" s="361"/>
      <c r="T94" s="361"/>
    </row>
    <row r="95" spans="4:20">
      <c r="D95" s="435"/>
      <c r="E95" s="361"/>
      <c r="F95" s="361"/>
      <c r="G95" s="361"/>
      <c r="H95" s="361"/>
      <c r="I95" s="361"/>
      <c r="J95" s="361"/>
      <c r="K95" s="361"/>
      <c r="L95" s="361"/>
      <c r="M95" s="361"/>
      <c r="N95" s="361"/>
      <c r="O95" s="361"/>
      <c r="P95" s="361"/>
      <c r="Q95" s="361"/>
      <c r="R95" s="361"/>
      <c r="S95" s="361"/>
      <c r="T95" s="361"/>
    </row>
    <row r="96" spans="4:20">
      <c r="D96" s="435"/>
      <c r="E96" s="361"/>
      <c r="F96" s="361"/>
      <c r="G96" s="361"/>
      <c r="H96" s="361"/>
      <c r="I96" s="361"/>
      <c r="J96" s="361"/>
      <c r="K96" s="361"/>
      <c r="L96" s="361"/>
      <c r="M96" s="361"/>
      <c r="N96" s="361"/>
      <c r="O96" s="361"/>
      <c r="P96" s="361"/>
      <c r="Q96" s="361"/>
      <c r="R96" s="361"/>
      <c r="S96" s="361"/>
      <c r="T96" s="361"/>
    </row>
    <row r="97" spans="4:20">
      <c r="D97" s="435"/>
      <c r="E97" s="361"/>
      <c r="F97" s="361"/>
      <c r="G97" s="361"/>
      <c r="H97" s="361"/>
      <c r="I97" s="361"/>
      <c r="J97" s="361"/>
      <c r="K97" s="361"/>
      <c r="L97" s="361"/>
      <c r="M97" s="361"/>
      <c r="N97" s="361"/>
      <c r="O97" s="361"/>
      <c r="P97" s="361"/>
      <c r="Q97" s="361"/>
      <c r="R97" s="361"/>
      <c r="S97" s="361"/>
      <c r="T97" s="361"/>
    </row>
    <row r="98" spans="4:20">
      <c r="D98" s="435"/>
      <c r="E98" s="361"/>
      <c r="F98" s="361"/>
      <c r="G98" s="361"/>
      <c r="H98" s="361"/>
      <c r="I98" s="361"/>
      <c r="J98" s="361"/>
      <c r="K98" s="361"/>
      <c r="L98" s="361"/>
      <c r="M98" s="361"/>
      <c r="N98" s="361"/>
      <c r="O98" s="361"/>
      <c r="P98" s="361"/>
      <c r="Q98" s="361"/>
      <c r="R98" s="361"/>
      <c r="S98" s="361"/>
      <c r="T98" s="361"/>
    </row>
    <row r="99" spans="4:20">
      <c r="D99" s="435"/>
      <c r="E99" s="361"/>
      <c r="F99" s="361"/>
      <c r="G99" s="361"/>
      <c r="H99" s="361"/>
      <c r="I99" s="361"/>
      <c r="J99" s="361"/>
      <c r="K99" s="361"/>
      <c r="L99" s="361"/>
      <c r="M99" s="361"/>
      <c r="N99" s="361"/>
      <c r="O99" s="361"/>
      <c r="P99" s="361"/>
      <c r="Q99" s="361"/>
      <c r="R99" s="361"/>
      <c r="S99" s="361"/>
      <c r="T99" s="361"/>
    </row>
    <row r="100" spans="4:20">
      <c r="D100" s="435"/>
      <c r="E100" s="361"/>
      <c r="F100" s="361"/>
      <c r="G100" s="361"/>
      <c r="H100" s="361"/>
      <c r="I100" s="361"/>
      <c r="J100" s="361"/>
      <c r="K100" s="361"/>
      <c r="L100" s="361"/>
      <c r="M100" s="361"/>
      <c r="N100" s="361"/>
      <c r="O100" s="361"/>
      <c r="P100" s="361"/>
      <c r="Q100" s="361"/>
      <c r="R100" s="361"/>
      <c r="S100" s="361"/>
      <c r="T100" s="361"/>
    </row>
    <row r="101" spans="4:20">
      <c r="D101" s="435"/>
      <c r="E101" s="361"/>
      <c r="F101" s="361"/>
      <c r="G101" s="361"/>
      <c r="H101" s="361"/>
      <c r="I101" s="361"/>
      <c r="J101" s="361"/>
      <c r="K101" s="361"/>
      <c r="L101" s="361"/>
      <c r="M101" s="361"/>
      <c r="N101" s="361"/>
      <c r="O101" s="361"/>
      <c r="P101" s="361"/>
      <c r="Q101" s="361"/>
      <c r="R101" s="361"/>
      <c r="S101" s="361"/>
      <c r="T101" s="361"/>
    </row>
    <row r="109" spans="4:20">
      <c r="M109" s="202"/>
      <c r="N109" s="202"/>
      <c r="O109" s="202"/>
      <c r="P109" s="202"/>
    </row>
    <row r="110" spans="4:20">
      <c r="D110" s="1715"/>
      <c r="E110" s="1716"/>
      <c r="F110" s="1716"/>
      <c r="G110" s="1716"/>
      <c r="H110" s="1716"/>
      <c r="I110" s="1716"/>
      <c r="J110" s="1716"/>
      <c r="K110" s="1716"/>
      <c r="M110" s="1716"/>
      <c r="N110" s="1716"/>
      <c r="O110" s="1716"/>
      <c r="P110" s="1716"/>
    </row>
  </sheetData>
  <phoneticPr fontId="91" type="noConversion"/>
  <pageMargins left="0.70866141732283472" right="0.70866141732283472" top="0.74803149606299213" bottom="0.74803149606299213" header="0.31496062992125984" footer="0.31496062992125984"/>
  <pageSetup paperSize="9" scale="31" orientation="landscape" r:id="rId1"/>
  <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8">
    <tabColor rgb="FF99FF33"/>
    <pageSetUpPr fitToPage="1"/>
  </sheetPr>
  <dimension ref="A1:U133"/>
  <sheetViews>
    <sheetView topLeftCell="F82" zoomScale="80" zoomScaleNormal="80" workbookViewId="0">
      <selection activeCell="K128" sqref="K128"/>
    </sheetView>
  </sheetViews>
  <sheetFormatPr defaultColWidth="9.109375" defaultRowHeight="13.2"/>
  <cols>
    <col min="1" max="1" width="48.88671875" style="111" customWidth="1"/>
    <col min="2" max="2" width="43.88671875" style="111" bestFit="1" customWidth="1"/>
    <col min="3" max="3" width="23.88671875" style="827" customWidth="1"/>
    <col min="4" max="5" width="17.6640625" style="827" customWidth="1"/>
    <col min="6" max="6" width="1.33203125" style="123" customWidth="1"/>
    <col min="7" max="7" width="18.109375" style="827" customWidth="1"/>
    <col min="8" max="8" width="18.88671875" style="827" customWidth="1"/>
    <col min="9" max="9" width="2.109375" style="111" customWidth="1"/>
    <col min="10" max="10" width="15.5546875" style="111" bestFit="1" customWidth="1"/>
    <col min="11" max="11" width="15.5546875" style="111" customWidth="1"/>
    <col min="12" max="15" width="15.44140625" style="111" customWidth="1"/>
    <col min="16" max="16" width="15.5546875" style="111" customWidth="1"/>
    <col min="17" max="17" width="15.6640625" style="111" customWidth="1"/>
    <col min="18" max="18" width="20.109375" style="111" customWidth="1"/>
    <col min="19" max="20" width="15.88671875" style="111" customWidth="1"/>
    <col min="21" max="21" width="9.6640625" style="111" customWidth="1"/>
    <col min="22" max="16384" width="9.109375" style="111"/>
  </cols>
  <sheetData>
    <row r="1" spans="1:20" ht="21">
      <c r="C1" s="274"/>
      <c r="D1" s="274"/>
      <c r="E1" s="274"/>
      <c r="F1" s="275"/>
      <c r="L1" s="1" t="s">
        <v>0</v>
      </c>
      <c r="M1" s="1"/>
    </row>
    <row r="2" spans="1:20">
      <c r="C2" s="274"/>
      <c r="D2" s="274"/>
      <c r="E2" s="274"/>
      <c r="F2" s="275"/>
      <c r="L2" s="827"/>
      <c r="M2" s="827"/>
    </row>
    <row r="3" spans="1:20">
      <c r="C3" s="274"/>
      <c r="D3" s="274"/>
      <c r="E3" s="274"/>
      <c r="F3" s="275"/>
      <c r="L3" s="827"/>
      <c r="M3" s="827"/>
    </row>
    <row r="4" spans="1:20" ht="21.75" customHeight="1">
      <c r="C4" s="274"/>
      <c r="D4" s="274"/>
      <c r="E4" s="274"/>
      <c r="F4" s="275"/>
      <c r="L4" s="827"/>
      <c r="M4" s="827"/>
    </row>
    <row r="5" spans="1:20">
      <c r="C5" s="274"/>
      <c r="D5" s="274"/>
      <c r="E5" s="274"/>
      <c r="F5" s="275"/>
      <c r="L5" s="827"/>
      <c r="M5" s="827"/>
    </row>
    <row r="6" spans="1:20">
      <c r="A6" s="829" t="s">
        <v>1325</v>
      </c>
      <c r="B6" s="23"/>
      <c r="C6" s="70"/>
      <c r="D6" s="70"/>
      <c r="E6" s="70"/>
      <c r="F6" s="73"/>
      <c r="I6" s="70"/>
      <c r="J6" s="70"/>
      <c r="K6" s="70"/>
      <c r="L6" s="25" t="s">
        <v>254</v>
      </c>
      <c r="M6" s="25"/>
      <c r="N6" s="70"/>
      <c r="O6" s="70"/>
      <c r="P6" s="70"/>
      <c r="Q6" s="70"/>
      <c r="R6" s="70"/>
    </row>
    <row r="7" spans="1:20">
      <c r="A7" s="828" t="s">
        <v>255</v>
      </c>
      <c r="B7" s="6"/>
      <c r="C7" s="70"/>
      <c r="D7" s="70"/>
      <c r="E7" s="70"/>
      <c r="F7" s="70"/>
      <c r="I7" s="70"/>
      <c r="J7" s="70"/>
      <c r="K7" s="70"/>
      <c r="L7" s="25" t="s">
        <v>294</v>
      </c>
      <c r="M7" s="25"/>
      <c r="N7" s="70"/>
      <c r="O7" s="70"/>
      <c r="P7" s="70"/>
      <c r="Q7" s="70"/>
      <c r="R7" s="70"/>
    </row>
    <row r="8" spans="1:20">
      <c r="A8" s="828" t="s">
        <v>257</v>
      </c>
      <c r="B8" s="6"/>
      <c r="C8" s="70"/>
      <c r="D8" s="70"/>
      <c r="E8" s="70"/>
      <c r="F8" s="70"/>
      <c r="I8" s="70"/>
      <c r="J8" s="70"/>
      <c r="K8" s="70"/>
      <c r="L8" s="25" t="s">
        <v>295</v>
      </c>
      <c r="M8" s="25"/>
      <c r="N8" s="70"/>
      <c r="O8" s="70"/>
      <c r="P8" s="70"/>
      <c r="Q8" s="70"/>
      <c r="R8" s="70"/>
    </row>
    <row r="9" spans="1:20">
      <c r="A9" s="828" t="s">
        <v>259</v>
      </c>
      <c r="C9" s="276"/>
      <c r="D9" s="276"/>
      <c r="E9" s="276"/>
      <c r="F9" s="277"/>
      <c r="G9" s="276"/>
      <c r="H9" s="276"/>
      <c r="I9" s="235"/>
      <c r="J9" s="235"/>
      <c r="K9" s="235"/>
      <c r="L9" s="235"/>
      <c r="M9" s="235"/>
      <c r="N9" s="235"/>
      <c r="O9" s="235"/>
      <c r="P9" s="235"/>
      <c r="Q9" s="235"/>
      <c r="R9" s="235"/>
    </row>
    <row r="10" spans="1:20">
      <c r="A10" s="109"/>
      <c r="C10" s="276"/>
      <c r="D10" s="276"/>
      <c r="E10" s="276"/>
      <c r="F10" s="277"/>
      <c r="G10" s="276"/>
      <c r="H10" s="276"/>
      <c r="I10" s="235"/>
      <c r="J10" s="235"/>
      <c r="K10" s="235"/>
      <c r="L10" s="235"/>
      <c r="M10" s="235"/>
      <c r="N10" s="235"/>
      <c r="O10" s="235"/>
      <c r="P10" s="235"/>
      <c r="Q10" s="235"/>
      <c r="R10" s="235"/>
    </row>
    <row r="11" spans="1:20">
      <c r="A11" s="131"/>
      <c r="C11" s="276"/>
      <c r="D11" s="276"/>
      <c r="E11" s="276"/>
      <c r="F11" s="277"/>
      <c r="G11" s="276"/>
      <c r="H11" s="276"/>
      <c r="I11" s="235"/>
      <c r="J11" s="235"/>
      <c r="K11" s="235"/>
      <c r="L11" s="235"/>
      <c r="M11" s="235"/>
      <c r="N11" s="235"/>
      <c r="O11" s="235"/>
      <c r="P11" s="235"/>
      <c r="Q11" s="235"/>
      <c r="R11" s="235"/>
    </row>
    <row r="12" spans="1:20" ht="31.5" customHeight="1">
      <c r="A12" s="109"/>
      <c r="C12" s="276"/>
      <c r="D12" s="276"/>
      <c r="E12" s="276"/>
      <c r="F12" s="277"/>
      <c r="G12" s="276"/>
      <c r="H12" s="276"/>
      <c r="I12" s="235"/>
      <c r="J12" s="235"/>
      <c r="K12" s="1778" t="s">
        <v>1396</v>
      </c>
      <c r="L12" s="235"/>
      <c r="M12" s="1778" t="s">
        <v>1396</v>
      </c>
      <c r="N12" s="235"/>
      <c r="O12" s="1778" t="s">
        <v>1396</v>
      </c>
      <c r="P12" s="235"/>
      <c r="Q12" s="235"/>
      <c r="R12" s="1778" t="s">
        <v>1396</v>
      </c>
    </row>
    <row r="13" spans="1:20">
      <c r="A13" s="109"/>
      <c r="C13" s="234" t="s">
        <v>3</v>
      </c>
      <c r="D13" s="236" t="s">
        <v>280</v>
      </c>
      <c r="E13" s="1402" t="s">
        <v>280</v>
      </c>
      <c r="F13" s="305"/>
      <c r="G13" s="236" t="s">
        <v>207</v>
      </c>
      <c r="H13" s="236" t="s">
        <v>207</v>
      </c>
      <c r="I13" s="306"/>
      <c r="J13" s="236" t="s">
        <v>234</v>
      </c>
      <c r="K13" s="1402" t="s">
        <v>234</v>
      </c>
      <c r="L13" s="236" t="s">
        <v>234</v>
      </c>
      <c r="M13" s="1402" t="s">
        <v>234</v>
      </c>
      <c r="N13" s="236" t="s">
        <v>234</v>
      </c>
      <c r="O13" s="1402" t="s">
        <v>234</v>
      </c>
      <c r="P13" s="236" t="s">
        <v>234</v>
      </c>
      <c r="Q13" s="236" t="s">
        <v>234</v>
      </c>
      <c r="R13" s="1402" t="s">
        <v>234</v>
      </c>
      <c r="S13" s="236" t="s">
        <v>780</v>
      </c>
      <c r="T13" s="236" t="s">
        <v>780</v>
      </c>
    </row>
    <row r="14" spans="1:20" ht="51" customHeight="1">
      <c r="A14" s="19" t="s">
        <v>119</v>
      </c>
      <c r="B14" s="19" t="s">
        <v>825</v>
      </c>
      <c r="C14" s="234" t="s">
        <v>4</v>
      </c>
      <c r="D14" s="236" t="s">
        <v>279</v>
      </c>
      <c r="E14" s="1403" t="s">
        <v>1098</v>
      </c>
      <c r="F14" s="305"/>
      <c r="G14" s="236" t="s">
        <v>279</v>
      </c>
      <c r="H14" s="237" t="s">
        <v>1098</v>
      </c>
      <c r="I14" s="306"/>
      <c r="J14" s="307" t="s">
        <v>470</v>
      </c>
      <c r="K14" s="1896" t="s">
        <v>1405</v>
      </c>
      <c r="L14" s="307" t="s">
        <v>470</v>
      </c>
      <c r="M14" s="1896" t="s">
        <v>1403</v>
      </c>
      <c r="N14" s="307" t="s">
        <v>470</v>
      </c>
      <c r="O14" s="1900" t="s">
        <v>1402</v>
      </c>
      <c r="P14" s="307" t="s">
        <v>957</v>
      </c>
      <c r="Q14" s="307" t="s">
        <v>1037</v>
      </c>
      <c r="R14" s="1900" t="s">
        <v>1406</v>
      </c>
      <c r="S14" s="1003" t="s">
        <v>1100</v>
      </c>
      <c r="T14" s="1003" t="s">
        <v>1101</v>
      </c>
    </row>
    <row r="15" spans="1:20" ht="22.8">
      <c r="A15" s="19"/>
      <c r="B15" s="19"/>
      <c r="C15" s="234" t="s">
        <v>471</v>
      </c>
      <c r="D15" s="236">
        <v>0</v>
      </c>
      <c r="E15" s="1402">
        <v>0</v>
      </c>
      <c r="F15" s="305"/>
      <c r="G15" s="236">
        <v>0</v>
      </c>
      <c r="H15" s="236">
        <v>0</v>
      </c>
      <c r="I15" s="306"/>
      <c r="J15" s="307">
        <v>4</v>
      </c>
      <c r="K15" s="1896">
        <v>4</v>
      </c>
      <c r="L15" s="307">
        <v>3</v>
      </c>
      <c r="M15" s="1896">
        <v>3</v>
      </c>
      <c r="N15" s="307">
        <v>3</v>
      </c>
      <c r="O15" s="1896">
        <v>3</v>
      </c>
      <c r="P15" s="307">
        <v>3</v>
      </c>
      <c r="Q15" s="307">
        <v>3</v>
      </c>
      <c r="R15" s="1896">
        <v>3</v>
      </c>
      <c r="S15" s="1003">
        <v>2</v>
      </c>
      <c r="T15" s="1003">
        <v>1</v>
      </c>
    </row>
    <row r="16" spans="1:20" ht="13.8">
      <c r="A16" s="65" t="str">
        <f>'Olympus-ITB &amp; OHB'!A15</f>
        <v>Proposed for AMJ-2017</v>
      </c>
      <c r="B16" s="20"/>
      <c r="C16" s="234" t="s">
        <v>52</v>
      </c>
      <c r="D16" s="236">
        <v>80</v>
      </c>
      <c r="E16" s="1402">
        <v>80</v>
      </c>
      <c r="F16" s="305"/>
      <c r="G16" s="236">
        <v>80</v>
      </c>
      <c r="H16" s="236">
        <v>80</v>
      </c>
      <c r="I16" s="306"/>
      <c r="J16" s="236">
        <v>12</v>
      </c>
      <c r="K16" s="1402">
        <v>12</v>
      </c>
      <c r="L16" s="236">
        <v>12</v>
      </c>
      <c r="M16" s="1402">
        <v>12</v>
      </c>
      <c r="N16" s="236">
        <v>4</v>
      </c>
      <c r="O16" s="1402">
        <v>4</v>
      </c>
      <c r="P16" s="236">
        <v>4</v>
      </c>
      <c r="Q16" s="236">
        <v>4</v>
      </c>
      <c r="R16" s="1402">
        <v>4</v>
      </c>
      <c r="S16" s="236">
        <v>9</v>
      </c>
      <c r="T16" s="236">
        <v>9</v>
      </c>
    </row>
    <row r="17" spans="1:21" ht="13.8">
      <c r="A17" s="65"/>
      <c r="B17" s="20"/>
      <c r="C17" s="234" t="s">
        <v>399</v>
      </c>
      <c r="D17" s="236"/>
      <c r="E17" s="1402"/>
      <c r="F17" s="305"/>
      <c r="G17" s="236"/>
      <c r="H17" s="236"/>
      <c r="I17" s="306"/>
      <c r="J17" s="236">
        <v>80263964</v>
      </c>
      <c r="K17" s="1402">
        <v>80301329</v>
      </c>
      <c r="L17" s="236">
        <v>80270760</v>
      </c>
      <c r="M17" s="1402">
        <v>80301328</v>
      </c>
      <c r="N17" s="236">
        <v>80270759</v>
      </c>
      <c r="O17" s="1402">
        <v>80301326</v>
      </c>
      <c r="P17" s="236">
        <v>80287459</v>
      </c>
      <c r="Q17" s="236">
        <v>80296776</v>
      </c>
      <c r="R17" s="1402">
        <v>80301327</v>
      </c>
      <c r="S17" s="236">
        <v>81556896</v>
      </c>
      <c r="T17" s="236">
        <v>81630133</v>
      </c>
    </row>
    <row r="18" spans="1:21">
      <c r="A18" s="278"/>
      <c r="B18" s="278"/>
      <c r="C18" s="234" t="s">
        <v>7</v>
      </c>
      <c r="D18" s="236">
        <v>96381455</v>
      </c>
      <c r="E18" s="1402">
        <v>96398528</v>
      </c>
      <c r="F18" s="305"/>
      <c r="G18" s="236">
        <v>96397457</v>
      </c>
      <c r="H18" s="236">
        <v>97217533</v>
      </c>
      <c r="I18" s="306"/>
      <c r="J18" s="237">
        <v>97179241</v>
      </c>
      <c r="K18" s="1403">
        <v>91271022</v>
      </c>
      <c r="L18" s="237">
        <v>97183251</v>
      </c>
      <c r="M18" s="1403">
        <v>91309181</v>
      </c>
      <c r="N18" s="237">
        <v>97183250</v>
      </c>
      <c r="O18" s="1403">
        <v>91271021</v>
      </c>
      <c r="P18" s="237">
        <v>90742458</v>
      </c>
      <c r="Q18" s="237">
        <v>91018435</v>
      </c>
      <c r="R18" s="1403">
        <v>91270930</v>
      </c>
      <c r="S18" s="237">
        <v>90570660</v>
      </c>
      <c r="T18" s="237">
        <v>91209238</v>
      </c>
      <c r="U18" s="814"/>
    </row>
    <row r="19" spans="1:21" ht="25.5" customHeight="1">
      <c r="A19" s="279"/>
      <c r="B19" s="279"/>
      <c r="C19" s="234" t="s">
        <v>53</v>
      </c>
      <c r="D19" s="308" t="s">
        <v>281</v>
      </c>
      <c r="E19" s="1404" t="s">
        <v>281</v>
      </c>
      <c r="F19" s="305"/>
      <c r="G19" s="308" t="s">
        <v>282</v>
      </c>
      <c r="H19" s="308" t="s">
        <v>282</v>
      </c>
      <c r="I19" s="306"/>
      <c r="J19" s="66" t="s">
        <v>883</v>
      </c>
      <c r="K19" s="1769" t="s">
        <v>883</v>
      </c>
      <c r="L19" s="66" t="s">
        <v>883</v>
      </c>
      <c r="M19" s="1769" t="s">
        <v>1400</v>
      </c>
      <c r="N19" s="66" t="s">
        <v>883</v>
      </c>
      <c r="O19" s="1769" t="s">
        <v>883</v>
      </c>
      <c r="P19" s="66" t="s">
        <v>883</v>
      </c>
      <c r="Q19" s="66" t="s">
        <v>883</v>
      </c>
      <c r="R19" s="1769" t="s">
        <v>883</v>
      </c>
      <c r="S19" s="308" t="s">
        <v>95</v>
      </c>
      <c r="T19" s="308" t="s">
        <v>95</v>
      </c>
      <c r="U19" s="814"/>
    </row>
    <row r="20" spans="1:21" ht="18" customHeight="1">
      <c r="A20" s="278"/>
      <c r="B20" s="278"/>
      <c r="C20" s="234" t="s">
        <v>55</v>
      </c>
      <c r="D20" s="238">
        <v>50</v>
      </c>
      <c r="E20" s="1405" t="s">
        <v>1277</v>
      </c>
      <c r="F20" s="305"/>
      <c r="G20" s="238">
        <v>100</v>
      </c>
      <c r="H20" s="238">
        <v>120</v>
      </c>
      <c r="I20" s="306"/>
      <c r="J20" s="280">
        <v>450</v>
      </c>
      <c r="K20" s="1897">
        <v>980</v>
      </c>
      <c r="L20" s="280">
        <v>490</v>
      </c>
      <c r="M20" s="1897">
        <v>1010</v>
      </c>
      <c r="N20" s="280">
        <v>480</v>
      </c>
      <c r="O20" s="1897">
        <v>960</v>
      </c>
      <c r="P20" s="280">
        <v>830</v>
      </c>
      <c r="Q20" s="280">
        <v>880</v>
      </c>
      <c r="R20" s="1897">
        <v>970</v>
      </c>
      <c r="S20" s="1082">
        <v>650</v>
      </c>
      <c r="T20" s="1082" t="s">
        <v>1099</v>
      </c>
      <c r="U20" s="814"/>
    </row>
    <row r="21" spans="1:21" ht="16.5" customHeight="1">
      <c r="A21" s="281" t="s">
        <v>123</v>
      </c>
      <c r="B21" s="282"/>
      <c r="C21" s="234" t="s">
        <v>304</v>
      </c>
      <c r="D21" s="373">
        <v>131040</v>
      </c>
      <c r="E21" s="1406">
        <v>131040</v>
      </c>
      <c r="F21" s="305"/>
      <c r="G21" s="373">
        <v>131040</v>
      </c>
      <c r="H21" s="373">
        <v>131040</v>
      </c>
      <c r="I21" s="374"/>
      <c r="J21" s="375">
        <v>20196</v>
      </c>
      <c r="K21" s="1898">
        <v>20196</v>
      </c>
      <c r="L21" s="375">
        <v>20196</v>
      </c>
      <c r="M21" s="1898">
        <v>20196</v>
      </c>
      <c r="N21" s="375">
        <v>16524</v>
      </c>
      <c r="O21" s="1898">
        <v>16524</v>
      </c>
      <c r="P21" s="375">
        <v>16524</v>
      </c>
      <c r="Q21" s="375">
        <v>16524</v>
      </c>
      <c r="R21" s="1898">
        <v>16524</v>
      </c>
      <c r="S21" s="1004">
        <v>18252</v>
      </c>
      <c r="T21" s="1004">
        <v>18252</v>
      </c>
      <c r="U21" s="1264"/>
    </row>
    <row r="22" spans="1:21">
      <c r="A22" s="1828" t="s">
        <v>1264</v>
      </c>
      <c r="B22" s="1829"/>
      <c r="C22" s="1830"/>
      <c r="D22" s="1831">
        <f>SUM(D23:D38)</f>
        <v>0.53986652199999996</v>
      </c>
      <c r="E22" s="1831">
        <f>SUM(E23:E38)</f>
        <v>0.53986652199999996</v>
      </c>
      <c r="F22" s="305"/>
      <c r="G22" s="1831">
        <f t="shared" ref="G22:H22" si="0">SUM(G23:G38)</f>
        <v>0.53986652199999996</v>
      </c>
      <c r="H22" s="1831">
        <f t="shared" si="0"/>
        <v>0.53986652199999996</v>
      </c>
      <c r="I22" s="235"/>
      <c r="J22" s="1831">
        <f t="shared" ref="J22:T22" si="1">SUM(J23:J38)</f>
        <v>0.53986652199999996</v>
      </c>
      <c r="K22" s="1831">
        <f t="shared" ref="K22" si="2">SUM(K23:K38)</f>
        <v>0.53986652199999996</v>
      </c>
      <c r="L22" s="1831">
        <f t="shared" si="1"/>
        <v>0.53986652199999996</v>
      </c>
      <c r="M22" s="1831">
        <f t="shared" ref="M22" si="3">SUM(M23:M38)</f>
        <v>0.53986652199999996</v>
      </c>
      <c r="N22" s="1831">
        <f t="shared" si="1"/>
        <v>0.53986652199999996</v>
      </c>
      <c r="O22" s="1831">
        <f t="shared" ref="O22" si="4">SUM(O23:O38)</f>
        <v>0.53986652199999996</v>
      </c>
      <c r="P22" s="1831">
        <f t="shared" si="1"/>
        <v>0.53986652199999996</v>
      </c>
      <c r="Q22" s="1831">
        <f t="shared" si="1"/>
        <v>0.53986652199999996</v>
      </c>
      <c r="R22" s="1831">
        <f t="shared" ref="R22" si="5">SUM(R23:R38)</f>
        <v>0.53986652199999996</v>
      </c>
      <c r="S22" s="1831">
        <f t="shared" si="1"/>
        <v>0.53986652199999996</v>
      </c>
      <c r="T22" s="1831">
        <f t="shared" si="1"/>
        <v>0.53986652199999996</v>
      </c>
      <c r="U22" s="1265"/>
    </row>
    <row r="23" spans="1:21">
      <c r="A23" s="284" t="s">
        <v>124</v>
      </c>
      <c r="B23" s="548" t="s">
        <v>125</v>
      </c>
      <c r="C23" s="1690">
        <v>10.75</v>
      </c>
      <c r="D23" s="1468">
        <v>6.8726415999999999E-2</v>
      </c>
      <c r="E23" s="1468">
        <v>6.8726415999999999E-2</v>
      </c>
      <c r="F23" s="1407"/>
      <c r="G23" s="1468">
        <v>6.8726415999999999E-2</v>
      </c>
      <c r="H23" s="1468">
        <v>6.8726415999999999E-2</v>
      </c>
      <c r="J23" s="1468">
        <v>6.8726415999999999E-2</v>
      </c>
      <c r="K23" s="1468">
        <v>6.8726415999999999E-2</v>
      </c>
      <c r="L23" s="1468">
        <v>6.8726415999999999E-2</v>
      </c>
      <c r="M23" s="1468">
        <v>6.8726415999999999E-2</v>
      </c>
      <c r="N23" s="1468">
        <v>6.8726415999999999E-2</v>
      </c>
      <c r="O23" s="1468">
        <v>6.8726415999999999E-2</v>
      </c>
      <c r="P23" s="1468">
        <v>6.8726415999999999E-2</v>
      </c>
      <c r="Q23" s="1468">
        <v>6.8726415999999999E-2</v>
      </c>
      <c r="R23" s="1468">
        <v>6.8726415999999999E-2</v>
      </c>
      <c r="S23" s="1468">
        <v>6.8726415999999999E-2</v>
      </c>
      <c r="T23" s="1468">
        <v>6.8726415999999999E-2</v>
      </c>
      <c r="U23" s="1265"/>
    </row>
    <row r="24" spans="1:21">
      <c r="A24" s="284" t="s">
        <v>126</v>
      </c>
      <c r="B24" s="285" t="s">
        <v>127</v>
      </c>
      <c r="C24" s="478">
        <v>14.52</v>
      </c>
      <c r="D24" s="1468">
        <v>6.2233879999999998E-2</v>
      </c>
      <c r="E24" s="1468">
        <v>6.2233879999999998E-2</v>
      </c>
      <c r="F24" s="1407"/>
      <c r="G24" s="1468">
        <v>6.2233879999999998E-2</v>
      </c>
      <c r="H24" s="1468">
        <v>6.2233879999999998E-2</v>
      </c>
      <c r="J24" s="1468">
        <v>6.2233879999999998E-2</v>
      </c>
      <c r="K24" s="1468">
        <v>6.2233879999999998E-2</v>
      </c>
      <c r="L24" s="1468">
        <v>6.2233879999999998E-2</v>
      </c>
      <c r="M24" s="1468">
        <v>6.2233879999999998E-2</v>
      </c>
      <c r="N24" s="1468">
        <v>6.2233879999999998E-2</v>
      </c>
      <c r="O24" s="1468">
        <v>6.2233879999999998E-2</v>
      </c>
      <c r="P24" s="1468">
        <v>6.2233879999999998E-2</v>
      </c>
      <c r="Q24" s="1468">
        <v>6.2233879999999998E-2</v>
      </c>
      <c r="R24" s="1468">
        <v>6.2233879999999998E-2</v>
      </c>
      <c r="S24" s="1468">
        <v>6.2233879999999998E-2</v>
      </c>
      <c r="T24" s="1468">
        <v>6.2233879999999998E-2</v>
      </c>
      <c r="U24" s="1265"/>
    </row>
    <row r="25" spans="1:21">
      <c r="A25" s="284" t="s">
        <v>128</v>
      </c>
      <c r="B25" s="285" t="s">
        <v>122</v>
      </c>
      <c r="C25" s="478">
        <v>1.2799999999999998</v>
      </c>
      <c r="D25" s="1468">
        <v>1.2496946E-2</v>
      </c>
      <c r="E25" s="1468">
        <v>1.2496946E-2</v>
      </c>
      <c r="F25" s="1407"/>
      <c r="G25" s="1468">
        <v>1.2496946E-2</v>
      </c>
      <c r="H25" s="1468">
        <v>1.2496946E-2</v>
      </c>
      <c r="J25" s="1468">
        <v>1.2496946E-2</v>
      </c>
      <c r="K25" s="1468">
        <v>1.2496946E-2</v>
      </c>
      <c r="L25" s="1468">
        <v>1.2496946E-2</v>
      </c>
      <c r="M25" s="1468">
        <v>1.2496946E-2</v>
      </c>
      <c r="N25" s="1468">
        <v>1.2496946E-2</v>
      </c>
      <c r="O25" s="1468">
        <v>1.2496946E-2</v>
      </c>
      <c r="P25" s="1468">
        <v>1.2496946E-2</v>
      </c>
      <c r="Q25" s="1468">
        <v>1.2496946E-2</v>
      </c>
      <c r="R25" s="1468">
        <v>1.2496946E-2</v>
      </c>
      <c r="S25" s="1468">
        <v>1.2496946E-2</v>
      </c>
      <c r="T25" s="1468">
        <v>1.2496946E-2</v>
      </c>
      <c r="U25" s="1265"/>
    </row>
    <row r="26" spans="1:21">
      <c r="A26" s="284" t="s">
        <v>129</v>
      </c>
      <c r="B26" s="285" t="s">
        <v>122</v>
      </c>
      <c r="C26" s="478">
        <v>0.88124999999999998</v>
      </c>
      <c r="D26" s="1468">
        <v>1.1823578000000001E-2</v>
      </c>
      <c r="E26" s="1468">
        <v>1.1823578000000001E-2</v>
      </c>
      <c r="F26" s="1407"/>
      <c r="G26" s="1468">
        <v>1.1823578000000001E-2</v>
      </c>
      <c r="H26" s="1468">
        <v>1.1823578000000001E-2</v>
      </c>
      <c r="J26" s="1468">
        <v>1.1823578000000001E-2</v>
      </c>
      <c r="K26" s="1468">
        <v>1.1823578000000001E-2</v>
      </c>
      <c r="L26" s="1468">
        <v>1.1823578000000001E-2</v>
      </c>
      <c r="M26" s="1468">
        <v>1.1823578000000001E-2</v>
      </c>
      <c r="N26" s="1468">
        <v>1.1823578000000001E-2</v>
      </c>
      <c r="O26" s="1468">
        <v>1.1823578000000001E-2</v>
      </c>
      <c r="P26" s="1468">
        <v>1.1823578000000001E-2</v>
      </c>
      <c r="Q26" s="1468">
        <v>1.1823578000000001E-2</v>
      </c>
      <c r="R26" s="1468">
        <v>1.1823578000000001E-2</v>
      </c>
      <c r="S26" s="1468">
        <v>1.1823578000000001E-2</v>
      </c>
      <c r="T26" s="1468">
        <v>1.1823578000000001E-2</v>
      </c>
      <c r="U26" s="1265"/>
    </row>
    <row r="27" spans="1:21">
      <c r="A27" s="284" t="s">
        <v>130</v>
      </c>
      <c r="B27" s="285" t="s">
        <v>122</v>
      </c>
      <c r="C27" s="478">
        <v>0.9</v>
      </c>
      <c r="D27" s="1468">
        <v>1.1293578000000002E-2</v>
      </c>
      <c r="E27" s="1468">
        <v>1.1293578000000002E-2</v>
      </c>
      <c r="F27" s="1407"/>
      <c r="G27" s="1468">
        <v>1.1293578000000002E-2</v>
      </c>
      <c r="H27" s="1468">
        <v>1.1293578000000002E-2</v>
      </c>
      <c r="J27" s="1468">
        <v>1.1293578000000002E-2</v>
      </c>
      <c r="K27" s="1468">
        <v>1.1293578000000002E-2</v>
      </c>
      <c r="L27" s="1468">
        <v>1.1293578000000002E-2</v>
      </c>
      <c r="M27" s="1468">
        <v>1.1293578000000002E-2</v>
      </c>
      <c r="N27" s="1468">
        <v>1.1293578000000002E-2</v>
      </c>
      <c r="O27" s="1468">
        <v>1.1293578000000002E-2</v>
      </c>
      <c r="P27" s="1468">
        <v>1.1293578000000002E-2</v>
      </c>
      <c r="Q27" s="1468">
        <v>1.1293578000000002E-2</v>
      </c>
      <c r="R27" s="1468">
        <v>1.1293578000000002E-2</v>
      </c>
      <c r="S27" s="1468">
        <v>1.1293578000000002E-2</v>
      </c>
      <c r="T27" s="1468">
        <v>1.1293578000000002E-2</v>
      </c>
      <c r="U27" s="1265"/>
    </row>
    <row r="28" spans="1:21">
      <c r="A28" s="284" t="s">
        <v>131</v>
      </c>
      <c r="B28" s="285" t="s">
        <v>122</v>
      </c>
      <c r="C28" s="478">
        <v>0.92500000000000004</v>
      </c>
      <c r="D28" s="1468">
        <v>1.0127578000000002E-2</v>
      </c>
      <c r="E28" s="1468">
        <v>1.0127578000000002E-2</v>
      </c>
      <c r="F28" s="1407"/>
      <c r="G28" s="1468">
        <v>1.0127578000000002E-2</v>
      </c>
      <c r="H28" s="1468">
        <v>1.0127578000000002E-2</v>
      </c>
      <c r="J28" s="1468">
        <v>1.0127578000000002E-2</v>
      </c>
      <c r="K28" s="1468">
        <v>1.0127578000000002E-2</v>
      </c>
      <c r="L28" s="1468">
        <v>1.0127578000000002E-2</v>
      </c>
      <c r="M28" s="1468">
        <v>1.0127578000000002E-2</v>
      </c>
      <c r="N28" s="1468">
        <v>1.0127578000000002E-2</v>
      </c>
      <c r="O28" s="1468">
        <v>1.0127578000000002E-2</v>
      </c>
      <c r="P28" s="1468">
        <v>1.0127578000000002E-2</v>
      </c>
      <c r="Q28" s="1468">
        <v>1.0127578000000002E-2</v>
      </c>
      <c r="R28" s="1468">
        <v>1.0127578000000002E-2</v>
      </c>
      <c r="S28" s="1468">
        <v>1.0127578000000002E-2</v>
      </c>
      <c r="T28" s="1468">
        <v>1.0127578000000002E-2</v>
      </c>
      <c r="U28" s="1265"/>
    </row>
    <row r="29" spans="1:21">
      <c r="A29" s="284" t="s">
        <v>132</v>
      </c>
      <c r="B29" s="285" t="s">
        <v>122</v>
      </c>
      <c r="C29" s="478">
        <v>0.63400000000000001</v>
      </c>
      <c r="D29" s="1468">
        <v>1.0921051999999999E-2</v>
      </c>
      <c r="E29" s="1468">
        <v>1.0921051999999999E-2</v>
      </c>
      <c r="F29" s="1407"/>
      <c r="G29" s="1468">
        <v>1.0921051999999999E-2</v>
      </c>
      <c r="H29" s="1468">
        <v>1.0921051999999999E-2</v>
      </c>
      <c r="J29" s="1468">
        <v>1.0921051999999999E-2</v>
      </c>
      <c r="K29" s="1468">
        <v>1.0921051999999999E-2</v>
      </c>
      <c r="L29" s="1468">
        <v>1.0921051999999999E-2</v>
      </c>
      <c r="M29" s="1468">
        <v>1.0921051999999999E-2</v>
      </c>
      <c r="N29" s="1468">
        <v>1.0921051999999999E-2</v>
      </c>
      <c r="O29" s="1468">
        <v>1.0921051999999999E-2</v>
      </c>
      <c r="P29" s="1468">
        <v>1.0921051999999999E-2</v>
      </c>
      <c r="Q29" s="1468">
        <v>1.0921051999999999E-2</v>
      </c>
      <c r="R29" s="1468">
        <v>1.0921051999999999E-2</v>
      </c>
      <c r="S29" s="1468">
        <v>1.0921051999999999E-2</v>
      </c>
      <c r="T29" s="1468">
        <v>1.0921051999999999E-2</v>
      </c>
      <c r="U29" s="1265"/>
    </row>
    <row r="30" spans="1:21">
      <c r="A30" s="284" t="s">
        <v>163</v>
      </c>
      <c r="B30" s="1380" t="s">
        <v>127</v>
      </c>
      <c r="C30" s="1379">
        <v>11.2</v>
      </c>
      <c r="D30" s="1468">
        <v>4.9123727999999998E-2</v>
      </c>
      <c r="E30" s="1468">
        <v>4.9123727999999998E-2</v>
      </c>
      <c r="F30" s="1407"/>
      <c r="G30" s="1468">
        <v>4.9123727999999998E-2</v>
      </c>
      <c r="H30" s="1468">
        <v>4.9123727999999998E-2</v>
      </c>
      <c r="J30" s="1468">
        <v>4.9123727999999998E-2</v>
      </c>
      <c r="K30" s="1468">
        <v>4.9123727999999998E-2</v>
      </c>
      <c r="L30" s="1468">
        <v>4.9123727999999998E-2</v>
      </c>
      <c r="M30" s="1468">
        <v>4.9123727999999998E-2</v>
      </c>
      <c r="N30" s="1468">
        <v>4.9123727999999998E-2</v>
      </c>
      <c r="O30" s="1468">
        <v>4.9123727999999998E-2</v>
      </c>
      <c r="P30" s="1468">
        <v>4.9123727999999998E-2</v>
      </c>
      <c r="Q30" s="1468">
        <v>4.9123727999999998E-2</v>
      </c>
      <c r="R30" s="1468">
        <v>4.9123727999999998E-2</v>
      </c>
      <c r="S30" s="1468">
        <v>4.9123727999999998E-2</v>
      </c>
      <c r="T30" s="1468">
        <v>4.9123727999999998E-2</v>
      </c>
    </row>
    <row r="31" spans="1:21">
      <c r="A31" s="284" t="s">
        <v>164</v>
      </c>
      <c r="B31" s="1380" t="s">
        <v>127</v>
      </c>
      <c r="C31" s="1379">
        <v>19.600000000000001</v>
      </c>
      <c r="D31" s="1468">
        <v>6.1613023999999988E-2</v>
      </c>
      <c r="E31" s="1468">
        <v>6.1613023999999988E-2</v>
      </c>
      <c r="F31" s="1407"/>
      <c r="G31" s="1468">
        <v>6.1613023999999988E-2</v>
      </c>
      <c r="H31" s="1468">
        <v>6.1613023999999988E-2</v>
      </c>
      <c r="J31" s="1468">
        <v>6.1613023999999988E-2</v>
      </c>
      <c r="K31" s="1468">
        <v>6.1613023999999988E-2</v>
      </c>
      <c r="L31" s="1468">
        <v>6.1613023999999988E-2</v>
      </c>
      <c r="M31" s="1468">
        <v>6.1613023999999988E-2</v>
      </c>
      <c r="N31" s="1468">
        <v>6.1613023999999988E-2</v>
      </c>
      <c r="O31" s="1468">
        <v>6.1613023999999988E-2</v>
      </c>
      <c r="P31" s="1468">
        <v>6.1613023999999988E-2</v>
      </c>
      <c r="Q31" s="1468">
        <v>6.1613023999999988E-2</v>
      </c>
      <c r="R31" s="1468">
        <v>6.1613023999999988E-2</v>
      </c>
      <c r="S31" s="1468">
        <v>6.1613023999999988E-2</v>
      </c>
      <c r="T31" s="1468">
        <v>6.1613023999999988E-2</v>
      </c>
    </row>
    <row r="32" spans="1:21">
      <c r="A32" s="284" t="s">
        <v>134</v>
      </c>
      <c r="B32" s="1380" t="s">
        <v>135</v>
      </c>
      <c r="C32" s="1379">
        <v>3.79</v>
      </c>
      <c r="D32" s="1468">
        <v>2.3081279999999999E-2</v>
      </c>
      <c r="E32" s="1468">
        <v>2.3081279999999999E-2</v>
      </c>
      <c r="F32" s="1407"/>
      <c r="G32" s="1468">
        <v>2.3081279999999999E-2</v>
      </c>
      <c r="H32" s="1468">
        <v>2.3081279999999999E-2</v>
      </c>
      <c r="J32" s="1468">
        <v>2.3081279999999999E-2</v>
      </c>
      <c r="K32" s="1468">
        <v>2.3081279999999999E-2</v>
      </c>
      <c r="L32" s="1468">
        <v>2.3081279999999999E-2</v>
      </c>
      <c r="M32" s="1468">
        <v>2.3081279999999999E-2</v>
      </c>
      <c r="N32" s="1468">
        <v>2.3081279999999999E-2</v>
      </c>
      <c r="O32" s="1468">
        <v>2.3081279999999999E-2</v>
      </c>
      <c r="P32" s="1468">
        <v>2.3081279999999999E-2</v>
      </c>
      <c r="Q32" s="1468">
        <v>2.3081279999999999E-2</v>
      </c>
      <c r="R32" s="1468">
        <v>2.3081279999999999E-2</v>
      </c>
      <c r="S32" s="1468">
        <v>2.3081279999999999E-2</v>
      </c>
      <c r="T32" s="1468">
        <v>2.3081279999999999E-2</v>
      </c>
    </row>
    <row r="33" spans="1:21">
      <c r="A33" s="284" t="s">
        <v>136</v>
      </c>
      <c r="B33" s="1380" t="s">
        <v>135</v>
      </c>
      <c r="C33" s="1379">
        <v>1.9716</v>
      </c>
      <c r="D33" s="1468">
        <v>1.8625199999999995E-2</v>
      </c>
      <c r="E33" s="1468">
        <v>1.8625199999999995E-2</v>
      </c>
      <c r="F33" s="1407"/>
      <c r="G33" s="1468">
        <v>1.8625199999999995E-2</v>
      </c>
      <c r="H33" s="1468">
        <v>1.8625199999999995E-2</v>
      </c>
      <c r="J33" s="1468">
        <v>1.8625199999999995E-2</v>
      </c>
      <c r="K33" s="1468">
        <v>1.8625199999999995E-2</v>
      </c>
      <c r="L33" s="1468">
        <v>1.8625199999999995E-2</v>
      </c>
      <c r="M33" s="1468">
        <v>1.8625199999999995E-2</v>
      </c>
      <c r="N33" s="1468">
        <v>1.8625199999999995E-2</v>
      </c>
      <c r="O33" s="1468">
        <v>1.8625199999999995E-2</v>
      </c>
      <c r="P33" s="1468">
        <v>1.8625199999999995E-2</v>
      </c>
      <c r="Q33" s="1468">
        <v>1.8625199999999995E-2</v>
      </c>
      <c r="R33" s="1468">
        <v>1.8625199999999995E-2</v>
      </c>
      <c r="S33" s="1468">
        <v>1.8625199999999995E-2</v>
      </c>
      <c r="T33" s="1468">
        <v>1.8625199999999995E-2</v>
      </c>
    </row>
    <row r="34" spans="1:21">
      <c r="A34" s="284" t="s">
        <v>138</v>
      </c>
      <c r="B34" s="1380" t="s">
        <v>127</v>
      </c>
      <c r="C34" s="1379">
        <v>16.34</v>
      </c>
      <c r="D34" s="115">
        <v>7.5108871999999993E-2</v>
      </c>
      <c r="E34" s="115">
        <v>7.5108871999999993E-2</v>
      </c>
      <c r="F34" s="1407"/>
      <c r="G34" s="115">
        <v>7.5108871999999993E-2</v>
      </c>
      <c r="H34" s="115">
        <v>7.5108871999999993E-2</v>
      </c>
      <c r="J34" s="115">
        <v>7.5108871999999993E-2</v>
      </c>
      <c r="K34" s="115">
        <v>7.5108871999999993E-2</v>
      </c>
      <c r="L34" s="115">
        <v>7.5108871999999993E-2</v>
      </c>
      <c r="M34" s="115">
        <v>7.5108871999999993E-2</v>
      </c>
      <c r="N34" s="115">
        <v>7.5108871999999993E-2</v>
      </c>
      <c r="O34" s="115">
        <v>7.5108871999999993E-2</v>
      </c>
      <c r="P34" s="115">
        <v>7.5108871999999993E-2</v>
      </c>
      <c r="Q34" s="115">
        <v>7.5108871999999993E-2</v>
      </c>
      <c r="R34" s="115">
        <v>7.5108871999999993E-2</v>
      </c>
      <c r="S34" s="115">
        <v>7.5108871999999993E-2</v>
      </c>
      <c r="T34" s="115">
        <v>7.5108871999999993E-2</v>
      </c>
    </row>
    <row r="35" spans="1:21">
      <c r="A35" s="1664" t="s">
        <v>139</v>
      </c>
      <c r="B35" s="1380" t="s">
        <v>165</v>
      </c>
      <c r="C35" s="1379">
        <v>14.452437499999998</v>
      </c>
      <c r="D35" s="1665">
        <v>0.10179139000000001</v>
      </c>
      <c r="E35" s="1665">
        <v>0.10179139000000001</v>
      </c>
      <c r="F35" s="1407"/>
      <c r="G35" s="1665">
        <v>0.10179139000000001</v>
      </c>
      <c r="H35" s="1665">
        <v>0.10179139000000001</v>
      </c>
      <c r="J35" s="1665">
        <v>0.10179139000000001</v>
      </c>
      <c r="K35" s="1665">
        <v>0.10179139000000001</v>
      </c>
      <c r="L35" s="1665">
        <v>0.10179139000000001</v>
      </c>
      <c r="M35" s="1665">
        <v>0.10179139000000001</v>
      </c>
      <c r="N35" s="1665">
        <v>0.10179139000000001</v>
      </c>
      <c r="O35" s="1665">
        <v>0.10179139000000001</v>
      </c>
      <c r="P35" s="1665">
        <v>0.10179139000000001</v>
      </c>
      <c r="Q35" s="1665">
        <v>0.10179139000000001</v>
      </c>
      <c r="R35" s="1665">
        <v>0.10179139000000001</v>
      </c>
      <c r="S35" s="1665">
        <v>0.10179139000000001</v>
      </c>
      <c r="T35" s="1665">
        <v>0.10179139000000001</v>
      </c>
    </row>
    <row r="36" spans="1:21">
      <c r="A36" s="1593" t="s">
        <v>1265</v>
      </c>
      <c r="B36" s="140"/>
      <c r="C36" s="1663"/>
      <c r="D36" s="115"/>
      <c r="E36" s="115"/>
      <c r="F36" s="1407"/>
      <c r="G36" s="115"/>
      <c r="H36" s="115"/>
      <c r="J36" s="115"/>
      <c r="K36" s="115"/>
      <c r="L36" s="115"/>
      <c r="M36" s="115"/>
      <c r="N36" s="115"/>
      <c r="O36" s="115"/>
      <c r="P36" s="115"/>
      <c r="Q36" s="115"/>
      <c r="R36" s="115"/>
      <c r="S36" s="115"/>
      <c r="T36" s="115"/>
    </row>
    <row r="37" spans="1:21">
      <c r="A37" s="284" t="s">
        <v>133</v>
      </c>
      <c r="B37" s="285"/>
      <c r="C37" s="478" t="s">
        <v>228</v>
      </c>
      <c r="D37" s="115">
        <v>4.1999999999999997E-3</v>
      </c>
      <c r="E37" s="115">
        <v>4.1999999999999997E-3</v>
      </c>
      <c r="F37" s="1407"/>
      <c r="G37" s="115">
        <v>4.1999999999999997E-3</v>
      </c>
      <c r="H37" s="115">
        <v>4.1999999999999997E-3</v>
      </c>
      <c r="J37" s="115">
        <v>4.1999999999999997E-3</v>
      </c>
      <c r="K37" s="115">
        <v>4.1999999999999997E-3</v>
      </c>
      <c r="L37" s="115">
        <v>4.1999999999999997E-3</v>
      </c>
      <c r="M37" s="115">
        <v>4.1999999999999997E-3</v>
      </c>
      <c r="N37" s="115">
        <v>4.1999999999999997E-3</v>
      </c>
      <c r="O37" s="115">
        <v>4.1999999999999997E-3</v>
      </c>
      <c r="P37" s="115">
        <v>4.1999999999999997E-3</v>
      </c>
      <c r="Q37" s="115">
        <v>4.1999999999999997E-3</v>
      </c>
      <c r="R37" s="115">
        <v>4.1999999999999997E-3</v>
      </c>
      <c r="S37" s="115">
        <v>4.1999999999999997E-3</v>
      </c>
      <c r="T37" s="115">
        <v>4.1999999999999997E-3</v>
      </c>
      <c r="U37" s="814"/>
    </row>
    <row r="38" spans="1:21">
      <c r="A38" s="1664" t="s">
        <v>137</v>
      </c>
      <c r="B38" s="548"/>
      <c r="C38" s="1690" t="s">
        <v>1280</v>
      </c>
      <c r="D38" s="1665">
        <v>1.8700000000000001E-2</v>
      </c>
      <c r="E38" s="1665">
        <v>1.8700000000000001E-2</v>
      </c>
      <c r="F38" s="1407"/>
      <c r="G38" s="1665">
        <v>1.8700000000000001E-2</v>
      </c>
      <c r="H38" s="1665">
        <v>1.8700000000000001E-2</v>
      </c>
      <c r="J38" s="1665">
        <v>1.8700000000000001E-2</v>
      </c>
      <c r="K38" s="1665">
        <v>1.8700000000000001E-2</v>
      </c>
      <c r="L38" s="1665">
        <v>1.8700000000000001E-2</v>
      </c>
      <c r="M38" s="1665">
        <v>1.8700000000000001E-2</v>
      </c>
      <c r="N38" s="1665">
        <v>1.8700000000000001E-2</v>
      </c>
      <c r="O38" s="1665">
        <v>1.8700000000000001E-2</v>
      </c>
      <c r="P38" s="1665">
        <v>1.8700000000000001E-2</v>
      </c>
      <c r="Q38" s="1665">
        <v>1.8700000000000001E-2</v>
      </c>
      <c r="R38" s="1665">
        <v>1.8700000000000001E-2</v>
      </c>
      <c r="S38" s="1665">
        <v>1.8700000000000001E-2</v>
      </c>
      <c r="T38" s="1665">
        <v>1.8700000000000001E-2</v>
      </c>
    </row>
    <row r="39" spans="1:21">
      <c r="A39" s="46" t="s">
        <v>1177</v>
      </c>
      <c r="B39" s="1669"/>
      <c r="C39" s="1662"/>
      <c r="D39" s="132"/>
      <c r="E39" s="132"/>
      <c r="F39" s="1407"/>
      <c r="G39" s="132"/>
      <c r="H39" s="132"/>
      <c r="J39" s="132"/>
      <c r="K39" s="132"/>
      <c r="L39" s="132"/>
      <c r="M39" s="132"/>
      <c r="N39" s="132"/>
      <c r="O39" s="132"/>
      <c r="P39" s="132"/>
      <c r="Q39" s="132"/>
      <c r="R39" s="132"/>
      <c r="S39" s="1661"/>
      <c r="T39" s="1661"/>
    </row>
    <row r="40" spans="1:21">
      <c r="A40" s="113" t="s">
        <v>1266</v>
      </c>
      <c r="B40" s="1670"/>
      <c r="C40" s="1662"/>
      <c r="D40" s="132">
        <f>SUM(D41:D43)</f>
        <v>2.2821520080874874E-2</v>
      </c>
      <c r="E40" s="132">
        <f>SUM(E41:E43)</f>
        <v>2.1558294274423268E-2</v>
      </c>
      <c r="F40" s="305"/>
      <c r="G40" s="132">
        <f t="shared" ref="G40:H40" si="6">SUM(G41:G43)</f>
        <v>2.2821520080874874E-2</v>
      </c>
      <c r="H40" s="132">
        <f t="shared" si="6"/>
        <v>2.1558294274423268E-2</v>
      </c>
      <c r="J40" s="140"/>
      <c r="K40" s="140"/>
      <c r="L40" s="140"/>
      <c r="M40" s="140"/>
      <c r="N40" s="140"/>
      <c r="O40" s="140"/>
      <c r="P40" s="140"/>
      <c r="Q40" s="140"/>
      <c r="R40" s="140"/>
      <c r="S40" s="140"/>
      <c r="T40" s="140"/>
    </row>
    <row r="41" spans="1:21" ht="14.25" customHeight="1">
      <c r="A41" s="117" t="s">
        <v>166</v>
      </c>
      <c r="B41" s="1671"/>
      <c r="C41" s="1333">
        <v>1</v>
      </c>
      <c r="D41" s="1714">
        <v>1.2442165242165199E-2</v>
      </c>
      <c r="E41" s="1714">
        <v>1.2442165242165199E-2</v>
      </c>
      <c r="F41" s="305"/>
      <c r="G41" s="925">
        <v>1.2442165242165199E-2</v>
      </c>
      <c r="H41" s="925">
        <v>1.2442165242165199E-2</v>
      </c>
      <c r="I41" s="827"/>
      <c r="J41" s="116"/>
      <c r="K41" s="116"/>
      <c r="L41" s="116"/>
      <c r="M41" s="116"/>
      <c r="N41" s="116"/>
      <c r="O41" s="116"/>
      <c r="P41" s="116"/>
      <c r="Q41" s="116"/>
      <c r="R41" s="116"/>
      <c r="S41" s="116"/>
      <c r="T41" s="116"/>
    </row>
    <row r="42" spans="1:21" ht="14.25" customHeight="1">
      <c r="A42" s="117" t="s">
        <v>167</v>
      </c>
      <c r="B42" s="1671"/>
      <c r="C42" s="1333">
        <f>2/80</f>
        <v>2.5000000000000001E-2</v>
      </c>
      <c r="D42" s="1714">
        <v>1.2632258064516095E-3</v>
      </c>
      <c r="E42" s="1714">
        <v>0</v>
      </c>
      <c r="F42" s="305"/>
      <c r="G42" s="1714">
        <v>1.2632258064516095E-3</v>
      </c>
      <c r="H42" s="925">
        <v>0</v>
      </c>
      <c r="I42" s="122"/>
      <c r="J42" s="140"/>
      <c r="K42" s="140"/>
      <c r="L42" s="140"/>
      <c r="M42" s="140"/>
      <c r="N42" s="140"/>
      <c r="O42" s="140"/>
      <c r="P42" s="140"/>
      <c r="Q42" s="140"/>
      <c r="R42" s="140"/>
      <c r="S42" s="140"/>
      <c r="T42" s="140"/>
    </row>
    <row r="43" spans="1:21" ht="14.25" customHeight="1">
      <c r="A43" s="547" t="s">
        <v>168</v>
      </c>
      <c r="B43" s="1692"/>
      <c r="C43" s="1693">
        <f>1/80</f>
        <v>1.2500000000000001E-2</v>
      </c>
      <c r="D43" s="1722">
        <v>9.1161290322580666E-3</v>
      </c>
      <c r="E43" s="1722">
        <v>9.1161290322580666E-3</v>
      </c>
      <c r="F43" s="1327"/>
      <c r="G43" s="1723">
        <v>9.1161290322580666E-3</v>
      </c>
      <c r="H43" s="1723">
        <v>9.1161290322580666E-3</v>
      </c>
      <c r="I43" s="122"/>
      <c r="J43" s="548"/>
      <c r="K43" s="548"/>
      <c r="L43" s="548"/>
      <c r="M43" s="548"/>
      <c r="N43" s="548"/>
      <c r="O43" s="548"/>
      <c r="P43" s="548"/>
      <c r="Q43" s="548"/>
      <c r="R43" s="548"/>
      <c r="S43" s="548"/>
      <c r="T43" s="548"/>
    </row>
    <row r="44" spans="1:21">
      <c r="A44" s="299" t="s">
        <v>1267</v>
      </c>
      <c r="B44" s="134"/>
      <c r="C44" s="1691"/>
      <c r="D44" s="133"/>
      <c r="E44" s="133"/>
      <c r="F44" s="305"/>
      <c r="G44" s="116"/>
      <c r="H44" s="116"/>
      <c r="I44" s="122"/>
      <c r="J44" s="626">
        <f t="shared" ref="J44:R44" si="7">SUM(J45:J53)</f>
        <v>0.40730536839249087</v>
      </c>
      <c r="K44" s="626">
        <f t="shared" si="7"/>
        <v>0.40730536839249087</v>
      </c>
      <c r="L44" s="626">
        <f t="shared" si="7"/>
        <v>0.40730536839249087</v>
      </c>
      <c r="M44" s="626">
        <f t="shared" si="7"/>
        <v>0.40730536839249087</v>
      </c>
      <c r="N44" s="626">
        <f t="shared" si="7"/>
        <v>0.48338682399655986</v>
      </c>
      <c r="O44" s="626">
        <f t="shared" si="7"/>
        <v>0.48338682399655986</v>
      </c>
      <c r="P44" s="626">
        <f t="shared" si="7"/>
        <v>0.48338682399655986</v>
      </c>
      <c r="Q44" s="626">
        <f t="shared" si="7"/>
        <v>0.48338682399655986</v>
      </c>
      <c r="R44" s="626">
        <f t="shared" si="7"/>
        <v>0.48338682399655986</v>
      </c>
      <c r="S44" s="626"/>
      <c r="T44" s="626"/>
    </row>
    <row r="45" spans="1:21" ht="52.8">
      <c r="A45" s="551" t="s">
        <v>472</v>
      </c>
      <c r="B45" s="552" t="s">
        <v>473</v>
      </c>
      <c r="C45" s="1673">
        <v>1</v>
      </c>
      <c r="D45" s="1694"/>
      <c r="E45" s="1694"/>
      <c r="F45" s="305"/>
      <c r="G45" s="116"/>
      <c r="H45" s="116"/>
      <c r="J45" s="812">
        <v>5.4764530622767232E-2</v>
      </c>
      <c r="K45" s="812">
        <v>5.4764530622767232E-2</v>
      </c>
      <c r="L45" s="812">
        <v>5.4764530622767232E-2</v>
      </c>
      <c r="M45" s="812">
        <v>5.4764530622767232E-2</v>
      </c>
      <c r="N45" s="812">
        <v>5.4764530622767232E-2</v>
      </c>
      <c r="O45" s="812">
        <v>5.4764530622767232E-2</v>
      </c>
      <c r="P45" s="812">
        <v>5.4764530622767232E-2</v>
      </c>
      <c r="Q45" s="812">
        <v>5.4764530622767232E-2</v>
      </c>
      <c r="R45" s="812">
        <v>5.4764530622767232E-2</v>
      </c>
      <c r="S45" s="812"/>
      <c r="T45" s="812"/>
    </row>
    <row r="46" spans="1:21" ht="26.4">
      <c r="A46" s="551" t="s">
        <v>474</v>
      </c>
      <c r="B46" s="552" t="s">
        <v>475</v>
      </c>
      <c r="C46" s="1673">
        <v>1</v>
      </c>
      <c r="D46" s="133"/>
      <c r="E46" s="133"/>
      <c r="F46" s="305"/>
      <c r="G46" s="116"/>
      <c r="H46" s="116"/>
      <c r="J46" s="812">
        <v>7.9690476190476187E-2</v>
      </c>
      <c r="K46" s="812">
        <v>7.9690476190476187E-2</v>
      </c>
      <c r="L46" s="812">
        <v>7.9690476190476187E-2</v>
      </c>
      <c r="M46" s="812">
        <v>7.9690476190476187E-2</v>
      </c>
      <c r="N46" s="812">
        <v>7.9690476190476187E-2</v>
      </c>
      <c r="O46" s="812">
        <v>7.9690476190476187E-2</v>
      </c>
      <c r="P46" s="812">
        <v>7.9690476190476187E-2</v>
      </c>
      <c r="Q46" s="812">
        <v>7.9690476190476187E-2</v>
      </c>
      <c r="R46" s="812">
        <v>7.9690476190476187E-2</v>
      </c>
      <c r="S46" s="812"/>
      <c r="T46" s="812"/>
    </row>
    <row r="47" spans="1:21" ht="26.4">
      <c r="A47" s="551" t="s">
        <v>476</v>
      </c>
      <c r="B47" s="552" t="s">
        <v>477</v>
      </c>
      <c r="C47" s="1673">
        <v>1</v>
      </c>
      <c r="D47" s="133"/>
      <c r="E47" s="133"/>
      <c r="F47" s="305"/>
      <c r="G47" s="116"/>
      <c r="H47" s="116"/>
      <c r="J47" s="812">
        <v>9.7199999999999995E-2</v>
      </c>
      <c r="K47" s="812">
        <v>9.7199999999999995E-2</v>
      </c>
      <c r="L47" s="812">
        <v>9.7199999999999995E-2</v>
      </c>
      <c r="M47" s="812">
        <v>9.7199999999999995E-2</v>
      </c>
      <c r="N47" s="812">
        <v>9.7199999999999995E-2</v>
      </c>
      <c r="O47" s="812">
        <v>9.7199999999999995E-2</v>
      </c>
      <c r="P47" s="812">
        <v>9.7199999999999995E-2</v>
      </c>
      <c r="Q47" s="812">
        <v>9.7199999999999995E-2</v>
      </c>
      <c r="R47" s="812">
        <v>9.7199999999999995E-2</v>
      </c>
      <c r="S47" s="812"/>
      <c r="T47" s="812"/>
    </row>
    <row r="48" spans="1:21">
      <c r="A48" s="551" t="s">
        <v>478</v>
      </c>
      <c r="B48" s="552" t="s">
        <v>479</v>
      </c>
      <c r="C48" s="1673">
        <v>1</v>
      </c>
      <c r="D48" s="133"/>
      <c r="E48" s="133"/>
      <c r="F48" s="305"/>
      <c r="G48" s="116"/>
      <c r="H48" s="116"/>
      <c r="J48" s="812">
        <v>4.0399999999999998E-2</v>
      </c>
      <c r="K48" s="812">
        <v>4.0399999999999998E-2</v>
      </c>
      <c r="L48" s="812">
        <v>4.0399999999999998E-2</v>
      </c>
      <c r="M48" s="812">
        <v>4.0399999999999998E-2</v>
      </c>
      <c r="N48" s="812">
        <v>4.0399999999999998E-2</v>
      </c>
      <c r="O48" s="812">
        <v>4.0399999999999998E-2</v>
      </c>
      <c r="P48" s="812">
        <v>4.0399999999999998E-2</v>
      </c>
      <c r="Q48" s="812">
        <v>4.0399999999999998E-2</v>
      </c>
      <c r="R48" s="812">
        <v>4.0399999999999998E-2</v>
      </c>
      <c r="S48" s="812"/>
      <c r="T48" s="812"/>
    </row>
    <row r="49" spans="1:20" ht="26.4">
      <c r="A49" s="551" t="s">
        <v>480</v>
      </c>
      <c r="B49" s="552" t="s">
        <v>481</v>
      </c>
      <c r="C49" s="1673">
        <v>0</v>
      </c>
      <c r="D49" s="133"/>
      <c r="E49" s="133"/>
      <c r="F49" s="305"/>
      <c r="G49" s="116"/>
      <c r="H49" s="116"/>
      <c r="J49" s="812">
        <v>0</v>
      </c>
      <c r="K49" s="812">
        <v>0</v>
      </c>
      <c r="L49" s="812">
        <v>0</v>
      </c>
      <c r="M49" s="812">
        <v>0</v>
      </c>
      <c r="N49" s="812">
        <v>0</v>
      </c>
      <c r="O49" s="812">
        <v>0</v>
      </c>
      <c r="P49" s="812">
        <v>0</v>
      </c>
      <c r="Q49" s="812">
        <v>0</v>
      </c>
      <c r="R49" s="812">
        <v>0</v>
      </c>
      <c r="S49" s="812"/>
      <c r="T49" s="812"/>
    </row>
    <row r="50" spans="1:20" ht="26.4">
      <c r="A50" s="551" t="s">
        <v>750</v>
      </c>
      <c r="B50" s="552" t="s">
        <v>751</v>
      </c>
      <c r="C50" s="1673">
        <v>1</v>
      </c>
      <c r="D50" s="133"/>
      <c r="E50" s="133"/>
      <c r="F50" s="305"/>
      <c r="G50" s="116"/>
      <c r="H50" s="116"/>
      <c r="J50" s="812">
        <v>2.9130499999999997E-2</v>
      </c>
      <c r="K50" s="812">
        <v>2.9130499999999997E-2</v>
      </c>
      <c r="L50" s="812">
        <v>2.9130499999999997E-2</v>
      </c>
      <c r="M50" s="812">
        <v>2.9130499999999997E-2</v>
      </c>
      <c r="N50" s="812">
        <v>2.9130499999999997E-2</v>
      </c>
      <c r="O50" s="812">
        <v>2.9130499999999997E-2</v>
      </c>
      <c r="P50" s="812">
        <v>2.9130499999999997E-2</v>
      </c>
      <c r="Q50" s="812">
        <v>2.9130499999999997E-2</v>
      </c>
      <c r="R50" s="812">
        <v>2.9130499999999997E-2</v>
      </c>
      <c r="S50" s="812"/>
      <c r="T50" s="812"/>
    </row>
    <row r="51" spans="1:20">
      <c r="A51" s="551" t="s">
        <v>482</v>
      </c>
      <c r="B51" s="552" t="s">
        <v>483</v>
      </c>
      <c r="C51" s="1673">
        <v>0.25</v>
      </c>
      <c r="D51" s="133"/>
      <c r="E51" s="133"/>
      <c r="F51" s="305"/>
      <c r="G51" s="116"/>
      <c r="H51" s="116"/>
      <c r="J51" s="812">
        <v>3.8698465358294569E-2</v>
      </c>
      <c r="K51" s="812">
        <v>3.8698465358294569E-2</v>
      </c>
      <c r="L51" s="812">
        <v>3.8698465358294569E-2</v>
      </c>
      <c r="M51" s="812">
        <v>3.8698465358294569E-2</v>
      </c>
      <c r="N51" s="812">
        <v>3.8698465358294569E-2</v>
      </c>
      <c r="O51" s="812">
        <v>3.8698465358294569E-2</v>
      </c>
      <c r="P51" s="812">
        <v>3.8698465358294569E-2</v>
      </c>
      <c r="Q51" s="812">
        <v>3.8698465358294569E-2</v>
      </c>
      <c r="R51" s="812">
        <v>3.8698465358294569E-2</v>
      </c>
      <c r="S51" s="812"/>
      <c r="T51" s="812"/>
    </row>
    <row r="52" spans="1:20" ht="66">
      <c r="A52" s="551" t="s">
        <v>484</v>
      </c>
      <c r="B52" s="552" t="s">
        <v>485</v>
      </c>
      <c r="C52" s="1673">
        <v>0.25</v>
      </c>
      <c r="D52" s="133"/>
      <c r="E52" s="133"/>
      <c r="F52" s="305"/>
      <c r="G52" s="116"/>
      <c r="H52" s="116"/>
      <c r="J52" s="812">
        <v>0</v>
      </c>
      <c r="K52" s="812">
        <v>0</v>
      </c>
      <c r="L52" s="812">
        <v>0</v>
      </c>
      <c r="M52" s="812">
        <v>0</v>
      </c>
      <c r="N52" s="812">
        <v>0.1435028518250219</v>
      </c>
      <c r="O52" s="812">
        <v>0.1435028518250219</v>
      </c>
      <c r="P52" s="812">
        <v>0.1435028518250219</v>
      </c>
      <c r="Q52" s="812">
        <v>0.1435028518250219</v>
      </c>
      <c r="R52" s="812">
        <v>0.1435028518250219</v>
      </c>
      <c r="S52" s="812"/>
      <c r="T52" s="812"/>
    </row>
    <row r="53" spans="1:20" ht="52.8">
      <c r="A53" s="553" t="s">
        <v>486</v>
      </c>
      <c r="B53" s="554" t="s">
        <v>487</v>
      </c>
      <c r="C53" s="1674">
        <v>8.3333333333333329E-2</v>
      </c>
      <c r="D53" s="549"/>
      <c r="E53" s="549"/>
      <c r="F53" s="305"/>
      <c r="G53" s="445"/>
      <c r="H53" s="445"/>
      <c r="I53" s="550"/>
      <c r="J53" s="813">
        <v>6.7421396220952862E-2</v>
      </c>
      <c r="K53" s="813">
        <v>6.7421396220952862E-2</v>
      </c>
      <c r="L53" s="813">
        <v>6.7421396220952862E-2</v>
      </c>
      <c r="M53" s="813">
        <v>6.7421396220952862E-2</v>
      </c>
      <c r="N53" s="813">
        <v>0</v>
      </c>
      <c r="O53" s="813">
        <v>0</v>
      </c>
      <c r="P53" s="813">
        <v>0</v>
      </c>
      <c r="Q53" s="813">
        <v>0</v>
      </c>
      <c r="R53" s="813">
        <v>0</v>
      </c>
      <c r="S53" s="813"/>
      <c r="T53" s="813"/>
    </row>
    <row r="54" spans="1:20">
      <c r="A54" s="835" t="s">
        <v>1268</v>
      </c>
      <c r="B54" s="552"/>
      <c r="C54" s="1675"/>
      <c r="D54" s="133"/>
      <c r="E54" s="133"/>
      <c r="F54" s="305"/>
      <c r="G54" s="116"/>
      <c r="H54" s="116"/>
      <c r="I54" s="814"/>
      <c r="J54" s="812"/>
      <c r="K54" s="812"/>
      <c r="L54" s="812"/>
      <c r="M54" s="812"/>
      <c r="N54" s="812"/>
      <c r="O54" s="812"/>
      <c r="P54" s="812"/>
      <c r="Q54" s="812"/>
      <c r="R54" s="812"/>
      <c r="S54" s="626">
        <f>SUM(S55:S61)</f>
        <v>0.3945864678384739</v>
      </c>
      <c r="T54" s="626">
        <f>SUM(T55:T61)</f>
        <v>0.38418646783847393</v>
      </c>
    </row>
    <row r="55" spans="1:20">
      <c r="A55" s="551" t="s">
        <v>781</v>
      </c>
      <c r="B55" s="552"/>
      <c r="C55" s="1673">
        <v>1</v>
      </c>
      <c r="D55" s="133"/>
      <c r="E55" s="133"/>
      <c r="F55" s="305"/>
      <c r="G55" s="116"/>
      <c r="H55" s="116"/>
      <c r="I55" s="814"/>
      <c r="J55" s="812"/>
      <c r="K55" s="812"/>
      <c r="L55" s="812"/>
      <c r="M55" s="812"/>
      <c r="N55" s="812"/>
      <c r="O55" s="812"/>
      <c r="P55" s="812"/>
      <c r="Q55" s="812"/>
      <c r="R55" s="812"/>
      <c r="S55" s="812">
        <v>3.7837480798771139E-2</v>
      </c>
      <c r="T55" s="812">
        <v>3.7737480798771136E-2</v>
      </c>
    </row>
    <row r="56" spans="1:20">
      <c r="A56" s="551" t="s">
        <v>782</v>
      </c>
      <c r="B56" s="552"/>
      <c r="C56" s="1673">
        <v>1</v>
      </c>
      <c r="D56" s="133"/>
      <c r="E56" s="133"/>
      <c r="F56" s="305"/>
      <c r="G56" s="116"/>
      <c r="H56" s="116"/>
      <c r="I56" s="814"/>
      <c r="J56" s="812"/>
      <c r="K56" s="812"/>
      <c r="L56" s="812"/>
      <c r="M56" s="812"/>
      <c r="N56" s="812"/>
      <c r="O56" s="812"/>
      <c r="P56" s="812"/>
      <c r="Q56" s="812"/>
      <c r="R56" s="812"/>
      <c r="S56" s="812">
        <v>7.9690476190476187E-2</v>
      </c>
      <c r="T56" s="812">
        <v>7.9690476190476187E-2</v>
      </c>
    </row>
    <row r="57" spans="1:20">
      <c r="A57" s="551" t="s">
        <v>783</v>
      </c>
      <c r="B57" s="552"/>
      <c r="C57" s="1673">
        <v>1</v>
      </c>
      <c r="D57" s="133"/>
      <c r="E57" s="133"/>
      <c r="F57" s="305"/>
      <c r="G57" s="116"/>
      <c r="H57" s="116"/>
      <c r="I57" s="814"/>
      <c r="J57" s="812"/>
      <c r="K57" s="812"/>
      <c r="L57" s="812"/>
      <c r="M57" s="812"/>
      <c r="N57" s="812"/>
      <c r="O57" s="812"/>
      <c r="P57" s="812"/>
      <c r="Q57" s="812"/>
      <c r="R57" s="812"/>
      <c r="S57" s="812">
        <v>8.3237290322580607E-2</v>
      </c>
      <c r="T57" s="812">
        <v>8.3237290322580607E-2</v>
      </c>
    </row>
    <row r="58" spans="1:20">
      <c r="A58" s="551" t="s">
        <v>784</v>
      </c>
      <c r="B58" s="552"/>
      <c r="C58" s="1673">
        <v>1</v>
      </c>
      <c r="D58" s="133"/>
      <c r="E58" s="133"/>
      <c r="F58" s="305"/>
      <c r="G58" s="116"/>
      <c r="H58" s="116"/>
      <c r="I58" s="814"/>
      <c r="J58" s="812"/>
      <c r="K58" s="812"/>
      <c r="L58" s="812"/>
      <c r="M58" s="812"/>
      <c r="N58" s="812"/>
      <c r="O58" s="812"/>
      <c r="P58" s="812"/>
      <c r="Q58" s="812"/>
      <c r="R58" s="812"/>
      <c r="S58" s="812">
        <v>2.91305E-2</v>
      </c>
      <c r="T58" s="812">
        <v>2.91305E-2</v>
      </c>
    </row>
    <row r="59" spans="1:20">
      <c r="A59" s="551" t="s">
        <v>785</v>
      </c>
      <c r="B59" s="552" t="s">
        <v>483</v>
      </c>
      <c r="C59" s="1676">
        <f>3/9</f>
        <v>0.33333333333333331</v>
      </c>
      <c r="D59" s="133"/>
      <c r="E59" s="133"/>
      <c r="F59" s="305"/>
      <c r="G59" s="116"/>
      <c r="H59" s="116"/>
      <c r="I59" s="814"/>
      <c r="J59" s="812"/>
      <c r="K59" s="812"/>
      <c r="L59" s="812"/>
      <c r="M59" s="812"/>
      <c r="N59" s="812"/>
      <c r="O59" s="812"/>
      <c r="P59" s="812"/>
      <c r="Q59" s="812"/>
      <c r="R59" s="812"/>
      <c r="S59" s="812">
        <v>4.1707846622086764E-2</v>
      </c>
      <c r="T59" s="812">
        <v>4.1707846622086764E-2</v>
      </c>
    </row>
    <row r="60" spans="1:20" ht="52.8">
      <c r="A60" s="551" t="s">
        <v>786</v>
      </c>
      <c r="B60" s="552" t="s">
        <v>487</v>
      </c>
      <c r="C60" s="1677">
        <f>1/9</f>
        <v>0.1111111111111111</v>
      </c>
      <c r="D60" s="133"/>
      <c r="E60" s="133"/>
      <c r="F60" s="305"/>
      <c r="G60" s="116"/>
      <c r="H60" s="116"/>
      <c r="I60" s="814"/>
      <c r="J60" s="812"/>
      <c r="K60" s="812"/>
      <c r="L60" s="812"/>
      <c r="M60" s="812"/>
      <c r="N60" s="812"/>
      <c r="O60" s="812"/>
      <c r="P60" s="812"/>
      <c r="Q60" s="812"/>
      <c r="R60" s="812"/>
      <c r="S60" s="812">
        <v>8.25957771303657E-2</v>
      </c>
      <c r="T60" s="812">
        <v>7.229577713036571E-2</v>
      </c>
    </row>
    <row r="61" spans="1:20">
      <c r="A61" s="553" t="s">
        <v>172</v>
      </c>
      <c r="B61" s="554"/>
      <c r="C61" s="1678"/>
      <c r="D61" s="549"/>
      <c r="E61" s="549"/>
      <c r="F61" s="1327"/>
      <c r="G61" s="445"/>
      <c r="H61" s="445"/>
      <c r="I61" s="550"/>
      <c r="J61" s="813"/>
      <c r="K61" s="813"/>
      <c r="L61" s="813"/>
      <c r="M61" s="813"/>
      <c r="N61" s="813"/>
      <c r="O61" s="813"/>
      <c r="P61" s="813"/>
      <c r="Q61" s="813"/>
      <c r="R61" s="813"/>
      <c r="S61" s="813">
        <v>4.0387096774193498E-2</v>
      </c>
      <c r="T61" s="813">
        <v>4.0387096774193498E-2</v>
      </c>
    </row>
    <row r="62" spans="1:20">
      <c r="A62" s="835" t="s">
        <v>1269</v>
      </c>
      <c r="B62" s="552"/>
      <c r="C62" s="1675"/>
      <c r="D62" s="133"/>
      <c r="E62" s="133"/>
      <c r="F62" s="305"/>
      <c r="G62" s="116"/>
      <c r="H62" s="116"/>
      <c r="I62" s="814"/>
      <c r="J62" s="812"/>
      <c r="K62" s="812"/>
      <c r="L62" s="812"/>
      <c r="M62" s="812"/>
      <c r="N62" s="812"/>
      <c r="O62" s="812"/>
      <c r="P62" s="812"/>
      <c r="Q62" s="812"/>
      <c r="R62" s="812"/>
      <c r="S62" s="812"/>
      <c r="T62" s="812"/>
    </row>
    <row r="63" spans="1:20">
      <c r="A63" s="551" t="s">
        <v>1270</v>
      </c>
      <c r="B63" s="552"/>
      <c r="C63" s="1675"/>
      <c r="D63" s="1861">
        <v>0</v>
      </c>
      <c r="E63" s="1861">
        <v>0</v>
      </c>
      <c r="F63" s="305"/>
      <c r="G63" s="115">
        <v>0</v>
      </c>
      <c r="H63" s="1861">
        <v>0</v>
      </c>
      <c r="I63" s="122"/>
      <c r="J63" s="115">
        <v>0</v>
      </c>
      <c r="K63" s="115">
        <v>0</v>
      </c>
      <c r="L63" s="115">
        <v>0</v>
      </c>
      <c r="M63" s="115">
        <v>0</v>
      </c>
      <c r="N63" s="115">
        <v>0</v>
      </c>
      <c r="O63" s="115">
        <v>0</v>
      </c>
      <c r="P63" s="115">
        <v>0</v>
      </c>
      <c r="Q63" s="115">
        <v>0</v>
      </c>
      <c r="R63" s="115">
        <v>0</v>
      </c>
      <c r="S63" s="115">
        <v>0</v>
      </c>
      <c r="T63" s="115">
        <v>0</v>
      </c>
    </row>
    <row r="64" spans="1:20">
      <c r="A64" s="1860" t="s">
        <v>1271</v>
      </c>
      <c r="B64" s="135"/>
      <c r="C64" s="1680"/>
      <c r="D64" s="118">
        <v>8.7330375855351283E-4</v>
      </c>
      <c r="E64" s="118">
        <v>8.7330375855351283E-4</v>
      </c>
      <c r="F64" s="305"/>
      <c r="G64" s="118">
        <v>8.7330375855351283E-4</v>
      </c>
      <c r="H64" s="118">
        <v>8.7330375855351283E-4</v>
      </c>
      <c r="J64" s="1862">
        <v>0.19016547533060152</v>
      </c>
      <c r="K64" s="1862">
        <v>0.19016547533060152</v>
      </c>
      <c r="L64" s="1862">
        <v>0.16022734815009851</v>
      </c>
      <c r="M64" s="1862">
        <v>0.16022734815009851</v>
      </c>
      <c r="N64" s="1862">
        <v>0.18294036893538151</v>
      </c>
      <c r="O64" s="1862">
        <v>0.18294036893538151</v>
      </c>
      <c r="P64" s="1862">
        <v>0.18294036893538151</v>
      </c>
      <c r="Q64" s="1862">
        <v>0.18294036893538151</v>
      </c>
      <c r="R64" s="1862">
        <v>0.18294036893538151</v>
      </c>
      <c r="S64" s="1862">
        <v>0.1630712570906219</v>
      </c>
      <c r="T64" s="1862">
        <v>0.1630712570906219</v>
      </c>
    </row>
    <row r="65" spans="1:20">
      <c r="A65" s="1860" t="s">
        <v>1272</v>
      </c>
      <c r="B65" s="135"/>
      <c r="C65" s="1680"/>
      <c r="D65" s="118">
        <v>2.8856993760898651E-4</v>
      </c>
      <c r="E65" s="118">
        <v>2.8856993760898651E-4</v>
      </c>
      <c r="F65" s="305"/>
      <c r="G65" s="118">
        <v>2.8856993760898651E-4</v>
      </c>
      <c r="H65" s="118">
        <v>2.8856993760898651E-4</v>
      </c>
      <c r="J65" s="1862">
        <v>8.479245101751411E-3</v>
      </c>
      <c r="K65" s="1862">
        <v>8.479245101751411E-3</v>
      </c>
      <c r="L65" s="1862">
        <v>7.3571931987617047E-3</v>
      </c>
      <c r="M65" s="1862">
        <v>7.3571931987617047E-3</v>
      </c>
      <c r="N65" s="1862">
        <v>8.1192635651096655E-3</v>
      </c>
      <c r="O65" s="1862">
        <v>8.1192635651096655E-3</v>
      </c>
      <c r="P65" s="1862">
        <v>8.1192635651096655E-3</v>
      </c>
      <c r="Q65" s="1862">
        <v>8.1192635651096655E-3</v>
      </c>
      <c r="R65" s="1862">
        <v>8.1192635651096655E-3</v>
      </c>
      <c r="S65" s="1862">
        <v>7.4870595607856314E-3</v>
      </c>
      <c r="T65" s="1862">
        <v>7.4870595607856314E-3</v>
      </c>
    </row>
    <row r="66" spans="1:20">
      <c r="A66" s="1860" t="s">
        <v>1293</v>
      </c>
      <c r="B66" s="135"/>
      <c r="C66" s="1680"/>
      <c r="D66" s="118">
        <v>0.29974267999999998</v>
      </c>
      <c r="E66" s="118">
        <v>0.29974267999999998</v>
      </c>
      <c r="F66" s="305"/>
      <c r="G66" s="118">
        <v>0.29974267999999998</v>
      </c>
      <c r="H66" s="118">
        <v>0.29974267999999998</v>
      </c>
      <c r="J66" s="118">
        <v>0.29974267999999998</v>
      </c>
      <c r="K66" s="118">
        <v>0.29974267999999998</v>
      </c>
      <c r="L66" s="118">
        <v>0.29974267999999998</v>
      </c>
      <c r="M66" s="118">
        <v>0.29974267999999998</v>
      </c>
      <c r="N66" s="118">
        <v>0.29974267999999998</v>
      </c>
      <c r="O66" s="118">
        <v>0.29974267999999998</v>
      </c>
      <c r="P66" s="118">
        <v>0.29974267999999998</v>
      </c>
      <c r="Q66" s="118">
        <v>0.29974267999999998</v>
      </c>
      <c r="R66" s="118">
        <v>0.29974267999999998</v>
      </c>
      <c r="S66" s="118">
        <v>0.29974267999999998</v>
      </c>
      <c r="T66" s="118">
        <v>0.29974267999999998</v>
      </c>
    </row>
    <row r="67" spans="1:20">
      <c r="A67" s="137" t="s">
        <v>1</v>
      </c>
      <c r="B67" s="135"/>
      <c r="C67" s="1681">
        <v>0.01</v>
      </c>
      <c r="D67" s="118">
        <f>$C$67*D40</f>
        <v>2.2821520080874874E-4</v>
      </c>
      <c r="E67" s="118">
        <f>$C$67*E40</f>
        <v>2.1558294274423269E-4</v>
      </c>
      <c r="F67" s="305"/>
      <c r="G67" s="118">
        <f t="shared" ref="G67:H67" si="8">$C$67*G40</f>
        <v>2.2821520080874874E-4</v>
      </c>
      <c r="H67" s="118">
        <f t="shared" si="8"/>
        <v>2.1558294274423269E-4</v>
      </c>
      <c r="J67" s="812">
        <f t="shared" ref="J67:R67" si="9">$C$67*SUM(J44,J22)</f>
        <v>9.4717189039249094E-3</v>
      </c>
      <c r="K67" s="812">
        <f t="shared" si="9"/>
        <v>9.4717189039249094E-3</v>
      </c>
      <c r="L67" s="812">
        <f t="shared" si="9"/>
        <v>9.4717189039249094E-3</v>
      </c>
      <c r="M67" s="812">
        <f t="shared" si="9"/>
        <v>9.4717189039249094E-3</v>
      </c>
      <c r="N67" s="812">
        <f t="shared" si="9"/>
        <v>1.0232533459965599E-2</v>
      </c>
      <c r="O67" s="812">
        <f t="shared" si="9"/>
        <v>1.0232533459965599E-2</v>
      </c>
      <c r="P67" s="812">
        <f t="shared" si="9"/>
        <v>1.0232533459965599E-2</v>
      </c>
      <c r="Q67" s="812">
        <f t="shared" si="9"/>
        <v>1.0232533459965599E-2</v>
      </c>
      <c r="R67" s="812">
        <f t="shared" si="9"/>
        <v>1.0232533459965599E-2</v>
      </c>
      <c r="S67" s="812">
        <f>$C$67*SUM(S54,S22)</f>
        <v>9.3445298983847389E-3</v>
      </c>
      <c r="T67" s="812">
        <f>$C$67*SUM(T54,T22)</f>
        <v>9.2405298983847389E-3</v>
      </c>
    </row>
    <row r="68" spans="1:20">
      <c r="A68" s="137" t="s">
        <v>1273</v>
      </c>
      <c r="B68" s="135"/>
      <c r="C68" s="1679">
        <v>2.5000000000000001E-2</v>
      </c>
      <c r="D68" s="118">
        <f>$C$68*SUM(D22+D40)</f>
        <v>1.4067201052021873E-2</v>
      </c>
      <c r="E68" s="118">
        <f>$C$68*SUM(E22+E40)</f>
        <v>1.403562040686058E-2</v>
      </c>
      <c r="F68" s="305"/>
      <c r="G68" s="118">
        <f>$C$68*SUM(G22+G40)</f>
        <v>1.4067201052021873E-2</v>
      </c>
      <c r="H68" s="118">
        <f>$C$68*SUM(H22+H40)</f>
        <v>1.403562040686058E-2</v>
      </c>
      <c r="J68" s="812">
        <f t="shared" ref="J68:R68" si="10">$C$68*SUM(J22+J44)</f>
        <v>2.3679297259812271E-2</v>
      </c>
      <c r="K68" s="812">
        <f t="shared" si="10"/>
        <v>2.3679297259812271E-2</v>
      </c>
      <c r="L68" s="812">
        <f t="shared" si="10"/>
        <v>2.3679297259812271E-2</v>
      </c>
      <c r="M68" s="812">
        <f t="shared" si="10"/>
        <v>2.3679297259812271E-2</v>
      </c>
      <c r="N68" s="812">
        <f t="shared" si="10"/>
        <v>2.5581333649913995E-2</v>
      </c>
      <c r="O68" s="812">
        <f t="shared" si="10"/>
        <v>2.5581333649913995E-2</v>
      </c>
      <c r="P68" s="812">
        <f t="shared" si="10"/>
        <v>2.5581333649913995E-2</v>
      </c>
      <c r="Q68" s="812">
        <f t="shared" si="10"/>
        <v>2.5581333649913995E-2</v>
      </c>
      <c r="R68" s="812">
        <f t="shared" si="10"/>
        <v>2.5581333649913995E-2</v>
      </c>
      <c r="S68" s="812">
        <f>$C$68*SUM(S22+S54)</f>
        <v>2.3361324745961851E-2</v>
      </c>
      <c r="T68" s="812">
        <f>$C$68*SUM(T22+T54)</f>
        <v>2.3101324745961851E-2</v>
      </c>
    </row>
    <row r="69" spans="1:20">
      <c r="A69" s="137" t="s">
        <v>1274</v>
      </c>
      <c r="B69" s="135"/>
      <c r="C69" s="1679"/>
      <c r="D69" s="118">
        <v>0.02</v>
      </c>
      <c r="E69" s="118">
        <v>0.02</v>
      </c>
      <c r="F69" s="305"/>
      <c r="G69" s="116">
        <v>3.7499999999999999E-2</v>
      </c>
      <c r="H69" s="116">
        <v>3.7499999999999999E-2</v>
      </c>
      <c r="J69" s="812">
        <v>0</v>
      </c>
      <c r="K69" s="812">
        <v>0</v>
      </c>
      <c r="L69" s="812">
        <v>0</v>
      </c>
      <c r="M69" s="812">
        <v>0</v>
      </c>
      <c r="N69" s="812">
        <v>0</v>
      </c>
      <c r="O69" s="812">
        <v>0</v>
      </c>
      <c r="P69" s="812">
        <v>0</v>
      </c>
      <c r="Q69" s="812">
        <v>0</v>
      </c>
      <c r="R69" s="812">
        <v>0</v>
      </c>
      <c r="S69" s="812">
        <v>0</v>
      </c>
      <c r="T69" s="812">
        <v>0</v>
      </c>
    </row>
    <row r="70" spans="1:20">
      <c r="A70" s="137" t="s">
        <v>169</v>
      </c>
      <c r="B70" s="135"/>
      <c r="C70" s="301"/>
      <c r="D70" s="1688">
        <v>0</v>
      </c>
      <c r="E70" s="1688">
        <v>0</v>
      </c>
      <c r="F70" s="305"/>
      <c r="G70" s="1688">
        <v>0</v>
      </c>
      <c r="H70" s="1688">
        <v>0</v>
      </c>
      <c r="J70" s="836">
        <v>-5.0000000000000001E-3</v>
      </c>
      <c r="K70" s="836">
        <v>-5.0000000000000001E-3</v>
      </c>
      <c r="L70" s="836">
        <v>-5.0000000000000001E-3</v>
      </c>
      <c r="M70" s="836">
        <v>-5.0000000000000001E-3</v>
      </c>
      <c r="N70" s="836">
        <v>-5.0000000000000001E-3</v>
      </c>
      <c r="O70" s="836">
        <v>-5.0000000000000001E-3</v>
      </c>
      <c r="P70" s="836">
        <v>-5.0000000000000001E-3</v>
      </c>
      <c r="Q70" s="836">
        <v>-5.0000000000000001E-3</v>
      </c>
      <c r="R70" s="836">
        <v>-5.0000000000000001E-3</v>
      </c>
      <c r="S70" s="836">
        <v>-5.0000000000000001E-3</v>
      </c>
      <c r="T70" s="836">
        <v>-5.0000000000000001E-3</v>
      </c>
    </row>
    <row r="71" spans="1:20">
      <c r="A71" s="137" t="s">
        <v>1281</v>
      </c>
      <c r="B71" s="135"/>
      <c r="C71" s="301"/>
      <c r="D71" s="1688">
        <v>0</v>
      </c>
      <c r="E71" s="1688">
        <v>0</v>
      </c>
      <c r="F71" s="1407"/>
      <c r="G71" s="1685">
        <v>1.4269876893255519E-3</v>
      </c>
      <c r="H71" s="1685">
        <v>1.4269876893255519E-3</v>
      </c>
      <c r="J71" s="836">
        <v>0</v>
      </c>
      <c r="K71" s="836">
        <v>0</v>
      </c>
      <c r="L71" s="836">
        <v>0</v>
      </c>
      <c r="M71" s="836">
        <v>0</v>
      </c>
      <c r="N71" s="836">
        <v>0</v>
      </c>
      <c r="O71" s="836">
        <v>0</v>
      </c>
      <c r="P71" s="836">
        <v>0</v>
      </c>
      <c r="Q71" s="836">
        <v>0</v>
      </c>
      <c r="R71" s="836">
        <v>0</v>
      </c>
      <c r="S71" s="836">
        <v>0</v>
      </c>
      <c r="T71" s="836">
        <v>0</v>
      </c>
    </row>
    <row r="72" spans="1:20">
      <c r="A72" s="139" t="s">
        <v>1282</v>
      </c>
      <c r="B72" s="159"/>
      <c r="C72" s="1672"/>
      <c r="D72" s="1689">
        <v>5.1211827546479996E-3</v>
      </c>
      <c r="E72" s="1689">
        <v>5.1211827546479996E-3</v>
      </c>
      <c r="F72" s="1686"/>
      <c r="G72" s="1687">
        <v>0</v>
      </c>
      <c r="H72" s="1687">
        <v>0</v>
      </c>
      <c r="I72" s="550"/>
      <c r="J72" s="813">
        <v>0</v>
      </c>
      <c r="K72" s="813">
        <v>0</v>
      </c>
      <c r="L72" s="813">
        <v>0</v>
      </c>
      <c r="M72" s="813">
        <v>0</v>
      </c>
      <c r="N72" s="813">
        <v>0</v>
      </c>
      <c r="O72" s="813">
        <v>0</v>
      </c>
      <c r="P72" s="813">
        <v>0</v>
      </c>
      <c r="Q72" s="813">
        <v>0</v>
      </c>
      <c r="R72" s="813">
        <v>0</v>
      </c>
      <c r="S72" s="813">
        <v>0</v>
      </c>
      <c r="T72" s="813">
        <v>0</v>
      </c>
    </row>
    <row r="73" spans="1:20">
      <c r="A73" s="41" t="s">
        <v>244</v>
      </c>
      <c r="B73" s="138"/>
      <c r="C73" s="136"/>
      <c r="D73" s="136"/>
      <c r="E73" s="136"/>
      <c r="F73" s="305"/>
      <c r="G73" s="116"/>
      <c r="H73" s="116"/>
      <c r="J73" s="812"/>
      <c r="K73" s="812"/>
      <c r="L73" s="812"/>
      <c r="M73" s="812"/>
      <c r="N73" s="812"/>
      <c r="O73" s="812"/>
      <c r="P73" s="812"/>
      <c r="Q73" s="812"/>
      <c r="R73" s="812"/>
      <c r="S73" s="812"/>
      <c r="T73" s="812"/>
    </row>
    <row r="74" spans="1:20">
      <c r="A74" s="137" t="s">
        <v>351</v>
      </c>
      <c r="B74" s="300"/>
      <c r="C74" s="1682">
        <v>3</v>
      </c>
      <c r="D74" s="240"/>
      <c r="E74" s="240"/>
      <c r="F74" s="305"/>
      <c r="G74" s="116"/>
      <c r="H74" s="116"/>
      <c r="J74" s="812">
        <v>0.73510760993299473</v>
      </c>
      <c r="K74" s="812">
        <v>0.73510760993299473</v>
      </c>
      <c r="L74" s="812">
        <v>0.55133070744974599</v>
      </c>
      <c r="M74" s="812">
        <v>0.55133070744974599</v>
      </c>
      <c r="N74" s="812">
        <v>0.55133070744974599</v>
      </c>
      <c r="O74" s="812">
        <v>0.55133070744974599</v>
      </c>
      <c r="P74" s="812">
        <v>0.55133070744974599</v>
      </c>
      <c r="Q74" s="812">
        <v>0.55133070744974599</v>
      </c>
      <c r="R74" s="812">
        <v>0.55133070744974599</v>
      </c>
      <c r="S74" s="812">
        <v>0</v>
      </c>
      <c r="T74" s="812">
        <v>0.18377690248324868</v>
      </c>
    </row>
    <row r="75" spans="1:20">
      <c r="A75" s="137" t="s">
        <v>787</v>
      </c>
      <c r="B75" s="300"/>
      <c r="C75" s="1682">
        <v>2</v>
      </c>
      <c r="D75" s="240"/>
      <c r="E75" s="240"/>
      <c r="F75" s="305"/>
      <c r="G75" s="116"/>
      <c r="H75" s="116"/>
      <c r="J75" s="812">
        <v>0</v>
      </c>
      <c r="K75" s="812">
        <v>0</v>
      </c>
      <c r="L75" s="812">
        <v>0</v>
      </c>
      <c r="M75" s="812">
        <v>0</v>
      </c>
      <c r="N75" s="812">
        <v>0</v>
      </c>
      <c r="O75" s="812">
        <v>0</v>
      </c>
      <c r="P75" s="812">
        <v>0</v>
      </c>
      <c r="Q75" s="812">
        <v>0</v>
      </c>
      <c r="R75" s="812">
        <v>0</v>
      </c>
      <c r="S75" s="812">
        <v>0.20758044997360123</v>
      </c>
      <c r="T75" s="812">
        <v>0</v>
      </c>
    </row>
    <row r="76" spans="1:20">
      <c r="A76" s="299" t="s">
        <v>1</v>
      </c>
      <c r="B76" s="134"/>
      <c r="C76" s="1681">
        <v>0.01</v>
      </c>
      <c r="D76" s="301"/>
      <c r="E76" s="301"/>
      <c r="F76" s="305"/>
      <c r="G76" s="116"/>
      <c r="H76" s="116"/>
      <c r="J76" s="812">
        <v>7.3510760993299477E-3</v>
      </c>
      <c r="K76" s="812">
        <v>7.3510760993299477E-3</v>
      </c>
      <c r="L76" s="812">
        <v>5.5133070744974597E-3</v>
      </c>
      <c r="M76" s="812">
        <v>5.5133070744974597E-3</v>
      </c>
      <c r="N76" s="812">
        <v>5.5133070744974597E-3</v>
      </c>
      <c r="O76" s="812">
        <v>5.5133070744974597E-3</v>
      </c>
      <c r="P76" s="812">
        <v>5.5133070744974597E-3</v>
      </c>
      <c r="Q76" s="812">
        <v>5.5133070744974597E-3</v>
      </c>
      <c r="R76" s="812">
        <v>5.5133070744974597E-3</v>
      </c>
      <c r="S76" s="812">
        <v>2.0758044997360122E-3</v>
      </c>
      <c r="T76" s="812">
        <v>1.8377690248324869E-3</v>
      </c>
    </row>
    <row r="77" spans="1:20">
      <c r="A77" s="302"/>
      <c r="B77" s="303"/>
      <c r="C77" s="1683" t="s">
        <v>170</v>
      </c>
      <c r="D77" s="448" t="s">
        <v>228</v>
      </c>
      <c r="E77" s="448" t="s">
        <v>228</v>
      </c>
      <c r="F77" s="305"/>
      <c r="G77" s="446" t="s">
        <v>228</v>
      </c>
      <c r="H77" s="446" t="s">
        <v>228</v>
      </c>
      <c r="J77" s="627">
        <f t="shared" ref="J77:O77" si="11">SUM(J22,J44,J63:J76)</f>
        <v>2.2161689930209056</v>
      </c>
      <c r="K77" s="627">
        <f t="shared" si="11"/>
        <v>2.2161689930209056</v>
      </c>
      <c r="L77" s="627">
        <f t="shared" si="11"/>
        <v>1.9994941424293318</v>
      </c>
      <c r="M77" s="627">
        <f t="shared" si="11"/>
        <v>1.9994941424293318</v>
      </c>
      <c r="N77" s="627">
        <f t="shared" si="11"/>
        <v>2.1017135401311742</v>
      </c>
      <c r="O77" s="627">
        <f t="shared" si="11"/>
        <v>2.1017135401311742</v>
      </c>
      <c r="P77" s="627">
        <f t="shared" ref="P77:R77" si="12">SUM(P22,P44,P63:P76)</f>
        <v>2.1017135401311742</v>
      </c>
      <c r="Q77" s="627">
        <f t="shared" si="12"/>
        <v>2.1017135401311742</v>
      </c>
      <c r="R77" s="627">
        <f t="shared" si="12"/>
        <v>2.1017135401311742</v>
      </c>
      <c r="S77" s="627">
        <f>SUM(S22,S54,S63:S76)</f>
        <v>1.6421160956075653</v>
      </c>
      <c r="T77" s="627">
        <f>SUM(T22,T54,T63:T76)</f>
        <v>1.6073105126423095</v>
      </c>
    </row>
    <row r="78" spans="1:20">
      <c r="A78" s="139" t="s">
        <v>171</v>
      </c>
      <c r="B78" s="241"/>
      <c r="C78" s="1684"/>
      <c r="D78" s="449"/>
      <c r="E78" s="449"/>
      <c r="F78" s="305"/>
      <c r="G78" s="445"/>
      <c r="H78" s="445"/>
      <c r="J78" s="628">
        <f>'Hayco Logistics'!$C$5/'Galvastator Bulk&amp;Jack'!J21</f>
        <v>0</v>
      </c>
      <c r="K78" s="628">
        <f>'Hayco Logistics'!$C$5/'Galvastator Bulk&amp;Jack'!K21</f>
        <v>0</v>
      </c>
      <c r="L78" s="628">
        <f>'Hayco Logistics'!$C$5/'Galvastator Bulk&amp;Jack'!L21</f>
        <v>0</v>
      </c>
      <c r="M78" s="628">
        <f>'Hayco Logistics'!$C$5/'Galvastator Bulk&amp;Jack'!M21</f>
        <v>0</v>
      </c>
      <c r="N78" s="628">
        <f>'Hayco Logistics'!$C$5/'Galvastator Bulk&amp;Jack'!N21</f>
        <v>0</v>
      </c>
      <c r="O78" s="628">
        <f>'Hayco Logistics'!$C$5/'Galvastator Bulk&amp;Jack'!O21</f>
        <v>0</v>
      </c>
      <c r="P78" s="628">
        <f>'Hayco Logistics'!$C$5/'Galvastator Bulk&amp;Jack'!P21</f>
        <v>0</v>
      </c>
      <c r="Q78" s="628">
        <f>'Hayco Logistics'!$C$5/'Galvastator Bulk&amp;Jack'!Q21</f>
        <v>0</v>
      </c>
      <c r="R78" s="628">
        <f>'Hayco Logistics'!$C$5/'Galvastator Bulk&amp;Jack'!R21</f>
        <v>0</v>
      </c>
      <c r="S78" s="628">
        <v>0</v>
      </c>
      <c r="T78" s="628">
        <v>0</v>
      </c>
    </row>
    <row r="79" spans="1:20">
      <c r="A79" s="830" t="s">
        <v>638</v>
      </c>
      <c r="B79" s="831" t="s">
        <v>639</v>
      </c>
      <c r="C79" s="720" t="s">
        <v>640</v>
      </c>
      <c r="D79" s="833"/>
      <c r="E79" s="833"/>
      <c r="F79" s="305"/>
      <c r="G79" s="1724"/>
      <c r="H79" s="1724"/>
      <c r="I79" s="814"/>
      <c r="J79" s="1725"/>
      <c r="K79" s="1725"/>
      <c r="L79" s="1725"/>
      <c r="M79" s="1725"/>
      <c r="N79" s="1725"/>
      <c r="O79" s="1725"/>
      <c r="P79" s="1725"/>
      <c r="Q79" s="1725"/>
      <c r="R79" s="1725"/>
      <c r="S79" s="1725"/>
      <c r="T79" s="1725"/>
    </row>
    <row r="80" spans="1:20">
      <c r="A80" s="423" t="s">
        <v>1407</v>
      </c>
      <c r="B80" s="1899" t="s">
        <v>1404</v>
      </c>
      <c r="C80" s="423" t="s">
        <v>804</v>
      </c>
      <c r="D80" s="915">
        <v>0</v>
      </c>
      <c r="E80" s="915">
        <v>0</v>
      </c>
      <c r="F80" s="305"/>
      <c r="G80" s="445">
        <v>0</v>
      </c>
      <c r="H80" s="445">
        <v>0</v>
      </c>
      <c r="J80" s="813">
        <f>-0.0104/2</f>
        <v>-5.1999999999999998E-3</v>
      </c>
      <c r="K80" s="813">
        <f>-0.0104/2</f>
        <v>-5.1999999999999998E-3</v>
      </c>
      <c r="L80" s="813">
        <f t="shared" ref="L80:R80" si="13">-0.0078/2</f>
        <v>-3.8999999999999998E-3</v>
      </c>
      <c r="M80" s="813">
        <f t="shared" si="13"/>
        <v>-3.8999999999999998E-3</v>
      </c>
      <c r="N80" s="813">
        <f t="shared" si="13"/>
        <v>-3.8999999999999998E-3</v>
      </c>
      <c r="O80" s="813">
        <f t="shared" si="13"/>
        <v>-3.8999999999999998E-3</v>
      </c>
      <c r="P80" s="813">
        <f t="shared" si="13"/>
        <v>-3.8999999999999998E-3</v>
      </c>
      <c r="Q80" s="813">
        <f t="shared" si="13"/>
        <v>-3.8999999999999998E-3</v>
      </c>
      <c r="R80" s="813">
        <f t="shared" si="13"/>
        <v>-3.8999999999999998E-3</v>
      </c>
      <c r="S80" s="813">
        <v>0</v>
      </c>
      <c r="T80" s="813">
        <f>-0.0026/2</f>
        <v>-1.2999999999999999E-3</v>
      </c>
    </row>
    <row r="81" spans="1:20">
      <c r="A81" s="423" t="s">
        <v>805</v>
      </c>
      <c r="B81" s="998" t="s">
        <v>810</v>
      </c>
      <c r="C81" s="423" t="s">
        <v>799</v>
      </c>
      <c r="D81" s="915">
        <v>0</v>
      </c>
      <c r="E81" s="915">
        <v>0</v>
      </c>
      <c r="F81" s="305"/>
      <c r="G81" s="445">
        <v>0</v>
      </c>
      <c r="H81" s="445">
        <v>0</v>
      </c>
      <c r="J81" s="813">
        <v>0</v>
      </c>
      <c r="K81" s="813">
        <v>0</v>
      </c>
      <c r="L81" s="813">
        <v>0</v>
      </c>
      <c r="M81" s="813">
        <v>0</v>
      </c>
      <c r="N81" s="813">
        <v>0</v>
      </c>
      <c r="O81" s="813">
        <v>0</v>
      </c>
      <c r="P81" s="813">
        <v>0</v>
      </c>
      <c r="Q81" s="813">
        <v>0</v>
      </c>
      <c r="R81" s="813">
        <v>0</v>
      </c>
      <c r="S81" s="813">
        <v>-3.8400000000000001E-3</v>
      </c>
      <c r="T81" s="813">
        <v>0</v>
      </c>
    </row>
    <row r="82" spans="1:20">
      <c r="A82" s="1068" t="s">
        <v>1160</v>
      </c>
      <c r="B82" s="1246" t="s">
        <v>1159</v>
      </c>
      <c r="C82" s="1068"/>
      <c r="D82" s="1201">
        <v>0</v>
      </c>
      <c r="E82" s="1201">
        <v>0</v>
      </c>
      <c r="F82" s="1498"/>
      <c r="G82" s="1499">
        <v>0</v>
      </c>
      <c r="H82" s="1499">
        <v>0</v>
      </c>
      <c r="I82" s="1500"/>
      <c r="J82" s="813">
        <f>-0.0237*J15</f>
        <v>-9.4799999999999995E-2</v>
      </c>
      <c r="K82" s="813">
        <f>-0.0237*K15</f>
        <v>-9.4799999999999995E-2</v>
      </c>
      <c r="L82" s="813">
        <f t="shared" ref="L82:Q82" si="14">-0.0237*L15</f>
        <v>-7.1099999999999997E-2</v>
      </c>
      <c r="M82" s="813">
        <f t="shared" ref="M82" si="15">-0.0237*M15</f>
        <v>-7.1099999999999997E-2</v>
      </c>
      <c r="N82" s="813">
        <f t="shared" si="14"/>
        <v>-7.1099999999999997E-2</v>
      </c>
      <c r="O82" s="813">
        <f t="shared" ref="O82" si="16">-0.0237*O15</f>
        <v>-7.1099999999999997E-2</v>
      </c>
      <c r="P82" s="813">
        <f t="shared" si="14"/>
        <v>-7.1099999999999997E-2</v>
      </c>
      <c r="Q82" s="813">
        <f t="shared" si="14"/>
        <v>-7.1099999999999997E-2</v>
      </c>
      <c r="R82" s="813">
        <f t="shared" ref="R82" si="17">-0.0237*R15</f>
        <v>-7.1099999999999997E-2</v>
      </c>
      <c r="S82" s="813">
        <v>0</v>
      </c>
      <c r="T82" s="813">
        <f>-0.0237*T15</f>
        <v>-2.3699999999999999E-2</v>
      </c>
    </row>
    <row r="83" spans="1:20">
      <c r="A83" s="1068" t="s">
        <v>1013</v>
      </c>
      <c r="B83" s="1244" t="s">
        <v>1012</v>
      </c>
      <c r="C83" s="1201"/>
      <c r="D83" s="1201">
        <v>0</v>
      </c>
      <c r="E83" s="1201">
        <v>0</v>
      </c>
      <c r="F83" s="305"/>
      <c r="G83" s="445">
        <v>0</v>
      </c>
      <c r="H83" s="445">
        <v>0</v>
      </c>
      <c r="J83" s="813">
        <v>-6.0000000000000001E-3</v>
      </c>
      <c r="K83" s="813">
        <v>-6.0000000000000001E-3</v>
      </c>
      <c r="L83" s="813">
        <v>-6.0000000000000001E-3</v>
      </c>
      <c r="M83" s="813">
        <v>-6.0000000000000001E-3</v>
      </c>
      <c r="N83" s="813">
        <v>-6.0000000000000001E-3</v>
      </c>
      <c r="O83" s="813">
        <v>-6.0000000000000001E-3</v>
      </c>
      <c r="P83" s="813">
        <v>-6.0000000000000001E-3</v>
      </c>
      <c r="Q83" s="813">
        <v>-6.0000000000000001E-3</v>
      </c>
      <c r="R83" s="813">
        <v>-6.0000000000000001E-3</v>
      </c>
      <c r="S83" s="813">
        <v>-6.0000000000000001E-3</v>
      </c>
      <c r="T83" s="813">
        <v>-6.0000000000000001E-3</v>
      </c>
    </row>
    <row r="84" spans="1:20">
      <c r="A84" s="1666"/>
      <c r="B84" s="724"/>
      <c r="C84" s="1667"/>
      <c r="D84" s="50"/>
      <c r="E84" s="50"/>
      <c r="F84" s="305"/>
      <c r="G84" s="445"/>
      <c r="H84" s="445"/>
      <c r="J84" s="813"/>
      <c r="K84" s="813"/>
      <c r="L84" s="813"/>
      <c r="M84" s="813"/>
      <c r="N84" s="813"/>
      <c r="O84" s="813"/>
      <c r="P84" s="813"/>
      <c r="Q84" s="813"/>
      <c r="R84" s="813"/>
      <c r="S84" s="813"/>
      <c r="T84" s="813"/>
    </row>
    <row r="85" spans="1:20" s="122" customFormat="1" ht="15.6">
      <c r="A85" s="288" t="s">
        <v>140</v>
      </c>
      <c r="B85" s="289"/>
      <c r="C85" s="296"/>
      <c r="D85" s="619"/>
      <c r="E85" s="619"/>
      <c r="F85" s="305"/>
      <c r="G85" s="619"/>
      <c r="H85" s="619"/>
      <c r="J85" s="140"/>
      <c r="K85" s="140"/>
      <c r="L85" s="140"/>
      <c r="M85" s="140"/>
      <c r="N85" s="140"/>
      <c r="O85" s="140"/>
      <c r="P85" s="140"/>
      <c r="Q85" s="140"/>
      <c r="R85" s="140"/>
      <c r="S85" s="140"/>
      <c r="T85" s="140"/>
    </row>
    <row r="86" spans="1:20" s="122" customFormat="1" ht="25.5" customHeight="1">
      <c r="A86" s="1939" t="str">
        <f>'Hayco Logistics'!B11</f>
        <v>Origin haulage , origin charges, sea freight, destination charges</v>
      </c>
      <c r="B86" s="1940"/>
      <c r="C86" s="1941"/>
      <c r="D86" s="620"/>
      <c r="E86" s="620"/>
      <c r="F86" s="305"/>
      <c r="G86" s="619">
        <v>3.8873626373626374E-2</v>
      </c>
      <c r="H86" s="619">
        <v>3.8873626373626374E-2</v>
      </c>
      <c r="J86" s="140"/>
      <c r="K86" s="140"/>
      <c r="L86" s="140"/>
      <c r="M86" s="140"/>
      <c r="N86" s="140"/>
      <c r="O86" s="140"/>
      <c r="P86" s="140"/>
      <c r="Q86" s="140"/>
      <c r="R86" s="140"/>
      <c r="S86" s="140"/>
      <c r="T86" s="140"/>
    </row>
    <row r="87" spans="1:20" s="122" customFormat="1" ht="30" customHeight="1">
      <c r="A87" s="1939" t="str">
        <f>'Hayco Logistics'!B12</f>
        <v xml:space="preserve">Peak season surcharge by NYK (seasonal) </v>
      </c>
      <c r="B87" s="1940"/>
      <c r="C87" s="1941"/>
      <c r="D87" s="620"/>
      <c r="E87" s="620"/>
      <c r="F87" s="305"/>
      <c r="G87" s="619">
        <v>0</v>
      </c>
      <c r="H87" s="619">
        <v>0</v>
      </c>
      <c r="J87" s="140"/>
      <c r="K87" s="140"/>
      <c r="L87" s="140"/>
      <c r="M87" s="140"/>
      <c r="N87" s="140"/>
      <c r="O87" s="140"/>
      <c r="P87" s="140"/>
      <c r="Q87" s="140"/>
      <c r="R87" s="140"/>
      <c r="S87" s="140"/>
      <c r="T87" s="140"/>
    </row>
    <row r="88" spans="1:20" s="122" customFormat="1">
      <c r="A88" s="119" t="s">
        <v>141</v>
      </c>
      <c r="B88" s="152"/>
      <c r="C88" s="296"/>
      <c r="D88" s="140"/>
      <c r="E88" s="140"/>
      <c r="F88" s="305"/>
      <c r="G88" s="621">
        <v>0</v>
      </c>
      <c r="H88" s="621">
        <v>0</v>
      </c>
      <c r="J88" s="140"/>
      <c r="K88" s="140"/>
      <c r="L88" s="140"/>
      <c r="M88" s="140"/>
      <c r="N88" s="140"/>
      <c r="O88" s="140"/>
      <c r="P88" s="140"/>
      <c r="Q88" s="140"/>
      <c r="R88" s="140"/>
      <c r="S88" s="140"/>
      <c r="T88" s="140"/>
    </row>
    <row r="89" spans="1:20" s="122" customFormat="1">
      <c r="A89" s="1326" t="s">
        <v>142</v>
      </c>
      <c r="B89" s="126"/>
      <c r="C89" s="298"/>
      <c r="D89" s="548"/>
      <c r="E89" s="548"/>
      <c r="F89" s="1327"/>
      <c r="G89" s="1328">
        <v>1.5549384706959707E-2</v>
      </c>
      <c r="H89" s="1328">
        <v>1.5549384706959707E-2</v>
      </c>
      <c r="J89" s="140"/>
      <c r="K89" s="140"/>
      <c r="L89" s="140"/>
      <c r="M89" s="140"/>
      <c r="N89" s="140"/>
      <c r="O89" s="140"/>
      <c r="P89" s="140"/>
      <c r="Q89" s="140"/>
      <c r="R89" s="140"/>
      <c r="S89" s="140"/>
      <c r="T89" s="140"/>
    </row>
    <row r="90" spans="1:20" s="122" customFormat="1">
      <c r="A90" s="1420" t="str">
        <f>'Hayco Logistics'!B13</f>
        <v>Drayage from Montreal to Brockville @US$556/ctnr</v>
      </c>
      <c r="B90" s="1421"/>
      <c r="C90" s="1422"/>
      <c r="D90" s="1423"/>
      <c r="E90" s="1423"/>
      <c r="F90" s="1424"/>
      <c r="G90" s="1466">
        <v>4.2429792429792427E-3</v>
      </c>
      <c r="H90" s="1466">
        <v>4.2429792429792427E-3</v>
      </c>
      <c r="I90" s="152"/>
      <c r="J90" s="140"/>
      <c r="K90" s="140"/>
      <c r="L90" s="140"/>
      <c r="M90" s="140"/>
      <c r="N90" s="140"/>
      <c r="O90" s="140"/>
      <c r="P90" s="140"/>
      <c r="Q90" s="140"/>
      <c r="R90" s="140"/>
      <c r="S90" s="140"/>
      <c r="T90" s="140"/>
    </row>
    <row r="91" spans="1:20" s="122" customFormat="1">
      <c r="A91" s="1419" t="str">
        <f>'Hayco Logistics'!B14</f>
        <v>Unloading @US$190/ctnr</v>
      </c>
      <c r="B91" s="152"/>
      <c r="C91" s="1255"/>
      <c r="D91" s="619"/>
      <c r="E91" s="619"/>
      <c r="F91" s="305"/>
      <c r="G91" s="1466">
        <v>1.5949328449328451E-3</v>
      </c>
      <c r="H91" s="1466">
        <v>1.5949328449328451E-3</v>
      </c>
      <c r="I91" s="152"/>
      <c r="J91" s="140"/>
      <c r="K91" s="140"/>
      <c r="L91" s="140"/>
      <c r="M91" s="140"/>
      <c r="N91" s="140"/>
      <c r="O91" s="140"/>
      <c r="P91" s="140"/>
      <c r="Q91" s="140"/>
      <c r="R91" s="140"/>
      <c r="S91" s="140"/>
      <c r="T91" s="140"/>
    </row>
    <row r="92" spans="1:20" s="122" customFormat="1">
      <c r="A92" s="1419" t="str">
        <f>'Hayco Logistics'!B15</f>
        <v>Palletization @US$18/pallet</v>
      </c>
      <c r="B92" s="152"/>
      <c r="C92" s="1255"/>
      <c r="D92" s="622"/>
      <c r="E92" s="622"/>
      <c r="F92" s="305"/>
      <c r="G92" s="1466">
        <v>4.4999999999999997E-3</v>
      </c>
      <c r="H92" s="1466">
        <v>4.4999999999999997E-3</v>
      </c>
      <c r="I92" s="152"/>
      <c r="J92" s="140"/>
      <c r="K92" s="140"/>
      <c r="L92" s="140"/>
      <c r="M92" s="140"/>
      <c r="N92" s="140"/>
      <c r="O92" s="140"/>
      <c r="P92" s="140"/>
      <c r="Q92" s="140"/>
      <c r="R92" s="140"/>
      <c r="S92" s="140"/>
      <c r="T92" s="140"/>
    </row>
    <row r="93" spans="1:20" s="122" customFormat="1">
      <c r="A93" s="1419" t="str">
        <f>'Hayco Logistics'!B16</f>
        <v>Storage @US$9/pallet-month</v>
      </c>
      <c r="B93" s="152"/>
      <c r="C93" s="1255"/>
      <c r="D93" s="622"/>
      <c r="E93" s="622"/>
      <c r="F93" s="305"/>
      <c r="G93" s="1466">
        <v>2.2499999999999998E-3</v>
      </c>
      <c r="H93" s="1466">
        <v>2.2499999999999998E-3</v>
      </c>
      <c r="I93" s="152"/>
      <c r="J93" s="140"/>
      <c r="K93" s="140"/>
      <c r="L93" s="140"/>
      <c r="M93" s="140"/>
      <c r="N93" s="140"/>
      <c r="O93" s="140"/>
      <c r="P93" s="140"/>
      <c r="Q93" s="140"/>
      <c r="R93" s="140"/>
      <c r="S93" s="140"/>
      <c r="T93" s="140"/>
    </row>
    <row r="94" spans="1:20" s="122" customFormat="1">
      <c r="A94" s="1419" t="str">
        <f>'Hayco Logistics'!B17</f>
        <v>Loading @US$0.00/pallet</v>
      </c>
      <c r="B94" s="152"/>
      <c r="C94" s="1255"/>
      <c r="D94" s="622"/>
      <c r="E94" s="622"/>
      <c r="F94" s="305"/>
      <c r="G94" s="1466">
        <v>0</v>
      </c>
      <c r="H94" s="1466">
        <v>0</v>
      </c>
      <c r="I94" s="152"/>
      <c r="J94" s="140"/>
      <c r="K94" s="140"/>
      <c r="L94" s="140"/>
      <c r="M94" s="140"/>
      <c r="N94" s="140"/>
      <c r="O94" s="140"/>
      <c r="P94" s="140"/>
      <c r="Q94" s="140"/>
      <c r="R94" s="140"/>
      <c r="S94" s="140"/>
      <c r="T94" s="140"/>
    </row>
    <row r="95" spans="1:20" s="122" customFormat="1">
      <c r="A95" s="1419" t="str">
        <f>'Hayco Logistics'!B18</f>
        <v>53ft trailer @US$63/30 pallets - 1 stack (Wills confirmed on 04-Apr-11)</v>
      </c>
      <c r="B95" s="152"/>
      <c r="C95" s="1255"/>
      <c r="D95" s="622"/>
      <c r="E95" s="622"/>
      <c r="F95" s="305"/>
      <c r="G95" s="1466">
        <v>5.2500000000000008E-4</v>
      </c>
      <c r="H95" s="1466">
        <v>5.2500000000000008E-4</v>
      </c>
      <c r="I95" s="152"/>
      <c r="J95" s="140"/>
      <c r="K95" s="140"/>
      <c r="L95" s="140"/>
      <c r="M95" s="140"/>
      <c r="N95" s="140"/>
      <c r="O95" s="140"/>
      <c r="P95" s="140"/>
      <c r="Q95" s="140"/>
      <c r="R95" s="140"/>
      <c r="S95" s="140"/>
      <c r="T95" s="140"/>
    </row>
    <row r="96" spans="1:20" s="122" customFormat="1">
      <c r="A96" s="1419" t="str">
        <f>'Hayco Logistics'!B19</f>
        <v>Unreturned pallet  or pallet rental - to be advised by Wills after the program has started.</v>
      </c>
      <c r="B96" s="152"/>
      <c r="C96" s="1255"/>
      <c r="D96" s="622"/>
      <c r="E96" s="622"/>
      <c r="F96" s="305"/>
      <c r="G96" s="1466">
        <v>0</v>
      </c>
      <c r="H96" s="1466">
        <v>0</v>
      </c>
      <c r="I96" s="152"/>
      <c r="J96" s="140"/>
      <c r="K96" s="140"/>
      <c r="L96" s="140"/>
      <c r="M96" s="140"/>
      <c r="N96" s="140"/>
      <c r="O96" s="140"/>
      <c r="P96" s="140"/>
      <c r="Q96" s="140"/>
      <c r="R96" s="140"/>
      <c r="S96" s="140"/>
      <c r="T96" s="140"/>
    </row>
    <row r="97" spans="1:20" s="122" customFormat="1">
      <c r="A97" s="1419" t="str">
        <f>'Hayco Logistics'!B20</f>
        <v>Labelling the pallets @ US$9/pallet</v>
      </c>
      <c r="B97" s="152"/>
      <c r="C97" s="1255"/>
      <c r="D97" s="622"/>
      <c r="E97" s="622"/>
      <c r="F97" s="305"/>
      <c r="G97" s="1466">
        <v>2.2499999999999998E-3</v>
      </c>
      <c r="H97" s="1466">
        <v>2.2499999999999998E-3</v>
      </c>
      <c r="I97" s="152"/>
      <c r="J97" s="140"/>
      <c r="K97" s="140"/>
      <c r="L97" s="140"/>
      <c r="M97" s="140"/>
      <c r="N97" s="140"/>
      <c r="O97" s="140"/>
      <c r="P97" s="140"/>
      <c r="Q97" s="140"/>
      <c r="R97" s="140"/>
      <c r="S97" s="140"/>
      <c r="T97" s="140"/>
    </row>
    <row r="98" spans="1:20" s="122" customFormat="1" ht="15" customHeight="1">
      <c r="A98" s="1425" t="s">
        <v>149</v>
      </c>
      <c r="B98" s="1426"/>
      <c r="C98" s="1427"/>
      <c r="D98" s="1314"/>
      <c r="E98" s="1314"/>
      <c r="F98" s="1327"/>
      <c r="G98" s="1467">
        <v>1.8647261904761905E-4</v>
      </c>
      <c r="H98" s="1467">
        <v>1.8647261904761905E-4</v>
      </c>
      <c r="I98" s="152"/>
      <c r="J98" s="140"/>
      <c r="K98" s="140"/>
      <c r="L98" s="140"/>
      <c r="M98" s="140"/>
      <c r="N98" s="140"/>
      <c r="O98" s="140"/>
      <c r="P98" s="140"/>
      <c r="Q98" s="140"/>
      <c r="R98" s="140"/>
      <c r="S98" s="140"/>
      <c r="T98" s="140"/>
    </row>
    <row r="99" spans="1:20" s="122" customFormat="1">
      <c r="A99" s="125" t="s">
        <v>150</v>
      </c>
      <c r="B99" s="126"/>
      <c r="C99" s="1256">
        <f>'Business charge'!B11</f>
        <v>0.05</v>
      </c>
      <c r="D99" s="623"/>
      <c r="E99" s="623"/>
      <c r="F99" s="305"/>
      <c r="G99" s="1325">
        <f>C99*SUM(G86:G89)</f>
        <v>2.7211505540293041E-3</v>
      </c>
      <c r="H99" s="1325">
        <f>C99*SUM(H86:H89)</f>
        <v>2.7211505540293041E-3</v>
      </c>
      <c r="I99" s="152"/>
      <c r="J99" s="140"/>
      <c r="K99" s="140"/>
      <c r="L99" s="140"/>
      <c r="M99" s="140"/>
      <c r="N99" s="140"/>
      <c r="O99" s="140"/>
      <c r="P99" s="140"/>
      <c r="Q99" s="140"/>
      <c r="R99" s="140"/>
      <c r="S99" s="140"/>
      <c r="T99" s="140"/>
    </row>
    <row r="100" spans="1:20" s="122" customFormat="1" ht="13.5" customHeight="1">
      <c r="A100" s="284"/>
      <c r="B100" s="152"/>
      <c r="C100" s="152"/>
      <c r="D100" s="624"/>
      <c r="E100" s="624"/>
      <c r="F100" s="305"/>
      <c r="G100" s="625"/>
      <c r="H100" s="625"/>
      <c r="I100" s="152"/>
      <c r="J100" s="140"/>
      <c r="K100" s="140"/>
      <c r="L100" s="140"/>
      <c r="M100" s="140"/>
      <c r="N100" s="140"/>
      <c r="O100" s="140"/>
      <c r="P100" s="140"/>
      <c r="Q100" s="140"/>
      <c r="R100" s="140"/>
      <c r="S100" s="140"/>
      <c r="T100" s="140"/>
    </row>
    <row r="101" spans="1:20" s="122" customFormat="1" ht="15.6">
      <c r="A101" s="120" t="s">
        <v>151</v>
      </c>
      <c r="B101" s="152"/>
      <c r="C101" s="283"/>
      <c r="D101" s="619"/>
      <c r="E101" s="619"/>
      <c r="F101" s="305"/>
      <c r="G101" s="619">
        <f>SUM(G22,G40,G63:G89,G99)</f>
        <v>0.97395916135380889</v>
      </c>
      <c r="H101" s="619">
        <f>SUM(H22,H40,H63:H89,H99)</f>
        <v>0.97265172264413136</v>
      </c>
      <c r="I101" s="127"/>
      <c r="J101" s="141"/>
      <c r="K101" s="141"/>
      <c r="L101" s="141"/>
      <c r="M101" s="141"/>
      <c r="N101" s="141"/>
      <c r="O101" s="141"/>
      <c r="P101" s="141"/>
      <c r="Q101" s="141"/>
      <c r="R101" s="141"/>
      <c r="S101" s="141"/>
      <c r="T101" s="141"/>
    </row>
    <row r="102" spans="1:20" s="122" customFormat="1">
      <c r="A102" s="128" t="s">
        <v>152</v>
      </c>
      <c r="B102" s="126"/>
      <c r="C102" s="287"/>
      <c r="D102" s="290"/>
      <c r="E102" s="290"/>
      <c r="F102" s="305"/>
      <c r="G102" s="290" t="s">
        <v>153</v>
      </c>
      <c r="H102" s="290" t="s">
        <v>153</v>
      </c>
      <c r="J102" s="140"/>
      <c r="K102" s="140"/>
      <c r="L102" s="140"/>
      <c r="M102" s="140"/>
      <c r="N102" s="140"/>
      <c r="O102" s="140"/>
      <c r="P102" s="140"/>
      <c r="Q102" s="140"/>
      <c r="R102" s="140"/>
      <c r="S102" s="140"/>
      <c r="T102" s="140"/>
    </row>
    <row r="103" spans="1:20" s="122" customFormat="1">
      <c r="A103" s="129"/>
      <c r="C103" s="283"/>
      <c r="D103" s="124"/>
      <c r="E103" s="124"/>
      <c r="F103" s="305"/>
      <c r="G103" s="1312"/>
      <c r="H103" s="1312"/>
      <c r="J103" s="140"/>
      <c r="K103" s="140"/>
      <c r="L103" s="140"/>
      <c r="M103" s="140"/>
      <c r="N103" s="140"/>
      <c r="O103" s="140"/>
      <c r="P103" s="140"/>
      <c r="Q103" s="140"/>
      <c r="R103" s="140"/>
      <c r="S103" s="140"/>
      <c r="T103" s="140"/>
    </row>
    <row r="104" spans="1:20" s="122" customFormat="1">
      <c r="A104" s="291" t="s">
        <v>154</v>
      </c>
      <c r="C104" s="283"/>
      <c r="D104" s="121"/>
      <c r="E104" s="121"/>
      <c r="F104" s="305"/>
      <c r="G104" s="1313"/>
      <c r="H104" s="1313"/>
      <c r="J104" s="140"/>
      <c r="K104" s="140"/>
      <c r="L104" s="140"/>
      <c r="M104" s="140"/>
      <c r="N104" s="140"/>
      <c r="O104" s="140"/>
      <c r="P104" s="140"/>
      <c r="Q104" s="140"/>
      <c r="R104" s="140"/>
      <c r="S104" s="140"/>
      <c r="T104" s="140"/>
    </row>
    <row r="105" spans="1:20" s="122" customFormat="1">
      <c r="A105" s="292" t="s">
        <v>155</v>
      </c>
      <c r="B105" s="293"/>
      <c r="C105" s="130"/>
      <c r="D105" s="130"/>
      <c r="E105" s="130"/>
      <c r="F105" s="305"/>
      <c r="G105" s="1310">
        <f>G21</f>
        <v>131040</v>
      </c>
      <c r="H105" s="1310">
        <f>H21</f>
        <v>131040</v>
      </c>
      <c r="J105" s="140"/>
      <c r="K105" s="140"/>
      <c r="L105" s="140"/>
      <c r="M105" s="140"/>
      <c r="N105" s="140"/>
      <c r="O105" s="140"/>
      <c r="P105" s="140"/>
      <c r="Q105" s="140"/>
      <c r="R105" s="140"/>
      <c r="S105" s="140"/>
      <c r="T105" s="140"/>
    </row>
    <row r="106" spans="1:20" s="122" customFormat="1">
      <c r="A106" s="110" t="s">
        <v>156</v>
      </c>
      <c r="B106" s="152"/>
      <c r="C106" s="296"/>
      <c r="D106" s="296"/>
      <c r="E106" s="296"/>
      <c r="F106" s="305"/>
      <c r="G106" s="1311">
        <v>4000</v>
      </c>
      <c r="H106" s="1311">
        <v>4000</v>
      </c>
      <c r="J106" s="140"/>
      <c r="K106" s="140"/>
      <c r="L106" s="140"/>
      <c r="M106" s="140"/>
      <c r="N106" s="140"/>
      <c r="O106" s="140"/>
      <c r="P106" s="140"/>
      <c r="Q106" s="140"/>
      <c r="R106" s="140"/>
      <c r="S106" s="140"/>
      <c r="T106" s="140"/>
    </row>
    <row r="107" spans="1:20" s="122" customFormat="1">
      <c r="A107" s="110" t="s">
        <v>157</v>
      </c>
      <c r="B107" s="152"/>
      <c r="C107" s="296"/>
      <c r="D107" s="296"/>
      <c r="E107" s="296"/>
      <c r="F107" s="305"/>
      <c r="G107" s="1311"/>
      <c r="H107" s="1311"/>
      <c r="J107" s="140"/>
      <c r="K107" s="140"/>
      <c r="L107" s="140"/>
      <c r="M107" s="140"/>
      <c r="N107" s="140"/>
      <c r="O107" s="140"/>
      <c r="P107" s="140"/>
      <c r="Q107" s="140"/>
      <c r="R107" s="140"/>
      <c r="S107" s="140"/>
      <c r="T107" s="140"/>
    </row>
    <row r="108" spans="1:20" s="122" customFormat="1">
      <c r="A108" s="110" t="s">
        <v>158</v>
      </c>
      <c r="B108" s="152"/>
      <c r="C108" s="296"/>
      <c r="D108" s="296"/>
      <c r="E108" s="296"/>
      <c r="F108" s="305"/>
      <c r="G108" s="1311"/>
      <c r="H108" s="1311"/>
      <c r="J108" s="140"/>
      <c r="K108" s="140"/>
      <c r="L108" s="140"/>
      <c r="M108" s="140"/>
      <c r="N108" s="140"/>
      <c r="O108" s="140"/>
      <c r="P108" s="140"/>
      <c r="Q108" s="140"/>
      <c r="R108" s="140"/>
      <c r="S108" s="140"/>
      <c r="T108" s="140"/>
    </row>
    <row r="109" spans="1:20" s="294" customFormat="1" ht="12" customHeight="1">
      <c r="A109" s="114" t="s">
        <v>159</v>
      </c>
      <c r="B109" s="152"/>
      <c r="C109" s="296"/>
      <c r="D109" s="296"/>
      <c r="E109" s="296"/>
      <c r="F109" s="305"/>
      <c r="G109" s="124"/>
      <c r="H109" s="124"/>
      <c r="J109" s="295"/>
      <c r="K109" s="295"/>
      <c r="L109" s="295"/>
      <c r="M109" s="295"/>
      <c r="N109" s="295"/>
      <c r="O109" s="295"/>
      <c r="P109" s="295"/>
      <c r="Q109" s="295"/>
      <c r="R109" s="295"/>
      <c r="S109" s="295"/>
      <c r="T109" s="295"/>
    </row>
    <row r="110" spans="1:20" s="294" customFormat="1" ht="14.25" customHeight="1">
      <c r="A110" s="112" t="s">
        <v>160</v>
      </c>
      <c r="B110" s="152"/>
      <c r="C110" s="296"/>
      <c r="D110" s="296"/>
      <c r="E110" s="296"/>
      <c r="F110" s="305"/>
      <c r="G110" s="124"/>
      <c r="H110" s="124"/>
      <c r="J110" s="295"/>
      <c r="K110" s="295"/>
      <c r="L110" s="295"/>
      <c r="M110" s="295"/>
      <c r="N110" s="295"/>
      <c r="O110" s="295"/>
      <c r="P110" s="295"/>
      <c r="Q110" s="295"/>
      <c r="R110" s="295"/>
      <c r="S110" s="295"/>
      <c r="T110" s="295"/>
    </row>
    <row r="111" spans="1:20" s="122" customFormat="1">
      <c r="A111" s="112" t="s">
        <v>161</v>
      </c>
      <c r="B111" s="152"/>
      <c r="C111" s="296"/>
      <c r="D111" s="296"/>
      <c r="E111" s="296"/>
      <c r="F111" s="305"/>
      <c r="G111" s="124"/>
      <c r="H111" s="124"/>
      <c r="J111" s="140"/>
      <c r="K111" s="140"/>
      <c r="L111" s="140"/>
      <c r="M111" s="140"/>
      <c r="N111" s="140"/>
      <c r="O111" s="140"/>
      <c r="P111" s="140"/>
      <c r="Q111" s="140"/>
      <c r="R111" s="140"/>
      <c r="S111" s="140"/>
      <c r="T111" s="140"/>
    </row>
    <row r="112" spans="1:20" s="122" customFormat="1">
      <c r="A112" s="297" t="s">
        <v>162</v>
      </c>
      <c r="B112" s="126"/>
      <c r="C112" s="298"/>
      <c r="D112" s="298"/>
      <c r="E112" s="298"/>
      <c r="F112" s="305"/>
      <c r="G112" s="121"/>
      <c r="H112" s="121"/>
      <c r="J112" s="548"/>
      <c r="K112" s="548"/>
      <c r="L112" s="548"/>
      <c r="M112" s="548"/>
      <c r="N112" s="548"/>
      <c r="O112" s="548"/>
      <c r="P112" s="548"/>
      <c r="Q112" s="548"/>
      <c r="R112" s="548"/>
      <c r="S112" s="548"/>
      <c r="T112" s="548"/>
    </row>
    <row r="113" spans="1:20">
      <c r="A113" s="447" t="s">
        <v>1155</v>
      </c>
      <c r="B113" s="1497" t="s">
        <v>1156</v>
      </c>
      <c r="C113" s="159"/>
      <c r="D113" s="440">
        <f>SUM(D22,D40,D63:D72,D80:D83)</f>
        <v>0.90300919478451602</v>
      </c>
      <c r="E113" s="440">
        <f>SUM(E22,E40,E63:E72,E80:E83)</f>
        <v>0.90170175607483849</v>
      </c>
      <c r="F113" s="305"/>
      <c r="G113" s="440" t="s">
        <v>228</v>
      </c>
      <c r="H113" s="440" t="s">
        <v>228</v>
      </c>
      <c r="J113" s="440">
        <f>SUM(J77:J83)</f>
        <v>2.1101689930209058</v>
      </c>
      <c r="K113" s="440">
        <f>SUM(K77:K83)</f>
        <v>2.1101689930209058</v>
      </c>
      <c r="L113" s="440">
        <f t="shared" ref="L113:T113" si="18">SUM(L77:L83)</f>
        <v>1.9184941424293318</v>
      </c>
      <c r="M113" s="440">
        <f t="shared" ref="M113" si="19">SUM(M77:M83)</f>
        <v>1.9184941424293318</v>
      </c>
      <c r="N113" s="440">
        <f t="shared" si="18"/>
        <v>2.0207135401311747</v>
      </c>
      <c r="O113" s="440">
        <f t="shared" ref="O113" si="20">SUM(O77:O83)</f>
        <v>2.0207135401311747</v>
      </c>
      <c r="P113" s="440">
        <f t="shared" si="18"/>
        <v>2.0207135401311747</v>
      </c>
      <c r="Q113" s="440">
        <f t="shared" si="18"/>
        <v>2.0207135401311747</v>
      </c>
      <c r="R113" s="440">
        <f t="shared" ref="R113" si="21">SUM(R77:R83)</f>
        <v>2.0207135401311747</v>
      </c>
      <c r="S113" s="440">
        <f t="shared" si="18"/>
        <v>1.6322760956075653</v>
      </c>
      <c r="T113" s="440">
        <f t="shared" si="18"/>
        <v>1.5763105126423094</v>
      </c>
    </row>
    <row r="114" spans="1:20">
      <c r="A114" s="450" t="str">
        <f>A101</f>
        <v>Total delivered cost (TDC) at Brockville, Canada</v>
      </c>
      <c r="B114" s="304"/>
      <c r="C114" s="304"/>
      <c r="D114" s="439" t="s">
        <v>228</v>
      </c>
      <c r="E114" s="439" t="s">
        <v>228</v>
      </c>
      <c r="F114" s="305"/>
      <c r="G114" s="439">
        <f>G101</f>
        <v>0.97395916135380889</v>
      </c>
      <c r="H114" s="439">
        <f>H101</f>
        <v>0.97265172264413136</v>
      </c>
      <c r="J114" s="439" t="s">
        <v>228</v>
      </c>
      <c r="K114" s="439" t="s">
        <v>228</v>
      </c>
      <c r="L114" s="439" t="s">
        <v>228</v>
      </c>
      <c r="M114" s="439" t="s">
        <v>228</v>
      </c>
      <c r="N114" s="439" t="s">
        <v>228</v>
      </c>
      <c r="O114" s="439" t="s">
        <v>228</v>
      </c>
      <c r="P114" s="439" t="s">
        <v>228</v>
      </c>
      <c r="Q114" s="439" t="s">
        <v>228</v>
      </c>
      <c r="R114" s="439" t="s">
        <v>228</v>
      </c>
      <c r="S114" s="439" t="s">
        <v>228</v>
      </c>
      <c r="T114" s="439" t="s">
        <v>228</v>
      </c>
    </row>
    <row r="115" spans="1:20">
      <c r="A115" s="138"/>
      <c r="B115" s="135"/>
      <c r="C115" s="135"/>
      <c r="D115" s="354"/>
      <c r="E115" s="354"/>
      <c r="G115" s="354"/>
      <c r="H115" s="354"/>
      <c r="J115" s="354"/>
      <c r="K115" s="354"/>
      <c r="L115" s="354"/>
      <c r="M115" s="354"/>
      <c r="N115" s="354"/>
      <c r="O115" s="354"/>
      <c r="P115" s="354"/>
      <c r="Q115" s="354"/>
      <c r="R115" s="354"/>
      <c r="S115" s="354"/>
      <c r="T115" s="354"/>
    </row>
    <row r="116" spans="1:20" ht="13.8">
      <c r="A116" s="259" t="s">
        <v>948</v>
      </c>
      <c r="B116" s="260"/>
      <c r="C116" s="135"/>
      <c r="D116" s="354"/>
      <c r="E116" s="354"/>
      <c r="G116" s="354"/>
      <c r="H116" s="354"/>
      <c r="J116" s="354"/>
      <c r="K116" s="354"/>
      <c r="L116" s="354"/>
      <c r="M116" s="354"/>
      <c r="N116" s="354"/>
      <c r="O116" s="354"/>
      <c r="P116" s="354"/>
      <c r="Q116" s="354"/>
      <c r="R116" s="354"/>
      <c r="S116" s="354"/>
      <c r="T116" s="354"/>
    </row>
    <row r="117" spans="1:20">
      <c r="A117" s="1068" t="str">
        <f>'Hayco Logistics'!$B$92</f>
        <v>Cross ocean - sea freight 40QH</v>
      </c>
      <c r="B117" s="927">
        <f>'Hayco Logistics'!C92</f>
        <v>1200</v>
      </c>
      <c r="C117" s="1104"/>
      <c r="D117" s="1105"/>
      <c r="E117" s="1105"/>
      <c r="G117" s="1105"/>
      <c r="H117" s="1105"/>
      <c r="J117" s="1105"/>
      <c r="K117" s="1105"/>
      <c r="L117" s="1105"/>
      <c r="M117" s="1105"/>
      <c r="N117" s="1105"/>
      <c r="O117" s="1105"/>
      <c r="P117" s="1105"/>
      <c r="Q117" s="1105"/>
      <c r="R117" s="1105"/>
      <c r="S117" s="1148">
        <f>$B$117/S$21</f>
        <v>6.5746219592373437E-2</v>
      </c>
      <c r="T117" s="1148">
        <f>$B$117/T$21</f>
        <v>6.5746219592373437E-2</v>
      </c>
    </row>
    <row r="118" spans="1:20">
      <c r="A118" s="1068" t="str">
        <f>'Hayco Logistics'!$B$93</f>
        <v>Charges (origin &amp; destination ports)</v>
      </c>
      <c r="B118" s="927">
        <f>'Hayco Logistics'!C93</f>
        <v>1091</v>
      </c>
      <c r="C118" s="1104"/>
      <c r="D118" s="1105"/>
      <c r="E118" s="1105"/>
      <c r="G118" s="1105"/>
      <c r="H118" s="1105"/>
      <c r="J118" s="1105"/>
      <c r="K118" s="1105"/>
      <c r="L118" s="1105"/>
      <c r="M118" s="1105"/>
      <c r="N118" s="1105"/>
      <c r="O118" s="1105"/>
      <c r="P118" s="1105"/>
      <c r="Q118" s="1105"/>
      <c r="R118" s="1105"/>
      <c r="S118" s="1148">
        <f>$B$118/S$21</f>
        <v>5.977427131273285E-2</v>
      </c>
      <c r="T118" s="1148">
        <f>$B$118/T$21</f>
        <v>5.977427131273285E-2</v>
      </c>
    </row>
    <row r="119" spans="1:20">
      <c r="A119" s="1068" t="str">
        <f>'Hayco Logistics'!$B$94</f>
        <v>Insurance</v>
      </c>
      <c r="B119" s="1144">
        <f>'Hayco Logistics'!$C$94</f>
        <v>1E-3</v>
      </c>
      <c r="C119" s="1104"/>
      <c r="D119" s="1105"/>
      <c r="E119" s="1105"/>
      <c r="G119" s="1105"/>
      <c r="H119" s="1105"/>
      <c r="J119" s="1105"/>
      <c r="K119" s="1105"/>
      <c r="L119" s="1105"/>
      <c r="M119" s="1105"/>
      <c r="N119" s="1105"/>
      <c r="O119" s="1105"/>
      <c r="P119" s="1105"/>
      <c r="Q119" s="1105"/>
      <c r="R119" s="1105"/>
      <c r="S119" s="1148">
        <f>$B$119*SUM(S113,S117:S118)*1.1</f>
        <v>1.9335762451639391E-3</v>
      </c>
      <c r="T119" s="1148">
        <f>$B$119*SUM(T113,T117:T118)*1.1</f>
        <v>1.8720141039021575E-3</v>
      </c>
    </row>
    <row r="120" spans="1:20">
      <c r="A120" s="1068" t="str">
        <f>'Business charge'!$A$11</f>
        <v>Logistic  management fee</v>
      </c>
      <c r="B120" s="1145">
        <f>'Business charge'!$B$11</f>
        <v>0.05</v>
      </c>
      <c r="C120" s="1104"/>
      <c r="D120" s="1105"/>
      <c r="E120" s="1105"/>
      <c r="G120" s="1105"/>
      <c r="H120" s="1105"/>
      <c r="J120" s="1105"/>
      <c r="K120" s="1105"/>
      <c r="L120" s="1105"/>
      <c r="M120" s="1105"/>
      <c r="N120" s="1105"/>
      <c r="O120" s="1105"/>
      <c r="P120" s="1105"/>
      <c r="Q120" s="1105"/>
      <c r="R120" s="1105"/>
      <c r="S120" s="1148">
        <f>$B$120*SUM(S117,S118,S119)</f>
        <v>6.3727033575135114E-3</v>
      </c>
      <c r="T120" s="1148">
        <f>$B$120*SUM(T117,T118,T119)</f>
        <v>6.3696252504504228E-3</v>
      </c>
    </row>
    <row r="121" spans="1:20">
      <c r="A121" s="1146" t="s">
        <v>949</v>
      </c>
      <c r="B121" s="1098"/>
      <c r="C121" s="1104"/>
      <c r="D121" s="1105"/>
      <c r="E121" s="1105"/>
      <c r="G121" s="1105"/>
      <c r="H121" s="1105"/>
      <c r="J121" s="1105"/>
      <c r="K121" s="1105"/>
      <c r="L121" s="1105"/>
      <c r="M121" s="1105"/>
      <c r="N121" s="1105"/>
      <c r="O121" s="1105"/>
      <c r="P121" s="1105"/>
      <c r="Q121" s="1105"/>
      <c r="R121" s="1105"/>
      <c r="S121" s="1105">
        <f>SUM(S113,S117:S120)</f>
        <v>1.7661028661153493</v>
      </c>
      <c r="T121" s="1105">
        <f>SUM(T113,T117:T120)</f>
        <v>1.7100726429017683</v>
      </c>
    </row>
    <row r="122" spans="1:20">
      <c r="A122" s="135"/>
      <c r="B122" s="135"/>
      <c r="C122" s="135"/>
      <c r="D122" s="353"/>
      <c r="E122" s="353"/>
      <c r="G122" s="123"/>
      <c r="H122" s="123"/>
      <c r="J122" s="354"/>
      <c r="K122" s="354"/>
      <c r="L122" s="354"/>
      <c r="M122" s="354"/>
      <c r="N122" s="354"/>
      <c r="O122" s="354"/>
      <c r="P122" s="354"/>
      <c r="Q122" s="354"/>
      <c r="R122" s="354"/>
      <c r="S122" s="354"/>
      <c r="T122" s="354"/>
    </row>
    <row r="123" spans="1:20">
      <c r="A123" s="331" t="s">
        <v>346</v>
      </c>
      <c r="B123" s="303"/>
      <c r="C123" s="303"/>
      <c r="D123" s="590" t="s">
        <v>349</v>
      </c>
      <c r="E123" s="590" t="s">
        <v>349</v>
      </c>
      <c r="G123" s="590" t="s">
        <v>344</v>
      </c>
      <c r="H123" s="590" t="s">
        <v>344</v>
      </c>
      <c r="J123" s="590" t="s">
        <v>344</v>
      </c>
      <c r="K123" s="590" t="s">
        <v>344</v>
      </c>
      <c r="L123" s="590" t="s">
        <v>344</v>
      </c>
      <c r="M123" s="590" t="s">
        <v>344</v>
      </c>
      <c r="N123" s="590" t="s">
        <v>344</v>
      </c>
      <c r="O123" s="590" t="s">
        <v>344</v>
      </c>
      <c r="P123" s="590" t="s">
        <v>344</v>
      </c>
      <c r="Q123" s="590" t="s">
        <v>344</v>
      </c>
      <c r="R123" s="590" t="s">
        <v>344</v>
      </c>
      <c r="S123" s="590" t="s">
        <v>749</v>
      </c>
      <c r="T123" s="590" t="s">
        <v>749</v>
      </c>
    </row>
    <row r="124" spans="1:20">
      <c r="A124" s="332" t="s">
        <v>348</v>
      </c>
      <c r="B124" s="135"/>
      <c r="C124" s="135"/>
      <c r="D124" s="1307" t="s">
        <v>636</v>
      </c>
      <c r="E124" s="1307" t="s">
        <v>636</v>
      </c>
      <c r="G124" s="1307" t="s">
        <v>636</v>
      </c>
      <c r="H124" s="1307" t="s">
        <v>636</v>
      </c>
      <c r="J124" s="351">
        <v>360</v>
      </c>
      <c r="K124" s="351">
        <v>360</v>
      </c>
      <c r="L124" s="351">
        <v>360</v>
      </c>
      <c r="M124" s="351">
        <v>360</v>
      </c>
      <c r="N124" s="351">
        <v>288</v>
      </c>
      <c r="O124" s="351">
        <v>288</v>
      </c>
      <c r="P124" s="351">
        <v>288</v>
      </c>
      <c r="Q124" s="351">
        <v>288</v>
      </c>
      <c r="R124" s="351">
        <v>288</v>
      </c>
      <c r="S124" s="351">
        <v>315</v>
      </c>
      <c r="T124" s="351">
        <v>315</v>
      </c>
    </row>
    <row r="125" spans="1:20">
      <c r="A125" s="333" t="s">
        <v>345</v>
      </c>
      <c r="B125" s="159"/>
      <c r="C125" s="159"/>
      <c r="D125" s="1308" t="s">
        <v>636</v>
      </c>
      <c r="E125" s="1308" t="s">
        <v>636</v>
      </c>
      <c r="G125" s="1308" t="s">
        <v>636</v>
      </c>
      <c r="H125" s="1308" t="s">
        <v>636</v>
      </c>
      <c r="J125" s="352">
        <v>0.26</v>
      </c>
      <c r="K125" s="352">
        <v>0.26</v>
      </c>
      <c r="L125" s="352">
        <v>0.16666666666666666</v>
      </c>
      <c r="M125" s="352">
        <v>0.16666666666666666</v>
      </c>
      <c r="N125" s="352">
        <v>0.16675000000000001</v>
      </c>
      <c r="O125" s="352">
        <v>0.16675000000000001</v>
      </c>
      <c r="P125" s="352">
        <v>0.16675000000000001</v>
      </c>
      <c r="Q125" s="352">
        <v>0.16675000000000001</v>
      </c>
      <c r="R125" s="352">
        <v>0.16675000000000001</v>
      </c>
      <c r="S125" s="352" t="s">
        <v>235</v>
      </c>
      <c r="T125" s="352" t="s">
        <v>235</v>
      </c>
    </row>
    <row r="126" spans="1:20">
      <c r="A126" s="135"/>
      <c r="B126" s="135"/>
      <c r="C126" s="135"/>
      <c r="D126" s="353"/>
      <c r="E126" s="353"/>
      <c r="G126" s="123"/>
      <c r="H126" s="123"/>
      <c r="J126" s="354"/>
      <c r="K126" s="354"/>
      <c r="L126" s="354"/>
      <c r="M126" s="354"/>
      <c r="N126" s="354"/>
      <c r="O126" s="354"/>
      <c r="P126" s="354"/>
      <c r="Q126" s="354"/>
      <c r="R126" s="354"/>
    </row>
    <row r="128" spans="1:20">
      <c r="C128" s="60"/>
      <c r="D128" s="267"/>
      <c r="E128" s="267"/>
      <c r="F128" s="267"/>
      <c r="G128" s="267"/>
      <c r="H128" s="267"/>
      <c r="I128" s="267"/>
      <c r="J128" s="267"/>
      <c r="K128" s="267"/>
      <c r="L128" s="267"/>
      <c r="M128" s="267"/>
      <c r="N128" s="267"/>
      <c r="O128" s="267"/>
      <c r="P128" s="267"/>
      <c r="Q128" s="267"/>
      <c r="R128" s="267"/>
      <c r="S128" s="267"/>
      <c r="T128" s="267"/>
    </row>
    <row r="129" spans="3:20">
      <c r="C129" s="60"/>
      <c r="D129" s="267"/>
      <c r="E129" s="267"/>
      <c r="F129" s="267"/>
      <c r="G129" s="267"/>
      <c r="H129" s="267"/>
      <c r="I129" s="267"/>
      <c r="J129" s="267"/>
      <c r="K129" s="267"/>
      <c r="L129" s="267"/>
      <c r="M129" s="267"/>
      <c r="N129" s="267"/>
      <c r="O129" s="267"/>
      <c r="P129" s="267"/>
      <c r="Q129" s="267"/>
      <c r="R129" s="267"/>
      <c r="S129" s="267"/>
      <c r="T129" s="267"/>
    </row>
    <row r="130" spans="3:20">
      <c r="C130" s="60"/>
      <c r="D130" s="267"/>
      <c r="E130" s="267"/>
      <c r="F130" s="267"/>
      <c r="G130" s="267"/>
      <c r="H130" s="267"/>
      <c r="I130" s="267"/>
      <c r="J130" s="267"/>
      <c r="K130" s="267"/>
      <c r="L130" s="267"/>
      <c r="M130" s="267"/>
      <c r="N130" s="267"/>
      <c r="O130" s="267"/>
      <c r="P130" s="267"/>
      <c r="Q130" s="267"/>
      <c r="R130" s="267"/>
      <c r="S130" s="267"/>
      <c r="T130" s="267"/>
    </row>
    <row r="131" spans="3:20">
      <c r="C131" s="60"/>
      <c r="D131" s="267"/>
      <c r="E131" s="267"/>
      <c r="F131" s="267"/>
      <c r="G131" s="267"/>
      <c r="H131" s="267"/>
      <c r="I131" s="267"/>
      <c r="J131" s="267"/>
      <c r="K131" s="267"/>
      <c r="L131" s="267"/>
      <c r="M131" s="267"/>
      <c r="N131" s="267"/>
      <c r="O131" s="267"/>
      <c r="P131" s="267"/>
      <c r="Q131" s="267"/>
      <c r="R131" s="267"/>
      <c r="S131" s="267"/>
      <c r="T131" s="267"/>
    </row>
    <row r="132" spans="3:20">
      <c r="C132" s="60"/>
      <c r="D132" s="1775"/>
      <c r="E132" s="1775"/>
      <c r="F132" s="1775"/>
      <c r="G132" s="1775"/>
      <c r="H132" s="1775"/>
      <c r="I132" s="1775"/>
      <c r="J132" s="1775"/>
      <c r="K132" s="1775"/>
      <c r="L132" s="1775"/>
      <c r="M132" s="1775"/>
      <c r="N132" s="1775"/>
      <c r="O132" s="1775"/>
      <c r="P132" s="1775"/>
      <c r="Q132" s="1775"/>
      <c r="R132" s="1775"/>
      <c r="S132" s="1775"/>
      <c r="T132" s="1775"/>
    </row>
    <row r="133" spans="3:20">
      <c r="C133" s="60"/>
      <c r="D133" s="267"/>
      <c r="E133" s="267"/>
      <c r="F133" s="267"/>
      <c r="G133" s="267"/>
      <c r="H133" s="267"/>
      <c r="I133" s="267"/>
      <c r="J133" s="267"/>
      <c r="K133" s="267"/>
      <c r="L133" s="267"/>
      <c r="M133" s="267"/>
      <c r="N133" s="267"/>
      <c r="O133" s="267"/>
      <c r="P133" s="267"/>
      <c r="Q133" s="267"/>
      <c r="R133" s="267"/>
      <c r="S133" s="267"/>
      <c r="T133" s="267"/>
    </row>
  </sheetData>
  <mergeCells count="2">
    <mergeCell ref="A86:C86"/>
    <mergeCell ref="A87:C87"/>
  </mergeCells>
  <phoneticPr fontId="86" type="noConversion"/>
  <pageMargins left="0.23622047244094499" right="0.35433070866141703" top="0.74803149606299202" bottom="0.47244094488188998" header="0.27559055118110198" footer="0.23622047244094499"/>
  <pageSetup scale="36" orientation="portrait" r:id="rId1"/>
  <headerFooter alignWithMargins="0">
    <oddFooter>&amp;L&amp;"Arial,加粗"&amp;10Page : 1/1&amp;C&amp;"Arial,加粗"&amp;10&amp;F&amp;R&amp;"Arial,加粗"&amp;10HaycoJun 15</oddFooter>
  </headerFooter>
  <drawing r:id="rId2"/>
  <legacyDrawing r:id="rId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9FF33"/>
    <pageSetUpPr fitToPage="1"/>
  </sheetPr>
  <dimension ref="A1:AA122"/>
  <sheetViews>
    <sheetView topLeftCell="O52" zoomScale="80" zoomScaleNormal="80" workbookViewId="0">
      <selection activeCell="W68" sqref="W68"/>
    </sheetView>
  </sheetViews>
  <sheetFormatPr defaultColWidth="9" defaultRowHeight="13.2"/>
  <cols>
    <col min="1" max="1" width="45.33203125" style="599" customWidth="1"/>
    <col min="2" max="2" width="56.5546875" style="149" customWidth="1"/>
    <col min="3" max="3" width="25.109375" style="599" customWidth="1"/>
    <col min="4" max="4" width="15.88671875" style="599" bestFit="1" customWidth="1"/>
    <col min="5" max="5" width="15.5546875" style="599" customWidth="1"/>
    <col min="6" max="6" width="2.109375" style="149" customWidth="1"/>
    <col min="7" max="7" width="16.44140625" style="319" customWidth="1"/>
    <col min="8" max="8" width="19" style="319" customWidth="1"/>
    <col min="9" max="9" width="1.44140625" style="149" customWidth="1"/>
    <col min="10" max="10" width="17.33203125" style="599" customWidth="1"/>
    <col min="11" max="11" width="18.33203125" style="599" customWidth="1"/>
    <col min="12" max="12" width="1.44140625" style="149" customWidth="1"/>
    <col min="13" max="13" width="16.88671875" style="599" customWidth="1"/>
    <col min="14" max="14" width="14.88671875" style="599" customWidth="1"/>
    <col min="15" max="16" width="17.33203125" style="599" customWidth="1"/>
    <col min="17" max="18" width="17" style="599" customWidth="1"/>
    <col min="19" max="21" width="19" style="599" customWidth="1"/>
    <col min="22" max="22" width="2" style="599" customWidth="1"/>
    <col min="23" max="23" width="16" style="599" customWidth="1"/>
    <col min="24" max="24" width="16.6640625" style="599" customWidth="1"/>
    <col min="25" max="25" width="17.109375" style="599" customWidth="1"/>
    <col min="26" max="27" width="15.6640625" style="599" customWidth="1"/>
    <col min="28" max="16384" width="9" style="599"/>
  </cols>
  <sheetData>
    <row r="1" spans="1:27" s="309" customFormat="1" ht="22.8">
      <c r="B1" s="311"/>
      <c r="F1" s="311"/>
      <c r="I1" s="311"/>
      <c r="L1" s="311"/>
      <c r="Q1" s="310" t="s">
        <v>50</v>
      </c>
      <c r="R1" s="310"/>
      <c r="S1" s="310"/>
      <c r="T1" s="310"/>
      <c r="U1" s="310"/>
    </row>
    <row r="2" spans="1:27" s="309" customFormat="1">
      <c r="B2" s="311"/>
      <c r="F2" s="311"/>
      <c r="I2" s="311"/>
      <c r="L2" s="311"/>
    </row>
    <row r="3" spans="1:27" s="309" customFormat="1">
      <c r="B3" s="311"/>
      <c r="F3" s="311"/>
      <c r="I3" s="311"/>
      <c r="L3" s="311"/>
    </row>
    <row r="4" spans="1:27" s="309" customFormat="1">
      <c r="B4" s="311"/>
      <c r="F4" s="311"/>
      <c r="I4" s="311"/>
      <c r="L4" s="311"/>
    </row>
    <row r="5" spans="1:27" s="309" customFormat="1">
      <c r="A5" s="829" t="s">
        <v>1325</v>
      </c>
      <c r="B5" s="1596"/>
      <c r="F5" s="311"/>
      <c r="I5" s="311"/>
      <c r="L5" s="311"/>
      <c r="Q5" s="25" t="s">
        <v>254</v>
      </c>
      <c r="R5" s="25"/>
      <c r="S5" s="25"/>
      <c r="T5" s="25"/>
      <c r="U5" s="25"/>
    </row>
    <row r="6" spans="1:27" s="309" customFormat="1">
      <c r="A6" s="1595" t="s">
        <v>255</v>
      </c>
      <c r="B6" s="1596"/>
      <c r="D6" s="1597"/>
      <c r="E6" s="1597"/>
      <c r="F6" s="1598"/>
      <c r="I6" s="311"/>
      <c r="L6" s="311"/>
      <c r="Q6" s="25" t="s">
        <v>294</v>
      </c>
      <c r="R6" s="25"/>
      <c r="S6" s="25"/>
      <c r="T6" s="25"/>
      <c r="U6" s="25"/>
    </row>
    <row r="7" spans="1:27" s="309" customFormat="1">
      <c r="A7" s="1595" t="s">
        <v>257</v>
      </c>
      <c r="B7" s="1596"/>
      <c r="D7" s="1597"/>
      <c r="E7" s="1597"/>
      <c r="F7" s="1598"/>
      <c r="I7" s="311"/>
      <c r="L7" s="311"/>
      <c r="Q7" s="25" t="s">
        <v>295</v>
      </c>
      <c r="R7" s="25"/>
      <c r="S7" s="25"/>
      <c r="T7" s="25"/>
      <c r="U7" s="25"/>
    </row>
    <row r="8" spans="1:27" s="142" customFormat="1" ht="27" customHeight="1">
      <c r="A8" s="1595" t="s">
        <v>259</v>
      </c>
      <c r="B8" s="1596"/>
      <c r="C8" s="6"/>
      <c r="D8" s="1597"/>
      <c r="E8" s="1597"/>
      <c r="F8" s="1597"/>
      <c r="G8" s="1597"/>
      <c r="H8" s="1597"/>
      <c r="I8" s="1597"/>
      <c r="J8" s="1597"/>
      <c r="K8" s="1778" t="s">
        <v>1396</v>
      </c>
      <c r="L8" s="1597"/>
      <c r="M8" s="1778" t="s">
        <v>1326</v>
      </c>
      <c r="N8" s="1597"/>
      <c r="O8" s="1597"/>
      <c r="P8" s="1778" t="s">
        <v>1396</v>
      </c>
      <c r="Q8" s="1597"/>
      <c r="R8" s="1778" t="s">
        <v>1396</v>
      </c>
      <c r="S8" s="1597"/>
      <c r="T8" s="1597"/>
      <c r="U8" s="1778" t="s">
        <v>1396</v>
      </c>
    </row>
    <row r="9" spans="1:27" s="142" customFormat="1">
      <c r="B9" s="563"/>
      <c r="C9" s="1599" t="s">
        <v>3</v>
      </c>
      <c r="D9" s="1005" t="s">
        <v>1196</v>
      </c>
      <c r="E9" s="1274" t="s">
        <v>1196</v>
      </c>
      <c r="F9" s="311"/>
      <c r="G9" s="1005" t="s">
        <v>1197</v>
      </c>
      <c r="H9" s="1005" t="s">
        <v>1197</v>
      </c>
      <c r="I9" s="311"/>
      <c r="J9" s="1005" t="s">
        <v>234</v>
      </c>
      <c r="K9" s="1274" t="s">
        <v>234</v>
      </c>
      <c r="L9" s="311"/>
      <c r="M9" s="1768" t="s">
        <v>234</v>
      </c>
      <c r="N9" s="1016" t="s">
        <v>234</v>
      </c>
      <c r="O9" s="1005" t="s">
        <v>1198</v>
      </c>
      <c r="P9" s="1274" t="s">
        <v>206</v>
      </c>
      <c r="Q9" s="1005" t="s">
        <v>1198</v>
      </c>
      <c r="R9" s="1274" t="s">
        <v>206</v>
      </c>
      <c r="S9" s="1005" t="s">
        <v>1198</v>
      </c>
      <c r="T9" s="1005" t="s">
        <v>1198</v>
      </c>
      <c r="U9" s="1274" t="s">
        <v>1399</v>
      </c>
      <c r="W9" s="1005" t="s">
        <v>1199</v>
      </c>
      <c r="X9" s="1005" t="s">
        <v>1199</v>
      </c>
      <c r="Y9" s="1005" t="s">
        <v>1199</v>
      </c>
      <c r="Z9" s="1005" t="s">
        <v>1199</v>
      </c>
      <c r="AA9" s="1005" t="s">
        <v>1199</v>
      </c>
    </row>
    <row r="10" spans="1:27" s="309" customFormat="1" ht="39.6">
      <c r="A10" s="19" t="s">
        <v>1200</v>
      </c>
      <c r="B10" s="564"/>
      <c r="C10" s="1599" t="s">
        <v>4</v>
      </c>
      <c r="D10" s="1005" t="s">
        <v>279</v>
      </c>
      <c r="E10" s="1699" t="s">
        <v>1276</v>
      </c>
      <c r="F10" s="570"/>
      <c r="G10" s="1005" t="s">
        <v>279</v>
      </c>
      <c r="H10" s="1006" t="s">
        <v>1201</v>
      </c>
      <c r="I10" s="311"/>
      <c r="J10" s="1006" t="s">
        <v>1202</v>
      </c>
      <c r="K10" s="1699" t="s">
        <v>1397</v>
      </c>
      <c r="L10" s="311"/>
      <c r="M10" s="1699" t="s">
        <v>1320</v>
      </c>
      <c r="N10" s="1006" t="s">
        <v>1203</v>
      </c>
      <c r="O10" s="1005" t="s">
        <v>1204</v>
      </c>
      <c r="P10" s="1699" t="s">
        <v>1398</v>
      </c>
      <c r="Q10" s="1005" t="s">
        <v>489</v>
      </c>
      <c r="R10" s="1699" t="s">
        <v>1398</v>
      </c>
      <c r="S10" s="1006" t="s">
        <v>1205</v>
      </c>
      <c r="T10" s="1006" t="s">
        <v>1206</v>
      </c>
      <c r="U10" s="1699" t="s">
        <v>1401</v>
      </c>
      <c r="W10" s="1006" t="s">
        <v>1207</v>
      </c>
      <c r="X10" s="1006" t="s">
        <v>1208</v>
      </c>
      <c r="Y10" s="1006" t="s">
        <v>1209</v>
      </c>
      <c r="Z10" s="1006" t="s">
        <v>1210</v>
      </c>
      <c r="AA10" s="1006" t="s">
        <v>1210</v>
      </c>
    </row>
    <row r="11" spans="1:27" s="309" customFormat="1">
      <c r="A11" s="5"/>
      <c r="B11" s="564"/>
      <c r="C11" s="1599" t="s">
        <v>488</v>
      </c>
      <c r="D11" s="1005">
        <v>0</v>
      </c>
      <c r="E11" s="1274">
        <v>0</v>
      </c>
      <c r="F11" s="570"/>
      <c r="G11" s="1005">
        <v>0</v>
      </c>
      <c r="H11" s="1005">
        <v>0</v>
      </c>
      <c r="I11" s="311"/>
      <c r="J11" s="1005" t="s">
        <v>1211</v>
      </c>
      <c r="K11" s="1274" t="s">
        <v>1211</v>
      </c>
      <c r="L11" s="311"/>
      <c r="M11" s="1768">
        <v>1</v>
      </c>
      <c r="N11" s="1016">
        <v>1</v>
      </c>
      <c r="O11" s="1005">
        <v>2</v>
      </c>
      <c r="P11" s="1274">
        <v>2</v>
      </c>
      <c r="Q11" s="1005">
        <v>2</v>
      </c>
      <c r="R11" s="1274">
        <v>2</v>
      </c>
      <c r="S11" s="1005">
        <v>2</v>
      </c>
      <c r="T11" s="1005">
        <v>2</v>
      </c>
      <c r="U11" s="1274">
        <v>2</v>
      </c>
      <c r="W11" s="1005">
        <v>3</v>
      </c>
      <c r="X11" s="1005">
        <v>5</v>
      </c>
      <c r="Y11" s="1005" t="s">
        <v>1212</v>
      </c>
      <c r="Z11" s="1005" t="s">
        <v>1212</v>
      </c>
      <c r="AA11" s="1005" t="s">
        <v>1212</v>
      </c>
    </row>
    <row r="12" spans="1:27" s="311" customFormat="1" ht="17.399999999999999">
      <c r="A12" s="143"/>
      <c r="B12" s="143"/>
      <c r="C12" s="1599" t="s">
        <v>52</v>
      </c>
      <c r="D12" s="1005">
        <v>300</v>
      </c>
      <c r="E12" s="1274">
        <v>340</v>
      </c>
      <c r="F12" s="177"/>
      <c r="G12" s="1005">
        <v>300</v>
      </c>
      <c r="H12" s="1005">
        <v>340</v>
      </c>
      <c r="J12" s="1005">
        <v>24</v>
      </c>
      <c r="K12" s="1274">
        <v>24</v>
      </c>
      <c r="M12" s="1768">
        <v>6</v>
      </c>
      <c r="N12" s="1016">
        <v>12</v>
      </c>
      <c r="O12" s="1005">
        <v>12</v>
      </c>
      <c r="P12" s="1274">
        <v>12</v>
      </c>
      <c r="Q12" s="1005">
        <v>4</v>
      </c>
      <c r="R12" s="1274">
        <v>4</v>
      </c>
      <c r="S12" s="1005">
        <v>4</v>
      </c>
      <c r="T12" s="1005">
        <v>4</v>
      </c>
      <c r="U12" s="1274">
        <v>4</v>
      </c>
      <c r="W12" s="1005">
        <v>9</v>
      </c>
      <c r="X12" s="1005">
        <v>9</v>
      </c>
      <c r="Y12" s="1005">
        <v>24</v>
      </c>
      <c r="Z12" s="1005">
        <v>24</v>
      </c>
      <c r="AA12" s="1005">
        <v>24</v>
      </c>
    </row>
    <row r="13" spans="1:27" s="571" customFormat="1" ht="17.399999999999999">
      <c r="A13" s="582"/>
      <c r="B13" s="582"/>
      <c r="C13" s="1600" t="s">
        <v>320</v>
      </c>
      <c r="D13" s="1007"/>
      <c r="E13" s="1695"/>
      <c r="F13" s="583"/>
      <c r="G13" s="1007"/>
      <c r="H13" s="1007"/>
      <c r="J13" s="1601">
        <v>80285787</v>
      </c>
      <c r="K13" s="1771">
        <v>80301273</v>
      </c>
      <c r="M13" s="1771">
        <v>80301335</v>
      </c>
      <c r="N13" s="1017">
        <v>80285789</v>
      </c>
      <c r="O13" s="1007">
        <v>80263962</v>
      </c>
      <c r="P13" s="1695">
        <v>80301325</v>
      </c>
      <c r="Q13" s="1007">
        <v>80264506</v>
      </c>
      <c r="R13" s="1695">
        <v>80301323</v>
      </c>
      <c r="S13" s="1007">
        <v>80287255</v>
      </c>
      <c r="T13" s="1007">
        <v>80296767</v>
      </c>
      <c r="U13" s="1695">
        <v>80301324</v>
      </c>
      <c r="W13" s="1007">
        <v>81556882</v>
      </c>
      <c r="X13" s="1007">
        <v>81556883</v>
      </c>
      <c r="Y13" s="427">
        <v>81556894</v>
      </c>
      <c r="Z13" s="427">
        <v>81556892</v>
      </c>
      <c r="AA13" s="427">
        <v>81615840</v>
      </c>
    </row>
    <row r="14" spans="1:27" ht="22.8">
      <c r="B14" s="19"/>
      <c r="C14" s="1599" t="s">
        <v>7</v>
      </c>
      <c r="D14" s="1005">
        <v>99489771</v>
      </c>
      <c r="E14" s="1274">
        <v>97182132</v>
      </c>
      <c r="F14" s="854"/>
      <c r="G14" s="1005">
        <v>99615227</v>
      </c>
      <c r="H14" s="1005">
        <v>96397457</v>
      </c>
      <c r="I14" s="311"/>
      <c r="J14" s="1006">
        <v>96811886</v>
      </c>
      <c r="K14" s="1699">
        <v>91145190</v>
      </c>
      <c r="L14" s="311"/>
      <c r="M14" s="1699">
        <v>91285238</v>
      </c>
      <c r="N14" s="1006">
        <v>90802316</v>
      </c>
      <c r="O14" s="1008">
        <v>97180862</v>
      </c>
      <c r="P14" s="1893">
        <v>91309184</v>
      </c>
      <c r="Q14" s="1008">
        <v>97180859</v>
      </c>
      <c r="R14" s="1893">
        <v>91256585</v>
      </c>
      <c r="S14" s="1008">
        <v>90727079</v>
      </c>
      <c r="T14" s="1008">
        <v>91042183</v>
      </c>
      <c r="U14" s="1893">
        <v>91271123</v>
      </c>
      <c r="W14" s="1006">
        <v>90576947</v>
      </c>
      <c r="X14" s="1008">
        <v>90577206</v>
      </c>
      <c r="Y14" s="1006">
        <v>90618875</v>
      </c>
      <c r="Z14" s="1006">
        <v>90618501</v>
      </c>
      <c r="AA14" s="1006">
        <v>90619023</v>
      </c>
    </row>
    <row r="15" spans="1:27" ht="27" customHeight="1">
      <c r="A15" s="65" t="str">
        <f>'Olympus-ITB &amp; OHB'!A15</f>
        <v>Proposed for AMJ-2017</v>
      </c>
      <c r="B15" s="565"/>
      <c r="C15" s="1599" t="s">
        <v>53</v>
      </c>
      <c r="D15" s="1602" t="s">
        <v>281</v>
      </c>
      <c r="E15" s="1696" t="s">
        <v>281</v>
      </c>
      <c r="F15" s="311"/>
      <c r="G15" s="1602" t="s">
        <v>282</v>
      </c>
      <c r="H15" s="1602" t="s">
        <v>282</v>
      </c>
      <c r="I15" s="311"/>
      <c r="J15" s="1083" t="s">
        <v>1213</v>
      </c>
      <c r="K15" s="1885" t="s">
        <v>883</v>
      </c>
      <c r="L15" s="876"/>
      <c r="M15" s="1769" t="s">
        <v>883</v>
      </c>
      <c r="N15" s="66" t="s">
        <v>1213</v>
      </c>
      <c r="O15" s="66" t="s">
        <v>1213</v>
      </c>
      <c r="P15" s="1769" t="s">
        <v>883</v>
      </c>
      <c r="Q15" s="1083" t="s">
        <v>1213</v>
      </c>
      <c r="R15" s="1885" t="s">
        <v>883</v>
      </c>
      <c r="S15" s="1083" t="s">
        <v>1213</v>
      </c>
      <c r="T15" s="1083" t="s">
        <v>1213</v>
      </c>
      <c r="U15" s="1885" t="s">
        <v>1400</v>
      </c>
      <c r="W15" s="427" t="s">
        <v>95</v>
      </c>
      <c r="X15" s="427" t="s">
        <v>95</v>
      </c>
      <c r="Y15" s="427" t="s">
        <v>95</v>
      </c>
      <c r="Z15" s="427" t="s">
        <v>95</v>
      </c>
      <c r="AA15" s="427" t="s">
        <v>95</v>
      </c>
    </row>
    <row r="16" spans="1:27" ht="13.8">
      <c r="A16" s="65"/>
      <c r="B16" s="565"/>
      <c r="C16" s="1599" t="s">
        <v>55</v>
      </c>
      <c r="D16" s="1603">
        <v>40</v>
      </c>
      <c r="E16" s="1697" t="s">
        <v>1275</v>
      </c>
      <c r="F16" s="570"/>
      <c r="G16" s="1603">
        <v>60</v>
      </c>
      <c r="H16" s="1603">
        <v>100</v>
      </c>
      <c r="I16" s="311"/>
      <c r="J16" s="1604">
        <v>850</v>
      </c>
      <c r="K16" s="1891">
        <v>930</v>
      </c>
      <c r="L16" s="311"/>
      <c r="M16" s="1274" t="s">
        <v>1321</v>
      </c>
      <c r="N16" s="1005">
        <v>860</v>
      </c>
      <c r="O16" s="1009">
        <v>470</v>
      </c>
      <c r="P16" s="1894">
        <v>1000</v>
      </c>
      <c r="Q16" s="1009">
        <v>460</v>
      </c>
      <c r="R16" s="1894">
        <v>940</v>
      </c>
      <c r="S16" s="1009">
        <v>810</v>
      </c>
      <c r="T16" s="1009">
        <v>890</v>
      </c>
      <c r="U16" s="1894">
        <v>950</v>
      </c>
      <c r="W16" s="1005">
        <v>660</v>
      </c>
      <c r="X16" s="1009">
        <v>670</v>
      </c>
      <c r="Y16" s="1604">
        <v>690</v>
      </c>
      <c r="Z16" s="1604">
        <v>680</v>
      </c>
      <c r="AA16" s="1604" t="s">
        <v>1214</v>
      </c>
    </row>
    <row r="17" spans="1:27" s="555" customFormat="1">
      <c r="A17" s="1605" t="s">
        <v>173</v>
      </c>
      <c r="B17" s="566"/>
      <c r="C17" s="1606" t="s">
        <v>286</v>
      </c>
      <c r="D17" s="1607">
        <v>354300</v>
      </c>
      <c r="E17" s="1698">
        <v>401540</v>
      </c>
      <c r="F17" s="855"/>
      <c r="G17" s="1607">
        <v>354300</v>
      </c>
      <c r="H17" s="1607">
        <f>1181*H12</f>
        <v>401540</v>
      </c>
      <c r="I17" s="864"/>
      <c r="J17" s="1608">
        <v>123120</v>
      </c>
      <c r="K17" s="1892">
        <v>123120</v>
      </c>
      <c r="L17" s="864"/>
      <c r="M17" s="1770">
        <f>6732*6</f>
        <v>40392</v>
      </c>
      <c r="N17" s="1010">
        <v>37680</v>
      </c>
      <c r="O17" s="1245">
        <v>28080</v>
      </c>
      <c r="P17" s="1895">
        <v>28080</v>
      </c>
      <c r="Q17" s="1245">
        <v>23760</v>
      </c>
      <c r="R17" s="1895">
        <v>23760</v>
      </c>
      <c r="S17" s="1245">
        <v>23760</v>
      </c>
      <c r="T17" s="1245">
        <v>23760</v>
      </c>
      <c r="U17" s="1895">
        <v>23760</v>
      </c>
      <c r="W17" s="1010">
        <v>21060</v>
      </c>
      <c r="X17" s="1245">
        <v>21060</v>
      </c>
      <c r="Y17" s="1608">
        <v>126768</v>
      </c>
      <c r="Z17" s="1608">
        <v>123120</v>
      </c>
      <c r="AA17" s="1608">
        <v>123120</v>
      </c>
    </row>
    <row r="18" spans="1:27" ht="13.8">
      <c r="A18" s="1594" t="s">
        <v>1284</v>
      </c>
      <c r="B18" s="907"/>
      <c r="C18" s="567"/>
      <c r="D18" s="871"/>
      <c r="E18" s="871"/>
      <c r="F18" s="567"/>
      <c r="G18" s="67"/>
      <c r="H18" s="67"/>
      <c r="J18" s="1609"/>
      <c r="K18" s="1609"/>
      <c r="M18" s="1011"/>
      <c r="N18" s="1011"/>
      <c r="O18" s="878"/>
      <c r="P18" s="878"/>
      <c r="Q18" s="878"/>
      <c r="R18" s="878"/>
      <c r="S18" s="878"/>
      <c r="T18" s="878"/>
      <c r="U18" s="878"/>
      <c r="W18" s="1011"/>
      <c r="X18" s="878"/>
      <c r="Y18" s="1609"/>
      <c r="Z18" s="1609"/>
      <c r="AA18" s="1609"/>
    </row>
    <row r="19" spans="1:27">
      <c r="A19" s="144" t="s">
        <v>285</v>
      </c>
      <c r="B19" s="908" t="s">
        <v>356</v>
      </c>
      <c r="C19" s="905" t="s">
        <v>283</v>
      </c>
      <c r="D19" s="635">
        <v>4.724652800000001E-2</v>
      </c>
      <c r="E19" s="635">
        <v>4.724652800000001E-2</v>
      </c>
      <c r="F19" s="856"/>
      <c r="G19" s="635">
        <v>4.724652800000001E-2</v>
      </c>
      <c r="H19" s="635">
        <v>4.724652800000001E-2</v>
      </c>
      <c r="I19" s="644"/>
      <c r="J19" s="635">
        <v>4.724652800000001E-2</v>
      </c>
      <c r="K19" s="635">
        <v>4.724652800000001E-2</v>
      </c>
      <c r="L19" s="644"/>
      <c r="M19" s="635">
        <v>4.724652800000001E-2</v>
      </c>
      <c r="N19" s="635">
        <v>4.724652800000001E-2</v>
      </c>
      <c r="O19" s="635">
        <v>4.724652800000001E-2</v>
      </c>
      <c r="P19" s="635">
        <v>4.724652800000001E-2</v>
      </c>
      <c r="Q19" s="635">
        <v>4.724652800000001E-2</v>
      </c>
      <c r="R19" s="635">
        <v>4.724652800000001E-2</v>
      </c>
      <c r="S19" s="635">
        <v>4.724652800000001E-2</v>
      </c>
      <c r="T19" s="635">
        <v>4.724652800000001E-2</v>
      </c>
      <c r="U19" s="635">
        <v>4.724652800000001E-2</v>
      </c>
      <c r="V19" s="631"/>
      <c r="W19" s="635">
        <v>4.724652800000001E-2</v>
      </c>
      <c r="X19" s="635">
        <v>4.724652800000001E-2</v>
      </c>
      <c r="Y19" s="635">
        <v>4.724652800000001E-2</v>
      </c>
      <c r="Z19" s="635">
        <v>4.724652800000001E-2</v>
      </c>
      <c r="AA19" s="635">
        <v>4.724652800000001E-2</v>
      </c>
    </row>
    <row r="20" spans="1:27">
      <c r="A20" s="145" t="s">
        <v>287</v>
      </c>
      <c r="B20" s="908" t="s">
        <v>818</v>
      </c>
      <c r="C20" s="906" t="s">
        <v>284</v>
      </c>
      <c r="D20" s="635">
        <v>3.3629376000000002E-2</v>
      </c>
      <c r="E20" s="635">
        <v>3.3629376000000002E-2</v>
      </c>
      <c r="F20" s="650"/>
      <c r="G20" s="635">
        <v>3.3629376000000002E-2</v>
      </c>
      <c r="H20" s="635">
        <v>3.3629376000000002E-2</v>
      </c>
      <c r="I20" s="644"/>
      <c r="J20" s="635">
        <v>3.3629376000000002E-2</v>
      </c>
      <c r="K20" s="635">
        <v>3.3629376000000002E-2</v>
      </c>
      <c r="L20" s="644"/>
      <c r="M20" s="635">
        <v>3.3629376000000002E-2</v>
      </c>
      <c r="N20" s="635">
        <v>3.3629376000000002E-2</v>
      </c>
      <c r="O20" s="635">
        <v>3.3629376000000002E-2</v>
      </c>
      <c r="P20" s="635">
        <v>3.3629376000000002E-2</v>
      </c>
      <c r="Q20" s="635">
        <v>3.3629376000000002E-2</v>
      </c>
      <c r="R20" s="635">
        <v>3.3629376000000002E-2</v>
      </c>
      <c r="S20" s="635">
        <v>3.3629376000000002E-2</v>
      </c>
      <c r="T20" s="635">
        <v>3.3629376000000002E-2</v>
      </c>
      <c r="U20" s="635">
        <v>3.3629376000000002E-2</v>
      </c>
      <c r="V20" s="631"/>
      <c r="W20" s="635">
        <v>3.3629376000000002E-2</v>
      </c>
      <c r="X20" s="635">
        <v>3.3629376000000002E-2</v>
      </c>
      <c r="Y20" s="635">
        <v>3.3629376000000002E-2</v>
      </c>
      <c r="Z20" s="635">
        <v>3.3629376000000002E-2</v>
      </c>
      <c r="AA20" s="635">
        <v>3.3629376000000002E-2</v>
      </c>
    </row>
    <row r="21" spans="1:27">
      <c r="A21" s="317"/>
      <c r="B21" s="909"/>
      <c r="C21" s="318"/>
      <c r="D21" s="629"/>
      <c r="E21" s="629"/>
      <c r="F21" s="650"/>
      <c r="G21" s="629"/>
      <c r="H21" s="629"/>
      <c r="I21" s="644"/>
      <c r="J21" s="633"/>
      <c r="K21" s="633"/>
      <c r="L21" s="644"/>
      <c r="M21" s="633"/>
      <c r="N21" s="633"/>
      <c r="O21" s="634"/>
      <c r="P21" s="634"/>
      <c r="Q21" s="634"/>
      <c r="R21" s="634"/>
      <c r="S21" s="634"/>
      <c r="T21" s="634"/>
      <c r="U21" s="634"/>
      <c r="V21" s="631"/>
      <c r="W21" s="630"/>
      <c r="X21" s="634"/>
      <c r="Y21" s="630"/>
      <c r="Z21" s="630"/>
      <c r="AA21" s="630"/>
    </row>
    <row r="22" spans="1:27" ht="13.8">
      <c r="A22" s="1610" t="s">
        <v>1215</v>
      </c>
      <c r="B22" s="1660"/>
      <c r="C22" s="1611"/>
      <c r="D22" s="629"/>
      <c r="E22" s="629"/>
      <c r="F22" s="1612"/>
      <c r="G22" s="629"/>
      <c r="H22" s="629"/>
      <c r="I22" s="1613"/>
      <c r="J22" s="1614"/>
      <c r="K22" s="1614"/>
      <c r="L22" s="1613"/>
      <c r="M22" s="1614"/>
      <c r="N22" s="1614"/>
      <c r="O22" s="1614"/>
      <c r="P22" s="1614"/>
      <c r="Q22" s="1615"/>
      <c r="R22" s="1615"/>
      <c r="S22" s="1615"/>
      <c r="T22" s="1615"/>
      <c r="U22" s="1615"/>
      <c r="V22" s="1613"/>
      <c r="W22" s="1614"/>
      <c r="X22" s="1614"/>
      <c r="Y22" s="630"/>
      <c r="Z22" s="630"/>
      <c r="AA22" s="630"/>
    </row>
    <row r="23" spans="1:27">
      <c r="A23" s="146" t="s">
        <v>1216</v>
      </c>
      <c r="B23" s="564"/>
      <c r="C23" s="146"/>
      <c r="D23" s="632"/>
      <c r="E23" s="632"/>
      <c r="F23" s="857"/>
      <c r="G23" s="632"/>
      <c r="H23" s="632"/>
      <c r="I23" s="644"/>
      <c r="J23" s="633"/>
      <c r="K23" s="633"/>
      <c r="L23" s="644"/>
      <c r="M23" s="633"/>
      <c r="N23" s="633"/>
      <c r="O23" s="633"/>
      <c r="P23" s="633"/>
      <c r="Q23" s="634"/>
      <c r="R23" s="634"/>
      <c r="S23" s="634"/>
      <c r="T23" s="634"/>
      <c r="U23" s="634"/>
      <c r="V23" s="631"/>
      <c r="W23" s="633"/>
      <c r="X23" s="633"/>
      <c r="Y23" s="633"/>
      <c r="Z23" s="633"/>
      <c r="AA23" s="633"/>
    </row>
    <row r="24" spans="1:27" ht="27" customHeight="1">
      <c r="A24" s="147" t="s">
        <v>1217</v>
      </c>
      <c r="B24" s="569" t="s">
        <v>1218</v>
      </c>
      <c r="C24" s="147"/>
      <c r="D24" s="635">
        <v>2.9806451612903202E-3</v>
      </c>
      <c r="E24" s="635">
        <v>2.9806451612903202E-3</v>
      </c>
      <c r="F24" s="858"/>
      <c r="G24" s="635">
        <v>2.9806451612903202E-3</v>
      </c>
      <c r="H24" s="635">
        <v>2.9806451612903202E-3</v>
      </c>
      <c r="I24" s="644"/>
      <c r="J24" s="636"/>
      <c r="K24" s="636"/>
      <c r="L24" s="644"/>
      <c r="M24" s="633"/>
      <c r="N24" s="633"/>
      <c r="O24" s="633"/>
      <c r="P24" s="633"/>
      <c r="Q24" s="634"/>
      <c r="R24" s="634"/>
      <c r="S24" s="634"/>
      <c r="T24" s="634"/>
      <c r="U24" s="634"/>
      <c r="V24" s="631"/>
      <c r="W24" s="633"/>
      <c r="X24" s="633"/>
      <c r="Y24" s="636"/>
      <c r="Z24" s="636"/>
      <c r="AA24" s="636"/>
    </row>
    <row r="25" spans="1:27">
      <c r="A25" s="144" t="s">
        <v>1219</v>
      </c>
      <c r="B25" s="568" t="s">
        <v>1220</v>
      </c>
      <c r="C25" s="144"/>
      <c r="D25" s="635">
        <v>3.0522580645161329E-3</v>
      </c>
      <c r="E25" s="635">
        <v>2.952258064516133E-3</v>
      </c>
      <c r="F25" s="856"/>
      <c r="G25" s="635">
        <v>3.0522580645161329E-3</v>
      </c>
      <c r="H25" s="635">
        <v>2.952258064516133E-3</v>
      </c>
      <c r="I25" s="644"/>
      <c r="J25" s="633"/>
      <c r="K25" s="633"/>
      <c r="L25" s="644"/>
      <c r="M25" s="633"/>
      <c r="N25" s="633"/>
      <c r="O25" s="633"/>
      <c r="P25" s="633"/>
      <c r="Q25" s="634"/>
      <c r="R25" s="634"/>
      <c r="S25" s="634"/>
      <c r="T25" s="634"/>
      <c r="U25" s="634"/>
      <c r="V25" s="631"/>
      <c r="W25" s="633"/>
      <c r="X25" s="633"/>
      <c r="Y25" s="633"/>
      <c r="Z25" s="633"/>
      <c r="AA25" s="633"/>
    </row>
    <row r="26" spans="1:27">
      <c r="A26" s="144" t="s">
        <v>1221</v>
      </c>
      <c r="B26" s="568" t="s">
        <v>1222</v>
      </c>
      <c r="C26" s="144"/>
      <c r="D26" s="635">
        <v>5.4000000000000001E-4</v>
      </c>
      <c r="E26" s="635">
        <v>0</v>
      </c>
      <c r="F26" s="856"/>
      <c r="G26" s="635">
        <v>5.4000000000000001E-4</v>
      </c>
      <c r="H26" s="635">
        <v>0</v>
      </c>
      <c r="I26" s="644"/>
      <c r="J26" s="633"/>
      <c r="K26" s="633"/>
      <c r="L26" s="644"/>
      <c r="M26" s="633"/>
      <c r="N26" s="633"/>
      <c r="O26" s="633"/>
      <c r="P26" s="633"/>
      <c r="Q26" s="634"/>
      <c r="R26" s="634"/>
      <c r="S26" s="634"/>
      <c r="T26" s="634"/>
      <c r="U26" s="634"/>
      <c r="V26" s="631"/>
      <c r="W26" s="633"/>
      <c r="X26" s="633"/>
      <c r="Y26" s="633"/>
      <c r="Z26" s="633"/>
      <c r="AA26" s="633"/>
    </row>
    <row r="27" spans="1:27">
      <c r="A27" s="144" t="s">
        <v>1223</v>
      </c>
      <c r="B27" s="568" t="s">
        <v>1224</v>
      </c>
      <c r="C27" s="144"/>
      <c r="D27" s="635">
        <v>6.5075601374570385E-4</v>
      </c>
      <c r="E27" s="635">
        <v>0</v>
      </c>
      <c r="F27" s="856"/>
      <c r="G27" s="635">
        <v>6.5075601374570385E-4</v>
      </c>
      <c r="H27" s="635">
        <v>0</v>
      </c>
      <c r="I27" s="644"/>
      <c r="J27" s="633"/>
      <c r="K27" s="633"/>
      <c r="L27" s="644"/>
      <c r="M27" s="633"/>
      <c r="N27" s="633"/>
      <c r="O27" s="633"/>
      <c r="P27" s="633"/>
      <c r="Q27" s="634"/>
      <c r="R27" s="634"/>
      <c r="S27" s="634"/>
      <c r="T27" s="634"/>
      <c r="U27" s="634"/>
      <c r="V27" s="644"/>
      <c r="W27" s="633"/>
      <c r="X27" s="633"/>
      <c r="Y27" s="633"/>
      <c r="Z27" s="633"/>
      <c r="AA27" s="633"/>
    </row>
    <row r="28" spans="1:27">
      <c r="A28" s="1611" t="s">
        <v>174</v>
      </c>
      <c r="B28" s="1616"/>
      <c r="C28" s="1611"/>
      <c r="D28" s="629">
        <f>SUM(D19:D27)</f>
        <v>8.8099563239552162E-2</v>
      </c>
      <c r="E28" s="629">
        <f>SUM(E19:E27)</f>
        <v>8.6808807225806459E-2</v>
      </c>
      <c r="F28" s="1612"/>
      <c r="G28" s="629">
        <f>SUM(G19:G27)</f>
        <v>8.8099563239552162E-2</v>
      </c>
      <c r="H28" s="629">
        <f>SUM(H19:H27)</f>
        <v>8.6808807225806459E-2</v>
      </c>
      <c r="I28" s="1613"/>
      <c r="J28" s="630"/>
      <c r="K28" s="630"/>
      <c r="L28" s="1613"/>
      <c r="M28" s="630"/>
      <c r="N28" s="630"/>
      <c r="O28" s="630"/>
      <c r="P28" s="630"/>
      <c r="Q28" s="1332"/>
      <c r="R28" s="1332"/>
      <c r="S28" s="1332"/>
      <c r="T28" s="1332"/>
      <c r="U28" s="1332"/>
      <c r="V28" s="1613"/>
      <c r="W28" s="630"/>
      <c r="X28" s="630"/>
      <c r="Y28" s="630"/>
      <c r="Z28" s="630"/>
      <c r="AA28" s="630"/>
    </row>
    <row r="29" spans="1:27" ht="17.25" customHeight="1">
      <c r="A29" s="146" t="s">
        <v>1225</v>
      </c>
      <c r="C29" s="150"/>
      <c r="D29" s="633"/>
      <c r="E29" s="633"/>
      <c r="F29" s="644"/>
      <c r="G29" s="632"/>
      <c r="H29" s="632"/>
      <c r="I29" s="644"/>
      <c r="J29" s="633"/>
      <c r="K29" s="633"/>
      <c r="L29" s="644"/>
      <c r="M29" s="700"/>
      <c r="N29" s="700"/>
      <c r="O29" s="700"/>
      <c r="P29" s="700"/>
      <c r="Q29" s="699"/>
      <c r="R29" s="699"/>
      <c r="S29" s="699"/>
      <c r="T29" s="699"/>
      <c r="U29" s="699"/>
      <c r="V29" s="631"/>
      <c r="W29" s="700"/>
      <c r="X29" s="700"/>
      <c r="Y29" s="700"/>
      <c r="Z29" s="700"/>
      <c r="AA29" s="700"/>
    </row>
    <row r="30" spans="1:27" ht="39.6">
      <c r="A30" s="1617" t="s">
        <v>178</v>
      </c>
      <c r="B30" s="1618" t="s">
        <v>1226</v>
      </c>
      <c r="C30" s="1619">
        <v>1</v>
      </c>
      <c r="D30" s="633"/>
      <c r="E30" s="633"/>
      <c r="F30" s="1620"/>
      <c r="G30" s="1621"/>
      <c r="H30" s="1621"/>
      <c r="I30" s="644"/>
      <c r="J30" s="1621">
        <v>3.5249042145593899E-2</v>
      </c>
      <c r="K30" s="1621">
        <v>3.5249042145593899E-2</v>
      </c>
      <c r="L30" s="644"/>
      <c r="M30" s="633"/>
      <c r="N30" s="633"/>
      <c r="O30" s="633"/>
      <c r="P30" s="633"/>
      <c r="Q30" s="634"/>
      <c r="R30" s="634"/>
      <c r="S30" s="634"/>
      <c r="T30" s="634"/>
      <c r="U30" s="634"/>
      <c r="V30" s="631"/>
      <c r="W30" s="633"/>
      <c r="X30" s="633"/>
      <c r="Y30" s="1621">
        <v>3.5197272991006702E-2</v>
      </c>
      <c r="Z30" s="1621">
        <v>3.5197272991006702E-2</v>
      </c>
      <c r="AA30" s="1621">
        <v>3.5197272991006702E-2</v>
      </c>
    </row>
    <row r="31" spans="1:27" ht="26.4">
      <c r="A31" s="1726" t="s">
        <v>179</v>
      </c>
      <c r="B31" s="1618" t="s">
        <v>1227</v>
      </c>
      <c r="C31" s="1622">
        <f>1/24</f>
        <v>4.1666666666666664E-2</v>
      </c>
      <c r="D31" s="633"/>
      <c r="E31" s="633"/>
      <c r="F31" s="1620"/>
      <c r="G31" s="1621"/>
      <c r="H31" s="1621"/>
      <c r="I31" s="644"/>
      <c r="J31" s="1621">
        <v>1.6039074550128474E-2</v>
      </c>
      <c r="K31" s="1621">
        <v>1.6039074550128474E-2</v>
      </c>
      <c r="L31" s="644"/>
      <c r="M31" s="633"/>
      <c r="N31" s="633"/>
      <c r="O31" s="633"/>
      <c r="P31" s="633"/>
      <c r="Q31" s="634"/>
      <c r="R31" s="634"/>
      <c r="S31" s="634"/>
      <c r="T31" s="634"/>
      <c r="U31" s="634"/>
      <c r="V31" s="631"/>
      <c r="W31" s="633"/>
      <c r="X31" s="633"/>
      <c r="Y31" s="1621">
        <f>0.0130782737404225/1.05+0.0033</f>
        <v>1.575549880040238E-2</v>
      </c>
      <c r="Z31" s="1621">
        <f>0.01386/1.05+0.0028</f>
        <v>1.6E-2</v>
      </c>
      <c r="AA31" s="1621">
        <f>0.01386/1.05+0.0028</f>
        <v>1.6E-2</v>
      </c>
    </row>
    <row r="32" spans="1:27" ht="13.8">
      <c r="A32" s="1623" t="s">
        <v>1228</v>
      </c>
      <c r="B32" s="1624" t="s">
        <v>1229</v>
      </c>
      <c r="C32" s="1727">
        <f>1/6</f>
        <v>0.16666666666666666</v>
      </c>
      <c r="D32" s="633"/>
      <c r="E32" s="633"/>
      <c r="F32" s="1625"/>
      <c r="G32" s="1626"/>
      <c r="H32" s="1626"/>
      <c r="I32" s="644"/>
      <c r="J32" s="1621">
        <v>0</v>
      </c>
      <c r="K32" s="1621">
        <v>0</v>
      </c>
      <c r="L32" s="644"/>
      <c r="M32" s="633"/>
      <c r="N32" s="633"/>
      <c r="O32" s="633"/>
      <c r="P32" s="633"/>
      <c r="Q32" s="634"/>
      <c r="R32" s="634"/>
      <c r="S32" s="634"/>
      <c r="T32" s="634"/>
      <c r="U32" s="634"/>
      <c r="V32" s="631"/>
      <c r="W32" s="633"/>
      <c r="X32" s="633"/>
      <c r="Y32" s="1621">
        <v>7.7668213457076597E-3</v>
      </c>
      <c r="Z32" s="1621">
        <v>0</v>
      </c>
      <c r="AA32" s="1621">
        <v>0</v>
      </c>
    </row>
    <row r="33" spans="1:27">
      <c r="A33" s="1627" t="s">
        <v>180</v>
      </c>
      <c r="B33" s="1628" t="s">
        <v>1230</v>
      </c>
      <c r="C33" s="1629"/>
      <c r="D33" s="630"/>
      <c r="E33" s="630"/>
      <c r="F33" s="1630"/>
      <c r="G33" s="1631"/>
      <c r="H33" s="1631"/>
      <c r="I33" s="1613"/>
      <c r="J33" s="1631">
        <v>5.0000000000000001E-3</v>
      </c>
      <c r="K33" s="1631">
        <v>5.0000000000000001E-3</v>
      </c>
      <c r="L33" s="1613"/>
      <c r="M33" s="630"/>
      <c r="N33" s="630"/>
      <c r="O33" s="630"/>
      <c r="P33" s="630"/>
      <c r="Q33" s="1332"/>
      <c r="R33" s="1332"/>
      <c r="S33" s="1332"/>
      <c r="T33" s="1332"/>
      <c r="U33" s="1332"/>
      <c r="V33" s="1613"/>
      <c r="W33" s="630"/>
      <c r="X33" s="630"/>
      <c r="Y33" s="1631">
        <v>5.0000000000000001E-3</v>
      </c>
      <c r="Z33" s="1631">
        <v>5.0000000000000001E-3</v>
      </c>
      <c r="AA33" s="1631">
        <v>5.0000000000000001E-3</v>
      </c>
    </row>
    <row r="34" spans="1:27">
      <c r="A34" s="146" t="s">
        <v>1231</v>
      </c>
      <c r="C34" s="1011"/>
      <c r="D34" s="633"/>
      <c r="E34" s="633"/>
      <c r="F34" s="644"/>
      <c r="G34" s="635"/>
      <c r="H34" s="635"/>
      <c r="I34" s="644"/>
      <c r="J34" s="633"/>
      <c r="K34" s="633"/>
      <c r="L34" s="644"/>
      <c r="M34" s="700"/>
      <c r="N34" s="700"/>
      <c r="O34" s="700"/>
      <c r="P34" s="700"/>
      <c r="Q34" s="700"/>
      <c r="R34" s="700"/>
      <c r="S34" s="700"/>
      <c r="T34" s="700"/>
      <c r="U34" s="700"/>
      <c r="V34" s="631"/>
      <c r="W34" s="700"/>
      <c r="X34" s="700"/>
      <c r="Y34" s="700"/>
      <c r="Z34" s="700"/>
      <c r="AA34" s="700"/>
    </row>
    <row r="35" spans="1:27" ht="26.4">
      <c r="A35" s="560" t="s">
        <v>182</v>
      </c>
      <c r="B35" s="1090" t="s">
        <v>1232</v>
      </c>
      <c r="C35" s="866">
        <v>1</v>
      </c>
      <c r="D35" s="633"/>
      <c r="E35" s="633"/>
      <c r="F35" s="644"/>
      <c r="G35" s="635"/>
      <c r="H35" s="635"/>
      <c r="I35" s="644"/>
      <c r="J35" s="633"/>
      <c r="K35" s="633"/>
      <c r="L35" s="644"/>
      <c r="M35" s="652">
        <v>8.9187096774193494E-2</v>
      </c>
      <c r="N35" s="652">
        <v>8.9187096774193494E-2</v>
      </c>
      <c r="O35" s="653"/>
      <c r="P35" s="653"/>
      <c r="Q35" s="653"/>
      <c r="R35" s="653"/>
      <c r="S35" s="653"/>
      <c r="T35" s="653"/>
      <c r="U35" s="653"/>
      <c r="V35" s="631"/>
      <c r="W35" s="652"/>
      <c r="X35" s="652"/>
      <c r="Y35" s="633"/>
      <c r="Z35" s="633"/>
      <c r="AA35" s="633"/>
    </row>
    <row r="36" spans="1:27" ht="26.4">
      <c r="A36" s="560" t="s">
        <v>183</v>
      </c>
      <c r="B36" s="1090" t="s">
        <v>1233</v>
      </c>
      <c r="C36" s="866">
        <v>1</v>
      </c>
      <c r="D36" s="633"/>
      <c r="E36" s="633"/>
      <c r="F36" s="644"/>
      <c r="G36" s="635"/>
      <c r="H36" s="635"/>
      <c r="I36" s="644"/>
      <c r="J36" s="633"/>
      <c r="K36" s="633"/>
      <c r="L36" s="644"/>
      <c r="M36" s="652">
        <v>5.41935483870968E-2</v>
      </c>
      <c r="N36" s="652">
        <v>5.41935483870968E-2</v>
      </c>
      <c r="O36" s="653"/>
      <c r="P36" s="653"/>
      <c r="Q36" s="653"/>
      <c r="R36" s="653"/>
      <c r="S36" s="653"/>
      <c r="T36" s="653"/>
      <c r="U36" s="653"/>
      <c r="V36" s="631"/>
      <c r="W36" s="652"/>
      <c r="X36" s="652"/>
      <c r="Y36" s="633"/>
      <c r="Z36" s="633"/>
      <c r="AA36" s="633"/>
    </row>
    <row r="37" spans="1:27" ht="26.4">
      <c r="A37" s="560" t="s">
        <v>184</v>
      </c>
      <c r="B37" s="1090" t="s">
        <v>1234</v>
      </c>
      <c r="C37" s="866">
        <v>1</v>
      </c>
      <c r="D37" s="633"/>
      <c r="E37" s="633"/>
      <c r="F37" s="644"/>
      <c r="G37" s="635"/>
      <c r="H37" s="635"/>
      <c r="I37" s="644"/>
      <c r="J37" s="633"/>
      <c r="K37" s="633"/>
      <c r="L37" s="644"/>
      <c r="M37" s="652">
        <v>3.129308755760371E-2</v>
      </c>
      <c r="N37" s="652">
        <v>3.129308755760371E-2</v>
      </c>
      <c r="O37" s="653"/>
      <c r="P37" s="653"/>
      <c r="Q37" s="653"/>
      <c r="R37" s="653"/>
      <c r="S37" s="653"/>
      <c r="T37" s="653"/>
      <c r="U37" s="653"/>
      <c r="V37" s="631"/>
      <c r="W37" s="652"/>
      <c r="X37" s="652"/>
      <c r="Y37" s="633"/>
      <c r="Z37" s="633"/>
      <c r="AA37" s="633"/>
    </row>
    <row r="38" spans="1:27">
      <c r="A38" s="560" t="s">
        <v>185</v>
      </c>
      <c r="B38" s="576" t="s">
        <v>1235</v>
      </c>
      <c r="C38" s="866">
        <v>2</v>
      </c>
      <c r="D38" s="633"/>
      <c r="E38" s="633"/>
      <c r="F38" s="644"/>
      <c r="G38" s="635"/>
      <c r="H38" s="635"/>
      <c r="I38" s="644"/>
      <c r="J38" s="633"/>
      <c r="K38" s="633"/>
      <c r="L38" s="644"/>
      <c r="M38" s="652">
        <v>3.8709677419354839E-3</v>
      </c>
      <c r="N38" s="652">
        <v>3.8709677419354839E-3</v>
      </c>
      <c r="O38" s="653"/>
      <c r="P38" s="653"/>
      <c r="Q38" s="653"/>
      <c r="R38" s="653"/>
      <c r="S38" s="653"/>
      <c r="T38" s="653"/>
      <c r="U38" s="653"/>
      <c r="V38" s="631"/>
      <c r="W38" s="652"/>
      <c r="X38" s="652"/>
      <c r="Y38" s="633"/>
      <c r="Z38" s="633"/>
      <c r="AA38" s="633"/>
    </row>
    <row r="39" spans="1:27">
      <c r="A39" s="561" t="s">
        <v>186</v>
      </c>
      <c r="B39" s="578" t="s">
        <v>1236</v>
      </c>
      <c r="C39" s="866">
        <v>1</v>
      </c>
      <c r="D39" s="633"/>
      <c r="E39" s="633"/>
      <c r="F39" s="644"/>
      <c r="G39" s="635"/>
      <c r="H39" s="635"/>
      <c r="I39" s="644"/>
      <c r="J39" s="633"/>
      <c r="K39" s="633"/>
      <c r="L39" s="644"/>
      <c r="M39" s="652">
        <v>1.9354838709677419E-3</v>
      </c>
      <c r="N39" s="652">
        <v>1.9354838709677419E-3</v>
      </c>
      <c r="O39" s="653"/>
      <c r="P39" s="653"/>
      <c r="Q39" s="653"/>
      <c r="R39" s="653"/>
      <c r="S39" s="653"/>
      <c r="T39" s="653"/>
      <c r="U39" s="653"/>
      <c r="V39" s="631"/>
      <c r="W39" s="652"/>
      <c r="X39" s="652"/>
      <c r="Y39" s="633"/>
      <c r="Z39" s="633"/>
      <c r="AA39" s="633"/>
    </row>
    <row r="40" spans="1:27" ht="26.4">
      <c r="A40" s="560" t="s">
        <v>187</v>
      </c>
      <c r="B40" s="1090" t="s">
        <v>1237</v>
      </c>
      <c r="C40" s="868">
        <v>8.3333333333333329E-2</v>
      </c>
      <c r="D40" s="633"/>
      <c r="E40" s="633"/>
      <c r="F40" s="644"/>
      <c r="G40" s="635"/>
      <c r="H40" s="635"/>
      <c r="I40" s="644"/>
      <c r="J40" s="633"/>
      <c r="K40" s="633"/>
      <c r="L40" s="644"/>
      <c r="M40" s="652">
        <v>0</v>
      </c>
      <c r="N40" s="652">
        <v>3.4649462365591424E-2</v>
      </c>
      <c r="O40" s="653"/>
      <c r="P40" s="653"/>
      <c r="Q40" s="653"/>
      <c r="R40" s="653"/>
      <c r="S40" s="653"/>
      <c r="T40" s="653"/>
      <c r="U40" s="653"/>
      <c r="V40" s="631"/>
      <c r="W40" s="652"/>
      <c r="X40" s="652"/>
      <c r="Y40" s="633"/>
      <c r="Z40" s="633"/>
      <c r="AA40" s="633"/>
    </row>
    <row r="41" spans="1:27">
      <c r="A41" s="560" t="s">
        <v>1322</v>
      </c>
      <c r="B41" s="1090" t="s">
        <v>1323</v>
      </c>
      <c r="C41" s="868">
        <v>0.16666666666666666</v>
      </c>
      <c r="D41" s="633"/>
      <c r="E41" s="633"/>
      <c r="F41" s="644"/>
      <c r="G41" s="635"/>
      <c r="H41" s="635"/>
      <c r="I41" s="644"/>
      <c r="J41" s="633"/>
      <c r="K41" s="633"/>
      <c r="L41" s="644"/>
      <c r="M41" s="652">
        <v>4.7263363189599852E-2</v>
      </c>
      <c r="N41" s="652">
        <v>0</v>
      </c>
      <c r="O41" s="653"/>
      <c r="P41" s="653"/>
      <c r="Q41" s="653"/>
      <c r="R41" s="653"/>
      <c r="S41" s="653"/>
      <c r="T41" s="653"/>
      <c r="U41" s="653"/>
      <c r="V41" s="631"/>
      <c r="W41" s="652"/>
      <c r="X41" s="652"/>
      <c r="Y41" s="633"/>
      <c r="Z41" s="633"/>
      <c r="AA41" s="633"/>
    </row>
    <row r="42" spans="1:27">
      <c r="A42" s="560" t="s">
        <v>188</v>
      </c>
      <c r="B42" s="576" t="s">
        <v>1238</v>
      </c>
      <c r="C42" s="868">
        <v>0.16666666666666666</v>
      </c>
      <c r="D42" s="633"/>
      <c r="E42" s="633"/>
      <c r="F42" s="644"/>
      <c r="G42" s="635"/>
      <c r="H42" s="635"/>
      <c r="I42" s="644"/>
      <c r="J42" s="633"/>
      <c r="K42" s="633"/>
      <c r="L42" s="644"/>
      <c r="M42" s="652">
        <v>6.7913978494623609E-3</v>
      </c>
      <c r="N42" s="652">
        <v>6.7913978494623609E-3</v>
      </c>
      <c r="O42" s="653"/>
      <c r="P42" s="653"/>
      <c r="Q42" s="653"/>
      <c r="R42" s="653"/>
      <c r="S42" s="653"/>
      <c r="T42" s="653"/>
      <c r="U42" s="653"/>
      <c r="V42" s="631"/>
      <c r="W42" s="652"/>
      <c r="X42" s="652"/>
      <c r="Y42" s="633"/>
      <c r="Z42" s="633"/>
      <c r="AA42" s="633"/>
    </row>
    <row r="43" spans="1:27">
      <c r="A43" s="560" t="s">
        <v>189</v>
      </c>
      <c r="B43" s="576" t="s">
        <v>190</v>
      </c>
      <c r="C43" s="868" t="s">
        <v>1324</v>
      </c>
      <c r="D43" s="633"/>
      <c r="E43" s="633"/>
      <c r="F43" s="644"/>
      <c r="G43" s="635"/>
      <c r="H43" s="635"/>
      <c r="I43" s="644"/>
      <c r="J43" s="633"/>
      <c r="K43" s="633"/>
      <c r="L43" s="644"/>
      <c r="M43" s="652">
        <v>1.4516129032258063E-3</v>
      </c>
      <c r="N43" s="652">
        <v>9.6774193548387097E-4</v>
      </c>
      <c r="O43" s="653"/>
      <c r="P43" s="653"/>
      <c r="Q43" s="653"/>
      <c r="R43" s="653"/>
      <c r="S43" s="653"/>
      <c r="T43" s="653"/>
      <c r="U43" s="653"/>
      <c r="V43" s="631"/>
      <c r="W43" s="652"/>
      <c r="X43" s="652"/>
      <c r="Y43" s="633"/>
      <c r="Z43" s="633"/>
      <c r="AA43" s="633"/>
    </row>
    <row r="44" spans="1:27">
      <c r="A44" s="580"/>
      <c r="B44" s="581"/>
      <c r="C44" s="869"/>
      <c r="D44" s="630"/>
      <c r="E44" s="630"/>
      <c r="F44" s="644"/>
      <c r="G44" s="643"/>
      <c r="H44" s="643"/>
      <c r="I44" s="644"/>
      <c r="J44" s="630"/>
      <c r="K44" s="630"/>
      <c r="L44" s="644"/>
      <c r="M44" s="1012"/>
      <c r="N44" s="1012"/>
      <c r="O44" s="654"/>
      <c r="P44" s="654"/>
      <c r="Q44" s="654"/>
      <c r="R44" s="654"/>
      <c r="S44" s="654"/>
      <c r="T44" s="654"/>
      <c r="U44" s="654"/>
      <c r="V44" s="631"/>
      <c r="W44" s="1012"/>
      <c r="X44" s="1012"/>
      <c r="Y44" s="630"/>
      <c r="Z44" s="630"/>
      <c r="AA44" s="630"/>
    </row>
    <row r="45" spans="1:27" s="556" customFormat="1" ht="19.5" customHeight="1">
      <c r="A45" s="1093" t="s">
        <v>1239</v>
      </c>
      <c r="B45" s="1094"/>
      <c r="C45" s="1091"/>
      <c r="D45" s="655"/>
      <c r="E45" s="655"/>
      <c r="F45" s="863"/>
      <c r="G45" s="657"/>
      <c r="H45" s="657"/>
      <c r="I45" s="863"/>
      <c r="J45" s="655"/>
      <c r="K45" s="655"/>
      <c r="L45" s="863"/>
      <c r="M45" s="1086"/>
      <c r="N45" s="1086"/>
      <c r="O45" s="659">
        <f t="shared" ref="O45:U45" si="0">SUM(O46:O54)</f>
        <v>0.36284987785266198</v>
      </c>
      <c r="P45" s="659">
        <f t="shared" si="0"/>
        <v>0.36284987785266198</v>
      </c>
      <c r="Q45" s="659">
        <f t="shared" si="0"/>
        <v>0.43498509311432826</v>
      </c>
      <c r="R45" s="659">
        <f t="shared" si="0"/>
        <v>0.43498509311432826</v>
      </c>
      <c r="S45" s="659">
        <f t="shared" si="0"/>
        <v>0.43498509311432826</v>
      </c>
      <c r="T45" s="659">
        <f t="shared" si="0"/>
        <v>0.39460301010324295</v>
      </c>
      <c r="U45" s="659">
        <f t="shared" si="0"/>
        <v>0.39460301010324295</v>
      </c>
      <c r="V45" s="656"/>
      <c r="W45" s="1730">
        <f>SUM(W46:W54)</f>
        <v>0.38997022532922027</v>
      </c>
      <c r="X45" s="1013">
        <f>SUM(X46:X54)</f>
        <v>0.39007022532922025</v>
      </c>
      <c r="Y45" s="655"/>
      <c r="Z45" s="655"/>
      <c r="AA45" s="655"/>
    </row>
    <row r="46" spans="1:27" s="556" customFormat="1" ht="52.8">
      <c r="A46" s="562" t="s">
        <v>490</v>
      </c>
      <c r="B46" s="1090" t="s">
        <v>491</v>
      </c>
      <c r="C46" s="1091">
        <v>1</v>
      </c>
      <c r="D46" s="655"/>
      <c r="E46" s="655"/>
      <c r="F46" s="863"/>
      <c r="G46" s="657"/>
      <c r="H46" s="657"/>
      <c r="I46" s="863"/>
      <c r="J46" s="655"/>
      <c r="K46" s="655"/>
      <c r="L46" s="863"/>
      <c r="M46" s="1014"/>
      <c r="N46" s="1014"/>
      <c r="O46" s="658">
        <v>5.341415804269628E-2</v>
      </c>
      <c r="P46" s="658">
        <v>5.341415804269628E-2</v>
      </c>
      <c r="Q46" s="658">
        <v>5.341415804269628E-2</v>
      </c>
      <c r="R46" s="658">
        <v>5.341415804269628E-2</v>
      </c>
      <c r="S46" s="658">
        <v>5.341415804269628E-2</v>
      </c>
      <c r="T46" s="658">
        <v>5.341415804269628E-2</v>
      </c>
      <c r="U46" s="658">
        <v>5.341415804269628E-2</v>
      </c>
      <c r="V46" s="656"/>
      <c r="W46" s="1014">
        <v>5.341415804269628E-2</v>
      </c>
      <c r="X46" s="658">
        <v>5.341415804269628E-2</v>
      </c>
      <c r="Y46" s="655"/>
      <c r="Z46" s="655"/>
      <c r="AA46" s="655"/>
    </row>
    <row r="47" spans="1:27" s="556" customFormat="1" ht="26.4">
      <c r="A47" s="562" t="s">
        <v>492</v>
      </c>
      <c r="B47" s="1090" t="s">
        <v>493</v>
      </c>
      <c r="C47" s="1091">
        <v>1</v>
      </c>
      <c r="D47" s="655"/>
      <c r="E47" s="655"/>
      <c r="F47" s="863"/>
      <c r="G47" s="657"/>
      <c r="H47" s="657"/>
      <c r="I47" s="863"/>
      <c r="J47" s="655"/>
      <c r="K47" s="655"/>
      <c r="L47" s="863"/>
      <c r="M47" s="1014"/>
      <c r="N47" s="1014"/>
      <c r="O47" s="658">
        <v>7.9690476190476187E-2</v>
      </c>
      <c r="P47" s="658">
        <v>7.9690476190476187E-2</v>
      </c>
      <c r="Q47" s="658">
        <v>7.9690476190476187E-2</v>
      </c>
      <c r="R47" s="658">
        <v>7.9690476190476187E-2</v>
      </c>
      <c r="S47" s="658">
        <v>7.9690476190476187E-2</v>
      </c>
      <c r="T47" s="658">
        <v>7.9690476190476187E-2</v>
      </c>
      <c r="U47" s="658">
        <v>7.9690476190476187E-2</v>
      </c>
      <c r="V47" s="656"/>
      <c r="W47" s="1014">
        <v>7.9690476190476187E-2</v>
      </c>
      <c r="X47" s="658">
        <v>7.9790476190476189E-2</v>
      </c>
      <c r="Y47" s="655"/>
      <c r="Z47" s="655"/>
      <c r="AA47" s="655"/>
    </row>
    <row r="48" spans="1:27" s="556" customFormat="1">
      <c r="A48" s="562" t="s">
        <v>494</v>
      </c>
      <c r="B48" s="1090" t="s">
        <v>495</v>
      </c>
      <c r="C48" s="1091">
        <v>1</v>
      </c>
      <c r="D48" s="655"/>
      <c r="E48" s="655"/>
      <c r="F48" s="863"/>
      <c r="G48" s="657"/>
      <c r="H48" s="657"/>
      <c r="I48" s="863"/>
      <c r="J48" s="655"/>
      <c r="K48" s="655"/>
      <c r="L48" s="863"/>
      <c r="M48" s="1014"/>
      <c r="N48" s="1014"/>
      <c r="O48" s="658">
        <v>8.6199999999999999E-2</v>
      </c>
      <c r="P48" s="658">
        <v>8.6199999999999999E-2</v>
      </c>
      <c r="Q48" s="658">
        <v>8.6199999999999999E-2</v>
      </c>
      <c r="R48" s="658">
        <v>8.6199999999999999E-2</v>
      </c>
      <c r="S48" s="658">
        <v>8.6199999999999999E-2</v>
      </c>
      <c r="T48" s="658">
        <v>8.6199999999999999E-2</v>
      </c>
      <c r="U48" s="658">
        <v>8.6199999999999999E-2</v>
      </c>
      <c r="V48" s="656"/>
      <c r="W48" s="1014">
        <v>8.6199999999999999E-2</v>
      </c>
      <c r="X48" s="1014">
        <v>8.6199999999999999E-2</v>
      </c>
      <c r="Y48" s="655"/>
      <c r="Z48" s="655"/>
      <c r="AA48" s="655"/>
    </row>
    <row r="49" spans="1:27" s="556" customFormat="1" ht="39.6">
      <c r="A49" s="562" t="s">
        <v>496</v>
      </c>
      <c r="B49" s="1090" t="s">
        <v>497</v>
      </c>
      <c r="C49" s="1091">
        <v>1</v>
      </c>
      <c r="D49" s="655"/>
      <c r="E49" s="655"/>
      <c r="F49" s="863"/>
      <c r="G49" s="657"/>
      <c r="H49" s="657"/>
      <c r="I49" s="863"/>
      <c r="J49" s="655"/>
      <c r="K49" s="655"/>
      <c r="L49" s="863"/>
      <c r="M49" s="1014"/>
      <c r="N49" s="1014"/>
      <c r="O49" s="658">
        <v>4.5400000000000003E-2</v>
      </c>
      <c r="P49" s="658">
        <v>4.5400000000000003E-2</v>
      </c>
      <c r="Q49" s="658">
        <v>4.5400000000000003E-2</v>
      </c>
      <c r="R49" s="658">
        <v>4.5400000000000003E-2</v>
      </c>
      <c r="S49" s="658">
        <v>4.5400000000000003E-2</v>
      </c>
      <c r="T49" s="658">
        <v>4.5400000000000003E-2</v>
      </c>
      <c r="U49" s="658">
        <v>4.5400000000000003E-2</v>
      </c>
      <c r="V49" s="656"/>
      <c r="W49" s="1014">
        <v>4.5400000000000003E-2</v>
      </c>
      <c r="X49" s="1014">
        <v>4.5400000000000003E-2</v>
      </c>
      <c r="Y49" s="655"/>
      <c r="Z49" s="655"/>
      <c r="AA49" s="655"/>
    </row>
    <row r="50" spans="1:27" s="556" customFormat="1">
      <c r="A50" s="562" t="s">
        <v>498</v>
      </c>
      <c r="B50" s="1090" t="s">
        <v>499</v>
      </c>
      <c r="C50" s="1091">
        <v>0.25</v>
      </c>
      <c r="D50" s="655"/>
      <c r="E50" s="655"/>
      <c r="F50" s="863"/>
      <c r="G50" s="657"/>
      <c r="H50" s="657"/>
      <c r="I50" s="863"/>
      <c r="J50" s="655"/>
      <c r="K50" s="655"/>
      <c r="L50" s="863"/>
      <c r="M50" s="1014"/>
      <c r="N50" s="1014"/>
      <c r="O50" s="658">
        <v>3.4393890177880852E-2</v>
      </c>
      <c r="P50" s="658">
        <v>3.4393890177880852E-2</v>
      </c>
      <c r="Q50" s="658">
        <v>3.4393890177880852E-2</v>
      </c>
      <c r="R50" s="658">
        <v>3.4393890177880852E-2</v>
      </c>
      <c r="S50" s="658">
        <v>3.4393890177880852E-2</v>
      </c>
      <c r="T50" s="658">
        <v>0</v>
      </c>
      <c r="U50" s="658">
        <v>0</v>
      </c>
      <c r="V50" s="656"/>
      <c r="W50" s="1014">
        <v>4.3677398262843337E-2</v>
      </c>
      <c r="X50" s="1014">
        <v>4.3677398262843337E-2</v>
      </c>
      <c r="Y50" s="655"/>
      <c r="Z50" s="655"/>
      <c r="AA50" s="655"/>
    </row>
    <row r="51" spans="1:27" s="556" customFormat="1">
      <c r="A51" s="562" t="s">
        <v>500</v>
      </c>
      <c r="B51" s="1090" t="s">
        <v>501</v>
      </c>
      <c r="C51" s="1091">
        <v>0.25</v>
      </c>
      <c r="D51" s="655"/>
      <c r="E51" s="655"/>
      <c r="F51" s="863"/>
      <c r="G51" s="657"/>
      <c r="H51" s="657"/>
      <c r="I51" s="863"/>
      <c r="J51" s="655"/>
      <c r="K51" s="655"/>
      <c r="L51" s="863"/>
      <c r="M51" s="1014"/>
      <c r="N51" s="1014"/>
      <c r="O51" s="658">
        <v>8.0881928332044283E-3</v>
      </c>
      <c r="P51" s="658">
        <v>8.0881928332044283E-3</v>
      </c>
      <c r="Q51" s="658">
        <v>5.9881928332044289E-3</v>
      </c>
      <c r="R51" s="658">
        <v>5.9881928332044289E-3</v>
      </c>
      <c r="S51" s="658">
        <v>5.9881928332044289E-3</v>
      </c>
      <c r="T51" s="658">
        <v>0</v>
      </c>
      <c r="U51" s="658">
        <v>0</v>
      </c>
      <c r="V51" s="656"/>
      <c r="W51" s="1014">
        <v>5.9881928332044289E-3</v>
      </c>
      <c r="X51" s="658">
        <v>5.9881928332044289E-3</v>
      </c>
      <c r="Y51" s="655"/>
      <c r="Z51" s="655"/>
      <c r="AA51" s="655"/>
    </row>
    <row r="52" spans="1:27" s="556" customFormat="1" ht="52.8">
      <c r="A52" s="562" t="s">
        <v>502</v>
      </c>
      <c r="B52" s="1090" t="s">
        <v>503</v>
      </c>
      <c r="C52" s="1091">
        <v>0.25</v>
      </c>
      <c r="D52" s="655"/>
      <c r="E52" s="655"/>
      <c r="F52" s="863"/>
      <c r="G52" s="657"/>
      <c r="H52" s="657"/>
      <c r="I52" s="863"/>
      <c r="J52" s="655"/>
      <c r="K52" s="655"/>
      <c r="L52" s="863"/>
      <c r="M52" s="1014"/>
      <c r="N52" s="1014"/>
      <c r="O52" s="658"/>
      <c r="P52" s="658"/>
      <c r="Q52" s="658">
        <v>0.12989837587007047</v>
      </c>
      <c r="R52" s="658">
        <v>0.12989837587007047</v>
      </c>
      <c r="S52" s="658">
        <v>0.12989837587007047</v>
      </c>
      <c r="T52" s="658">
        <v>0.12989837587007047</v>
      </c>
      <c r="U52" s="658">
        <v>0.12989837587007047</v>
      </c>
      <c r="V52" s="656"/>
      <c r="W52" s="1014"/>
      <c r="X52" s="1014"/>
      <c r="Y52" s="655"/>
      <c r="Z52" s="655"/>
      <c r="AA52" s="655"/>
    </row>
    <row r="53" spans="1:27" s="556" customFormat="1" ht="39.6">
      <c r="A53" s="562" t="s">
        <v>1240</v>
      </c>
      <c r="B53" s="1090" t="s">
        <v>504</v>
      </c>
      <c r="C53" s="1092" t="s">
        <v>1241</v>
      </c>
      <c r="D53" s="655"/>
      <c r="E53" s="655"/>
      <c r="F53" s="863"/>
      <c r="G53" s="657"/>
      <c r="H53" s="657"/>
      <c r="I53" s="863"/>
      <c r="J53" s="655"/>
      <c r="K53" s="655"/>
      <c r="L53" s="863"/>
      <c r="M53" s="1014"/>
      <c r="N53" s="1014"/>
      <c r="O53" s="658"/>
      <c r="P53" s="658"/>
      <c r="Q53" s="658"/>
      <c r="R53" s="658"/>
      <c r="S53" s="658"/>
      <c r="T53" s="658"/>
      <c r="U53" s="658"/>
      <c r="V53" s="656"/>
      <c r="W53" s="1014">
        <v>7.5599999999999987E-2</v>
      </c>
      <c r="X53" s="1014">
        <v>7.5599999999999987E-2</v>
      </c>
      <c r="Y53" s="655"/>
      <c r="Z53" s="655"/>
      <c r="AA53" s="655"/>
    </row>
    <row r="54" spans="1:27" s="556" customFormat="1" ht="39.6">
      <c r="A54" s="1728" t="s">
        <v>486</v>
      </c>
      <c r="B54" s="579" t="s">
        <v>504</v>
      </c>
      <c r="C54" s="1089">
        <v>8.3333333333333329E-2</v>
      </c>
      <c r="D54" s="660"/>
      <c r="E54" s="660"/>
      <c r="F54" s="863"/>
      <c r="G54" s="661"/>
      <c r="H54" s="661"/>
      <c r="I54" s="863"/>
      <c r="J54" s="660"/>
      <c r="K54" s="660"/>
      <c r="L54" s="863"/>
      <c r="M54" s="1015"/>
      <c r="N54" s="1015"/>
      <c r="O54" s="662">
        <v>5.5663160608404184E-2</v>
      </c>
      <c r="P54" s="662">
        <v>5.5663160608404184E-2</v>
      </c>
      <c r="Q54" s="662"/>
      <c r="R54" s="662"/>
      <c r="S54" s="662"/>
      <c r="T54" s="662"/>
      <c r="U54" s="662"/>
      <c r="V54" s="656"/>
      <c r="W54" s="1015"/>
      <c r="X54" s="1015"/>
      <c r="Y54" s="660"/>
      <c r="Z54" s="660"/>
      <c r="AA54" s="660"/>
    </row>
    <row r="55" spans="1:27" s="556" customFormat="1" ht="13.8">
      <c r="A55" s="1632" t="s">
        <v>1242</v>
      </c>
      <c r="B55" s="1090"/>
      <c r="C55" s="1091"/>
      <c r="D55" s="655"/>
      <c r="E55" s="655"/>
      <c r="F55" s="863"/>
      <c r="G55" s="657"/>
      <c r="H55" s="657"/>
      <c r="I55" s="863"/>
      <c r="J55" s="655"/>
      <c r="K55" s="655"/>
      <c r="L55" s="863"/>
      <c r="M55" s="1014"/>
      <c r="N55" s="1014"/>
      <c r="O55" s="658"/>
      <c r="P55" s="658"/>
      <c r="Q55" s="658"/>
      <c r="R55" s="658"/>
      <c r="S55" s="658"/>
      <c r="T55" s="658"/>
      <c r="U55" s="658"/>
      <c r="V55" s="656"/>
      <c r="W55" s="1014"/>
      <c r="X55" s="1014"/>
      <c r="Y55" s="655"/>
      <c r="Z55" s="655"/>
      <c r="AA55" s="655"/>
    </row>
    <row r="56" spans="1:27" s="598" customFormat="1">
      <c r="A56" s="1633" t="s">
        <v>288</v>
      </c>
      <c r="B56" s="1634"/>
      <c r="C56" s="1619">
        <v>1</v>
      </c>
      <c r="D56" s="641"/>
      <c r="E56" s="641"/>
      <c r="F56" s="1635"/>
      <c r="G56" s="1636"/>
      <c r="H56" s="1636"/>
      <c r="I56" s="642"/>
      <c r="J56" s="1621">
        <v>9.0035253776549487E-2</v>
      </c>
      <c r="K56" s="1621">
        <v>9.0035253776549487E-2</v>
      </c>
      <c r="L56" s="642"/>
      <c r="M56" s="641"/>
      <c r="N56" s="641"/>
      <c r="O56" s="641"/>
      <c r="P56" s="641"/>
      <c r="Q56" s="648"/>
      <c r="R56" s="648"/>
      <c r="S56" s="648"/>
      <c r="T56" s="648"/>
      <c r="U56" s="648"/>
      <c r="V56" s="642"/>
      <c r="W56" s="635">
        <v>0.31137067496040183</v>
      </c>
      <c r="X56" s="635">
        <v>0.51895112493400308</v>
      </c>
      <c r="Y56" s="1621">
        <v>0.10379022498680061</v>
      </c>
      <c r="Z56" s="1621">
        <v>0.10379022498680061</v>
      </c>
      <c r="AA56" s="1621">
        <v>0.10379022498680061</v>
      </c>
    </row>
    <row r="57" spans="1:27" s="598" customFormat="1">
      <c r="A57" s="1637" t="s">
        <v>305</v>
      </c>
      <c r="B57" s="1638"/>
      <c r="C57" s="1639">
        <v>1</v>
      </c>
      <c r="D57" s="1640"/>
      <c r="E57" s="1640"/>
      <c r="F57" s="642"/>
      <c r="G57" s="629"/>
      <c r="H57" s="629"/>
      <c r="I57" s="642"/>
      <c r="J57" s="1088"/>
      <c r="K57" s="1088"/>
      <c r="L57" s="1641"/>
      <c r="M57" s="1012">
        <v>0.18377690248324868</v>
      </c>
      <c r="N57" s="1012">
        <v>0.18377690248324868</v>
      </c>
      <c r="O57" s="1012">
        <v>0.36755380496649737</v>
      </c>
      <c r="P57" s="1012">
        <v>0.36755380496649737</v>
      </c>
      <c r="Q57" s="1012">
        <v>0.36755380496649737</v>
      </c>
      <c r="R57" s="1012">
        <v>0.36755380496649737</v>
      </c>
      <c r="S57" s="1012">
        <v>0.36755380496649737</v>
      </c>
      <c r="T57" s="1012">
        <v>0.36755380496649737</v>
      </c>
      <c r="U57" s="1012">
        <v>0.36755380496649737</v>
      </c>
      <c r="V57" s="647"/>
      <c r="W57" s="1642"/>
      <c r="X57" s="1642"/>
      <c r="Y57" s="1088"/>
      <c r="Z57" s="1088"/>
      <c r="AA57" s="1088"/>
    </row>
    <row r="58" spans="1:27" ht="17.25" customHeight="1">
      <c r="A58" s="1632" t="s">
        <v>1243</v>
      </c>
      <c r="B58" s="576"/>
      <c r="C58" s="868"/>
      <c r="D58" s="633"/>
      <c r="E58" s="633"/>
      <c r="F58" s="644"/>
      <c r="G58" s="635"/>
      <c r="H58" s="635"/>
      <c r="I58" s="644"/>
      <c r="J58" s="633"/>
      <c r="K58" s="633"/>
      <c r="L58" s="644"/>
      <c r="M58" s="652"/>
      <c r="N58" s="652"/>
      <c r="O58" s="653"/>
      <c r="P58" s="653"/>
      <c r="Q58" s="653"/>
      <c r="R58" s="653"/>
      <c r="S58" s="653"/>
      <c r="T58" s="653"/>
      <c r="U58" s="653"/>
      <c r="V58" s="631"/>
      <c r="W58" s="652"/>
      <c r="X58" s="652"/>
      <c r="Y58" s="633"/>
      <c r="Z58" s="633"/>
      <c r="AA58" s="633"/>
    </row>
    <row r="59" spans="1:27">
      <c r="A59" s="560" t="s">
        <v>1244</v>
      </c>
      <c r="B59" s="576"/>
      <c r="C59" s="868"/>
      <c r="D59" s="635">
        <v>0</v>
      </c>
      <c r="E59" s="635">
        <v>0</v>
      </c>
      <c r="F59" s="644"/>
      <c r="G59" s="635">
        <v>0</v>
      </c>
      <c r="H59" s="635">
        <v>0</v>
      </c>
      <c r="I59" s="644"/>
      <c r="J59" s="635">
        <v>0</v>
      </c>
      <c r="K59" s="635">
        <v>0</v>
      </c>
      <c r="L59" s="635">
        <v>0</v>
      </c>
      <c r="M59" s="635">
        <v>0</v>
      </c>
      <c r="N59" s="635">
        <v>0</v>
      </c>
      <c r="O59" s="653">
        <v>0</v>
      </c>
      <c r="P59" s="653">
        <v>0</v>
      </c>
      <c r="Q59" s="653">
        <v>0</v>
      </c>
      <c r="R59" s="653">
        <v>0</v>
      </c>
      <c r="S59" s="653">
        <v>0</v>
      </c>
      <c r="T59" s="653">
        <v>0</v>
      </c>
      <c r="U59" s="653">
        <v>0</v>
      </c>
      <c r="V59" s="644"/>
      <c r="W59" s="652">
        <v>0</v>
      </c>
      <c r="X59" s="652">
        <v>0</v>
      </c>
      <c r="Y59" s="652">
        <v>0</v>
      </c>
      <c r="Z59" s="652">
        <v>0</v>
      </c>
      <c r="AA59" s="652">
        <v>0</v>
      </c>
    </row>
    <row r="60" spans="1:27">
      <c r="A60" s="1633" t="s">
        <v>1245</v>
      </c>
      <c r="B60" s="1643" t="s">
        <v>505</v>
      </c>
      <c r="C60" s="867"/>
      <c r="D60" s="635">
        <v>0</v>
      </c>
      <c r="E60" s="635">
        <v>0</v>
      </c>
      <c r="F60" s="644"/>
      <c r="G60" s="635">
        <v>0</v>
      </c>
      <c r="H60" s="635">
        <v>0</v>
      </c>
      <c r="I60" s="644"/>
      <c r="J60" s="635">
        <v>0</v>
      </c>
      <c r="K60" s="635">
        <v>0</v>
      </c>
      <c r="L60" s="635">
        <v>0</v>
      </c>
      <c r="M60" s="635">
        <v>0</v>
      </c>
      <c r="N60" s="635">
        <v>0</v>
      </c>
      <c r="O60" s="1863">
        <v>0.12675146219859873</v>
      </c>
      <c r="P60" s="1863">
        <v>0.12675146219859873</v>
      </c>
      <c r="Q60" s="1863">
        <v>0.13460434682954936</v>
      </c>
      <c r="R60" s="1863">
        <v>0.13460434682954936</v>
      </c>
      <c r="S60" s="1863">
        <v>0.13460434682954936</v>
      </c>
      <c r="T60" s="1863">
        <v>0.13460434682954936</v>
      </c>
      <c r="U60" s="1863">
        <v>0.13460434682954936</v>
      </c>
      <c r="V60" s="644"/>
      <c r="W60" s="1864">
        <v>0.13192229361816468</v>
      </c>
      <c r="X60" s="1864">
        <v>0.15734841603336908</v>
      </c>
      <c r="Y60" s="635">
        <v>0</v>
      </c>
      <c r="Z60" s="635">
        <v>0</v>
      </c>
      <c r="AA60" s="635">
        <v>0</v>
      </c>
    </row>
    <row r="61" spans="1:27">
      <c r="A61" s="1633" t="s">
        <v>1246</v>
      </c>
      <c r="B61" s="1643"/>
      <c r="C61" s="867"/>
      <c r="D61" s="635">
        <v>1.5351476768971496E-3</v>
      </c>
      <c r="E61" s="635">
        <v>1.5351476768971496E-3</v>
      </c>
      <c r="F61" s="1865"/>
      <c r="G61" s="635">
        <v>1.5351476768971496E-3</v>
      </c>
      <c r="H61" s="635">
        <v>1.5351476768971496E-3</v>
      </c>
      <c r="I61" s="644"/>
      <c r="J61" s="1866">
        <v>1.0030103199163105E-2</v>
      </c>
      <c r="K61" s="1866">
        <v>1.0030103199163105E-2</v>
      </c>
      <c r="L61" s="644"/>
      <c r="M61" s="1864">
        <v>1.2317767264192576E-2</v>
      </c>
      <c r="N61" s="1864">
        <v>1.2317767264192576E-2</v>
      </c>
      <c r="O61" s="1863">
        <v>8.4798513442724561E-3</v>
      </c>
      <c r="P61" s="1863">
        <v>8.4798513442724561E-3</v>
      </c>
      <c r="Q61" s="1863">
        <v>8.3035149018228366E-3</v>
      </c>
      <c r="R61" s="1863">
        <v>8.3035149018228366E-3</v>
      </c>
      <c r="S61" s="1863">
        <v>8.3035149018228366E-3</v>
      </c>
      <c r="T61" s="1863">
        <v>8.3035149018228366E-3</v>
      </c>
      <c r="U61" s="1863">
        <v>8.3035149018228366E-3</v>
      </c>
      <c r="V61" s="644"/>
      <c r="W61" s="1864">
        <v>7.246435846631611E-3</v>
      </c>
      <c r="X61" s="1864">
        <v>5.6558416823054014E-3</v>
      </c>
      <c r="Y61" s="1866">
        <v>1.0917670796734402E-2</v>
      </c>
      <c r="Z61" s="1866">
        <v>1.1763404421274069E-2</v>
      </c>
      <c r="AA61" s="1866">
        <v>1.1763404421274069E-2</v>
      </c>
    </row>
    <row r="62" spans="1:27">
      <c r="A62" s="1633" t="s">
        <v>1247</v>
      </c>
      <c r="B62" s="1643"/>
      <c r="C62" s="867"/>
      <c r="D62" s="1867">
        <v>2.1720197359489955E-2</v>
      </c>
      <c r="E62" s="1867">
        <v>2.1720197359489955E-2</v>
      </c>
      <c r="F62" s="1868"/>
      <c r="G62" s="635">
        <v>2.1720197359489955E-2</v>
      </c>
      <c r="H62" s="635">
        <v>2.1720197359489955E-2</v>
      </c>
      <c r="I62" s="644"/>
      <c r="J62" s="1866">
        <v>0.11757563861029587</v>
      </c>
      <c r="K62" s="1866">
        <v>0.11757563861029587</v>
      </c>
      <c r="L62" s="644"/>
      <c r="M62" s="1864">
        <v>0.23379111768953195</v>
      </c>
      <c r="N62" s="1864">
        <v>0.23379111768953195</v>
      </c>
      <c r="O62" s="1863">
        <v>0.24613009334536931</v>
      </c>
      <c r="P62" s="1863">
        <v>0.24613009334536931</v>
      </c>
      <c r="Q62" s="1863">
        <v>0.24613009334536931</v>
      </c>
      <c r="R62" s="1863">
        <v>0.24613009334536931</v>
      </c>
      <c r="S62" s="1863">
        <v>0.24613009334536931</v>
      </c>
      <c r="T62" s="1863">
        <v>0.24613009334536931</v>
      </c>
      <c r="U62" s="1863">
        <v>0.24613009334536931</v>
      </c>
      <c r="V62" s="631"/>
      <c r="W62" s="1864">
        <v>0.24613009334536931</v>
      </c>
      <c r="X62" s="1864">
        <v>0.24613009334536931</v>
      </c>
      <c r="Y62" s="1866">
        <v>0.12790107276681106</v>
      </c>
      <c r="Z62" s="1866">
        <v>0.11583935303798781</v>
      </c>
      <c r="AA62" s="1866">
        <v>0.11583935303798781</v>
      </c>
    </row>
    <row r="63" spans="1:27" s="598" customFormat="1">
      <c r="A63" s="1068" t="s">
        <v>1278</v>
      </c>
      <c r="B63" s="1244" t="s">
        <v>1279</v>
      </c>
      <c r="C63" s="1247"/>
      <c r="D63" s="1203">
        <v>0</v>
      </c>
      <c r="E63" s="1203">
        <v>0</v>
      </c>
      <c r="F63" s="852"/>
      <c r="G63" s="1203">
        <v>0</v>
      </c>
      <c r="H63" s="1203">
        <v>0</v>
      </c>
      <c r="I63" s="644"/>
      <c r="J63" s="1202">
        <v>-0.03</v>
      </c>
      <c r="K63" s="1202">
        <v>-0.03</v>
      </c>
      <c r="L63" s="644"/>
      <c r="M63" s="1202">
        <v>0</v>
      </c>
      <c r="N63" s="1202">
        <v>0</v>
      </c>
      <c r="O63" s="1202">
        <v>0</v>
      </c>
      <c r="P63" s="1202">
        <v>0</v>
      </c>
      <c r="Q63" s="1202">
        <v>0</v>
      </c>
      <c r="R63" s="1202">
        <v>0</v>
      </c>
      <c r="S63" s="1202">
        <v>0</v>
      </c>
      <c r="T63" s="1202">
        <v>0</v>
      </c>
      <c r="U63" s="1202">
        <v>0</v>
      </c>
      <c r="V63" s="647"/>
      <c r="W63" s="1202">
        <v>0</v>
      </c>
      <c r="X63" s="1202">
        <v>0</v>
      </c>
      <c r="Y63" s="1202">
        <v>-0.03</v>
      </c>
      <c r="Z63" s="1202">
        <v>-0.03</v>
      </c>
      <c r="AA63" s="1202">
        <v>-0.03</v>
      </c>
    </row>
    <row r="64" spans="1:27">
      <c r="A64" s="561" t="s">
        <v>1248</v>
      </c>
      <c r="B64" s="577"/>
      <c r="C64" s="870">
        <f>'[6]Business charge'!B7</f>
        <v>0.01</v>
      </c>
      <c r="D64" s="1729">
        <f>$C$64*D28</f>
        <v>8.8099563239552167E-4</v>
      </c>
      <c r="E64" s="1729">
        <f>$C$64*E28</f>
        <v>8.6808807225806459E-4</v>
      </c>
      <c r="F64" s="644"/>
      <c r="G64" s="1729">
        <f t="shared" ref="G64:H64" si="1">$C$64*G28</f>
        <v>8.8099563239552167E-4</v>
      </c>
      <c r="H64" s="1729">
        <f t="shared" si="1"/>
        <v>8.6808807225806459E-4</v>
      </c>
      <c r="I64" s="644"/>
      <c r="J64" s="635">
        <f>$C$64*SUM(J18:J33,J56)+$C$64*J30</f>
        <v>2.624483166178658E-3</v>
      </c>
      <c r="K64" s="635">
        <f>$C$64*SUM(K18:K33,K56)+$C$64*K30</f>
        <v>2.624483166178658E-3</v>
      </c>
      <c r="L64" s="644"/>
      <c r="M64" s="652">
        <f>$C$64*SUM(M19:M54,M57)</f>
        <v>5.0063936475733392E-3</v>
      </c>
      <c r="N64" s="652">
        <f>$C$64*SUM(N19:N54,N57)</f>
        <v>4.875415929655836E-3</v>
      </c>
      <c r="O64" s="652">
        <f t="shared" ref="O64:U64" si="2">$C$64*SUM(O18:O45,O57)</f>
        <v>8.112795868191594E-3</v>
      </c>
      <c r="P64" s="652">
        <f t="shared" si="2"/>
        <v>8.112795868191594E-3</v>
      </c>
      <c r="Q64" s="652">
        <f t="shared" si="2"/>
        <v>8.8341480208082562E-3</v>
      </c>
      <c r="R64" s="652">
        <f t="shared" si="2"/>
        <v>8.8341480208082562E-3</v>
      </c>
      <c r="S64" s="652">
        <f t="shared" si="2"/>
        <v>8.8341480208082562E-3</v>
      </c>
      <c r="T64" s="652">
        <f t="shared" si="2"/>
        <v>8.4303271906974037E-3</v>
      </c>
      <c r="U64" s="652">
        <f t="shared" si="2"/>
        <v>8.4303271906974037E-3</v>
      </c>
      <c r="V64" s="631"/>
      <c r="W64" s="652">
        <f>$C$64*SUM(W18:W45,W56)</f>
        <v>7.8221680428962204E-3</v>
      </c>
      <c r="X64" s="652">
        <f>$C$64*SUM(X18:X45,X56)</f>
        <v>9.898972542632235E-3</v>
      </c>
      <c r="Y64" s="635">
        <f>$C$64*SUM(Y18:Y33,Y56)+$C$64*Y30</f>
        <v>2.8358299511492412E-3</v>
      </c>
      <c r="Z64" s="635">
        <f>$C$64*SUM(Z18:Z33,Z56)+$C$64*Z30</f>
        <v>2.7606067496881411E-3</v>
      </c>
      <c r="AA64" s="635">
        <f>$C$64*SUM(AA18:AA33,AA56)+$C$64*AA30</f>
        <v>2.7606067496881411E-3</v>
      </c>
    </row>
    <row r="65" spans="1:27">
      <c r="A65" s="561" t="s">
        <v>181</v>
      </c>
      <c r="B65" s="577"/>
      <c r="C65" s="870">
        <f>'[6]Business charge'!B5</f>
        <v>2.5000000000000001E-2</v>
      </c>
      <c r="D65" s="1729">
        <f>$C$65*D28</f>
        <v>2.202489080988804E-3</v>
      </c>
      <c r="E65" s="1729">
        <f>$C$65*E28</f>
        <v>2.1702201806451616E-3</v>
      </c>
      <c r="F65" s="644"/>
      <c r="G65" s="1729">
        <f t="shared" ref="G65:H65" si="3">$C$65*G28</f>
        <v>2.202489080988804E-3</v>
      </c>
      <c r="H65" s="1729">
        <f t="shared" si="3"/>
        <v>2.1702201806451616E-3</v>
      </c>
      <c r="I65" s="644"/>
      <c r="J65" s="635">
        <f>$C$65*SUM(J19:J20,J30:J33)</f>
        <v>3.4291005173930598E-3</v>
      </c>
      <c r="K65" s="635">
        <f>$C$65*SUM(K19:K20,K30:K33)</f>
        <v>3.4291005173930598E-3</v>
      </c>
      <c r="L65" s="644"/>
      <c r="M65" s="652">
        <f>$C$65*SUM(M35:M43,M19:M20)</f>
        <v>7.9215615568521327E-3</v>
      </c>
      <c r="N65" s="652">
        <f>$C$65*SUM(N35:N43,N19:N20)</f>
        <v>7.5941172620583725E-3</v>
      </c>
      <c r="O65" s="652">
        <f t="shared" ref="O65:U65" si="4">$C$65*SUM(O19:O20,O45)</f>
        <v>1.109314454631655E-2</v>
      </c>
      <c r="P65" s="652">
        <f t="shared" si="4"/>
        <v>1.109314454631655E-2</v>
      </c>
      <c r="Q65" s="652">
        <f t="shared" si="4"/>
        <v>1.2896524927858208E-2</v>
      </c>
      <c r="R65" s="652">
        <f t="shared" si="4"/>
        <v>1.2896524927858208E-2</v>
      </c>
      <c r="S65" s="652">
        <f t="shared" si="4"/>
        <v>1.2896524927858208E-2</v>
      </c>
      <c r="T65" s="652">
        <f t="shared" si="4"/>
        <v>1.1886972852581074E-2</v>
      </c>
      <c r="U65" s="652">
        <f t="shared" si="4"/>
        <v>1.1886972852581074E-2</v>
      </c>
      <c r="V65" s="631"/>
      <c r="W65" s="652">
        <f>$C$65*SUM(W19:W20,W45)</f>
        <v>1.1771153233230507E-2</v>
      </c>
      <c r="X65" s="652">
        <f>$C$65*SUM(X19:X20,X45)</f>
        <v>1.1773653233230506E-2</v>
      </c>
      <c r="Y65" s="635">
        <f>$C$65*SUM(Y19:Y20,Y30:Y33)</f>
        <v>3.6148874284279197E-3</v>
      </c>
      <c r="Z65" s="635">
        <f>$C$65*SUM(Z19:Z20,Z30:Z33)</f>
        <v>3.4268294247751688E-3</v>
      </c>
      <c r="AA65" s="635">
        <f>$C$65*SUM(AA19:AA20,AA30:AA33)</f>
        <v>3.4268294247751688E-3</v>
      </c>
    </row>
    <row r="66" spans="1:27">
      <c r="A66" s="561" t="s">
        <v>247</v>
      </c>
      <c r="B66" s="577"/>
      <c r="C66" s="866"/>
      <c r="D66" s="635">
        <f>'Hayco Logistics'!$C$7/D17</f>
        <v>1.3661298497186318E-3</v>
      </c>
      <c r="E66" s="635">
        <f>'Hayco Logistics'!$C$7/E17</f>
        <v>1.2054086909282047E-3</v>
      </c>
      <c r="F66" s="644"/>
      <c r="G66" s="635">
        <v>0</v>
      </c>
      <c r="H66" s="635">
        <v>0</v>
      </c>
      <c r="I66" s="644"/>
      <c r="J66" s="635">
        <v>0</v>
      </c>
      <c r="K66" s="635">
        <v>0</v>
      </c>
      <c r="L66" s="644"/>
      <c r="M66" s="652">
        <v>0</v>
      </c>
      <c r="N66" s="652">
        <v>0</v>
      </c>
      <c r="O66" s="652">
        <v>0</v>
      </c>
      <c r="P66" s="652">
        <v>0</v>
      </c>
      <c r="Q66" s="652">
        <v>0</v>
      </c>
      <c r="R66" s="652">
        <v>0</v>
      </c>
      <c r="S66" s="652">
        <v>0</v>
      </c>
      <c r="T66" s="652">
        <v>0</v>
      </c>
      <c r="U66" s="652">
        <v>0</v>
      </c>
      <c r="V66" s="631"/>
      <c r="W66" s="652">
        <v>0</v>
      </c>
      <c r="X66" s="652">
        <v>0</v>
      </c>
      <c r="Y66" s="635">
        <v>0</v>
      </c>
      <c r="Z66" s="635">
        <v>0</v>
      </c>
      <c r="AA66" s="635">
        <v>0</v>
      </c>
    </row>
    <row r="67" spans="1:27" s="598" customFormat="1" ht="15.6">
      <c r="A67" s="1644" t="s">
        <v>806</v>
      </c>
      <c r="B67" s="1645"/>
      <c r="C67" s="1646"/>
      <c r="D67" s="1087">
        <f>SUM(D59:D66)+D28</f>
        <v>0.11580452283904222</v>
      </c>
      <c r="E67" s="1087">
        <f>SUM(E59:E66)+E28</f>
        <v>0.114307869206025</v>
      </c>
      <c r="F67" s="642"/>
      <c r="G67" s="1087">
        <f>SUM(G28,G59:G66)</f>
        <v>0.1144383929893236</v>
      </c>
      <c r="H67" s="1087">
        <f>SUM(H28,H59:H66)</f>
        <v>0.1131024605150968</v>
      </c>
      <c r="I67" s="642"/>
      <c r="J67" s="1087">
        <f>SUM(J19:J66)</f>
        <v>0.33085859996530254</v>
      </c>
      <c r="K67" s="1087">
        <f>SUM(K19:K66)</f>
        <v>0.33085859996530254</v>
      </c>
      <c r="L67" s="642"/>
      <c r="M67" s="1087">
        <f>SUM(M19:M66)</f>
        <v>0.75967620491548393</v>
      </c>
      <c r="N67" s="1087">
        <f>SUM(N19:N66)</f>
        <v>0.74612001111102233</v>
      </c>
      <c r="O67" s="1087">
        <f t="shared" ref="O67:U67" si="5">SUM(O19:O66)-O45</f>
        <v>1.2118469341219082</v>
      </c>
      <c r="P67" s="1087">
        <f t="shared" si="5"/>
        <v>1.2118469341219082</v>
      </c>
      <c r="Q67" s="1087">
        <f>SUM(Q19:Q66)-Q45</f>
        <v>1.294183430106234</v>
      </c>
      <c r="R67" s="1087">
        <f>SUM(R19:R66)-R45</f>
        <v>1.294183430106234</v>
      </c>
      <c r="S67" s="1087">
        <f t="shared" si="5"/>
        <v>1.294183430106234</v>
      </c>
      <c r="T67" s="1087">
        <f>SUM(T19:T66)-T45</f>
        <v>1.2523879741897606</v>
      </c>
      <c r="U67" s="1087">
        <f t="shared" si="5"/>
        <v>1.2523879741897606</v>
      </c>
      <c r="V67" s="647"/>
      <c r="W67" s="1087">
        <f>SUM(W19:W66)-W45</f>
        <v>1.1871089483759143</v>
      </c>
      <c r="X67" s="1087">
        <f>SUM(X19:X66)-X45</f>
        <v>1.4207042311001297</v>
      </c>
      <c r="Y67" s="1087">
        <f>SUM(Y19:Y66)</f>
        <v>0.36365518306704003</v>
      </c>
      <c r="Z67" s="1087">
        <f>SUM(Z19:Z66)</f>
        <v>0.34465359561153258</v>
      </c>
      <c r="AA67" s="1087">
        <f>SUM(AA19:AA66)</f>
        <v>0.34465359561153258</v>
      </c>
    </row>
    <row r="68" spans="1:27" s="598" customFormat="1" ht="15.6">
      <c r="A68" s="1644"/>
      <c r="B68" s="1647"/>
      <c r="C68" s="313"/>
      <c r="D68" s="632"/>
      <c r="E68" s="632"/>
      <c r="F68" s="642"/>
      <c r="G68" s="632"/>
      <c r="H68" s="632"/>
      <c r="I68" s="642"/>
      <c r="J68" s="1087"/>
      <c r="K68" s="1087"/>
      <c r="L68" s="642"/>
      <c r="M68" s="1087"/>
      <c r="N68" s="1087"/>
      <c r="O68" s="1087"/>
      <c r="P68" s="1087"/>
      <c r="Q68" s="1087"/>
      <c r="R68" s="1087"/>
      <c r="S68" s="1087"/>
      <c r="T68" s="1087"/>
      <c r="U68" s="1087"/>
      <c r="V68" s="647"/>
      <c r="W68" s="1087"/>
      <c r="X68" s="1087"/>
      <c r="Y68" s="1087"/>
      <c r="Z68" s="1087"/>
      <c r="AA68" s="1087"/>
    </row>
    <row r="69" spans="1:27" s="598" customFormat="1">
      <c r="A69" s="1146" t="s">
        <v>638</v>
      </c>
      <c r="B69" s="1321" t="s">
        <v>639</v>
      </c>
      <c r="C69" s="720" t="s">
        <v>640</v>
      </c>
      <c r="D69" s="1087"/>
      <c r="E69" s="1087"/>
      <c r="F69" s="642"/>
      <c r="G69" s="1087"/>
      <c r="H69" s="1087"/>
      <c r="I69" s="642"/>
      <c r="J69" s="1087"/>
      <c r="K69" s="1087"/>
      <c r="L69" s="642"/>
      <c r="M69" s="1087"/>
      <c r="N69" s="1087"/>
      <c r="O69" s="1087"/>
      <c r="P69" s="1087"/>
      <c r="Q69" s="1087"/>
      <c r="R69" s="1087"/>
      <c r="S69" s="1087"/>
      <c r="T69" s="1087"/>
      <c r="U69" s="1087"/>
      <c r="V69" s="647"/>
      <c r="W69" s="1087"/>
      <c r="X69" s="1087"/>
      <c r="Y69" s="1087"/>
      <c r="Z69" s="1087"/>
      <c r="AA69" s="1087"/>
    </row>
    <row r="70" spans="1:27" s="598" customFormat="1">
      <c r="A70" s="1068" t="s">
        <v>803</v>
      </c>
      <c r="B70" s="1901" t="s">
        <v>1404</v>
      </c>
      <c r="C70" s="1036" t="s">
        <v>819</v>
      </c>
      <c r="D70" s="1203">
        <v>0</v>
      </c>
      <c r="E70" s="1203">
        <v>0</v>
      </c>
      <c r="F70" s="852"/>
      <c r="G70" s="1203">
        <v>0</v>
      </c>
      <c r="H70" s="1203">
        <v>0</v>
      </c>
      <c r="I70" s="644"/>
      <c r="J70" s="1202">
        <v>0</v>
      </c>
      <c r="K70" s="1202">
        <v>0</v>
      </c>
      <c r="L70" s="644"/>
      <c r="M70" s="1202">
        <f>-0.0026/2</f>
        <v>-1.2999999999999999E-3</v>
      </c>
      <c r="N70" s="1202">
        <f>-0.0026/2</f>
        <v>-1.2999999999999999E-3</v>
      </c>
      <c r="O70" s="1202">
        <f>-0.0052/2</f>
        <v>-2.5999999999999999E-3</v>
      </c>
      <c r="P70" s="1202">
        <f>-0.0052/2</f>
        <v>-2.5999999999999999E-3</v>
      </c>
      <c r="Q70" s="1202">
        <f t="shared" ref="Q70:U70" si="6">-0.0052/2</f>
        <v>-2.5999999999999999E-3</v>
      </c>
      <c r="R70" s="1202">
        <f t="shared" si="6"/>
        <v>-2.5999999999999999E-3</v>
      </c>
      <c r="S70" s="1202">
        <f t="shared" si="6"/>
        <v>-2.5999999999999999E-3</v>
      </c>
      <c r="T70" s="1202">
        <f t="shared" si="6"/>
        <v>-2.5999999999999999E-3</v>
      </c>
      <c r="U70" s="1202">
        <f t="shared" si="6"/>
        <v>-2.5999999999999999E-3</v>
      </c>
      <c r="V70" s="647"/>
      <c r="W70" s="1202">
        <v>0</v>
      </c>
      <c r="X70" s="1202">
        <v>0</v>
      </c>
      <c r="Y70" s="1202">
        <v>0</v>
      </c>
      <c r="Z70" s="1202">
        <v>0</v>
      </c>
      <c r="AA70" s="1202">
        <v>0</v>
      </c>
    </row>
    <row r="71" spans="1:27" s="598" customFormat="1">
      <c r="A71" s="1068" t="s">
        <v>805</v>
      </c>
      <c r="B71" s="1246" t="s">
        <v>810</v>
      </c>
      <c r="C71" s="1036" t="s">
        <v>807</v>
      </c>
      <c r="D71" s="1203">
        <v>0</v>
      </c>
      <c r="E71" s="1203">
        <v>0</v>
      </c>
      <c r="F71" s="852"/>
      <c r="G71" s="1203">
        <v>0</v>
      </c>
      <c r="H71" s="1203">
        <v>0</v>
      </c>
      <c r="I71" s="644"/>
      <c r="J71" s="1202">
        <v>0</v>
      </c>
      <c r="K71" s="1202">
        <v>0</v>
      </c>
      <c r="L71" s="644"/>
      <c r="M71" s="1202">
        <v>0</v>
      </c>
      <c r="N71" s="1202">
        <v>0</v>
      </c>
      <c r="O71" s="1202">
        <v>0</v>
      </c>
      <c r="P71" s="1202">
        <v>0</v>
      </c>
      <c r="Q71" s="1202">
        <v>0</v>
      </c>
      <c r="R71" s="1202">
        <v>0</v>
      </c>
      <c r="S71" s="1202">
        <v>0</v>
      </c>
      <c r="T71" s="1202">
        <v>0</v>
      </c>
      <c r="U71" s="1202">
        <v>0</v>
      </c>
      <c r="V71" s="647"/>
      <c r="W71" s="1202">
        <v>-5.7600000000000004E-3</v>
      </c>
      <c r="X71" s="1202">
        <v>-9.6000000000000009E-3</v>
      </c>
      <c r="Y71" s="1202">
        <v>-1.92E-3</v>
      </c>
      <c r="Z71" s="1202">
        <v>-1.92E-3</v>
      </c>
      <c r="AA71" s="1202">
        <v>-1.92E-3</v>
      </c>
    </row>
    <row r="72" spans="1:27" s="598" customFormat="1">
      <c r="A72" s="1068" t="s">
        <v>798</v>
      </c>
      <c r="B72" s="1246" t="s">
        <v>809</v>
      </c>
      <c r="C72" s="1068" t="s">
        <v>808</v>
      </c>
      <c r="D72" s="1203">
        <v>0</v>
      </c>
      <c r="E72" s="1203">
        <v>0</v>
      </c>
      <c r="F72" s="852"/>
      <c r="G72" s="1203">
        <v>0</v>
      </c>
      <c r="H72" s="1203">
        <v>0</v>
      </c>
      <c r="I72" s="644"/>
      <c r="J72" s="1202">
        <v>-3.3500000000000001E-3</v>
      </c>
      <c r="K72" s="1202">
        <v>-3.3500000000000001E-3</v>
      </c>
      <c r="L72" s="644"/>
      <c r="M72" s="1202">
        <v>0</v>
      </c>
      <c r="N72" s="1202">
        <v>0</v>
      </c>
      <c r="O72" s="1202">
        <v>0</v>
      </c>
      <c r="P72" s="1202">
        <v>0</v>
      </c>
      <c r="Q72" s="1202">
        <v>0</v>
      </c>
      <c r="R72" s="1202">
        <v>0</v>
      </c>
      <c r="S72" s="1202">
        <v>0</v>
      </c>
      <c r="T72" s="1202">
        <v>0</v>
      </c>
      <c r="U72" s="1202">
        <v>0</v>
      </c>
      <c r="V72" s="647"/>
      <c r="W72" s="1202">
        <v>0</v>
      </c>
      <c r="X72" s="1202">
        <v>0</v>
      </c>
      <c r="Y72" s="1202">
        <v>0</v>
      </c>
      <c r="Z72" s="1202">
        <v>0</v>
      </c>
      <c r="AA72" s="1202">
        <v>0</v>
      </c>
    </row>
    <row r="73" spans="1:27" s="598" customFormat="1">
      <c r="A73" s="1068" t="s">
        <v>1160</v>
      </c>
      <c r="B73" s="1246" t="s">
        <v>1249</v>
      </c>
      <c r="C73" s="1247"/>
      <c r="D73" s="1203">
        <v>0</v>
      </c>
      <c r="E73" s="1203">
        <v>0</v>
      </c>
      <c r="F73" s="852"/>
      <c r="G73" s="1203">
        <v>0</v>
      </c>
      <c r="H73" s="1203">
        <v>0</v>
      </c>
      <c r="I73" s="644"/>
      <c r="J73" s="1202">
        <v>0</v>
      </c>
      <c r="K73" s="1202">
        <v>0</v>
      </c>
      <c r="L73" s="644"/>
      <c r="M73" s="1202">
        <f t="shared" ref="M73" si="7">-0.0237*M11</f>
        <v>-2.3699999999999999E-2</v>
      </c>
      <c r="N73" s="1202">
        <f t="shared" ref="N73:T73" si="8">-0.0237*N11</f>
        <v>-2.3699999999999999E-2</v>
      </c>
      <c r="O73" s="1202">
        <f>-0.0237*O11</f>
        <v>-4.7399999999999998E-2</v>
      </c>
      <c r="P73" s="1202">
        <f>-0.0237*P11</f>
        <v>-4.7399999999999998E-2</v>
      </c>
      <c r="Q73" s="1202">
        <f t="shared" si="8"/>
        <v>-4.7399999999999998E-2</v>
      </c>
      <c r="R73" s="1202">
        <f t="shared" ref="R73" si="9">-0.0237*R11</f>
        <v>-4.7399999999999998E-2</v>
      </c>
      <c r="S73" s="1202">
        <f t="shared" si="8"/>
        <v>-4.7399999999999998E-2</v>
      </c>
      <c r="T73" s="1202">
        <f t="shared" si="8"/>
        <v>-4.7399999999999998E-2</v>
      </c>
      <c r="U73" s="1202">
        <f t="shared" ref="U73" si="10">-0.0237*U11</f>
        <v>-4.7399999999999998E-2</v>
      </c>
      <c r="V73" s="647"/>
      <c r="W73" s="1202">
        <v>0</v>
      </c>
      <c r="X73" s="1202">
        <v>0</v>
      </c>
      <c r="Y73" s="1202">
        <v>0</v>
      </c>
      <c r="Z73" s="1202">
        <v>0</v>
      </c>
      <c r="AA73" s="1202">
        <v>0</v>
      </c>
    </row>
    <row r="74" spans="1:27" s="598" customFormat="1">
      <c r="A74" s="1068" t="s">
        <v>1250</v>
      </c>
      <c r="B74" s="1246" t="s">
        <v>1251</v>
      </c>
      <c r="C74" s="1247"/>
      <c r="D74" s="1203">
        <v>0</v>
      </c>
      <c r="E74" s="1203">
        <v>0</v>
      </c>
      <c r="F74" s="852"/>
      <c r="G74" s="1203">
        <v>0</v>
      </c>
      <c r="H74" s="1203">
        <v>0</v>
      </c>
      <c r="I74" s="644"/>
      <c r="J74" s="1202">
        <v>0</v>
      </c>
      <c r="K74" s="1202">
        <v>0</v>
      </c>
      <c r="L74" s="644"/>
      <c r="M74" s="1202">
        <v>0</v>
      </c>
      <c r="N74" s="1202">
        <v>0</v>
      </c>
      <c r="O74" s="1202">
        <v>-4.0000000000000001E-3</v>
      </c>
      <c r="P74" s="1202">
        <v>-4.0000000000000001E-3</v>
      </c>
      <c r="Q74" s="1202">
        <v>-4.0000000000000001E-3</v>
      </c>
      <c r="R74" s="1202">
        <v>-4.0000000000000001E-3</v>
      </c>
      <c r="S74" s="1202">
        <v>-4.0000000000000001E-3</v>
      </c>
      <c r="T74" s="1202">
        <v>-4.0000000000000001E-3</v>
      </c>
      <c r="U74" s="1202">
        <v>-4.0000000000000001E-3</v>
      </c>
      <c r="V74" s="647"/>
      <c r="W74" s="1202">
        <v>-4.0000000000000001E-3</v>
      </c>
      <c r="X74" s="1202">
        <v>-4.0000000000000001E-3</v>
      </c>
      <c r="Y74" s="1202">
        <v>0</v>
      </c>
      <c r="Z74" s="1202">
        <v>0</v>
      </c>
      <c r="AA74" s="1202">
        <v>0</v>
      </c>
    </row>
    <row r="75" spans="1:27" s="598" customFormat="1" ht="15.6">
      <c r="A75" s="1647"/>
      <c r="B75" s="1647"/>
      <c r="C75" s="313"/>
      <c r="D75" s="850"/>
      <c r="E75" s="850"/>
      <c r="F75" s="642"/>
      <c r="G75" s="850"/>
      <c r="H75" s="850"/>
      <c r="I75" s="642"/>
      <c r="J75" s="850"/>
      <c r="K75" s="850"/>
      <c r="L75" s="642"/>
      <c r="M75" s="850"/>
      <c r="N75" s="850"/>
      <c r="O75" s="850"/>
      <c r="P75" s="850"/>
      <c r="Q75" s="850"/>
      <c r="R75" s="850"/>
      <c r="S75" s="850"/>
      <c r="T75" s="850"/>
      <c r="U75" s="850"/>
      <c r="V75" s="647"/>
      <c r="W75" s="850"/>
      <c r="X75" s="850"/>
      <c r="Y75" s="850"/>
      <c r="Z75" s="850"/>
      <c r="AA75" s="850"/>
    </row>
    <row r="76" spans="1:27" ht="13.8">
      <c r="A76" s="1668" t="s">
        <v>140</v>
      </c>
      <c r="B76" s="1432"/>
      <c r="C76" s="1439"/>
      <c r="D76" s="872"/>
      <c r="E76" s="872"/>
      <c r="F76" s="860"/>
      <c r="G76" s="851"/>
      <c r="H76" s="851"/>
      <c r="I76" s="644"/>
      <c r="J76" s="700"/>
      <c r="K76" s="700"/>
      <c r="L76" s="1648"/>
      <c r="M76" s="700"/>
      <c r="N76" s="700"/>
      <c r="O76" s="700"/>
      <c r="P76" s="700"/>
      <c r="Q76" s="699"/>
      <c r="R76" s="699"/>
      <c r="S76" s="699"/>
      <c r="T76" s="699"/>
      <c r="U76" s="699"/>
      <c r="V76" s="1648"/>
      <c r="W76" s="700"/>
      <c r="X76" s="700"/>
      <c r="Y76" s="700"/>
      <c r="Z76" s="700"/>
      <c r="AA76" s="700"/>
    </row>
    <row r="77" spans="1:27" ht="28.5" customHeight="1">
      <c r="A77" s="1495" t="str">
        <f>'Hayco Logistics'!$B$11</f>
        <v>Origin haulage , origin charges, sea freight, destination charges</v>
      </c>
      <c r="B77" s="1433"/>
      <c r="C77" s="1440"/>
      <c r="D77" s="637"/>
      <c r="E77" s="637"/>
      <c r="F77" s="860"/>
      <c r="G77" s="632">
        <f>'Hayco Logistics'!$C$11/G$17</f>
        <v>1.4377646062658764E-2</v>
      </c>
      <c r="H77" s="632">
        <f>'Hayco Logistics'!$C$11/H$17</f>
        <v>1.2686158290581262E-2</v>
      </c>
      <c r="I77" s="644"/>
      <c r="J77" s="633"/>
      <c r="K77" s="633"/>
      <c r="L77" s="644"/>
      <c r="M77" s="633"/>
      <c r="N77" s="633"/>
      <c r="O77" s="633"/>
      <c r="P77" s="633"/>
      <c r="Q77" s="634"/>
      <c r="R77" s="634"/>
      <c r="S77" s="634"/>
      <c r="T77" s="634"/>
      <c r="U77" s="634"/>
      <c r="V77" s="644"/>
      <c r="W77" s="633"/>
      <c r="X77" s="633"/>
      <c r="Y77" s="633"/>
      <c r="Z77" s="633"/>
      <c r="AA77" s="633"/>
    </row>
    <row r="78" spans="1:27">
      <c r="A78" s="1495" t="str">
        <f>'Hayco Logistics'!$B$12</f>
        <v xml:space="preserve">Peak season surcharge by NYK (seasonal) </v>
      </c>
      <c r="B78" s="1433"/>
      <c r="C78" s="1440"/>
      <c r="D78" s="637"/>
      <c r="E78" s="637"/>
      <c r="F78" s="860"/>
      <c r="G78" s="632">
        <f>'Hayco Logistics'!$C$12/G$17</f>
        <v>0</v>
      </c>
      <c r="H78" s="632">
        <f>'Hayco Logistics'!$C$12/H$17</f>
        <v>0</v>
      </c>
      <c r="I78" s="644"/>
      <c r="J78" s="633"/>
      <c r="K78" s="633"/>
      <c r="L78" s="644"/>
      <c r="M78" s="633"/>
      <c r="N78" s="633"/>
      <c r="O78" s="633"/>
      <c r="P78" s="633"/>
      <c r="Q78" s="634"/>
      <c r="R78" s="634"/>
      <c r="S78" s="634"/>
      <c r="T78" s="634"/>
      <c r="U78" s="634"/>
      <c r="V78" s="631"/>
      <c r="W78" s="633"/>
      <c r="X78" s="633"/>
      <c r="Y78" s="633"/>
      <c r="Z78" s="633"/>
      <c r="AA78" s="633"/>
    </row>
    <row r="79" spans="1:27">
      <c r="A79" s="151" t="s">
        <v>141</v>
      </c>
      <c r="B79" s="1431"/>
      <c r="C79" s="1441"/>
      <c r="D79" s="638"/>
      <c r="E79" s="638"/>
      <c r="F79" s="859"/>
      <c r="G79" s="632">
        <v>0</v>
      </c>
      <c r="H79" s="632">
        <v>0</v>
      </c>
      <c r="I79" s="644"/>
      <c r="J79" s="633"/>
      <c r="K79" s="633"/>
      <c r="L79" s="644"/>
      <c r="M79" s="633"/>
      <c r="N79" s="633"/>
      <c r="O79" s="633"/>
      <c r="P79" s="633"/>
      <c r="Q79" s="634"/>
      <c r="R79" s="634"/>
      <c r="S79" s="634"/>
      <c r="T79" s="634"/>
      <c r="U79" s="634"/>
      <c r="V79" s="631"/>
      <c r="W79" s="633"/>
      <c r="X79" s="633"/>
      <c r="Y79" s="633"/>
      <c r="Z79" s="633"/>
      <c r="AA79" s="633"/>
    </row>
    <row r="80" spans="1:27">
      <c r="A80" s="148" t="s">
        <v>1252</v>
      </c>
      <c r="B80" s="572"/>
      <c r="C80" s="1442"/>
      <c r="D80" s="639"/>
      <c r="E80" s="639"/>
      <c r="F80" s="859"/>
      <c r="G80" s="629">
        <f>SUM(G81:G89)</f>
        <v>5.5206597485988459E-3</v>
      </c>
      <c r="H80" s="629">
        <f>SUM(H81:H89)</f>
        <v>5.5206597485988459E-3</v>
      </c>
      <c r="I80" s="644"/>
      <c r="J80" s="1418"/>
      <c r="K80" s="1418"/>
      <c r="L80" s="644"/>
      <c r="M80" s="633"/>
      <c r="N80" s="633"/>
      <c r="O80" s="633"/>
      <c r="P80" s="633"/>
      <c r="Q80" s="634"/>
      <c r="R80" s="634"/>
      <c r="S80" s="634"/>
      <c r="T80" s="634"/>
      <c r="U80" s="634"/>
      <c r="V80" s="631"/>
      <c r="W80" s="633"/>
      <c r="X80" s="633"/>
      <c r="Y80" s="633"/>
      <c r="Z80" s="633"/>
      <c r="AA80" s="633"/>
    </row>
    <row r="81" spans="1:27">
      <c r="A81" s="1435" t="s">
        <v>1253</v>
      </c>
      <c r="B81" s="1429"/>
      <c r="C81" s="1443"/>
      <c r="D81" s="1417"/>
      <c r="E81" s="1417"/>
      <c r="F81" s="861"/>
      <c r="G81" s="1465">
        <v>1.5692915608241603E-3</v>
      </c>
      <c r="H81" s="1465">
        <v>1.5692915608241603E-3</v>
      </c>
      <c r="I81" s="644"/>
      <c r="J81" s="633"/>
      <c r="K81" s="633"/>
      <c r="L81" s="644"/>
      <c r="M81" s="633"/>
      <c r="N81" s="633"/>
      <c r="O81" s="633"/>
      <c r="P81" s="633"/>
      <c r="Q81" s="634"/>
      <c r="R81" s="634"/>
      <c r="S81" s="634"/>
      <c r="T81" s="634"/>
      <c r="U81" s="634"/>
      <c r="V81" s="631"/>
      <c r="W81" s="633"/>
      <c r="X81" s="633"/>
      <c r="Y81" s="633"/>
      <c r="Z81" s="633"/>
      <c r="AA81" s="633"/>
    </row>
    <row r="82" spans="1:27">
      <c r="A82" s="1436" t="s">
        <v>143</v>
      </c>
      <c r="B82" s="1428"/>
      <c r="C82" s="1444"/>
      <c r="D82" s="640"/>
      <c r="E82" s="640"/>
      <c r="F82" s="861"/>
      <c r="G82" s="1465">
        <v>5.898955687270675E-4</v>
      </c>
      <c r="H82" s="1465">
        <v>5.898955687270675E-4</v>
      </c>
      <c r="I82" s="644"/>
      <c r="J82" s="633"/>
      <c r="K82" s="633"/>
      <c r="L82" s="644"/>
      <c r="M82" s="633"/>
      <c r="N82" s="633"/>
      <c r="O82" s="633"/>
      <c r="P82" s="633"/>
      <c r="Q82" s="634"/>
      <c r="R82" s="634"/>
      <c r="S82" s="634"/>
      <c r="T82" s="634"/>
      <c r="U82" s="634"/>
      <c r="V82" s="631"/>
      <c r="W82" s="633"/>
      <c r="X82" s="633"/>
      <c r="Y82" s="633"/>
      <c r="Z82" s="633"/>
      <c r="AA82" s="633"/>
    </row>
    <row r="83" spans="1:27">
      <c r="A83" s="1436" t="s">
        <v>144</v>
      </c>
      <c r="B83" s="1428"/>
      <c r="C83" s="1444"/>
      <c r="D83" s="640"/>
      <c r="E83" s="640"/>
      <c r="F83" s="861"/>
      <c r="G83" s="1465">
        <v>1.5E-3</v>
      </c>
      <c r="H83" s="1465">
        <v>1.5E-3</v>
      </c>
      <c r="I83" s="644"/>
      <c r="J83" s="633"/>
      <c r="K83" s="633"/>
      <c r="L83" s="644"/>
      <c r="M83" s="633"/>
      <c r="N83" s="633"/>
      <c r="O83" s="633"/>
      <c r="P83" s="633"/>
      <c r="Q83" s="634"/>
      <c r="R83" s="634"/>
      <c r="S83" s="634"/>
      <c r="T83" s="634"/>
      <c r="U83" s="634"/>
      <c r="V83" s="631"/>
      <c r="W83" s="633"/>
      <c r="X83" s="633"/>
      <c r="Y83" s="633"/>
      <c r="Z83" s="633"/>
      <c r="AA83" s="633"/>
    </row>
    <row r="84" spans="1:27">
      <c r="A84" s="1436" t="s">
        <v>145</v>
      </c>
      <c r="B84" s="1428"/>
      <c r="C84" s="1444"/>
      <c r="D84" s="640"/>
      <c r="E84" s="640"/>
      <c r="F84" s="861"/>
      <c r="G84" s="1465">
        <v>7.5000000000000002E-4</v>
      </c>
      <c r="H84" s="1465">
        <v>7.5000000000000002E-4</v>
      </c>
      <c r="I84" s="644"/>
      <c r="J84" s="633"/>
      <c r="K84" s="633"/>
      <c r="L84" s="644"/>
      <c r="M84" s="633"/>
      <c r="N84" s="633"/>
      <c r="O84" s="633"/>
      <c r="P84" s="633"/>
      <c r="Q84" s="634"/>
      <c r="R84" s="634"/>
      <c r="S84" s="634"/>
      <c r="T84" s="634"/>
      <c r="U84" s="634"/>
      <c r="V84" s="631"/>
      <c r="W84" s="633"/>
      <c r="X84" s="633"/>
      <c r="Y84" s="633"/>
      <c r="Z84" s="633"/>
      <c r="AA84" s="633"/>
    </row>
    <row r="85" spans="1:27" ht="13.8">
      <c r="A85" s="1436" t="s">
        <v>1254</v>
      </c>
      <c r="B85" s="1428"/>
      <c r="C85" s="1444"/>
      <c r="D85" s="640"/>
      <c r="E85" s="640"/>
      <c r="F85" s="861"/>
      <c r="G85" s="1465">
        <v>0</v>
      </c>
      <c r="H85" s="1465">
        <v>0</v>
      </c>
      <c r="I85" s="644"/>
      <c r="J85" s="633"/>
      <c r="K85" s="633"/>
      <c r="L85" s="644"/>
      <c r="M85" s="633"/>
      <c r="N85" s="633"/>
      <c r="O85" s="633"/>
      <c r="P85" s="633"/>
      <c r="Q85" s="634"/>
      <c r="R85" s="634"/>
      <c r="S85" s="634"/>
      <c r="T85" s="634"/>
      <c r="U85" s="634"/>
      <c r="V85" s="631"/>
      <c r="W85" s="633"/>
      <c r="X85" s="633"/>
      <c r="Y85" s="633"/>
      <c r="Z85" s="633"/>
      <c r="AA85" s="633"/>
    </row>
    <row r="86" spans="1:27">
      <c r="A86" s="1436" t="s">
        <v>146</v>
      </c>
      <c r="B86" s="1428"/>
      <c r="C86" s="1444"/>
      <c r="D86" s="640"/>
      <c r="E86" s="640"/>
      <c r="F86" s="861"/>
      <c r="G86" s="1465">
        <v>1.75E-4</v>
      </c>
      <c r="H86" s="1465">
        <v>1.75E-4</v>
      </c>
      <c r="I86" s="644"/>
      <c r="J86" s="633"/>
      <c r="K86" s="633"/>
      <c r="L86" s="644"/>
      <c r="M86" s="633"/>
      <c r="N86" s="633"/>
      <c r="O86" s="633"/>
      <c r="P86" s="633"/>
      <c r="Q86" s="634"/>
      <c r="R86" s="634"/>
      <c r="S86" s="634"/>
      <c r="T86" s="634"/>
      <c r="U86" s="634"/>
      <c r="V86" s="631"/>
      <c r="W86" s="633"/>
      <c r="X86" s="633"/>
      <c r="Y86" s="633"/>
      <c r="Z86" s="633"/>
      <c r="AA86" s="633"/>
    </row>
    <row r="87" spans="1:27">
      <c r="A87" s="1436" t="s">
        <v>147</v>
      </c>
      <c r="B87" s="1428"/>
      <c r="C87" s="1444"/>
      <c r="D87" s="640"/>
      <c r="E87" s="640"/>
      <c r="F87" s="861"/>
      <c r="G87" s="1465">
        <v>0</v>
      </c>
      <c r="H87" s="1465">
        <v>0</v>
      </c>
      <c r="I87" s="644"/>
      <c r="J87" s="633"/>
      <c r="K87" s="633"/>
      <c r="L87" s="644"/>
      <c r="M87" s="633"/>
      <c r="N87" s="633"/>
      <c r="O87" s="633"/>
      <c r="P87" s="633"/>
      <c r="Q87" s="634"/>
      <c r="R87" s="634"/>
      <c r="S87" s="634"/>
      <c r="T87" s="634"/>
      <c r="U87" s="634"/>
      <c r="V87" s="631"/>
      <c r="W87" s="633"/>
      <c r="X87" s="633"/>
      <c r="Y87" s="633"/>
      <c r="Z87" s="633"/>
      <c r="AA87" s="633"/>
    </row>
    <row r="88" spans="1:27">
      <c r="A88" s="1436" t="s">
        <v>148</v>
      </c>
      <c r="B88" s="1428"/>
      <c r="C88" s="1444"/>
      <c r="D88" s="640"/>
      <c r="E88" s="640"/>
      <c r="F88" s="861"/>
      <c r="G88" s="1465">
        <v>7.5000000000000002E-4</v>
      </c>
      <c r="H88" s="1465">
        <v>7.5000000000000002E-4</v>
      </c>
      <c r="I88" s="1649"/>
      <c r="J88" s="633"/>
      <c r="K88" s="633"/>
      <c r="L88" s="644"/>
      <c r="M88" s="633"/>
      <c r="N88" s="633"/>
      <c r="O88" s="633"/>
      <c r="P88" s="633"/>
      <c r="Q88" s="634"/>
      <c r="R88" s="634"/>
      <c r="S88" s="634"/>
      <c r="T88" s="634"/>
      <c r="U88" s="634"/>
      <c r="V88" s="631"/>
      <c r="W88" s="633"/>
      <c r="X88" s="633"/>
      <c r="Y88" s="633"/>
      <c r="Z88" s="633"/>
      <c r="AA88" s="633"/>
    </row>
    <row r="89" spans="1:27">
      <c r="A89" s="1430" t="s">
        <v>175</v>
      </c>
      <c r="B89" s="1438"/>
      <c r="C89" s="1445"/>
      <c r="D89" s="1437"/>
      <c r="E89" s="1437"/>
      <c r="F89" s="862"/>
      <c r="G89" s="1465">
        <v>1.8647261904761905E-4</v>
      </c>
      <c r="H89" s="1465">
        <v>1.8647261904761905E-4</v>
      </c>
      <c r="I89" s="1650"/>
      <c r="J89" s="1651"/>
      <c r="K89" s="1651"/>
      <c r="L89" s="644"/>
      <c r="M89" s="633"/>
      <c r="N89" s="633"/>
      <c r="O89" s="633"/>
      <c r="P89" s="633"/>
      <c r="Q89" s="634"/>
      <c r="R89" s="634"/>
      <c r="S89" s="634"/>
      <c r="T89" s="634"/>
      <c r="U89" s="634"/>
      <c r="V89" s="631"/>
      <c r="W89" s="633"/>
      <c r="X89" s="633"/>
      <c r="Y89" s="633"/>
      <c r="Z89" s="633"/>
      <c r="AA89" s="633"/>
    </row>
    <row r="90" spans="1:27">
      <c r="A90" s="148" t="s">
        <v>150</v>
      </c>
      <c r="B90" s="1434"/>
      <c r="C90" s="873">
        <f>'[6]Business charge'!$B$11</f>
        <v>0.05</v>
      </c>
      <c r="D90" s="1316"/>
      <c r="E90" s="1316"/>
      <c r="F90" s="859"/>
      <c r="G90" s="1446">
        <f>C90*SUM(G77:G80)</f>
        <v>9.9491529056288069E-4</v>
      </c>
      <c r="H90" s="1087">
        <f>C90*SUM(H77:H80)</f>
        <v>9.1034090195900536E-4</v>
      </c>
      <c r="I90" s="644"/>
      <c r="J90" s="633"/>
      <c r="K90" s="633"/>
      <c r="L90" s="644"/>
      <c r="M90" s="633"/>
      <c r="N90" s="633"/>
      <c r="O90" s="633"/>
      <c r="P90" s="633"/>
      <c r="Q90" s="634"/>
      <c r="R90" s="634"/>
      <c r="S90" s="634"/>
      <c r="T90" s="634"/>
      <c r="U90" s="634"/>
      <c r="V90" s="631"/>
      <c r="W90" s="633"/>
      <c r="X90" s="633"/>
      <c r="Y90" s="633"/>
      <c r="Z90" s="633"/>
      <c r="AA90" s="633"/>
    </row>
    <row r="91" spans="1:27">
      <c r="A91" s="557"/>
      <c r="B91" s="573"/>
      <c r="C91" s="557"/>
      <c r="D91" s="874"/>
      <c r="E91" s="874"/>
      <c r="F91" s="859"/>
      <c r="G91" s="851"/>
      <c r="H91" s="851"/>
      <c r="I91" s="644"/>
      <c r="J91" s="633"/>
      <c r="K91" s="633"/>
      <c r="L91" s="644"/>
      <c r="M91" s="633"/>
      <c r="N91" s="633"/>
      <c r="O91" s="633"/>
      <c r="P91" s="633"/>
      <c r="Q91" s="634"/>
      <c r="R91" s="634"/>
      <c r="S91" s="634"/>
      <c r="T91" s="634"/>
      <c r="U91" s="634"/>
      <c r="V91" s="631"/>
      <c r="W91" s="633"/>
      <c r="X91" s="633"/>
      <c r="Y91" s="633"/>
      <c r="Z91" s="633"/>
      <c r="AA91" s="633"/>
    </row>
    <row r="92" spans="1:27">
      <c r="A92" s="148" t="s">
        <v>1255</v>
      </c>
      <c r="B92" s="572"/>
      <c r="C92" s="148"/>
      <c r="D92" s="639"/>
      <c r="E92" s="639"/>
      <c r="F92" s="859"/>
      <c r="G92" s="629">
        <f>SUM(G67,G77:G80,G90)</f>
        <v>0.13533161409114408</v>
      </c>
      <c r="H92" s="629">
        <f>SUM(H67,H77:H80,H90)</f>
        <v>0.13221961945623592</v>
      </c>
      <c r="I92" s="644"/>
      <c r="J92" s="633"/>
      <c r="K92" s="633"/>
      <c r="L92" s="644"/>
      <c r="M92" s="633"/>
      <c r="N92" s="633"/>
      <c r="O92" s="633"/>
      <c r="P92" s="633"/>
      <c r="Q92" s="634"/>
      <c r="R92" s="634"/>
      <c r="S92" s="634"/>
      <c r="T92" s="634"/>
      <c r="U92" s="634"/>
      <c r="V92" s="631"/>
      <c r="W92" s="633"/>
      <c r="X92" s="633"/>
      <c r="Y92" s="633"/>
      <c r="Z92" s="633"/>
      <c r="AA92" s="633"/>
    </row>
    <row r="93" spans="1:27" ht="26.4">
      <c r="A93" s="1652" t="s">
        <v>1256</v>
      </c>
      <c r="B93" s="574"/>
      <c r="C93" s="1652"/>
      <c r="D93" s="1653"/>
      <c r="E93" s="1653"/>
      <c r="F93" s="859"/>
      <c r="G93" s="1654" t="s">
        <v>153</v>
      </c>
      <c r="H93" s="1654" t="s">
        <v>153</v>
      </c>
      <c r="I93" s="644"/>
      <c r="J93" s="633"/>
      <c r="K93" s="633"/>
      <c r="L93" s="644"/>
      <c r="M93" s="633"/>
      <c r="N93" s="633"/>
      <c r="O93" s="633"/>
      <c r="P93" s="633"/>
      <c r="Q93" s="634"/>
      <c r="R93" s="634"/>
      <c r="S93" s="634"/>
      <c r="T93" s="634"/>
      <c r="U93" s="634"/>
      <c r="V93" s="631"/>
      <c r="W93" s="633"/>
      <c r="X93" s="633"/>
      <c r="Y93" s="633"/>
      <c r="Z93" s="633"/>
      <c r="AA93" s="633"/>
    </row>
    <row r="94" spans="1:27">
      <c r="A94" s="313" t="s">
        <v>176</v>
      </c>
      <c r="B94" s="313"/>
      <c r="C94" s="865"/>
      <c r="D94" s="641"/>
      <c r="E94" s="641"/>
      <c r="F94" s="642"/>
      <c r="G94" s="643"/>
      <c r="H94" s="643"/>
      <c r="I94" s="644"/>
      <c r="J94" s="633"/>
      <c r="K94" s="633"/>
      <c r="L94" s="644"/>
      <c r="M94" s="633"/>
      <c r="N94" s="633"/>
      <c r="O94" s="633"/>
      <c r="P94" s="633"/>
      <c r="Q94" s="634"/>
      <c r="R94" s="634"/>
      <c r="S94" s="634"/>
      <c r="T94" s="634"/>
      <c r="U94" s="634"/>
      <c r="V94" s="631"/>
      <c r="W94" s="633"/>
      <c r="X94" s="633"/>
      <c r="Y94" s="633"/>
      <c r="Z94" s="633"/>
      <c r="AA94" s="633"/>
    </row>
    <row r="95" spans="1:27" ht="13.8">
      <c r="A95" s="558" t="s">
        <v>1152</v>
      </c>
      <c r="B95" s="575"/>
      <c r="C95" s="558"/>
      <c r="D95" s="875"/>
      <c r="E95" s="875"/>
      <c r="F95" s="644"/>
      <c r="G95" s="1084"/>
      <c r="H95" s="1084"/>
      <c r="I95" s="644"/>
      <c r="J95" s="633"/>
      <c r="K95" s="633"/>
      <c r="L95" s="644"/>
      <c r="M95" s="633"/>
      <c r="N95" s="633"/>
      <c r="O95" s="633"/>
      <c r="P95" s="633"/>
      <c r="Q95" s="634"/>
      <c r="R95" s="634"/>
      <c r="S95" s="634"/>
      <c r="T95" s="634"/>
      <c r="U95" s="634"/>
      <c r="V95" s="631"/>
      <c r="W95" s="633"/>
      <c r="X95" s="633"/>
      <c r="Y95" s="633"/>
      <c r="Z95" s="633"/>
      <c r="AA95" s="633"/>
    </row>
    <row r="96" spans="1:27">
      <c r="A96" s="150" t="s">
        <v>177</v>
      </c>
      <c r="C96" s="150"/>
      <c r="D96" s="663"/>
      <c r="E96" s="663"/>
      <c r="F96" s="644"/>
      <c r="G96" s="1085"/>
      <c r="H96" s="1085"/>
      <c r="I96" s="644"/>
      <c r="J96" s="633"/>
      <c r="K96" s="633"/>
      <c r="L96" s="644"/>
      <c r="M96" s="633"/>
      <c r="N96" s="633"/>
      <c r="O96" s="633"/>
      <c r="P96" s="633"/>
      <c r="Q96" s="634"/>
      <c r="R96" s="634"/>
      <c r="S96" s="634"/>
      <c r="T96" s="634"/>
      <c r="U96" s="634"/>
      <c r="V96" s="631"/>
      <c r="W96" s="633"/>
      <c r="X96" s="633"/>
      <c r="Y96" s="633"/>
      <c r="Z96" s="633"/>
      <c r="AA96" s="633"/>
    </row>
    <row r="97" spans="1:27">
      <c r="A97" s="150" t="s">
        <v>157</v>
      </c>
      <c r="C97" s="150"/>
      <c r="D97" s="633"/>
      <c r="E97" s="633"/>
      <c r="F97" s="644"/>
      <c r="G97" s="635"/>
      <c r="H97" s="635"/>
      <c r="I97" s="644"/>
      <c r="J97" s="633"/>
      <c r="K97" s="633"/>
      <c r="L97" s="644"/>
      <c r="M97" s="633"/>
      <c r="N97" s="633"/>
      <c r="O97" s="633"/>
      <c r="P97" s="633"/>
      <c r="Q97" s="634"/>
      <c r="R97" s="634"/>
      <c r="S97" s="634"/>
      <c r="T97" s="634"/>
      <c r="U97" s="634"/>
      <c r="V97" s="631"/>
      <c r="W97" s="633"/>
      <c r="X97" s="633"/>
      <c r="Y97" s="633"/>
      <c r="Z97" s="633"/>
      <c r="AA97" s="633"/>
    </row>
    <row r="98" spans="1:27">
      <c r="A98" s="150" t="s">
        <v>158</v>
      </c>
      <c r="C98" s="150"/>
      <c r="D98" s="633"/>
      <c r="E98" s="633"/>
      <c r="F98" s="644"/>
      <c r="G98" s="635"/>
      <c r="H98" s="635"/>
      <c r="I98" s="644"/>
      <c r="J98" s="633"/>
      <c r="K98" s="633"/>
      <c r="L98" s="644"/>
      <c r="M98" s="633"/>
      <c r="N98" s="633"/>
      <c r="O98" s="633"/>
      <c r="P98" s="633"/>
      <c r="Q98" s="634"/>
      <c r="R98" s="634"/>
      <c r="S98" s="634"/>
      <c r="T98" s="634"/>
      <c r="U98" s="634"/>
      <c r="V98" s="631"/>
      <c r="W98" s="633"/>
      <c r="X98" s="633"/>
      <c r="Y98" s="633"/>
      <c r="Z98" s="633"/>
      <c r="AA98" s="633"/>
    </row>
    <row r="99" spans="1:27" s="598" customFormat="1">
      <c r="A99" s="314" t="s">
        <v>159</v>
      </c>
      <c r="B99" s="315"/>
      <c r="C99" s="314"/>
      <c r="D99" s="645"/>
      <c r="E99" s="645"/>
      <c r="F99" s="646"/>
      <c r="G99" s="632"/>
      <c r="H99" s="632"/>
      <c r="I99" s="642"/>
      <c r="J99" s="641"/>
      <c r="K99" s="641"/>
      <c r="L99" s="642"/>
      <c r="M99" s="641"/>
      <c r="N99" s="641"/>
      <c r="O99" s="641"/>
      <c r="P99" s="641"/>
      <c r="Q99" s="648"/>
      <c r="R99" s="648"/>
      <c r="S99" s="648"/>
      <c r="T99" s="648"/>
      <c r="U99" s="648"/>
      <c r="V99" s="647"/>
      <c r="W99" s="641"/>
      <c r="X99" s="641"/>
      <c r="Y99" s="641"/>
      <c r="Z99" s="641"/>
      <c r="AA99" s="641"/>
    </row>
    <row r="100" spans="1:27" s="598" customFormat="1">
      <c r="A100" s="145" t="s">
        <v>1257</v>
      </c>
      <c r="B100" s="316"/>
      <c r="C100" s="145"/>
      <c r="D100" s="649"/>
      <c r="E100" s="649"/>
      <c r="F100" s="650"/>
      <c r="G100" s="632"/>
      <c r="H100" s="632"/>
      <c r="I100" s="642"/>
      <c r="J100" s="641"/>
      <c r="K100" s="641"/>
      <c r="L100" s="642"/>
      <c r="M100" s="641"/>
      <c r="N100" s="641"/>
      <c r="O100" s="641"/>
      <c r="P100" s="641"/>
      <c r="Q100" s="648"/>
      <c r="R100" s="648"/>
      <c r="S100" s="648"/>
      <c r="T100" s="648"/>
      <c r="U100" s="648"/>
      <c r="V100" s="647"/>
      <c r="W100" s="641"/>
      <c r="X100" s="641"/>
      <c r="Y100" s="641"/>
      <c r="Z100" s="641"/>
      <c r="AA100" s="641"/>
    </row>
    <row r="101" spans="1:27" s="598" customFormat="1">
      <c r="A101" s="145" t="s">
        <v>161</v>
      </c>
      <c r="B101" s="316"/>
      <c r="C101" s="145"/>
      <c r="D101" s="649"/>
      <c r="E101" s="649"/>
      <c r="F101" s="650"/>
      <c r="G101" s="632"/>
      <c r="H101" s="632"/>
      <c r="I101" s="642"/>
      <c r="J101" s="641"/>
      <c r="K101" s="641"/>
      <c r="L101" s="642"/>
      <c r="M101" s="641"/>
      <c r="N101" s="641"/>
      <c r="O101" s="641"/>
      <c r="P101" s="641"/>
      <c r="Q101" s="648"/>
      <c r="R101" s="648"/>
      <c r="S101" s="648"/>
      <c r="T101" s="648"/>
      <c r="U101" s="648"/>
      <c r="V101" s="647"/>
      <c r="W101" s="641"/>
      <c r="X101" s="641"/>
      <c r="Y101" s="641"/>
      <c r="Z101" s="641"/>
      <c r="AA101" s="641"/>
    </row>
    <row r="102" spans="1:27" s="598" customFormat="1">
      <c r="A102" s="317" t="s">
        <v>162</v>
      </c>
      <c r="B102" s="318"/>
      <c r="C102" s="317"/>
      <c r="D102" s="651"/>
      <c r="E102" s="651"/>
      <c r="F102" s="650"/>
      <c r="G102" s="629"/>
      <c r="H102" s="629"/>
      <c r="I102" s="642"/>
      <c r="J102" s="1088"/>
      <c r="K102" s="1088"/>
      <c r="L102" s="642"/>
      <c r="M102" s="1088"/>
      <c r="N102" s="1088"/>
      <c r="O102" s="1088"/>
      <c r="P102" s="1088"/>
      <c r="Q102" s="1655"/>
      <c r="R102" s="1655"/>
      <c r="S102" s="1655"/>
      <c r="T102" s="1655"/>
      <c r="U102" s="1655"/>
      <c r="V102" s="1641"/>
      <c r="W102" s="1088"/>
      <c r="X102" s="1088"/>
      <c r="Y102" s="1088"/>
      <c r="Z102" s="1088"/>
      <c r="AA102" s="1088"/>
    </row>
    <row r="103" spans="1:27" s="598" customFormat="1" ht="15.6">
      <c r="A103" s="1647"/>
      <c r="B103" s="1647"/>
      <c r="C103" s="313"/>
      <c r="D103" s="850"/>
      <c r="E103" s="850"/>
      <c r="F103" s="642"/>
      <c r="G103" s="850"/>
      <c r="H103" s="850"/>
      <c r="I103" s="642"/>
      <c r="J103" s="850"/>
      <c r="K103" s="850"/>
      <c r="L103" s="642"/>
      <c r="M103" s="850"/>
      <c r="N103" s="850"/>
      <c r="O103" s="850"/>
      <c r="P103" s="850"/>
      <c r="Q103" s="850"/>
      <c r="R103" s="850"/>
      <c r="S103" s="850"/>
      <c r="T103" s="850"/>
      <c r="U103" s="850"/>
      <c r="V103" s="647"/>
      <c r="W103" s="850"/>
      <c r="X103" s="850"/>
      <c r="Y103" s="850"/>
      <c r="Z103" s="850"/>
      <c r="AA103" s="850"/>
    </row>
    <row r="104" spans="1:27" s="598" customFormat="1" ht="15.6">
      <c r="A104" s="1656" t="s">
        <v>1258</v>
      </c>
      <c r="B104" s="1470" t="s">
        <v>1259</v>
      </c>
      <c r="C104" s="1106"/>
      <c r="D104" s="1087">
        <f>SUM(D67,D70:D74)</f>
        <v>0.11580452283904222</v>
      </c>
      <c r="E104" s="1087">
        <f>SUM(E67,E70:E74)</f>
        <v>0.114307869206025</v>
      </c>
      <c r="F104" s="642"/>
      <c r="G104" s="1087">
        <f>G92</f>
        <v>0.13533161409114408</v>
      </c>
      <c r="H104" s="1087">
        <f>H92</f>
        <v>0.13221961945623592</v>
      </c>
      <c r="I104" s="642"/>
      <c r="J104" s="1087">
        <f>SUM(J67,J70:J74)</f>
        <v>0.32750859996530252</v>
      </c>
      <c r="K104" s="1087">
        <f>SUM(K67,K70:K74)</f>
        <v>0.32750859996530252</v>
      </c>
      <c r="L104" s="642"/>
      <c r="M104" s="1087">
        <f t="shared" ref="M104:T104" si="11">SUM(M67,M70:M74)</f>
        <v>0.73467620491548402</v>
      </c>
      <c r="N104" s="1087">
        <f t="shared" si="11"/>
        <v>0.72112001111102231</v>
      </c>
      <c r="O104" s="1087">
        <f t="shared" si="11"/>
        <v>1.1578469341219084</v>
      </c>
      <c r="P104" s="1087">
        <f t="shared" ref="P104" si="12">SUM(P67,P70:P74)</f>
        <v>1.1578469341219084</v>
      </c>
      <c r="Q104" s="1087">
        <f t="shared" si="11"/>
        <v>1.2401834301062342</v>
      </c>
      <c r="R104" s="1087">
        <f t="shared" ref="R104" si="13">SUM(R67,R70:R74)</f>
        <v>1.2401834301062342</v>
      </c>
      <c r="S104" s="1087">
        <f t="shared" si="11"/>
        <v>1.2401834301062342</v>
      </c>
      <c r="T104" s="1087">
        <f t="shared" si="11"/>
        <v>1.1983879741897607</v>
      </c>
      <c r="U104" s="1087">
        <f t="shared" ref="U104" si="14">SUM(U67,U70:U74)</f>
        <v>1.1983879741897607</v>
      </c>
      <c r="V104" s="647"/>
      <c r="W104" s="1087">
        <f>SUM(W67,W70:W74)</f>
        <v>1.1773489483759143</v>
      </c>
      <c r="X104" s="1087">
        <f>SUM(X67,X70:X74)</f>
        <v>1.4071042311001296</v>
      </c>
      <c r="Y104" s="1087">
        <f>SUM(Y67,Y70:Y74)</f>
        <v>0.36173518306704006</v>
      </c>
      <c r="Z104" s="1087">
        <f>SUM(Z67,Z70:Z74)</f>
        <v>0.3427335956115326</v>
      </c>
      <c r="AA104" s="1087">
        <f>SUM(AA67,AA70:AA74)</f>
        <v>0.3427335956115326</v>
      </c>
    </row>
    <row r="105" spans="1:27" s="598" customFormat="1" ht="15.6">
      <c r="A105" s="1647"/>
      <c r="B105" s="1647"/>
      <c r="C105" s="313"/>
      <c r="D105" s="850"/>
      <c r="E105" s="850"/>
      <c r="F105" s="642"/>
      <c r="G105" s="850"/>
      <c r="H105" s="850"/>
      <c r="I105" s="642"/>
      <c r="J105" s="850"/>
      <c r="K105" s="850"/>
      <c r="L105" s="642"/>
      <c r="M105" s="850"/>
      <c r="N105" s="850"/>
      <c r="O105" s="850"/>
      <c r="P105" s="850"/>
      <c r="Q105" s="850"/>
      <c r="R105" s="850"/>
      <c r="S105" s="850"/>
      <c r="T105" s="850"/>
      <c r="U105" s="850"/>
      <c r="V105" s="647"/>
      <c r="W105" s="850"/>
      <c r="X105" s="850"/>
      <c r="Y105" s="850"/>
      <c r="Z105" s="850"/>
      <c r="AA105" s="850"/>
    </row>
    <row r="106" spans="1:27" s="598" customFormat="1" ht="13.8">
      <c r="A106" s="259" t="s">
        <v>948</v>
      </c>
      <c r="B106" s="260"/>
      <c r="C106" s="313"/>
      <c r="D106" s="850"/>
      <c r="E106" s="850"/>
      <c r="F106" s="850"/>
      <c r="G106" s="850"/>
      <c r="H106" s="850"/>
      <c r="I106" s="850"/>
      <c r="J106" s="850"/>
      <c r="K106" s="850"/>
      <c r="L106" s="642"/>
      <c r="M106" s="850"/>
      <c r="N106" s="850"/>
      <c r="O106" s="850"/>
      <c r="P106" s="850"/>
      <c r="Q106" s="850"/>
      <c r="R106" s="850"/>
      <c r="S106" s="850"/>
      <c r="T106" s="647"/>
      <c r="U106" s="647"/>
      <c r="V106" s="850"/>
      <c r="W106" s="850"/>
      <c r="X106" s="850"/>
      <c r="Y106" s="850"/>
      <c r="Z106" s="850"/>
    </row>
    <row r="107" spans="1:27" s="598" customFormat="1">
      <c r="A107" s="1068" t="str">
        <f>'Hayco Logistics'!$B$92</f>
        <v>Cross ocean - sea freight 40QH</v>
      </c>
      <c r="B107" s="927">
        <f>'Hayco Logistics'!C92</f>
        <v>1200</v>
      </c>
      <c r="C107" s="1106"/>
      <c r="D107" s="1087"/>
      <c r="E107" s="1087"/>
      <c r="F107" s="642"/>
      <c r="G107" s="1087"/>
      <c r="H107" s="1087"/>
      <c r="I107" s="642"/>
      <c r="J107" s="1087"/>
      <c r="K107" s="1087"/>
      <c r="L107" s="642"/>
      <c r="M107" s="1087"/>
      <c r="N107" s="1087"/>
      <c r="O107" s="1087"/>
      <c r="P107" s="1087"/>
      <c r="Q107" s="1087"/>
      <c r="R107" s="1087"/>
      <c r="S107" s="1087"/>
      <c r="T107" s="1087"/>
      <c r="U107" s="1087"/>
      <c r="V107" s="647"/>
      <c r="W107" s="1202">
        <f>$B$107/W$17</f>
        <v>5.6980056980056981E-2</v>
      </c>
      <c r="X107" s="1202">
        <f>$B$107/X$17</f>
        <v>5.6980056980056981E-2</v>
      </c>
      <c r="Y107" s="1202">
        <f>$B$107/Y$17</f>
        <v>9.4661113214691405E-3</v>
      </c>
      <c r="Z107" s="1202">
        <f>$B$107/Z$17</f>
        <v>9.7465886939571145E-3</v>
      </c>
      <c r="AA107" s="1202">
        <f>$B$107/AA$17</f>
        <v>9.7465886939571145E-3</v>
      </c>
    </row>
    <row r="108" spans="1:27" s="598" customFormat="1">
      <c r="A108" s="1068" t="str">
        <f>'Hayco Logistics'!$B$93</f>
        <v>Charges (origin &amp; destination ports)</v>
      </c>
      <c r="B108" s="927">
        <f>'Hayco Logistics'!C93</f>
        <v>1091</v>
      </c>
      <c r="C108" s="1106"/>
      <c r="D108" s="1087"/>
      <c r="E108" s="1087"/>
      <c r="F108" s="642"/>
      <c r="G108" s="1087"/>
      <c r="H108" s="1087"/>
      <c r="I108" s="642"/>
      <c r="J108" s="1087"/>
      <c r="K108" s="1087"/>
      <c r="L108" s="642"/>
      <c r="M108" s="1087"/>
      <c r="N108" s="1087"/>
      <c r="O108" s="1087"/>
      <c r="P108" s="1087"/>
      <c r="Q108" s="1087"/>
      <c r="R108" s="1087"/>
      <c r="S108" s="1087"/>
      <c r="T108" s="1087"/>
      <c r="U108" s="1087"/>
      <c r="V108" s="647"/>
      <c r="W108" s="1202">
        <f>$B$108/W$17</f>
        <v>5.1804368471035138E-2</v>
      </c>
      <c r="X108" s="1202">
        <f>$B$108/X$17</f>
        <v>5.1804368471035138E-2</v>
      </c>
      <c r="Y108" s="1202">
        <f>$B$108/Y$17</f>
        <v>8.606272876435693E-3</v>
      </c>
      <c r="Z108" s="1202">
        <f>$B$108/Z$17</f>
        <v>8.8612735542560103E-3</v>
      </c>
      <c r="AA108" s="1202">
        <f>$B$108/AA$17</f>
        <v>8.8612735542560103E-3</v>
      </c>
    </row>
    <row r="109" spans="1:27" s="598" customFormat="1">
      <c r="A109" s="1068" t="str">
        <f>'Hayco Logistics'!$B$94</f>
        <v>Insurance</v>
      </c>
      <c r="B109" s="1144">
        <f>'Hayco Logistics'!$C$94</f>
        <v>1E-3</v>
      </c>
      <c r="C109" s="1106"/>
      <c r="D109" s="1087"/>
      <c r="E109" s="1087"/>
      <c r="F109" s="642"/>
      <c r="G109" s="1087"/>
      <c r="H109" s="1087"/>
      <c r="I109" s="642"/>
      <c r="J109" s="1087"/>
      <c r="K109" s="1087"/>
      <c r="L109" s="642"/>
      <c r="M109" s="1087"/>
      <c r="N109" s="1087"/>
      <c r="O109" s="1087"/>
      <c r="P109" s="1087"/>
      <c r="Q109" s="1087"/>
      <c r="R109" s="1087"/>
      <c r="S109" s="1087"/>
      <c r="T109" s="1087"/>
      <c r="U109" s="1087"/>
      <c r="V109" s="647"/>
      <c r="W109" s="1202">
        <f>$B$109*SUM(W$104,W$107,W$108)*1.1</f>
        <v>1.4147467112097074E-3</v>
      </c>
      <c r="X109" s="1202">
        <f>$B$109*SUM(X$104,X$107,X$108)*1.1</f>
        <v>1.667477522206344E-3</v>
      </c>
      <c r="Y109" s="1202">
        <f>$B$109*SUM(Y$104,Y$107,Y$108)*1.1</f>
        <v>4.1778832399143941E-4</v>
      </c>
      <c r="Z109" s="1202">
        <f>$B$109*SUM(Z$104,Z$107,Z$108)*1.1</f>
        <v>3.9747560364572038E-4</v>
      </c>
      <c r="AA109" s="1202">
        <f>$B$109*SUM(AA$104,AA$107,AA$108)*1.1</f>
        <v>3.9747560364572038E-4</v>
      </c>
    </row>
    <row r="110" spans="1:27" s="598" customFormat="1">
      <c r="A110" s="1068" t="str">
        <f>'Business charge'!$A$11</f>
        <v>Logistic  management fee</v>
      </c>
      <c r="B110" s="1145">
        <f>'Business charge'!$B$11</f>
        <v>0.05</v>
      </c>
      <c r="C110" s="1106"/>
      <c r="D110" s="1087"/>
      <c r="E110" s="1087"/>
      <c r="F110" s="642"/>
      <c r="G110" s="1087"/>
      <c r="H110" s="1087"/>
      <c r="I110" s="642"/>
      <c r="J110" s="1087"/>
      <c r="K110" s="1087"/>
      <c r="L110" s="642"/>
      <c r="M110" s="1087"/>
      <c r="N110" s="1087"/>
      <c r="O110" s="1087"/>
      <c r="P110" s="1087"/>
      <c r="Q110" s="1087"/>
      <c r="R110" s="1087"/>
      <c r="S110" s="1087"/>
      <c r="T110" s="1087"/>
      <c r="U110" s="1087"/>
      <c r="V110" s="647"/>
      <c r="W110" s="1202">
        <f>$B$110*SUM(W$107,W$108,W$109)</f>
        <v>5.5099586081150918E-3</v>
      </c>
      <c r="X110" s="1202">
        <f>$B$110*SUM(X$107,X$108,X$109)</f>
        <v>5.5225951486649241E-3</v>
      </c>
      <c r="Y110" s="1202">
        <f>$B$110*SUM(Y$107,Y$108,Y$109)</f>
        <v>9.2450862609481379E-4</v>
      </c>
      <c r="Z110" s="1202">
        <f>$B$110*SUM(Z$107,Z$108,Z$109)</f>
        <v>9.5026689259294244E-4</v>
      </c>
      <c r="AA110" s="1202">
        <f>$B$110*SUM(AA$107,AA$108,AA$109)</f>
        <v>9.5026689259294244E-4</v>
      </c>
    </row>
    <row r="111" spans="1:27" s="598" customFormat="1">
      <c r="A111" s="1146" t="s">
        <v>949</v>
      </c>
      <c r="B111" s="1098"/>
      <c r="C111" s="1106"/>
      <c r="D111" s="1087"/>
      <c r="E111" s="1087"/>
      <c r="F111" s="642"/>
      <c r="G111" s="1087"/>
      <c r="H111" s="1087"/>
      <c r="I111" s="642"/>
      <c r="J111" s="1087"/>
      <c r="K111" s="1087"/>
      <c r="L111" s="642"/>
      <c r="M111" s="1087"/>
      <c r="N111" s="1087"/>
      <c r="O111" s="1087"/>
      <c r="P111" s="1087"/>
      <c r="Q111" s="1087"/>
      <c r="R111" s="1087"/>
      <c r="S111" s="1087"/>
      <c r="T111" s="1087"/>
      <c r="U111" s="1087"/>
      <c r="V111" s="647"/>
      <c r="W111" s="1087">
        <f>SUM(W$104,W$107,W$108,W$109,W$110)</f>
        <v>1.2930580791463313</v>
      </c>
      <c r="X111" s="1087">
        <f>SUM(X$104,X$107,X$108,X$109,X$110)</f>
        <v>1.5230787292220929</v>
      </c>
      <c r="Y111" s="1087">
        <f>SUM(Y$104,Y$107,Y$108,Y$109,Y$110)</f>
        <v>0.38114986421503111</v>
      </c>
      <c r="Z111" s="1087">
        <f>SUM(Z$104,Z$107,Z$108,Z$109,Z$110)</f>
        <v>0.3626892003559844</v>
      </c>
      <c r="AA111" s="1087">
        <f>SUM(AA$104,AA$107,AA$108,AA$109,AA$110)</f>
        <v>0.3626892003559844</v>
      </c>
    </row>
    <row r="112" spans="1:27" s="598" customFormat="1" ht="15.6">
      <c r="A112" s="1647"/>
      <c r="B112" s="1647"/>
      <c r="C112" s="313"/>
      <c r="D112" s="850"/>
      <c r="E112" s="850"/>
      <c r="F112" s="642"/>
      <c r="G112" s="850"/>
      <c r="H112" s="850"/>
      <c r="I112" s="642"/>
      <c r="J112" s="850"/>
      <c r="K112" s="850"/>
      <c r="L112" s="642"/>
      <c r="M112" s="850"/>
      <c r="N112" s="850"/>
      <c r="O112" s="850"/>
      <c r="P112" s="850"/>
      <c r="Q112" s="850"/>
      <c r="R112" s="850"/>
      <c r="S112" s="850"/>
      <c r="T112" s="850"/>
      <c r="U112" s="850"/>
      <c r="V112" s="647"/>
      <c r="W112" s="850"/>
      <c r="X112" s="850"/>
      <c r="Y112" s="850"/>
      <c r="Z112" s="850"/>
      <c r="AA112" s="850"/>
    </row>
    <row r="113" spans="1:27" s="598" customFormat="1">
      <c r="A113" s="1198" t="s">
        <v>346</v>
      </c>
      <c r="B113" s="1198"/>
      <c r="C113" s="1657"/>
      <c r="D113" s="1657" t="s">
        <v>350</v>
      </c>
      <c r="E113" s="1657" t="s">
        <v>350</v>
      </c>
      <c r="F113" s="853"/>
      <c r="G113" s="1657" t="s">
        <v>234</v>
      </c>
      <c r="H113" s="1657" t="s">
        <v>234</v>
      </c>
      <c r="I113" s="853"/>
      <c r="J113" s="1657" t="s">
        <v>347</v>
      </c>
      <c r="K113" s="1657" t="s">
        <v>347</v>
      </c>
      <c r="L113" s="853"/>
      <c r="M113" s="1657" t="s">
        <v>234</v>
      </c>
      <c r="N113" s="1657" t="s">
        <v>234</v>
      </c>
      <c r="O113" s="1657" t="s">
        <v>234</v>
      </c>
      <c r="P113" s="1657" t="s">
        <v>234</v>
      </c>
      <c r="Q113" s="1657" t="s">
        <v>234</v>
      </c>
      <c r="R113" s="1657" t="s">
        <v>234</v>
      </c>
      <c r="S113" s="1657" t="s">
        <v>234</v>
      </c>
      <c r="T113" s="1657" t="s">
        <v>234</v>
      </c>
      <c r="U113" s="1657" t="s">
        <v>234</v>
      </c>
      <c r="V113" s="647"/>
      <c r="W113" s="1657" t="s">
        <v>1260</v>
      </c>
      <c r="X113" s="1657" t="s">
        <v>1260</v>
      </c>
      <c r="Y113" s="1657" t="s">
        <v>1260</v>
      </c>
      <c r="Z113" s="1657" t="s">
        <v>1260</v>
      </c>
      <c r="AA113" s="1657" t="s">
        <v>1260</v>
      </c>
    </row>
    <row r="114" spans="1:27" s="598" customFormat="1">
      <c r="A114" s="1198" t="s">
        <v>348</v>
      </c>
      <c r="B114" s="1198"/>
      <c r="C114" s="1657"/>
      <c r="D114" s="1657" t="s">
        <v>1261</v>
      </c>
      <c r="E114" s="1657" t="s">
        <v>1261</v>
      </c>
      <c r="F114" s="853"/>
      <c r="G114" s="1657" t="s">
        <v>1261</v>
      </c>
      <c r="H114" s="1657" t="s">
        <v>1261</v>
      </c>
      <c r="I114" s="853"/>
      <c r="J114" s="1658">
        <v>2304</v>
      </c>
      <c r="K114" s="1658">
        <v>2304</v>
      </c>
      <c r="L114" s="348"/>
      <c r="M114" s="1658">
        <v>960</v>
      </c>
      <c r="N114" s="1658">
        <v>960</v>
      </c>
      <c r="O114" s="1658">
        <v>576</v>
      </c>
      <c r="P114" s="1658">
        <v>576</v>
      </c>
      <c r="Q114" s="1658">
        <v>480</v>
      </c>
      <c r="R114" s="1658">
        <v>480</v>
      </c>
      <c r="S114" s="1658">
        <v>480</v>
      </c>
      <c r="T114" s="1658">
        <v>480</v>
      </c>
      <c r="U114" s="1658">
        <v>480</v>
      </c>
      <c r="V114" s="647"/>
      <c r="W114" s="1658" t="s">
        <v>1262</v>
      </c>
      <c r="X114" s="1658" t="s">
        <v>1262</v>
      </c>
      <c r="Y114" s="1658"/>
      <c r="Z114" s="1658"/>
      <c r="AA114" s="1658"/>
    </row>
    <row r="115" spans="1:27" s="598" customFormat="1">
      <c r="A115" s="1198" t="s">
        <v>345</v>
      </c>
      <c r="B115" s="1198"/>
      <c r="C115" s="1657"/>
      <c r="D115" s="1657" t="s">
        <v>1261</v>
      </c>
      <c r="E115" s="1657" t="s">
        <v>1261</v>
      </c>
      <c r="F115" s="853"/>
      <c r="G115" s="1657" t="s">
        <v>1261</v>
      </c>
      <c r="H115" s="1657" t="s">
        <v>1261</v>
      </c>
      <c r="I115" s="853"/>
      <c r="J115" s="1659">
        <v>0.02</v>
      </c>
      <c r="K115" s="1659">
        <v>0.02</v>
      </c>
      <c r="L115" s="877"/>
      <c r="M115" s="1659">
        <v>0.04</v>
      </c>
      <c r="N115" s="1659">
        <v>0.04</v>
      </c>
      <c r="O115" s="1659">
        <v>0.18</v>
      </c>
      <c r="P115" s="1659">
        <v>0.18</v>
      </c>
      <c r="Q115" s="1659" t="s">
        <v>1262</v>
      </c>
      <c r="R115" s="1659" t="s">
        <v>1214</v>
      </c>
      <c r="S115" s="1659" t="s">
        <v>1262</v>
      </c>
      <c r="T115" s="1659" t="s">
        <v>1262</v>
      </c>
      <c r="U115" s="1659" t="s">
        <v>1214</v>
      </c>
      <c r="V115" s="647"/>
      <c r="W115" s="1659" t="s">
        <v>1262</v>
      </c>
      <c r="X115" s="1659" t="s">
        <v>1262</v>
      </c>
      <c r="Y115" s="1659">
        <v>0.02</v>
      </c>
      <c r="Z115" s="1659">
        <v>0.02</v>
      </c>
      <c r="AA115" s="1659">
        <v>0.02</v>
      </c>
    </row>
    <row r="116" spans="1:27" s="598" customFormat="1" ht="15.6">
      <c r="A116" s="1647"/>
      <c r="B116" s="149"/>
      <c r="C116" s="313"/>
      <c r="D116" s="320"/>
      <c r="E116" s="320"/>
      <c r="F116" s="313"/>
      <c r="G116" s="320"/>
      <c r="H116" s="320"/>
      <c r="I116" s="313"/>
      <c r="J116" s="320"/>
      <c r="K116" s="320"/>
      <c r="L116" s="313"/>
      <c r="M116" s="320"/>
      <c r="N116" s="320"/>
      <c r="O116" s="320"/>
      <c r="P116" s="320"/>
      <c r="Q116" s="320"/>
      <c r="R116" s="320"/>
      <c r="S116" s="320"/>
      <c r="T116" s="320"/>
      <c r="U116" s="320"/>
      <c r="V116" s="647"/>
    </row>
    <row r="117" spans="1:27">
      <c r="C117" s="60"/>
      <c r="D117" s="267"/>
      <c r="E117" s="267"/>
      <c r="F117" s="267"/>
      <c r="G117" s="267"/>
      <c r="H117" s="267"/>
      <c r="I117" s="267"/>
      <c r="J117" s="267"/>
      <c r="K117" s="267"/>
      <c r="L117" s="267"/>
      <c r="M117" s="267"/>
      <c r="N117" s="267"/>
      <c r="O117" s="267"/>
      <c r="P117" s="267"/>
      <c r="Q117" s="267"/>
      <c r="R117" s="267"/>
      <c r="S117" s="267"/>
      <c r="T117" s="267"/>
      <c r="U117" s="267"/>
      <c r="V117" s="267"/>
      <c r="W117" s="267"/>
      <c r="X117" s="267"/>
      <c r="Y117" s="267"/>
      <c r="Z117" s="267"/>
      <c r="AA117" s="267"/>
    </row>
    <row r="118" spans="1:27">
      <c r="C118" s="60"/>
      <c r="D118" s="267"/>
      <c r="E118" s="267"/>
      <c r="F118" s="267"/>
      <c r="G118" s="267"/>
      <c r="H118" s="267"/>
      <c r="I118" s="267"/>
      <c r="J118" s="267"/>
      <c r="K118" s="267"/>
      <c r="L118" s="267"/>
      <c r="M118" s="267"/>
      <c r="N118" s="267"/>
      <c r="O118" s="267"/>
      <c r="P118" s="267"/>
      <c r="Q118" s="267"/>
      <c r="R118" s="267"/>
      <c r="S118" s="267"/>
      <c r="T118" s="267"/>
      <c r="U118" s="267"/>
      <c r="V118" s="267"/>
      <c r="W118" s="267"/>
      <c r="X118" s="267"/>
      <c r="Y118" s="267"/>
      <c r="Z118" s="267"/>
      <c r="AA118" s="267"/>
    </row>
    <row r="119" spans="1:27">
      <c r="C119" s="60"/>
      <c r="D119" s="267"/>
      <c r="E119" s="267"/>
      <c r="F119" s="267"/>
      <c r="G119" s="267"/>
      <c r="H119" s="267"/>
      <c r="I119" s="267"/>
      <c r="J119" s="267"/>
      <c r="K119" s="267"/>
      <c r="L119" s="267"/>
      <c r="M119" s="267"/>
      <c r="N119" s="267"/>
      <c r="O119" s="267"/>
      <c r="P119" s="267"/>
      <c r="Q119" s="267"/>
      <c r="R119" s="267"/>
      <c r="S119" s="267"/>
      <c r="T119" s="267"/>
      <c r="U119" s="267"/>
      <c r="V119" s="267"/>
      <c r="W119" s="267"/>
      <c r="X119" s="267"/>
      <c r="Y119" s="267"/>
      <c r="Z119" s="267"/>
      <c r="AA119" s="267"/>
    </row>
    <row r="120" spans="1:27">
      <c r="C120" s="60"/>
      <c r="D120" s="267"/>
      <c r="E120" s="267"/>
      <c r="F120" s="267"/>
      <c r="G120" s="267"/>
      <c r="H120" s="267"/>
      <c r="I120" s="267"/>
      <c r="J120" s="267"/>
      <c r="K120" s="267"/>
      <c r="L120" s="267"/>
      <c r="M120" s="267"/>
      <c r="N120" s="267"/>
      <c r="O120" s="267"/>
      <c r="P120" s="267"/>
      <c r="Q120" s="267"/>
      <c r="R120" s="267"/>
      <c r="S120" s="267"/>
      <c r="T120" s="267"/>
      <c r="U120" s="267"/>
      <c r="V120" s="267"/>
      <c r="W120" s="267"/>
      <c r="X120" s="267"/>
      <c r="Y120" s="267"/>
      <c r="Z120" s="267"/>
      <c r="AA120" s="267"/>
    </row>
    <row r="121" spans="1:27">
      <c r="C121" s="60"/>
      <c r="D121" s="1775"/>
      <c r="E121" s="1775"/>
      <c r="F121" s="1775"/>
      <c r="G121" s="1775"/>
      <c r="H121" s="1775"/>
      <c r="I121" s="1775"/>
      <c r="J121" s="1775"/>
      <c r="K121" s="1775"/>
      <c r="L121" s="1775"/>
      <c r="M121" s="1775"/>
      <c r="N121" s="1775"/>
      <c r="O121" s="1775"/>
      <c r="P121" s="1775"/>
      <c r="Q121" s="1775"/>
      <c r="R121" s="1775"/>
      <c r="S121" s="1775"/>
      <c r="T121" s="1775"/>
      <c r="U121" s="1775"/>
      <c r="V121" s="1775"/>
      <c r="W121" s="1775"/>
      <c r="X121" s="1775"/>
      <c r="Y121" s="1775"/>
      <c r="Z121" s="1775"/>
      <c r="AA121" s="1775"/>
    </row>
    <row r="122" spans="1:27">
      <c r="C122" s="60"/>
      <c r="D122" s="267"/>
      <c r="E122" s="267"/>
      <c r="F122" s="267"/>
      <c r="G122" s="267"/>
      <c r="H122" s="267"/>
      <c r="I122" s="267"/>
      <c r="J122" s="267"/>
      <c r="K122" s="267"/>
      <c r="L122" s="267"/>
      <c r="M122" s="267"/>
      <c r="N122" s="267"/>
      <c r="O122" s="267"/>
      <c r="P122" s="267"/>
      <c r="Q122" s="267"/>
      <c r="R122" s="267"/>
      <c r="S122" s="267"/>
      <c r="T122" s="267"/>
      <c r="U122" s="267"/>
      <c r="V122" s="267"/>
      <c r="W122" s="267"/>
      <c r="X122" s="267"/>
      <c r="Y122" s="267"/>
      <c r="Z122" s="267"/>
      <c r="AA122" s="267"/>
    </row>
  </sheetData>
  <phoneticPr fontId="86" type="noConversion"/>
  <pageMargins left="0.19685039370078741" right="0.15748031496062992" top="0.51181102362204722" bottom="0.51181102362204722" header="0.19685039370078741" footer="0.19685039370078741"/>
  <pageSetup scale="25" orientation="portrait" r:id="rId1"/>
  <headerFooter alignWithMargins="0">
    <oddFooter>&amp;LPage : 1/1&amp;C&amp;F&amp;RHaycoJun 15</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0"/>
    <pageSetUpPr fitToPage="1"/>
  </sheetPr>
  <dimension ref="B4:U38"/>
  <sheetViews>
    <sheetView zoomScale="80" zoomScaleNormal="80" workbookViewId="0">
      <selection activeCell="R38" sqref="R38"/>
    </sheetView>
  </sheetViews>
  <sheetFormatPr defaultColWidth="9.109375" defaultRowHeight="14.4"/>
  <cols>
    <col min="1" max="1" width="4.109375" style="765" customWidth="1"/>
    <col min="2" max="2" width="15.5546875" style="765" customWidth="1"/>
    <col min="3" max="4" width="15.5546875" style="765" hidden="1" customWidth="1"/>
    <col min="5" max="9" width="11" style="765" customWidth="1"/>
    <col min="10" max="10" width="4.109375" style="765" customWidth="1"/>
    <col min="11" max="11" width="18.33203125" style="765" customWidth="1"/>
    <col min="12" max="16" width="11" style="765" customWidth="1"/>
    <col min="17" max="17" width="2.6640625" style="765" customWidth="1"/>
    <col min="18" max="19" width="11.6640625" style="765" customWidth="1"/>
    <col min="20" max="20" width="13.109375" style="765" bestFit="1" customWidth="1"/>
    <col min="21" max="21" width="11" style="765" customWidth="1"/>
    <col min="22" max="16384" width="9.109375" style="765"/>
  </cols>
  <sheetData>
    <row r="4" spans="2:21">
      <c r="I4" s="766"/>
    </row>
    <row r="7" spans="2:21">
      <c r="K7" s="767"/>
      <c r="L7" s="767"/>
    </row>
    <row r="8" spans="2:21">
      <c r="B8" s="768" t="s">
        <v>725</v>
      </c>
      <c r="K8" s="769" t="s">
        <v>726</v>
      </c>
      <c r="R8" s="770" t="s">
        <v>234</v>
      </c>
      <c r="S8" s="770" t="s">
        <v>233</v>
      </c>
      <c r="T8" s="770" t="s">
        <v>727</v>
      </c>
    </row>
    <row r="9" spans="2:21">
      <c r="B9" s="770" t="s">
        <v>655</v>
      </c>
      <c r="C9" s="770"/>
      <c r="D9" s="770"/>
      <c r="E9" s="771" t="s">
        <v>234</v>
      </c>
      <c r="F9" s="771" t="s">
        <v>233</v>
      </c>
      <c r="G9" s="771" t="s">
        <v>279</v>
      </c>
      <c r="H9" s="771" t="s">
        <v>727</v>
      </c>
      <c r="I9" s="772" t="s">
        <v>728</v>
      </c>
      <c r="J9" s="767"/>
      <c r="K9" s="770" t="s">
        <v>729</v>
      </c>
      <c r="L9" s="770" t="s">
        <v>649</v>
      </c>
      <c r="M9" s="770" t="s">
        <v>651</v>
      </c>
      <c r="N9" s="770" t="s">
        <v>234</v>
      </c>
      <c r="O9" s="770" t="s">
        <v>233</v>
      </c>
      <c r="P9" s="770" t="s">
        <v>727</v>
      </c>
      <c r="Q9" s="770"/>
      <c r="R9" s="770" t="s">
        <v>659</v>
      </c>
      <c r="S9" s="770" t="s">
        <v>659</v>
      </c>
      <c r="T9" s="770" t="s">
        <v>659</v>
      </c>
      <c r="U9" s="772" t="s">
        <v>730</v>
      </c>
    </row>
    <row r="10" spans="2:21">
      <c r="B10" s="773" t="s">
        <v>731</v>
      </c>
      <c r="C10" s="773" t="s">
        <v>685</v>
      </c>
      <c r="D10" s="773"/>
      <c r="E10" s="774">
        <f>SUM((FirmVolume1516!N14,FirmVolume1516!N17,FirmVolume1516!N20,FirmVolume1516!N21))</f>
        <v>270</v>
      </c>
      <c r="F10" s="774">
        <v>5</v>
      </c>
      <c r="G10" s="774">
        <v>0</v>
      </c>
      <c r="H10" s="774">
        <f t="shared" ref="H10:H15" si="0">SUM(E10:G10)</f>
        <v>275</v>
      </c>
      <c r="I10" s="775">
        <f t="shared" ref="I10:I15" si="1">H10/$H$16</f>
        <v>3.6833645861237607E-2</v>
      </c>
      <c r="J10" s="776"/>
      <c r="K10" s="773" t="s">
        <v>731</v>
      </c>
      <c r="L10" s="777" t="s">
        <v>685</v>
      </c>
      <c r="M10" s="777" t="s">
        <v>641</v>
      </c>
      <c r="N10" s="774">
        <f>ROUND((SUMIFS(FirmVolume1516!$L$4:$L$44,FirmVolume1516!$H$4:$H$44,Summary1516!$L10,FirmVolume1516!$I$4:$I$44,Summary1516!$M10,FirmVolume1516!$G$4:$G$44,Summary1516!N$9)),-4)</f>
        <v>1910000</v>
      </c>
      <c r="O10" s="774">
        <f>ROUND((SUMIFS(FirmVolume1516!$L$4:$L$44,FirmVolume1516!$H$4:$H$44,Summary1516!$L10,FirmVolume1516!$I$4:$I$44,Summary1516!$M10,FirmVolume1516!$G$4:$G$44,Summary1516!O$9)),-4)</f>
        <v>250000</v>
      </c>
      <c r="P10" s="774">
        <f>N10+O10</f>
        <v>2160000</v>
      </c>
      <c r="Q10" s="774"/>
      <c r="R10" s="778" t="e">
        <f>ROUND((SUMIFS(FirmVolume1516!$S$4:$S$44,FirmVolume1516!$H$4:$H$44,Summary1516!$L10,FirmVolume1516!$I$4:$I$44,Summary1516!$M10,FirmVolume1516!$G$4:$G$44,Summary1516!$R$8)),-5)</f>
        <v>#REF!</v>
      </c>
      <c r="S10" s="778" t="e">
        <f>ROUND((SUMIFS(FirmVolume1516!$S$4:$S$44,FirmVolume1516!$H$4:$H$44,Summary1516!$L10,FirmVolume1516!$I$4:$I$44,Summary1516!$M10,FirmVolume1516!$G$4:$G$44,Summary1516!$S$8)),-5)</f>
        <v>#REF!</v>
      </c>
      <c r="T10" s="778" t="e">
        <f t="shared" ref="T10:T15" si="2">R10+S10</f>
        <v>#REF!</v>
      </c>
      <c r="U10" s="779" t="e">
        <f t="shared" ref="U10:U15" si="3">T10/$T$38</f>
        <v>#REF!</v>
      </c>
    </row>
    <row r="11" spans="2:21">
      <c r="B11" s="773" t="s">
        <v>732</v>
      </c>
      <c r="C11" s="773" t="s">
        <v>688</v>
      </c>
      <c r="D11" s="773"/>
      <c r="E11" s="774">
        <f>SUM(FirmVolume1516!N15,FirmVolume1516!N19,FirmVolume1516!N23)</f>
        <v>1050</v>
      </c>
      <c r="F11" s="774">
        <v>67</v>
      </c>
      <c r="G11" s="774">
        <v>25</v>
      </c>
      <c r="H11" s="774">
        <f t="shared" si="0"/>
        <v>1142</v>
      </c>
      <c r="I11" s="775">
        <f t="shared" si="1"/>
        <v>0.15296008572193945</v>
      </c>
      <c r="J11" s="776"/>
      <c r="K11" s="773" t="s">
        <v>732</v>
      </c>
      <c r="L11" s="777" t="s">
        <v>688</v>
      </c>
      <c r="M11" s="777" t="s">
        <v>641</v>
      </c>
      <c r="N11" s="774">
        <f>ROUND((SUMIFS(FirmVolume1516!$L$4:$L$44,FirmVolume1516!$H$4:$H$44,Summary1516!$L11,FirmVolume1516!$I$4:$I$44,Summary1516!$M11,FirmVolume1516!$G$4:$G$44,Summary1516!N$9)),-4)</f>
        <v>5130000</v>
      </c>
      <c r="O11" s="780">
        <f>67000*6</f>
        <v>402000</v>
      </c>
      <c r="P11" s="774">
        <f>N11+O11</f>
        <v>5532000</v>
      </c>
      <c r="Q11" s="774"/>
      <c r="R11" s="778">
        <f>ROUND((SUMIFS(FirmVolume1516!$S$4:$S$44,FirmVolume1516!$H$4:$H$44,Summary1516!$L11,FirmVolume1516!$I$4:$I$44,Summary1516!$M11,FirmVolume1516!$G$4:$G$44,Summary1516!$R$8)),-5)</f>
        <v>10400000</v>
      </c>
      <c r="S11" s="778">
        <f>ROUND((SUMIFS(FirmVolume1516!$S$4:$S$44,FirmVolume1516!$H$4:$H$44,Summary1516!$L11,FirmVolume1516!$I$4:$I$44,Summary1516!$M11,FirmVolume1516!$G$4:$G$44,Summary1516!$S$8)),-5)</f>
        <v>0</v>
      </c>
      <c r="T11" s="778">
        <f t="shared" si="2"/>
        <v>10400000</v>
      </c>
      <c r="U11" s="779" t="e">
        <f t="shared" si="3"/>
        <v>#REF!</v>
      </c>
    </row>
    <row r="12" spans="2:21">
      <c r="B12" s="773" t="s">
        <v>733</v>
      </c>
      <c r="C12" s="773" t="s">
        <v>670</v>
      </c>
      <c r="D12" s="773"/>
      <c r="E12" s="774">
        <f>SUM(FirmVolume1516!N4:N5,FirmVolume1516!N13)</f>
        <v>3090</v>
      </c>
      <c r="F12" s="774">
        <v>482</v>
      </c>
      <c r="G12" s="774">
        <v>0</v>
      </c>
      <c r="H12" s="774">
        <f t="shared" si="0"/>
        <v>3572</v>
      </c>
      <c r="I12" s="775">
        <f t="shared" si="1"/>
        <v>0.47843557460487546</v>
      </c>
      <c r="J12" s="776"/>
      <c r="K12" s="773" t="s">
        <v>733</v>
      </c>
      <c r="L12" s="777" t="s">
        <v>670</v>
      </c>
      <c r="M12" s="777" t="s">
        <v>641</v>
      </c>
      <c r="N12" s="774">
        <f>ROUND((SUMIFS(FirmVolume1516!$L$4:$L$44,FirmVolume1516!$H$4:$H$44,Summary1516!$L12,FirmVolume1516!$I$4:$I$44,Summary1516!$M12,FirmVolume1516!$G$4:$G$44,Summary1516!N$9)),-4)</f>
        <v>5870000</v>
      </c>
      <c r="O12" s="774">
        <f>ROUND((SUMIFS(FirmVolume1516!$L$4:$L$44,FirmVolume1516!$H$4:$H$44,Summary1516!$L12,FirmVolume1516!$I$4:$I$44,Summary1516!$M12,FirmVolume1516!$G$4:$G$44,Summary1516!O$9)),-5)</f>
        <v>500000</v>
      </c>
      <c r="P12" s="774">
        <f>SUM(N12:O12)</f>
        <v>6370000</v>
      </c>
      <c r="Q12" s="774"/>
      <c r="R12" s="778" t="e">
        <f>ROUND((SUMIFS(FirmVolume1516!$S$4:$S$44,FirmVolume1516!$H$4:$H$44,Summary1516!$L12,FirmVolume1516!$I$4:$I$44,Summary1516!$M12,FirmVolume1516!$G$4:$G$44,Summary1516!$R$8)),-5)</f>
        <v>#REF!</v>
      </c>
      <c r="S12" s="778" t="e">
        <f>ROUND((SUMIFS(FirmVolume1516!$S$4:$S$44,FirmVolume1516!$H$4:$H$44,Summary1516!$L12,FirmVolume1516!$I$4:$I$44,Summary1516!$M12,FirmVolume1516!$G$4:$G$44,Summary1516!$S$8)),-5)</f>
        <v>#REF!</v>
      </c>
      <c r="T12" s="778" t="e">
        <f t="shared" si="2"/>
        <v>#REF!</v>
      </c>
      <c r="U12" s="779" t="e">
        <f t="shared" si="3"/>
        <v>#REF!</v>
      </c>
    </row>
    <row r="13" spans="2:21">
      <c r="B13" s="773" t="s">
        <v>734</v>
      </c>
      <c r="C13" s="773" t="s">
        <v>674</v>
      </c>
      <c r="D13" s="773"/>
      <c r="E13" s="774">
        <f>SUM(FirmVolume1516!N6,FirmVolume1516!N7,FirmVolume1516!N24,FirmVolume1516!N25)</f>
        <v>240</v>
      </c>
      <c r="F13" s="774">
        <v>177</v>
      </c>
      <c r="G13" s="774">
        <v>0</v>
      </c>
      <c r="H13" s="774">
        <f t="shared" si="0"/>
        <v>417</v>
      </c>
      <c r="I13" s="775">
        <f t="shared" si="1"/>
        <v>5.5853201178676669E-2</v>
      </c>
      <c r="J13" s="776"/>
      <c r="K13" s="773" t="s">
        <v>735</v>
      </c>
      <c r="L13" s="777" t="s">
        <v>674</v>
      </c>
      <c r="M13" s="777" t="s">
        <v>641</v>
      </c>
      <c r="N13" s="774">
        <f>ROUND((SUMIFS(FirmVolume1516!$L$4:$L$44,FirmVolume1516!$H$4:$H$44,Summary1516!$L13,FirmVolume1516!$I$4:$I$44,Summary1516!$M13,FirmVolume1516!$G$4:$G$44,Summary1516!N$9)),-4)</f>
        <v>180000</v>
      </c>
      <c r="O13" s="774">
        <f>ROUND((SUMIFS(FirmVolume1516!$L$4:$L$44,FirmVolume1516!$H$4:$H$44,Summary1516!$L13,FirmVolume1516!$I$4:$I$44,Summary1516!$M13,FirmVolume1516!$G$4:$G$44,Summary1516!O$9)),-4)</f>
        <v>0</v>
      </c>
      <c r="P13" s="774">
        <f>SUM(N13:O13)</f>
        <v>180000</v>
      </c>
      <c r="Q13" s="774"/>
      <c r="R13" s="778" t="e">
        <f>ROUND((SUMIFS(FirmVolume1516!$S$4:$S$44,FirmVolume1516!$H$4:$H$44,Summary1516!$L13,FirmVolume1516!$I$4:$I$44,Summary1516!$M13,FirmVolume1516!$G$4:$G$44,Summary1516!$R$8)),-5)</f>
        <v>#REF!</v>
      </c>
      <c r="S13" s="778">
        <f>ROUND((SUMIFS(FirmVolume1516!$S$4:$S$44,FirmVolume1516!$H$4:$H$44,Summary1516!$L13,FirmVolume1516!$I$4:$I$44,Summary1516!$M13,FirmVolume1516!$G$4:$G$44,Summary1516!$S$8)),-5)</f>
        <v>0</v>
      </c>
      <c r="T13" s="778" t="e">
        <f t="shared" si="2"/>
        <v>#REF!</v>
      </c>
      <c r="U13" s="779" t="e">
        <f t="shared" si="3"/>
        <v>#REF!</v>
      </c>
    </row>
    <row r="14" spans="2:21">
      <c r="B14" s="773" t="s">
        <v>736</v>
      </c>
      <c r="C14" s="773" t="s">
        <v>677</v>
      </c>
      <c r="D14" s="773"/>
      <c r="E14" s="774">
        <f>SUM(FirmVolume1516!N8,FirmVolume1516!N9)</f>
        <v>230</v>
      </c>
      <c r="F14" s="774">
        <v>0</v>
      </c>
      <c r="G14" s="774">
        <v>0</v>
      </c>
      <c r="H14" s="774">
        <f t="shared" si="0"/>
        <v>230</v>
      </c>
      <c r="I14" s="775">
        <f t="shared" si="1"/>
        <v>3.0806321993035093E-2</v>
      </c>
      <c r="J14" s="776"/>
      <c r="K14" s="773" t="s">
        <v>736</v>
      </c>
      <c r="L14" s="777" t="s">
        <v>677</v>
      </c>
      <c r="M14" s="777" t="s">
        <v>641</v>
      </c>
      <c r="N14" s="774">
        <f>ROUND((SUMIFS(FirmVolume1516!$L$4:$L$44,FirmVolume1516!$H$4:$H$44,Summary1516!$L14,FirmVolume1516!$I$4:$I$44,Summary1516!$M14,FirmVolume1516!$G$4:$G$44,Summary1516!N$9)),-4)</f>
        <v>460000</v>
      </c>
      <c r="O14" s="774">
        <f>ROUND((SUMIFS(FirmVolume1516!$L$4:$L$44,FirmVolume1516!$H$4:$H$44,Summary1516!$L14,FirmVolume1516!$I$4:$I$44,Summary1516!$M14,FirmVolume1516!$G$4:$G$44,Summary1516!O$9)),-4)</f>
        <v>0</v>
      </c>
      <c r="P14" s="774">
        <f>SUM(N14:O14)</f>
        <v>460000</v>
      </c>
      <c r="Q14" s="774"/>
      <c r="R14" s="778">
        <f>ROUND((SUMIFS(FirmVolume1516!$S$4:$S$44,FirmVolume1516!$H$4:$H$44,Summary1516!$L14,FirmVolume1516!$I$4:$I$44,Summary1516!$M14,FirmVolume1516!$G$4:$G$44,Summary1516!$R$8)),-5)</f>
        <v>3100000</v>
      </c>
      <c r="S14" s="778">
        <f>ROUND((SUMIFS(FirmVolume1516!$S$4:$S$44,FirmVolume1516!$H$4:$H$44,Summary1516!$L14,FirmVolume1516!$I$4:$I$44,Summary1516!$M14,FirmVolume1516!$G$4:$G$44,Summary1516!$S$8)),-5)</f>
        <v>0</v>
      </c>
      <c r="T14" s="778">
        <f t="shared" si="2"/>
        <v>3100000</v>
      </c>
      <c r="U14" s="779" t="e">
        <f t="shared" si="3"/>
        <v>#REF!</v>
      </c>
    </row>
    <row r="15" spans="2:21" ht="15" thickBot="1">
      <c r="B15" s="773" t="s">
        <v>737</v>
      </c>
      <c r="C15" s="773" t="s">
        <v>702</v>
      </c>
      <c r="D15" s="773"/>
      <c r="E15" s="774">
        <f>SUM(FirmVolume1516!N26:N29)</f>
        <v>1830</v>
      </c>
      <c r="F15" s="774">
        <v>0</v>
      </c>
      <c r="G15" s="774">
        <v>0</v>
      </c>
      <c r="H15" s="774">
        <f t="shared" si="0"/>
        <v>1830</v>
      </c>
      <c r="I15" s="775">
        <f t="shared" si="1"/>
        <v>0.24511117064023574</v>
      </c>
      <c r="J15" s="776"/>
      <c r="K15" s="781" t="s">
        <v>737</v>
      </c>
      <c r="L15" s="782" t="s">
        <v>702</v>
      </c>
      <c r="M15" s="782" t="s">
        <v>641</v>
      </c>
      <c r="N15" s="774">
        <f>ROUND((SUMIFS(FirmVolume1516!$L$4:$L$44,FirmVolume1516!$H$4:$H$44,Summary1516!$L15,FirmVolume1516!$I$4:$I$44,Summary1516!$M15,FirmVolume1516!$G$4:$G$44,Summary1516!N$9)),-4)</f>
        <v>3660000</v>
      </c>
      <c r="O15" s="774">
        <f>ROUND((SUMIFS(FirmVolume1516!$L$4:$L$44,FirmVolume1516!$H$4:$H$44,Summary1516!$L15,FirmVolume1516!$I$4:$I$44,Summary1516!$M15,FirmVolume1516!$G$4:$G$44,Summary1516!O$9)),-4)</f>
        <v>0</v>
      </c>
      <c r="P15" s="783">
        <f>SUM(N15:O15)</f>
        <v>3660000</v>
      </c>
      <c r="Q15" s="783"/>
      <c r="R15" s="778" t="e">
        <f>ROUND((SUMIFS(FirmVolume1516!$S$4:$S$44,FirmVolume1516!$H$4:$H$44,Summary1516!$L15,FirmVolume1516!$I$4:$I$44,Summary1516!$M15,FirmVolume1516!$G$4:$G$44,Summary1516!$R$8)),-5)</f>
        <v>#REF!</v>
      </c>
      <c r="S15" s="778">
        <f>ROUND((SUMIFS(FirmVolume1516!$S$4:$S$44,FirmVolume1516!$H$4:$H$44,Summary1516!$L15,FirmVolume1516!$I$4:$I$44,Summary1516!$M15,FirmVolume1516!$G$4:$G$44,Summary1516!$S$8)),-5)</f>
        <v>0</v>
      </c>
      <c r="T15" s="778" t="e">
        <f t="shared" si="2"/>
        <v>#REF!</v>
      </c>
      <c r="U15" s="779" t="e">
        <f t="shared" si="3"/>
        <v>#REF!</v>
      </c>
    </row>
    <row r="16" spans="2:21" ht="15" thickTop="1">
      <c r="B16" s="784"/>
      <c r="C16" s="784"/>
      <c r="D16" s="784"/>
      <c r="E16" s="785">
        <f>SUM(E10:E15)</f>
        <v>6710</v>
      </c>
      <c r="F16" s="785">
        <f>SUM(F10:F15)</f>
        <v>731</v>
      </c>
      <c r="G16" s="785">
        <f>SUM(G10:G15)</f>
        <v>25</v>
      </c>
      <c r="H16" s="785">
        <f>SUM(H10:H15)</f>
        <v>7466</v>
      </c>
      <c r="I16" s="785"/>
      <c r="J16" s="786"/>
      <c r="K16" s="787"/>
      <c r="L16" s="787"/>
      <c r="M16" s="787"/>
      <c r="N16" s="788">
        <f>SUM(N10:N15)</f>
        <v>17210000</v>
      </c>
      <c r="O16" s="788">
        <f>SUM(O10:O15)</f>
        <v>1152000</v>
      </c>
      <c r="P16" s="788">
        <f>SUM(P10:P15)</f>
        <v>18362000</v>
      </c>
      <c r="Q16" s="788"/>
      <c r="R16" s="789" t="e">
        <f>SUM(R10:R15)</f>
        <v>#REF!</v>
      </c>
      <c r="S16" s="789" t="e">
        <f>SUM(S10:S15)</f>
        <v>#REF!</v>
      </c>
      <c r="T16" s="789" t="e">
        <f>SUM(T10:T15)</f>
        <v>#REF!</v>
      </c>
      <c r="U16" s="785"/>
    </row>
    <row r="17" spans="2:21">
      <c r="B17" s="790"/>
      <c r="C17" s="790"/>
      <c r="D17" s="790"/>
      <c r="E17" s="786"/>
      <c r="F17" s="786"/>
      <c r="G17" s="786"/>
      <c r="H17" s="786"/>
      <c r="I17" s="786"/>
      <c r="J17" s="786"/>
      <c r="K17" s="791"/>
      <c r="L17" s="791"/>
      <c r="M17" s="791"/>
      <c r="N17" s="792"/>
      <c r="O17" s="792"/>
      <c r="P17" s="792"/>
      <c r="Q17" s="792"/>
      <c r="R17" s="793"/>
      <c r="S17" s="793"/>
      <c r="T17" s="793"/>
      <c r="U17" s="786"/>
    </row>
    <row r="18" spans="2:21">
      <c r="B18" s="794"/>
      <c r="C18" s="794"/>
      <c r="D18" s="794"/>
      <c r="E18" s="794"/>
      <c r="F18" s="794"/>
      <c r="G18" s="794"/>
      <c r="H18" s="794"/>
      <c r="K18" s="769" t="s">
        <v>738</v>
      </c>
      <c r="L18" s="795"/>
      <c r="M18" s="795"/>
      <c r="N18" s="795"/>
      <c r="O18" s="795"/>
      <c r="P18" s="795"/>
      <c r="Q18" s="795"/>
      <c r="R18" s="770" t="s">
        <v>234</v>
      </c>
      <c r="S18" s="770" t="s">
        <v>233</v>
      </c>
      <c r="T18" s="770" t="s">
        <v>727</v>
      </c>
    </row>
    <row r="19" spans="2:21">
      <c r="B19" s="770" t="s">
        <v>653</v>
      </c>
      <c r="C19" s="770"/>
      <c r="D19" s="770"/>
      <c r="E19" s="770" t="s">
        <v>234</v>
      </c>
      <c r="F19" s="770" t="s">
        <v>233</v>
      </c>
      <c r="G19" s="770" t="s">
        <v>279</v>
      </c>
      <c r="H19" s="770" t="s">
        <v>727</v>
      </c>
      <c r="I19" s="772" t="s">
        <v>728</v>
      </c>
      <c r="K19" s="770" t="s">
        <v>739</v>
      </c>
      <c r="L19" s="770" t="s">
        <v>649</v>
      </c>
      <c r="M19" s="770" t="s">
        <v>651</v>
      </c>
      <c r="N19" s="770" t="s">
        <v>234</v>
      </c>
      <c r="O19" s="770" t="s">
        <v>233</v>
      </c>
      <c r="P19" s="770" t="s">
        <v>727</v>
      </c>
      <c r="Q19" s="770"/>
      <c r="R19" s="770" t="s">
        <v>659</v>
      </c>
      <c r="S19" s="770" t="s">
        <v>659</v>
      </c>
      <c r="T19" s="770" t="s">
        <v>659</v>
      </c>
      <c r="U19" s="772" t="s">
        <v>730</v>
      </c>
    </row>
    <row r="20" spans="2:21">
      <c r="B20" s="773" t="s">
        <v>731</v>
      </c>
      <c r="C20" s="773" t="s">
        <v>685</v>
      </c>
      <c r="D20" s="773"/>
      <c r="E20" s="774">
        <f>ROUND(SUM(FirmVolume1516!L14,FirmVolume1516!L17,FirmVolume1516!L20,FirmVolume1516!L21),-5)</f>
        <v>2200000</v>
      </c>
      <c r="F20" s="774">
        <v>0</v>
      </c>
      <c r="G20" s="774">
        <v>0</v>
      </c>
      <c r="H20" s="774">
        <f t="shared" ref="H20:H25" si="4">SUM(E20:G20)</f>
        <v>2200000</v>
      </c>
      <c r="I20" s="775">
        <f t="shared" ref="I20:I25" si="5">H20/$H$26</f>
        <v>9.1286307053941904E-2</v>
      </c>
      <c r="K20" s="773" t="s">
        <v>731</v>
      </c>
      <c r="L20" s="777" t="s">
        <v>685</v>
      </c>
      <c r="M20" s="777" t="s">
        <v>672</v>
      </c>
      <c r="N20" s="774">
        <f>ROUND((SUMIFS(FirmVolume1516!$L$4:$L$44,FirmVolume1516!$H$4:$H$44,Summary1516!$L20,FirmVolume1516!$I$4:$I$44,Summary1516!$M20,FirmVolume1516!$G$4:$G$44,Summary1516!N$9)),-4)</f>
        <v>270000</v>
      </c>
      <c r="O20" s="774">
        <f>ROUND((SUMIFS(FirmVolume1516!$L$4:$L$44,FirmVolume1516!$H$4:$H$44,Summary1516!$L20,FirmVolume1516!$I$4:$I$44,Summary1516!$M20,FirmVolume1516!$G$4:$G$44,Summary1516!O$9)),-4)</f>
        <v>0</v>
      </c>
      <c r="P20" s="774">
        <f t="shared" ref="P20:P25" si="6">SUM(N20:O20)</f>
        <v>270000</v>
      </c>
      <c r="Q20" s="774"/>
      <c r="R20" s="778" t="e">
        <f>ROUND((SUMIFS(FirmVolume1516!$S$4:$S$44,FirmVolume1516!$H$4:$H$44,Summary1516!$L20,FirmVolume1516!$I$4:$I$44,Summary1516!$M20,FirmVolume1516!$G$4:$G$44,Summary1516!$R$8)),-5)</f>
        <v>#REF!</v>
      </c>
      <c r="S20" s="778">
        <f>ROUND((SUMIFS(FirmVolume1516!$S$4:$S$44,FirmVolume1516!$H$4:$H$44,Summary1516!$L20,FirmVolume1516!$I$4:$I$44,Summary1516!$M20,FirmVolume1516!$G$4:$G$44,Summary1516!$S$8)),-5)</f>
        <v>0</v>
      </c>
      <c r="T20" s="796" t="e">
        <f t="shared" ref="T20:T25" si="7">R20+S20</f>
        <v>#REF!</v>
      </c>
      <c r="U20" s="779" t="e">
        <f t="shared" ref="U20:U25" si="8">T20/$T$38</f>
        <v>#REF!</v>
      </c>
    </row>
    <row r="21" spans="2:21">
      <c r="B21" s="773" t="s">
        <v>732</v>
      </c>
      <c r="C21" s="773" t="s">
        <v>688</v>
      </c>
      <c r="D21" s="773"/>
      <c r="E21" s="774">
        <f>ROUND(SUM(FirmVolume1516!L15,FirmVolume1516!L19,FirmVolume1516!L23),-5)</f>
        <v>5100000</v>
      </c>
      <c r="F21" s="780">
        <f>ROUND((67000*6),-5)</f>
        <v>400000</v>
      </c>
      <c r="G21" s="774">
        <f>FirmVolume1516!L33+FirmVolume1516!L35</f>
        <v>2000000</v>
      </c>
      <c r="H21" s="774">
        <f t="shared" si="4"/>
        <v>7500000</v>
      </c>
      <c r="I21" s="775">
        <f t="shared" si="5"/>
        <v>0.31120331950207469</v>
      </c>
      <c r="K21" s="773" t="s">
        <v>732</v>
      </c>
      <c r="L21" s="777" t="s">
        <v>688</v>
      </c>
      <c r="M21" s="777" t="s">
        <v>672</v>
      </c>
      <c r="N21" s="774">
        <f>ROUND((SUMIFS(FirmVolume1516!$L$4:$L$44,FirmVolume1516!$H$4:$H$44,Summary1516!$L21,FirmVolume1516!$I$4:$I$44,Summary1516!$M21,FirmVolume1516!$G$4:$G$44,Summary1516!N$9)),-4)</f>
        <v>0</v>
      </c>
      <c r="O21" s="774">
        <f>ROUND((SUMIFS(FirmVolume1516!$L$4:$L$44,FirmVolume1516!$H$4:$H$44,Summary1516!$L21,FirmVolume1516!$I$4:$I$44,Summary1516!$M21,FirmVolume1516!$G$4:$G$44,Summary1516!O$9)),-4)</f>
        <v>0</v>
      </c>
      <c r="P21" s="774">
        <f t="shared" si="6"/>
        <v>0</v>
      </c>
      <c r="Q21" s="774"/>
      <c r="R21" s="778">
        <f>ROUND((SUMIFS(FirmVolume1516!$S$4:$S$44,FirmVolume1516!$H$4:$H$44,Summary1516!$L21,FirmVolume1516!$I$4:$I$44,Summary1516!$M21,FirmVolume1516!$G$4:$G$44,Summary1516!$R$8)),-5)</f>
        <v>0</v>
      </c>
      <c r="S21" s="778">
        <f>ROUND((SUMIFS(FirmVolume1516!$S$4:$S$44,FirmVolume1516!$H$4:$H$44,Summary1516!$L21,FirmVolume1516!$I$4:$I$44,Summary1516!$M21,FirmVolume1516!$G$4:$G$44,Summary1516!$S$8)),-5)</f>
        <v>0</v>
      </c>
      <c r="T21" s="796">
        <f t="shared" si="7"/>
        <v>0</v>
      </c>
      <c r="U21" s="779" t="e">
        <f t="shared" si="8"/>
        <v>#REF!</v>
      </c>
    </row>
    <row r="22" spans="2:21">
      <c r="B22" s="773" t="s">
        <v>733</v>
      </c>
      <c r="C22" s="773" t="s">
        <v>670</v>
      </c>
      <c r="D22" s="773"/>
      <c r="E22" s="774">
        <f>ROUND(SUM(FirmVolume1516!L4:L5,FirmVolume1516!L13),-5)</f>
        <v>6800000</v>
      </c>
      <c r="F22" s="774">
        <f>ROUND(1687620,-5)</f>
        <v>1700000</v>
      </c>
      <c r="G22" s="774">
        <v>0</v>
      </c>
      <c r="H22" s="774">
        <f t="shared" si="4"/>
        <v>8500000</v>
      </c>
      <c r="I22" s="775">
        <f t="shared" si="5"/>
        <v>0.35269709543568467</v>
      </c>
      <c r="K22" s="773" t="s">
        <v>733</v>
      </c>
      <c r="L22" s="777" t="s">
        <v>670</v>
      </c>
      <c r="M22" s="777" t="s">
        <v>672</v>
      </c>
      <c r="N22" s="774">
        <f>ROUND((SUMIFS(FirmVolume1516!$L$4:$L$44,FirmVolume1516!$H$4:$H$44,Summary1516!$L22,FirmVolume1516!$I$4:$I$44,Summary1516!$M22,FirmVolume1516!$G$4:$G$44,Summary1516!N$9)),-4)</f>
        <v>980000</v>
      </c>
      <c r="O22" s="774">
        <f>ROUND((SUMIFS(FirmVolume1516!$L$4:$L$44,FirmVolume1516!$H$4:$H$44,Summary1516!$L22,FirmVolume1516!$I$4:$I$44,Summary1516!$M22,FirmVolume1516!$G$4:$G$44,Summary1516!O$9)),-4)</f>
        <v>1150000</v>
      </c>
      <c r="P22" s="774">
        <f t="shared" si="6"/>
        <v>2130000</v>
      </c>
      <c r="Q22" s="774"/>
      <c r="R22" s="778" t="e">
        <f>ROUND((SUMIFS(FirmVolume1516!$S$4:$S$44,FirmVolume1516!$H$4:$H$44,Summary1516!$L22,FirmVolume1516!$I$4:$I$44,Summary1516!$M22,FirmVolume1516!$G$4:$G$44,Summary1516!$R$8)),-5)</f>
        <v>#REF!</v>
      </c>
      <c r="S22" s="778" t="e">
        <f>ROUND((SUMIFS(FirmVolume1516!$S$4:$S$44,FirmVolume1516!$H$4:$H$44,Summary1516!$L22,FirmVolume1516!$I$4:$I$44,Summary1516!$M22,FirmVolume1516!$G$4:$G$44,Summary1516!$S$8)),-5)</f>
        <v>#REF!</v>
      </c>
      <c r="T22" s="796" t="e">
        <f t="shared" si="7"/>
        <v>#REF!</v>
      </c>
      <c r="U22" s="779" t="e">
        <f t="shared" si="8"/>
        <v>#REF!</v>
      </c>
    </row>
    <row r="23" spans="2:21">
      <c r="B23" s="773" t="s">
        <v>734</v>
      </c>
      <c r="C23" s="773" t="s">
        <v>674</v>
      </c>
      <c r="D23" s="773"/>
      <c r="E23" s="774">
        <f>ROUND(SUM(FirmVolume1516!L6,FirmVolume1516!L7,FirmVolume1516!L24,FirmVolume1516!L25),-5)</f>
        <v>800000</v>
      </c>
      <c r="F23" s="774">
        <f>ROUND(709284,-5)</f>
        <v>700000</v>
      </c>
      <c r="G23" s="774">
        <v>0</v>
      </c>
      <c r="H23" s="774">
        <f t="shared" si="4"/>
        <v>1500000</v>
      </c>
      <c r="I23" s="775">
        <f t="shared" si="5"/>
        <v>6.2240663900414939E-2</v>
      </c>
      <c r="K23" s="773" t="s">
        <v>735</v>
      </c>
      <c r="L23" s="777" t="s">
        <v>674</v>
      </c>
      <c r="M23" s="777" t="s">
        <v>672</v>
      </c>
      <c r="N23" s="774">
        <f>ROUND((SUMIFS(FirmVolume1516!$L$4:$L$44,FirmVolume1516!$H$4:$H$44,Summary1516!$L23,FirmVolume1516!$I$4:$I$44,Summary1516!$M23,FirmVolume1516!$G$4:$G$44,Summary1516!N$9)),-4)</f>
        <v>20000</v>
      </c>
      <c r="O23" s="774">
        <f>ROUND((SUMIFS(FirmVolume1516!$L$4:$L$44,FirmVolume1516!$H$4:$H$44,Summary1516!$L23,FirmVolume1516!$I$4:$I$44,Summary1516!$M23,FirmVolume1516!$G$4:$G$44,Summary1516!O$9)),-4)</f>
        <v>90000</v>
      </c>
      <c r="P23" s="774">
        <f t="shared" si="6"/>
        <v>110000</v>
      </c>
      <c r="Q23" s="774"/>
      <c r="R23" s="778" t="e">
        <f>ROUND((SUMIFS(FirmVolume1516!$S$4:$S$44,FirmVolume1516!$H$4:$H$44,Summary1516!$L23,FirmVolume1516!$I$4:$I$44,Summary1516!$M23,FirmVolume1516!$G$4:$G$44,Summary1516!$R$8)),-5)</f>
        <v>#REF!</v>
      </c>
      <c r="S23" s="778" t="e">
        <f>ROUND((SUMIFS(FirmVolume1516!$S$4:$S$44,FirmVolume1516!$H$4:$H$44,Summary1516!$L23,FirmVolume1516!$I$4:$I$44,Summary1516!$M23,FirmVolume1516!$G$4:$G$44,Summary1516!$S$8)),-5)</f>
        <v>#REF!</v>
      </c>
      <c r="T23" s="796" t="e">
        <f t="shared" si="7"/>
        <v>#REF!</v>
      </c>
      <c r="U23" s="779" t="e">
        <f t="shared" si="8"/>
        <v>#REF!</v>
      </c>
    </row>
    <row r="24" spans="2:21">
      <c r="B24" s="773" t="s">
        <v>736</v>
      </c>
      <c r="C24" s="773" t="s">
        <v>677</v>
      </c>
      <c r="D24" s="773"/>
      <c r="E24" s="774">
        <f>ROUND((FirmVolume1516!L8+FirmVolume1516!L9),-5)</f>
        <v>500000</v>
      </c>
      <c r="F24" s="774">
        <v>0</v>
      </c>
      <c r="G24" s="774">
        <v>0</v>
      </c>
      <c r="H24" s="774">
        <f t="shared" si="4"/>
        <v>500000</v>
      </c>
      <c r="I24" s="775">
        <f t="shared" si="5"/>
        <v>2.0746887966804978E-2</v>
      </c>
      <c r="K24" s="773" t="s">
        <v>736</v>
      </c>
      <c r="L24" s="777" t="s">
        <v>677</v>
      </c>
      <c r="M24" s="777" t="s">
        <v>672</v>
      </c>
      <c r="N24" s="774">
        <f>ROUND((SUMIFS(FirmVolume1516!$L$4:$L$44,FirmVolume1516!$H$4:$H$44,Summary1516!$L24,FirmVolume1516!$I$4:$I$44,Summary1516!$M24,FirmVolume1516!$G$4:$G$44,Summary1516!N$9)),-4)</f>
        <v>80000</v>
      </c>
      <c r="O24" s="774">
        <f>ROUND((SUMIFS(FirmVolume1516!$L$4:$L$44,FirmVolume1516!$H$4:$H$44,Summary1516!$L24,FirmVolume1516!$I$4:$I$44,Summary1516!$M24,FirmVolume1516!$G$4:$G$44,Summary1516!O$9)),-4)</f>
        <v>0</v>
      </c>
      <c r="P24" s="774">
        <f t="shared" si="6"/>
        <v>80000</v>
      </c>
      <c r="Q24" s="774"/>
      <c r="R24" s="778">
        <f>ROUND((SUMIFS(FirmVolume1516!$S$4:$S$44,FirmVolume1516!$H$4:$H$44,Summary1516!$L24,FirmVolume1516!$I$4:$I$44,Summary1516!$M24,FirmVolume1516!$G$4:$G$44,Summary1516!$R$8)),-5)</f>
        <v>500000</v>
      </c>
      <c r="S24" s="778">
        <f>ROUND((SUMIFS(FirmVolume1516!$S$4:$S$44,FirmVolume1516!$H$4:$H$44,Summary1516!$L24,FirmVolume1516!$I$4:$I$44,Summary1516!$M24,FirmVolume1516!$G$4:$G$44,Summary1516!$S$8)),-5)</f>
        <v>0</v>
      </c>
      <c r="T24" s="796">
        <f t="shared" si="7"/>
        <v>500000</v>
      </c>
      <c r="U24" s="779" t="e">
        <f t="shared" si="8"/>
        <v>#REF!</v>
      </c>
    </row>
    <row r="25" spans="2:21" ht="15" thickBot="1">
      <c r="B25" s="773" t="s">
        <v>737</v>
      </c>
      <c r="C25" s="773" t="s">
        <v>702</v>
      </c>
      <c r="D25" s="773"/>
      <c r="E25" s="774">
        <f>ROUND((SUM(FirmVolume1516!L26:L29)),-5)</f>
        <v>3900000</v>
      </c>
      <c r="F25" s="774">
        <v>0</v>
      </c>
      <c r="G25" s="774">
        <v>0</v>
      </c>
      <c r="H25" s="774">
        <f t="shared" si="4"/>
        <v>3900000</v>
      </c>
      <c r="I25" s="775">
        <f t="shared" si="5"/>
        <v>0.16182572614107885</v>
      </c>
      <c r="K25" s="773" t="s">
        <v>737</v>
      </c>
      <c r="L25" s="777" t="s">
        <v>702</v>
      </c>
      <c r="M25" s="777" t="s">
        <v>672</v>
      </c>
      <c r="N25" s="774">
        <f>ROUND((SUMIFS(FirmVolume1516!$L$4:$L$44,FirmVolume1516!$H$4:$H$44,Summary1516!$L25,FirmVolume1516!$I$4:$I$44,Summary1516!$M25,FirmVolume1516!$G$4:$G$44,Summary1516!N$9)),-4)</f>
        <v>350000</v>
      </c>
      <c r="O25" s="774">
        <f>ROUND((SUMIFS(FirmVolume1516!$L$4:$L$44,FirmVolume1516!$H$4:$H$44,Summary1516!$L25,FirmVolume1516!$I$4:$I$44,Summary1516!$M25,FirmVolume1516!$G$4:$G$44,Summary1516!O$9)),-4)</f>
        <v>0</v>
      </c>
      <c r="P25" s="774">
        <f t="shared" si="6"/>
        <v>350000</v>
      </c>
      <c r="Q25" s="774"/>
      <c r="R25" s="778" t="e">
        <f>ROUND((SUMIFS(FirmVolume1516!$S$4:$S$44,FirmVolume1516!$H$4:$H$44,Summary1516!$L25,FirmVolume1516!$I$4:$I$44,Summary1516!$M25,FirmVolume1516!$G$4:$G$44,Summary1516!$R$8)),-5)</f>
        <v>#REF!</v>
      </c>
      <c r="S25" s="778">
        <f>ROUND((SUMIFS(FirmVolume1516!$S$4:$S$44,FirmVolume1516!$H$4:$H$44,Summary1516!$L25,FirmVolume1516!$I$4:$I$44,Summary1516!$M25,FirmVolume1516!$G$4:$G$44,Summary1516!$S$8)),-5)</f>
        <v>0</v>
      </c>
      <c r="T25" s="796" t="e">
        <f t="shared" si="7"/>
        <v>#REF!</v>
      </c>
      <c r="U25" s="779" t="e">
        <f t="shared" si="8"/>
        <v>#REF!</v>
      </c>
    </row>
    <row r="26" spans="2:21" ht="15" thickTop="1">
      <c r="B26" s="784"/>
      <c r="C26" s="784"/>
      <c r="D26" s="784"/>
      <c r="E26" s="785">
        <f>SUM(E20:E25)</f>
        <v>19300000</v>
      </c>
      <c r="F26" s="785">
        <f>SUM(F20:F25)</f>
        <v>2800000</v>
      </c>
      <c r="G26" s="785">
        <f>SUM(G20:G25)</f>
        <v>2000000</v>
      </c>
      <c r="H26" s="785">
        <f>SUM(H20:H25)</f>
        <v>24100000</v>
      </c>
      <c r="K26" s="787"/>
      <c r="L26" s="797"/>
      <c r="M26" s="797"/>
      <c r="N26" s="788">
        <f>SUM(N20:N25)</f>
        <v>1700000</v>
      </c>
      <c r="O26" s="788">
        <f>SUM(O20:O25)</f>
        <v>1240000</v>
      </c>
      <c r="P26" s="788">
        <f>SUM(P20:P25)</f>
        <v>2940000</v>
      </c>
      <c r="Q26" s="788"/>
      <c r="R26" s="789" t="e">
        <f>SUM(R20:R25)</f>
        <v>#REF!</v>
      </c>
      <c r="S26" s="789" t="e">
        <f>SUM(S20:S25)</f>
        <v>#REF!</v>
      </c>
      <c r="T26" s="789" t="e">
        <f>SUM(T20:T25)</f>
        <v>#REF!</v>
      </c>
      <c r="U26" s="785"/>
    </row>
    <row r="27" spans="2:21">
      <c r="B27" s="790"/>
      <c r="C27" s="790"/>
      <c r="D27" s="790"/>
      <c r="E27" s="786"/>
      <c r="F27" s="786"/>
      <c r="G27" s="786"/>
      <c r="H27" s="786"/>
      <c r="K27" s="791"/>
      <c r="L27" s="798"/>
      <c r="M27" s="798"/>
      <c r="N27" s="792"/>
      <c r="O27" s="792"/>
      <c r="P27" s="792"/>
      <c r="Q27" s="792"/>
      <c r="R27" s="792"/>
      <c r="S27" s="792"/>
      <c r="T27" s="799"/>
      <c r="U27" s="786"/>
    </row>
    <row r="28" spans="2:21">
      <c r="L28" s="800"/>
      <c r="M28" s="800"/>
    </row>
    <row r="29" spans="2:21">
      <c r="B29" s="801" t="s">
        <v>740</v>
      </c>
      <c r="C29" s="801"/>
      <c r="D29" s="801"/>
      <c r="E29" s="801" t="s">
        <v>234</v>
      </c>
      <c r="F29" s="801" t="s">
        <v>233</v>
      </c>
      <c r="G29" s="801" t="s">
        <v>279</v>
      </c>
      <c r="H29" s="801" t="s">
        <v>727</v>
      </c>
      <c r="K29" s="769" t="s">
        <v>741</v>
      </c>
      <c r="L29" s="802"/>
      <c r="M29" s="802"/>
      <c r="N29" s="795"/>
      <c r="O29" s="795"/>
      <c r="P29" s="795"/>
      <c r="Q29" s="795"/>
      <c r="R29" s="770" t="s">
        <v>234</v>
      </c>
      <c r="S29" s="770" t="s">
        <v>233</v>
      </c>
      <c r="T29" s="770" t="s">
        <v>727</v>
      </c>
    </row>
    <row r="30" spans="2:21">
      <c r="B30" s="803" t="s">
        <v>735</v>
      </c>
      <c r="C30" s="803"/>
      <c r="D30" s="803"/>
      <c r="E30" s="804">
        <f>ROUND((FirmVolume1516!L6+FirmVolume1516!L7),-5)</f>
        <v>200000</v>
      </c>
      <c r="F30" s="804">
        <v>90000</v>
      </c>
      <c r="G30" s="804">
        <v>0</v>
      </c>
      <c r="H30" s="804">
        <f>SUM(E30:G30)</f>
        <v>290000</v>
      </c>
      <c r="K30" s="770" t="s">
        <v>653</v>
      </c>
      <c r="L30" s="770" t="s">
        <v>649</v>
      </c>
      <c r="M30" s="770" t="s">
        <v>651</v>
      </c>
      <c r="N30" s="770" t="s">
        <v>234</v>
      </c>
      <c r="O30" s="770" t="s">
        <v>233</v>
      </c>
      <c r="P30" s="770" t="s">
        <v>727</v>
      </c>
      <c r="Q30" s="770"/>
      <c r="R30" s="770" t="s">
        <v>659</v>
      </c>
      <c r="S30" s="770" t="s">
        <v>659</v>
      </c>
      <c r="T30" s="770" t="s">
        <v>659</v>
      </c>
      <c r="U30" s="772" t="s">
        <v>730</v>
      </c>
    </row>
    <row r="31" spans="2:21">
      <c r="B31" s="803" t="s">
        <v>742</v>
      </c>
      <c r="C31" s="803"/>
      <c r="D31" s="803"/>
      <c r="E31" s="804">
        <f>E23-E30</f>
        <v>600000</v>
      </c>
      <c r="F31" s="804">
        <f>F23-F30</f>
        <v>610000</v>
      </c>
      <c r="G31" s="804">
        <v>0</v>
      </c>
      <c r="H31" s="804">
        <f>SUM(E31:G31)</f>
        <v>1210000</v>
      </c>
      <c r="K31" s="773" t="s">
        <v>731</v>
      </c>
      <c r="L31" s="777" t="s">
        <v>685</v>
      </c>
      <c r="M31" s="777" t="s">
        <v>279</v>
      </c>
      <c r="N31" s="774">
        <f>ROUND((SUMIFS(FirmVolume1516!$L$4:$L$44,FirmVolume1516!$H$4:$H$44,Summary1516!$L31,FirmVolume1516!$I$4:$I$44,Summary1516!$M31,FirmVolume1516!$G$4:$G$44,Summary1516!N$9)),-4)</f>
        <v>9300000</v>
      </c>
      <c r="O31" s="774">
        <f>ROUND((SUMIFS(FirmVolume1516!$L$4:$L$44,FirmVolume1516!$H$4:$H$44,Summary1516!$L31,FirmVolume1516!$I$4:$I$44,Summary1516!$M31,FirmVolume1516!$G$4:$G$44,Summary1516!O$9)),-4)</f>
        <v>5400000</v>
      </c>
      <c r="P31" s="774">
        <f>SUM(N31:O31)</f>
        <v>14700000</v>
      </c>
      <c r="Q31" s="774"/>
      <c r="R31" s="778" t="e">
        <f>ROUND((SUMIFS(FirmVolume1516!$S$4:$S$44,FirmVolume1516!$H$4:$H$44,Summary1516!$L31,FirmVolume1516!$I$4:$I$44,Summary1516!$M31,FirmVolume1516!$G$4:$G$44,Summary1516!$R$8)),-5)</f>
        <v>#REF!</v>
      </c>
      <c r="S31" s="778" t="e">
        <f>ROUND((SUMIFS(FirmVolume1516!$S$4:$S$44,FirmVolume1516!$H$4:$H$44,Summary1516!$L31,FirmVolume1516!$I$4:$I$44,Summary1516!$M31,FirmVolume1516!$G$4:$G$44,Summary1516!$S$8)),-5)</f>
        <v>#REF!</v>
      </c>
      <c r="T31" s="796" t="e">
        <f>R31+S31</f>
        <v>#REF!</v>
      </c>
      <c r="U31" s="779" t="e">
        <f>T31/$T$38</f>
        <v>#REF!</v>
      </c>
    </row>
    <row r="32" spans="2:21">
      <c r="H32" s="805">
        <f>SUM(H30:H31)</f>
        <v>1500000</v>
      </c>
      <c r="K32" s="773" t="s">
        <v>732</v>
      </c>
      <c r="L32" s="777" t="s">
        <v>688</v>
      </c>
      <c r="M32" s="777" t="s">
        <v>279</v>
      </c>
      <c r="N32" s="774">
        <f>ROUND((SUMIFS(FirmVolume1516!$L$4:$L$44,FirmVolume1516!$H$4:$H$44,Summary1516!$L32,FirmVolume1516!$I$4:$I$44,Summary1516!$M32,FirmVolume1516!$G$4:$G$44,Summary1516!N$9)),-4)</f>
        <v>700000</v>
      </c>
      <c r="O32" s="774">
        <f>ROUND((SUMIFS(FirmVolume1516!$L$4:$L$44,FirmVolume1516!$H$4:$H$44,Summary1516!$L32,FirmVolume1516!$I$4:$I$44,Summary1516!$M32,FirmVolume1516!$G$4:$G$44,Summary1516!O$9)),-4)</f>
        <v>1300000</v>
      </c>
      <c r="P32" s="774">
        <f>SUM(N32:O32)</f>
        <v>2000000</v>
      </c>
      <c r="Q32" s="774"/>
      <c r="R32" s="778">
        <f>ROUND((SUMIFS(FirmVolume1516!$S$4:$S$44,FirmVolume1516!$H$4:$H$44,Summary1516!$L32,FirmVolume1516!$I$4:$I$44,Summary1516!$M32,FirmVolume1516!$G$4:$G$44,Summary1516!$R$8)),-5)</f>
        <v>700000</v>
      </c>
      <c r="S32" s="778">
        <f>ROUND((SUMIFS(FirmVolume1516!$S$4:$S$44,FirmVolume1516!$H$4:$H$44,Summary1516!$L32,FirmVolume1516!$I$4:$I$44,Summary1516!$M32,FirmVolume1516!$G$4:$G$44,Summary1516!$S$8)),-5)</f>
        <v>1200000</v>
      </c>
      <c r="T32" s="796">
        <f>R32+S32</f>
        <v>1900000</v>
      </c>
      <c r="U32" s="779" t="e">
        <f>T32/$T$38</f>
        <v>#REF!</v>
      </c>
    </row>
    <row r="33" spans="2:21" ht="15" thickBot="1">
      <c r="K33" s="773" t="s">
        <v>742</v>
      </c>
      <c r="L33" s="777" t="s">
        <v>674</v>
      </c>
      <c r="M33" s="777" t="s">
        <v>743</v>
      </c>
      <c r="N33" s="774">
        <f>ROUND((SUMIFS(FirmVolume1516!$L$4:$L$44,FirmVolume1516!$H$4:$H$44,Summary1516!$L33,FirmVolume1516!$I$4:$I$44,Summary1516!$M33,FirmVolume1516!$G$4:$G$44,Summary1516!N$9)),-4)</f>
        <v>640000</v>
      </c>
      <c r="O33" s="774">
        <f>ROUND((SUMIFS(FirmVolume1516!$L$4:$L$44,FirmVolume1516!$H$4:$H$44,Summary1516!$L33,FirmVolume1516!$I$4:$I$44,Summary1516!$M33,FirmVolume1516!$G$4:$G$44,Summary1516!O$9)),-4)</f>
        <v>620000</v>
      </c>
      <c r="P33" s="774">
        <f>SUM(N33:O33)</f>
        <v>1260000</v>
      </c>
      <c r="Q33" s="774"/>
      <c r="R33" s="778">
        <f>ROUND((SUMIFS(FirmVolume1516!$S$4:$S$44,FirmVolume1516!$H$4:$H$44,Summary1516!$L33,FirmVolume1516!$I$4:$I$44,Summary1516!$M33,FirmVolume1516!$G$4:$G$44,Summary1516!$R$8)),-5)</f>
        <v>900000</v>
      </c>
      <c r="S33" s="778" t="e">
        <f>ROUND((SUMIFS(FirmVolume1516!$S$4:$S$44,FirmVolume1516!$H$4:$H$44,Summary1516!$L33,FirmVolume1516!$I$4:$I$44,Summary1516!$M33,FirmVolume1516!$G$4:$G$44,Summary1516!$S$8)),-5)</f>
        <v>#REF!</v>
      </c>
      <c r="T33" s="796" t="e">
        <f>R33+S33</f>
        <v>#REF!</v>
      </c>
      <c r="U33" s="779" t="e">
        <f>T33/$T$38</f>
        <v>#REF!</v>
      </c>
    </row>
    <row r="34" spans="2:21" ht="15" thickTop="1">
      <c r="B34" s="769" t="s">
        <v>744</v>
      </c>
      <c r="K34" s="787"/>
      <c r="L34" s="787"/>
      <c r="M34" s="787"/>
      <c r="N34" s="788">
        <f>SUM(N31:N33)</f>
        <v>10640000</v>
      </c>
      <c r="O34" s="788">
        <f>SUM(O31:O33)</f>
        <v>7320000</v>
      </c>
      <c r="P34" s="788">
        <f>SUM(P31:P33)</f>
        <v>17960000</v>
      </c>
      <c r="Q34" s="788"/>
      <c r="R34" s="789" t="e">
        <f>SUM(R31:R33)</f>
        <v>#REF!</v>
      </c>
      <c r="S34" s="789" t="e">
        <f>SUM(S31:S33)</f>
        <v>#REF!</v>
      </c>
      <c r="T34" s="789" t="e">
        <f>SUM(T31:T33)</f>
        <v>#REF!</v>
      </c>
      <c r="U34" s="785"/>
    </row>
    <row r="35" spans="2:21">
      <c r="B35" s="803" t="s">
        <v>745</v>
      </c>
      <c r="C35" s="803" t="s">
        <v>746</v>
      </c>
      <c r="D35" s="803"/>
      <c r="E35" s="803" t="s">
        <v>747</v>
      </c>
      <c r="F35" s="803" t="s">
        <v>748</v>
      </c>
    </row>
    <row r="36" spans="2:21">
      <c r="B36" s="806">
        <f>282474*1.15</f>
        <v>324845.09999999998</v>
      </c>
      <c r="C36" s="806">
        <f>520776*1.15</f>
        <v>598892.39999999991</v>
      </c>
      <c r="D36" s="806"/>
      <c r="E36" s="806">
        <f>477060*1.15</f>
        <v>548619</v>
      </c>
      <c r="F36" s="806">
        <f>E30+F30</f>
        <v>290000</v>
      </c>
      <c r="R36" s="770" t="s">
        <v>234</v>
      </c>
      <c r="S36" s="770" t="s">
        <v>233</v>
      </c>
      <c r="T36" s="770" t="s">
        <v>727</v>
      </c>
    </row>
    <row r="37" spans="2:21" ht="15" thickBot="1">
      <c r="R37" s="807" t="s">
        <v>659</v>
      </c>
      <c r="S37" s="807" t="s">
        <v>659</v>
      </c>
      <c r="T37" s="807" t="s">
        <v>659</v>
      </c>
    </row>
    <row r="38" spans="2:21" ht="15" thickTop="1">
      <c r="R38" s="808" t="e">
        <f>R16+R26+R34</f>
        <v>#REF!</v>
      </c>
      <c r="S38" s="808" t="e">
        <f>S16+S26+S34</f>
        <v>#REF!</v>
      </c>
      <c r="T38" s="789" t="e">
        <f>SUM(R38:S38)</f>
        <v>#REF!</v>
      </c>
    </row>
  </sheetData>
  <phoneticPr fontId="91" type="noConversion"/>
  <pageMargins left="0" right="0" top="0.15748031496062992" bottom="0" header="0.31496062992125984" footer="0.31496062992125984"/>
  <pageSetup paperSize="9" scale="46" orientation="landscape" r:id="rId1"/>
  <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tabColor rgb="FF99FF33"/>
    <pageSetUpPr fitToPage="1"/>
  </sheetPr>
  <dimension ref="A1:H110"/>
  <sheetViews>
    <sheetView topLeftCell="A73" zoomScale="80" zoomScaleNormal="80" workbookViewId="0">
      <selection activeCell="A108" sqref="A108"/>
    </sheetView>
  </sheetViews>
  <sheetFormatPr defaultColWidth="9" defaultRowHeight="13.8"/>
  <cols>
    <col min="1" max="1" width="46.44140625" style="26" customWidth="1"/>
    <col min="2" max="2" width="51.6640625" style="326" customWidth="1"/>
    <col min="3" max="3" width="16.109375" style="27" customWidth="1"/>
    <col min="4" max="5" width="18.44140625" style="679" customWidth="1"/>
    <col min="6" max="6" width="4" style="26" customWidth="1"/>
    <col min="7" max="7" width="21.33203125" style="27" customWidth="1"/>
    <col min="8" max="16384" width="9" style="26"/>
  </cols>
  <sheetData>
    <row r="1" spans="1:7" s="23" customFormat="1" ht="24.6">
      <c r="A1" s="18"/>
      <c r="B1" s="322"/>
      <c r="C1" s="24"/>
      <c r="D1" s="910" t="s">
        <v>0</v>
      </c>
      <c r="E1" s="335"/>
      <c r="F1" s="2"/>
      <c r="G1" s="24"/>
    </row>
    <row r="2" spans="1:7" s="23" customFormat="1" ht="13.2">
      <c r="B2" s="323"/>
      <c r="C2" s="24"/>
      <c r="D2" s="356"/>
      <c r="E2" s="336"/>
      <c r="F2" s="3"/>
      <c r="G2" s="24"/>
    </row>
    <row r="3" spans="1:7" s="23" customFormat="1" ht="13.2">
      <c r="B3" s="323"/>
      <c r="C3" s="24"/>
      <c r="D3" s="356"/>
      <c r="E3" s="336"/>
      <c r="F3" s="3"/>
      <c r="G3" s="24"/>
    </row>
    <row r="4" spans="1:7" s="23" customFormat="1" ht="13.2">
      <c r="B4" s="323"/>
      <c r="C4" s="24"/>
      <c r="D4" s="356"/>
      <c r="E4" s="336"/>
      <c r="F4" s="3"/>
      <c r="G4" s="24"/>
    </row>
    <row r="5" spans="1:7" s="23" customFormat="1" ht="13.2">
      <c r="A5" s="829" t="s">
        <v>1325</v>
      </c>
      <c r="B5" s="323"/>
      <c r="C5" s="24"/>
      <c r="D5" s="25" t="s">
        <v>254</v>
      </c>
      <c r="E5" s="336"/>
      <c r="F5" s="4"/>
      <c r="G5" s="24"/>
    </row>
    <row r="6" spans="1:7" s="23" customFormat="1" ht="13.2">
      <c r="A6" s="193" t="s">
        <v>255</v>
      </c>
      <c r="B6" s="324"/>
      <c r="C6" s="24"/>
      <c r="D6" s="25" t="s">
        <v>294</v>
      </c>
      <c r="E6" s="336"/>
      <c r="F6" s="4"/>
      <c r="G6" s="24"/>
    </row>
    <row r="7" spans="1:7" s="23" customFormat="1" ht="13.2">
      <c r="A7" s="193" t="s">
        <v>257</v>
      </c>
      <c r="B7" s="324"/>
      <c r="C7" s="24"/>
      <c r="D7" s="25" t="s">
        <v>295</v>
      </c>
      <c r="E7" s="336"/>
      <c r="F7" s="4"/>
      <c r="G7" s="24"/>
    </row>
    <row r="8" spans="1:7" s="23" customFormat="1" ht="13.2">
      <c r="A8" s="193" t="s">
        <v>259</v>
      </c>
      <c r="B8" s="324"/>
      <c r="C8" s="24"/>
      <c r="D8" s="336"/>
      <c r="E8" s="336"/>
      <c r="F8" s="4"/>
      <c r="G8" s="24"/>
    </row>
    <row r="9" spans="1:7" s="23" customFormat="1" ht="13.2">
      <c r="A9" s="5"/>
      <c r="B9" s="325"/>
      <c r="C9" s="24"/>
      <c r="D9" s="334"/>
      <c r="E9" s="334"/>
      <c r="F9" s="24"/>
      <c r="G9" s="24"/>
    </row>
    <row r="10" spans="1:7" s="23" customFormat="1" ht="13.2">
      <c r="A10" s="5"/>
      <c r="B10" s="325"/>
      <c r="C10" s="24"/>
      <c r="D10" s="334"/>
      <c r="E10" s="334"/>
      <c r="F10" s="24"/>
      <c r="G10" s="24"/>
    </row>
    <row r="11" spans="1:7" s="23" customFormat="1" ht="13.2">
      <c r="A11" s="6"/>
      <c r="B11" s="324"/>
      <c r="C11" s="24"/>
      <c r="D11" s="334"/>
      <c r="E11" s="334"/>
      <c r="F11" s="24"/>
      <c r="G11" s="24"/>
    </row>
    <row r="13" spans="1:7" ht="22.8">
      <c r="A13" s="19"/>
      <c r="B13" s="536"/>
    </row>
    <row r="14" spans="1:7">
      <c r="A14" s="242"/>
      <c r="B14" s="537"/>
      <c r="C14" s="530"/>
    </row>
    <row r="15" spans="1:7">
      <c r="A15" s="1336"/>
      <c r="B15" s="1337"/>
      <c r="C15" s="1334" t="s">
        <v>3</v>
      </c>
      <c r="D15" s="680" t="s">
        <v>234</v>
      </c>
      <c r="E15" s="680" t="s">
        <v>234</v>
      </c>
      <c r="F15" s="9"/>
    </row>
    <row r="16" spans="1:7" ht="26.4">
      <c r="A16" s="1338" t="s">
        <v>1083</v>
      </c>
      <c r="B16" s="1339"/>
      <c r="C16" s="1335" t="s">
        <v>4</v>
      </c>
      <c r="D16" s="681" t="s">
        <v>400</v>
      </c>
      <c r="E16" s="681" t="s">
        <v>427</v>
      </c>
      <c r="F16" s="10"/>
    </row>
    <row r="17" spans="1:8">
      <c r="A17" s="28" t="str">
        <f>'Olympus-ITB &amp; OHB'!A15</f>
        <v>Proposed for AMJ-2017</v>
      </c>
      <c r="B17" s="1340"/>
      <c r="C17" s="1335" t="s">
        <v>5</v>
      </c>
      <c r="D17" s="682">
        <v>10002</v>
      </c>
      <c r="E17" s="682">
        <v>6440</v>
      </c>
      <c r="F17" s="11"/>
    </row>
    <row r="18" spans="1:8">
      <c r="A18" s="28" t="s">
        <v>2</v>
      </c>
      <c r="B18" s="1340"/>
      <c r="C18" s="1334" t="s">
        <v>6</v>
      </c>
      <c r="D18" s="680">
        <v>2</v>
      </c>
      <c r="E18" s="680">
        <v>4</v>
      </c>
      <c r="F18" s="12"/>
    </row>
    <row r="19" spans="1:8">
      <c r="A19" s="28"/>
      <c r="B19" s="1340"/>
      <c r="C19" s="1334" t="s">
        <v>53</v>
      </c>
      <c r="D19" s="1083" t="s">
        <v>883</v>
      </c>
      <c r="E19" s="1083" t="s">
        <v>883</v>
      </c>
      <c r="F19" s="12"/>
    </row>
    <row r="20" spans="1:8">
      <c r="A20" s="28"/>
      <c r="B20" s="1340"/>
      <c r="C20" s="1334" t="s">
        <v>55</v>
      </c>
      <c r="D20" s="680">
        <v>560</v>
      </c>
      <c r="E20" s="680">
        <v>550</v>
      </c>
      <c r="F20" s="12"/>
    </row>
    <row r="21" spans="1:8">
      <c r="A21" s="28"/>
      <c r="B21" s="1340"/>
      <c r="C21" s="1334" t="s">
        <v>320</v>
      </c>
      <c r="D21" s="683">
        <v>80263830</v>
      </c>
      <c r="E21" s="683">
        <v>80263829</v>
      </c>
      <c r="F21" s="12"/>
    </row>
    <row r="22" spans="1:8">
      <c r="A22" s="1341"/>
      <c r="B22" s="1342"/>
      <c r="C22" s="1334" t="s">
        <v>7</v>
      </c>
      <c r="D22" s="684">
        <v>97177497</v>
      </c>
      <c r="E22" s="684">
        <v>97177453</v>
      </c>
      <c r="F22" s="529"/>
    </row>
    <row r="23" spans="1:8">
      <c r="A23" s="1835" t="s">
        <v>1330</v>
      </c>
      <c r="B23" s="1836"/>
      <c r="C23" s="1837"/>
      <c r="D23" s="1838">
        <f>SUM(D24:D66)</f>
        <v>3.8911504707695634</v>
      </c>
      <c r="E23" s="1838">
        <f>SUM(E24:E66)</f>
        <v>3.8911504707695634</v>
      </c>
      <c r="F23" s="13"/>
      <c r="H23" s="605"/>
    </row>
    <row r="24" spans="1:8">
      <c r="A24" s="7" t="s">
        <v>509</v>
      </c>
      <c r="B24" s="539">
        <v>87.2</v>
      </c>
      <c r="C24" s="995">
        <v>1</v>
      </c>
      <c r="D24" s="685">
        <v>0.28837158494122489</v>
      </c>
      <c r="E24" s="685">
        <v>0.28837158494122489</v>
      </c>
      <c r="F24" s="14"/>
      <c r="G24" s="985"/>
    </row>
    <row r="25" spans="1:8">
      <c r="A25" s="7" t="s">
        <v>8</v>
      </c>
      <c r="B25" s="539">
        <v>24.599999999999998</v>
      </c>
      <c r="C25" s="995">
        <v>1</v>
      </c>
      <c r="D25" s="685">
        <v>0.11146261089048183</v>
      </c>
      <c r="E25" s="685">
        <v>0.11146261089048183</v>
      </c>
      <c r="F25" s="14"/>
      <c r="G25" s="985"/>
    </row>
    <row r="26" spans="1:8">
      <c r="A26" s="7" t="s">
        <v>507</v>
      </c>
      <c r="B26" s="539">
        <v>38</v>
      </c>
      <c r="C26" s="995">
        <v>1</v>
      </c>
      <c r="D26" s="685">
        <v>0.20120415857530438</v>
      </c>
      <c r="E26" s="685">
        <v>0.20120415857530438</v>
      </c>
      <c r="F26" s="14"/>
      <c r="G26" s="985"/>
    </row>
    <row r="27" spans="1:8">
      <c r="A27" s="7" t="s">
        <v>508</v>
      </c>
      <c r="B27" s="539">
        <v>65</v>
      </c>
      <c r="C27" s="995">
        <v>1</v>
      </c>
      <c r="D27" s="685">
        <v>0.30711242914196801</v>
      </c>
      <c r="E27" s="685">
        <v>0.30711242914196801</v>
      </c>
      <c r="F27" s="14"/>
      <c r="G27" s="985"/>
    </row>
    <row r="28" spans="1:8">
      <c r="A28" s="7" t="s">
        <v>9</v>
      </c>
      <c r="B28" s="539">
        <v>35.400000000000006</v>
      </c>
      <c r="C28" s="995">
        <v>1</v>
      </c>
      <c r="D28" s="685">
        <v>0.16488044006191277</v>
      </c>
      <c r="E28" s="685">
        <v>0.16488044006191277</v>
      </c>
      <c r="F28" s="14"/>
      <c r="G28" s="985"/>
    </row>
    <row r="29" spans="1:8">
      <c r="A29" s="7" t="s">
        <v>10</v>
      </c>
      <c r="B29" s="539">
        <v>29.2</v>
      </c>
      <c r="C29" s="995">
        <v>1</v>
      </c>
      <c r="D29" s="685">
        <v>0.14457744816839188</v>
      </c>
      <c r="E29" s="685">
        <v>0.14457744816839188</v>
      </c>
      <c r="F29" s="14"/>
      <c r="G29" s="985"/>
    </row>
    <row r="30" spans="1:8">
      <c r="A30" s="7" t="s">
        <v>11</v>
      </c>
      <c r="B30" s="539">
        <v>1.23</v>
      </c>
      <c r="C30" s="995">
        <v>1</v>
      </c>
      <c r="D30" s="685">
        <v>2.9452985659148005E-2</v>
      </c>
      <c r="E30" s="685">
        <v>2.9452985659148005E-2</v>
      </c>
      <c r="F30" s="14"/>
      <c r="G30" s="985"/>
    </row>
    <row r="31" spans="1:8">
      <c r="A31" s="7" t="s">
        <v>12</v>
      </c>
      <c r="B31" s="539">
        <v>1.23</v>
      </c>
      <c r="C31" s="995">
        <v>1</v>
      </c>
      <c r="D31" s="685">
        <v>2.8286985659148008E-2</v>
      </c>
      <c r="E31" s="685">
        <v>2.8286985659148008E-2</v>
      </c>
      <c r="F31" s="14"/>
      <c r="G31" s="985"/>
    </row>
    <row r="32" spans="1:8">
      <c r="A32" s="7" t="s">
        <v>13</v>
      </c>
      <c r="B32" s="539">
        <v>0.7</v>
      </c>
      <c r="C32" s="995">
        <v>1</v>
      </c>
      <c r="D32" s="685">
        <v>1.5165829236913507E-2</v>
      </c>
      <c r="E32" s="685">
        <v>1.5165829236913507E-2</v>
      </c>
      <c r="F32" s="14"/>
      <c r="G32" s="985"/>
    </row>
    <row r="33" spans="1:7">
      <c r="A33" s="7" t="s">
        <v>14</v>
      </c>
      <c r="B33" s="539">
        <v>1.44</v>
      </c>
      <c r="C33" s="995">
        <v>2</v>
      </c>
      <c r="D33" s="685">
        <v>2.6711069422275573E-2</v>
      </c>
      <c r="E33" s="685">
        <v>2.6711069422275573E-2</v>
      </c>
      <c r="F33" s="14"/>
      <c r="G33" s="985"/>
    </row>
    <row r="34" spans="1:7">
      <c r="A34" s="7" t="s">
        <v>15</v>
      </c>
      <c r="B34" s="539">
        <v>4.88</v>
      </c>
      <c r="C34" s="995">
        <v>1</v>
      </c>
      <c r="D34" s="685">
        <v>3.0191085599174224E-2</v>
      </c>
      <c r="E34" s="685">
        <v>3.0191085599174224E-2</v>
      </c>
      <c r="F34" s="14"/>
      <c r="G34" s="985"/>
    </row>
    <row r="35" spans="1:7">
      <c r="A35" s="7" t="s">
        <v>16</v>
      </c>
      <c r="B35" s="539">
        <v>4.0199999999999996</v>
      </c>
      <c r="C35" s="995">
        <v>2</v>
      </c>
      <c r="D35" s="685">
        <v>4.3210654545986792E-2</v>
      </c>
      <c r="E35" s="685">
        <v>4.3210654545986792E-2</v>
      </c>
      <c r="F35" s="14"/>
      <c r="G35" s="985"/>
    </row>
    <row r="36" spans="1:7">
      <c r="A36" s="7" t="s">
        <v>17</v>
      </c>
      <c r="B36" s="539">
        <v>10.37</v>
      </c>
      <c r="C36" s="995">
        <v>1</v>
      </c>
      <c r="D36" s="685">
        <v>7.3718161104946001E-2</v>
      </c>
      <c r="E36" s="685">
        <v>7.3718161104946001E-2</v>
      </c>
      <c r="F36" s="14"/>
      <c r="G36" s="985"/>
    </row>
    <row r="37" spans="1:7">
      <c r="A37" s="7" t="s">
        <v>18</v>
      </c>
      <c r="B37" s="539">
        <v>0.96</v>
      </c>
      <c r="C37" s="995">
        <v>2</v>
      </c>
      <c r="D37" s="685">
        <v>2.5440574219937145E-2</v>
      </c>
      <c r="E37" s="685">
        <v>2.5440574219937145E-2</v>
      </c>
      <c r="F37" s="14"/>
      <c r="G37" s="985"/>
    </row>
    <row r="38" spans="1:7">
      <c r="A38" s="7" t="s">
        <v>19</v>
      </c>
      <c r="B38" s="539">
        <v>0.93</v>
      </c>
      <c r="C38" s="995">
        <v>2</v>
      </c>
      <c r="D38" s="685">
        <v>2.5341181275564107E-2</v>
      </c>
      <c r="E38" s="685">
        <v>2.5341181275564107E-2</v>
      </c>
      <c r="F38" s="14"/>
      <c r="G38" s="985"/>
    </row>
    <row r="39" spans="1:7">
      <c r="A39" s="7" t="s">
        <v>20</v>
      </c>
      <c r="B39" s="539">
        <v>1.48</v>
      </c>
      <c r="C39" s="995">
        <v>1</v>
      </c>
      <c r="D39" s="685">
        <v>5.4900051922403104E-2</v>
      </c>
      <c r="E39" s="685">
        <v>5.4900051922403104E-2</v>
      </c>
      <c r="F39" s="14"/>
      <c r="G39" s="985"/>
    </row>
    <row r="40" spans="1:7">
      <c r="A40" s="7" t="s">
        <v>21</v>
      </c>
      <c r="B40" s="539">
        <v>1.06</v>
      </c>
      <c r="C40" s="995">
        <v>1</v>
      </c>
      <c r="D40" s="685">
        <v>1.9694550701180587E-2</v>
      </c>
      <c r="E40" s="685">
        <v>1.9694550701180587E-2</v>
      </c>
      <c r="F40" s="14"/>
      <c r="G40" s="985"/>
    </row>
    <row r="41" spans="1:7">
      <c r="A41" s="7" t="s">
        <v>22</v>
      </c>
      <c r="B41" s="539">
        <v>2.25</v>
      </c>
      <c r="C41" s="995">
        <v>2</v>
      </c>
      <c r="D41" s="685">
        <v>3.4669787417652052E-2</v>
      </c>
      <c r="E41" s="685">
        <v>3.4669787417652052E-2</v>
      </c>
      <c r="F41" s="14"/>
      <c r="G41" s="985"/>
    </row>
    <row r="42" spans="1:7">
      <c r="A42" s="7" t="s">
        <v>23</v>
      </c>
      <c r="B42" s="539">
        <v>1.9</v>
      </c>
      <c r="C42" s="995">
        <v>2</v>
      </c>
      <c r="D42" s="685">
        <v>3.1286438821058041E-2</v>
      </c>
      <c r="E42" s="685">
        <v>3.1286438821058041E-2</v>
      </c>
      <c r="F42" s="14"/>
      <c r="G42" s="985"/>
    </row>
    <row r="43" spans="1:7">
      <c r="A43" s="7" t="s">
        <v>24</v>
      </c>
      <c r="B43" s="539">
        <v>23.6</v>
      </c>
      <c r="C43" s="995">
        <v>1</v>
      </c>
      <c r="D43" s="685">
        <v>0.14250081427308375</v>
      </c>
      <c r="E43" s="685">
        <v>0.14250081427308375</v>
      </c>
      <c r="F43" s="14"/>
      <c r="G43" s="985"/>
    </row>
    <row r="44" spans="1:7">
      <c r="A44" s="7" t="s">
        <v>25</v>
      </c>
      <c r="B44" s="539">
        <v>2.7</v>
      </c>
      <c r="C44" s="995">
        <v>1</v>
      </c>
      <c r="D44" s="685">
        <v>1.8837627056666362E-2</v>
      </c>
      <c r="E44" s="685">
        <v>1.8837627056666362E-2</v>
      </c>
      <c r="F44" s="14"/>
      <c r="G44" s="985"/>
    </row>
    <row r="45" spans="1:7">
      <c r="A45" s="7" t="s">
        <v>26</v>
      </c>
      <c r="B45" s="539">
        <v>1.48</v>
      </c>
      <c r="C45" s="995">
        <v>1</v>
      </c>
      <c r="D45" s="685">
        <v>1.3030051922403094E-2</v>
      </c>
      <c r="E45" s="685">
        <v>1.3030051922403094E-2</v>
      </c>
      <c r="F45" s="14"/>
      <c r="G45" s="985"/>
    </row>
    <row r="46" spans="1:7">
      <c r="A46" s="7" t="s">
        <v>27</v>
      </c>
      <c r="B46" s="539">
        <v>14.6</v>
      </c>
      <c r="C46" s="995">
        <v>1</v>
      </c>
      <c r="D46" s="685">
        <v>7.8663667090089665E-2</v>
      </c>
      <c r="E46" s="685">
        <v>7.8663667090089665E-2</v>
      </c>
      <c r="F46" s="14"/>
      <c r="G46" s="985"/>
    </row>
    <row r="47" spans="1:7">
      <c r="A47" s="7" t="s">
        <v>28</v>
      </c>
      <c r="B47" s="539">
        <v>14</v>
      </c>
      <c r="C47" s="995">
        <v>1</v>
      </c>
      <c r="D47" s="685">
        <v>7.7334194469948991E-2</v>
      </c>
      <c r="E47" s="685">
        <v>7.7334194469948991E-2</v>
      </c>
      <c r="F47" s="14"/>
      <c r="G47" s="985"/>
    </row>
    <row r="48" spans="1:7">
      <c r="A48" s="7" t="s">
        <v>29</v>
      </c>
      <c r="B48" s="539">
        <v>6.83</v>
      </c>
      <c r="C48" s="995">
        <v>1</v>
      </c>
      <c r="D48" s="685">
        <v>2.591161955445603E-2</v>
      </c>
      <c r="E48" s="685">
        <v>2.591161955445603E-2</v>
      </c>
      <c r="F48" s="14"/>
      <c r="G48" s="985"/>
    </row>
    <row r="49" spans="1:7">
      <c r="A49" s="7" t="s">
        <v>30</v>
      </c>
      <c r="B49" s="539">
        <v>6.47</v>
      </c>
      <c r="C49" s="996">
        <v>1</v>
      </c>
      <c r="D49" s="685">
        <v>9.0144660345991112E-2</v>
      </c>
      <c r="E49" s="685">
        <v>9.0144660345991112E-2</v>
      </c>
      <c r="F49" s="14"/>
      <c r="G49" s="985"/>
    </row>
    <row r="50" spans="1:7">
      <c r="A50" s="7" t="s">
        <v>788</v>
      </c>
      <c r="B50" s="539">
        <v>6.1499999999999995</v>
      </c>
      <c r="C50" s="254" t="s">
        <v>637</v>
      </c>
      <c r="D50" s="685">
        <v>4.4437553596472321E-2</v>
      </c>
      <c r="E50" s="685">
        <v>4.4437553596472321E-2</v>
      </c>
      <c r="F50" s="14"/>
      <c r="G50" s="985"/>
    </row>
    <row r="51" spans="1:7">
      <c r="A51" s="7" t="s">
        <v>46</v>
      </c>
      <c r="B51" s="538"/>
      <c r="C51" s="470"/>
      <c r="D51" s="686">
        <v>3.8199999999999998E-2</v>
      </c>
      <c r="E51" s="685">
        <v>3.8199999999999998E-2</v>
      </c>
      <c r="F51" s="14"/>
    </row>
    <row r="52" spans="1:7" ht="17.25" customHeight="1">
      <c r="A52" s="1832" t="s">
        <v>1331</v>
      </c>
      <c r="B52" s="1833"/>
      <c r="C52" s="994"/>
      <c r="D52" s="1834"/>
      <c r="E52" s="1834"/>
      <c r="F52" s="15"/>
    </row>
    <row r="53" spans="1:7">
      <c r="A53" s="7" t="s">
        <v>31</v>
      </c>
      <c r="B53" s="538"/>
      <c r="C53" s="996">
        <v>1</v>
      </c>
      <c r="D53" s="685">
        <v>6.7000000000000002E-3</v>
      </c>
      <c r="E53" s="685">
        <v>6.7000000000000002E-3</v>
      </c>
      <c r="F53" s="14"/>
    </row>
    <row r="54" spans="1:7">
      <c r="A54" s="7" t="s">
        <v>32</v>
      </c>
      <c r="B54" s="538"/>
      <c r="C54" s="996">
        <v>1</v>
      </c>
      <c r="D54" s="685">
        <v>4.0725806451612908E-3</v>
      </c>
      <c r="E54" s="685">
        <v>4.0725806451612908E-3</v>
      </c>
      <c r="F54" s="14"/>
      <c r="G54" s="604"/>
    </row>
    <row r="55" spans="1:7" ht="14.4">
      <c r="A55" s="7" t="s">
        <v>903</v>
      </c>
      <c r="B55" s="538" t="s">
        <v>905</v>
      </c>
      <c r="C55" s="996">
        <v>3</v>
      </c>
      <c r="D55" s="687">
        <v>0.53799686591739626</v>
      </c>
      <c r="E55" s="685">
        <v>0.53799686591739626</v>
      </c>
      <c r="F55" s="14"/>
      <c r="G55" s="911"/>
    </row>
    <row r="56" spans="1:7">
      <c r="A56" s="7" t="s">
        <v>904</v>
      </c>
      <c r="B56" s="538" t="s">
        <v>906</v>
      </c>
      <c r="C56" s="996">
        <v>1</v>
      </c>
      <c r="D56" s="687">
        <v>8.7942808533223615E-2</v>
      </c>
      <c r="E56" s="685">
        <v>8.7942808533223615E-2</v>
      </c>
      <c r="F56" s="14"/>
    </row>
    <row r="57" spans="1:7">
      <c r="A57" s="1839" t="s">
        <v>1332</v>
      </c>
      <c r="B57" s="1833"/>
      <c r="C57" s="1840"/>
      <c r="D57" s="1834"/>
      <c r="E57" s="1834"/>
      <c r="F57" s="15"/>
    </row>
    <row r="58" spans="1:7">
      <c r="A58" s="7" t="s">
        <v>33</v>
      </c>
      <c r="B58" s="538"/>
      <c r="C58" s="996">
        <v>2</v>
      </c>
      <c r="D58" s="685">
        <v>0.21389999999999998</v>
      </c>
      <c r="E58" s="685">
        <v>0.21389999999999998</v>
      </c>
      <c r="F58" s="14"/>
    </row>
    <row r="59" spans="1:7">
      <c r="A59" s="7" t="s">
        <v>34</v>
      </c>
      <c r="B59" s="538"/>
      <c r="C59" s="996">
        <v>8</v>
      </c>
      <c r="D59" s="685">
        <v>0.53120000000000001</v>
      </c>
      <c r="E59" s="685">
        <v>0.53120000000000001</v>
      </c>
      <c r="F59" s="14"/>
    </row>
    <row r="60" spans="1:7">
      <c r="A60" s="7" t="s">
        <v>35</v>
      </c>
      <c r="B60" s="538"/>
      <c r="C60" s="996">
        <v>1</v>
      </c>
      <c r="D60" s="685">
        <v>0.14359999999999998</v>
      </c>
      <c r="E60" s="685">
        <v>0.14359999999999998</v>
      </c>
      <c r="F60" s="14"/>
    </row>
    <row r="61" spans="1:7">
      <c r="A61" s="7" t="s">
        <v>36</v>
      </c>
      <c r="B61" s="538"/>
      <c r="C61" s="996">
        <v>1</v>
      </c>
      <c r="D61" s="685">
        <v>4.1399999999999999E-2</v>
      </c>
      <c r="E61" s="685">
        <v>4.1399999999999999E-2</v>
      </c>
      <c r="F61" s="14"/>
    </row>
    <row r="62" spans="1:7">
      <c r="A62" s="7" t="s">
        <v>37</v>
      </c>
      <c r="B62" s="538"/>
      <c r="C62" s="996">
        <v>1</v>
      </c>
      <c r="D62" s="685">
        <v>2.64E-2</v>
      </c>
      <c r="E62" s="685">
        <v>2.64E-2</v>
      </c>
      <c r="F62" s="14"/>
    </row>
    <row r="63" spans="1:7">
      <c r="A63" s="7" t="s">
        <v>38</v>
      </c>
      <c r="B63" s="538"/>
      <c r="C63" s="996">
        <v>2</v>
      </c>
      <c r="D63" s="685">
        <v>7.1199999999999999E-2</v>
      </c>
      <c r="E63" s="685">
        <v>7.1199999999999999E-2</v>
      </c>
      <c r="F63" s="14"/>
    </row>
    <row r="64" spans="1:7">
      <c r="A64" s="7" t="s">
        <v>39</v>
      </c>
      <c r="B64" s="538"/>
      <c r="C64" s="996">
        <v>1</v>
      </c>
      <c r="D64" s="685">
        <v>6.5000000000000006E-3</v>
      </c>
      <c r="E64" s="685">
        <v>6.5000000000000006E-3</v>
      </c>
      <c r="F64" s="14"/>
    </row>
    <row r="65" spans="1:7">
      <c r="A65" s="7" t="s">
        <v>40</v>
      </c>
      <c r="B65" s="538"/>
      <c r="C65" s="996">
        <v>2</v>
      </c>
      <c r="D65" s="685">
        <v>5.4000000000000003E-3</v>
      </c>
      <c r="E65" s="685">
        <v>5.4000000000000003E-3</v>
      </c>
      <c r="F65" s="14"/>
    </row>
    <row r="66" spans="1:7">
      <c r="A66" s="544" t="s">
        <v>41</v>
      </c>
      <c r="B66" s="545"/>
      <c r="C66" s="997">
        <v>1</v>
      </c>
      <c r="D66" s="688">
        <v>3.0099999999999998E-2</v>
      </c>
      <c r="E66" s="688">
        <v>3.0099999999999998E-2</v>
      </c>
      <c r="F66" s="14"/>
    </row>
    <row r="67" spans="1:7" s="605" customFormat="1">
      <c r="A67" s="1733" t="s">
        <v>1215</v>
      </c>
      <c r="B67" s="539"/>
      <c r="C67" s="996"/>
      <c r="D67" s="685"/>
      <c r="E67" s="685"/>
      <c r="F67" s="15"/>
      <c r="G67" s="27"/>
    </row>
    <row r="68" spans="1:7">
      <c r="A68" s="21" t="s">
        <v>1285</v>
      </c>
      <c r="B68" s="538"/>
      <c r="C68" s="996"/>
      <c r="D68" s="689">
        <f>SUM(D69:D75)</f>
        <v>0.65489882101273933</v>
      </c>
      <c r="E68" s="687"/>
      <c r="F68" s="15"/>
    </row>
    <row r="69" spans="1:7">
      <c r="A69" s="7" t="s">
        <v>447</v>
      </c>
      <c r="B69" s="538" t="s">
        <v>448</v>
      </c>
      <c r="C69" s="996">
        <v>1</v>
      </c>
      <c r="D69" s="687">
        <v>1.1407555831821899E-2</v>
      </c>
      <c r="E69" s="687"/>
      <c r="F69" s="15"/>
    </row>
    <row r="70" spans="1:7">
      <c r="A70" s="7" t="s">
        <v>449</v>
      </c>
      <c r="B70" s="538" t="s">
        <v>450</v>
      </c>
      <c r="C70" s="996">
        <v>1</v>
      </c>
      <c r="D70" s="687">
        <v>1.9300000000000001E-2</v>
      </c>
      <c r="E70" s="687"/>
      <c r="F70" s="15"/>
    </row>
    <row r="71" spans="1:7">
      <c r="A71" s="7" t="s">
        <v>451</v>
      </c>
      <c r="B71" s="538" t="s">
        <v>452</v>
      </c>
      <c r="C71" s="996">
        <v>1</v>
      </c>
      <c r="D71" s="687">
        <v>7.1399999999999996E-3</v>
      </c>
      <c r="E71" s="687"/>
      <c r="F71" s="15"/>
    </row>
    <row r="72" spans="1:7" ht="26.4">
      <c r="A72" s="7" t="s">
        <v>42</v>
      </c>
      <c r="B72" s="538" t="s">
        <v>453</v>
      </c>
      <c r="C72" s="996">
        <v>1</v>
      </c>
      <c r="D72" s="687">
        <v>7.8554291463508993E-2</v>
      </c>
      <c r="E72" s="687"/>
      <c r="F72" s="15"/>
    </row>
    <row r="73" spans="1:7" ht="39.6">
      <c r="A73" s="7" t="s">
        <v>454</v>
      </c>
      <c r="B73" s="538" t="s">
        <v>455</v>
      </c>
      <c r="C73" s="996">
        <v>1</v>
      </c>
      <c r="D73" s="687">
        <v>0.33847671755725234</v>
      </c>
      <c r="E73" s="687" t="s">
        <v>469</v>
      </c>
      <c r="F73" s="15"/>
    </row>
    <row r="74" spans="1:7">
      <c r="A74" s="7" t="s">
        <v>456</v>
      </c>
      <c r="B74" s="538" t="s">
        <v>410</v>
      </c>
      <c r="C74" s="996">
        <v>1</v>
      </c>
      <c r="D74" s="687">
        <v>1.8820256160156066E-2</v>
      </c>
      <c r="E74" s="687"/>
      <c r="F74" s="15"/>
    </row>
    <row r="75" spans="1:7" ht="52.8">
      <c r="A75" s="544" t="s">
        <v>1287</v>
      </c>
      <c r="B75" s="545" t="s">
        <v>457</v>
      </c>
      <c r="C75" s="997">
        <v>0.5</v>
      </c>
      <c r="D75" s="690">
        <v>0.1812</v>
      </c>
      <c r="E75" s="690"/>
      <c r="F75" s="15"/>
    </row>
    <row r="76" spans="1:7">
      <c r="A76" s="21" t="s">
        <v>1286</v>
      </c>
      <c r="B76" s="538"/>
      <c r="C76" s="996"/>
      <c r="D76" s="687"/>
      <c r="E76" s="689">
        <f>SUM(E77:E84)</f>
        <v>1.0120781901671905</v>
      </c>
      <c r="F76" s="15"/>
    </row>
    <row r="77" spans="1:7" ht="39.6">
      <c r="A77" s="7" t="s">
        <v>458</v>
      </c>
      <c r="B77" s="538" t="s">
        <v>459</v>
      </c>
      <c r="C77" s="996">
        <v>1</v>
      </c>
      <c r="D77" s="687"/>
      <c r="E77" s="687">
        <v>0.30069899130614247</v>
      </c>
      <c r="F77" s="15"/>
    </row>
    <row r="78" spans="1:7" ht="92.4">
      <c r="A78" s="7" t="s">
        <v>460</v>
      </c>
      <c r="B78" s="538" t="s">
        <v>461</v>
      </c>
      <c r="C78" s="996">
        <v>1</v>
      </c>
      <c r="D78" s="687"/>
      <c r="E78" s="687">
        <v>0.38962705252723995</v>
      </c>
      <c r="F78" s="15"/>
    </row>
    <row r="79" spans="1:7">
      <c r="A79" s="7" t="s">
        <v>456</v>
      </c>
      <c r="B79" s="538" t="s">
        <v>462</v>
      </c>
      <c r="C79" s="996">
        <v>1</v>
      </c>
      <c r="D79" s="687"/>
      <c r="E79" s="687">
        <v>1.3462793733681462E-2</v>
      </c>
      <c r="F79" s="15"/>
    </row>
    <row r="80" spans="1:7" ht="26.4">
      <c r="A80" s="7" t="s">
        <v>42</v>
      </c>
      <c r="B80" s="538" t="s">
        <v>453</v>
      </c>
      <c r="C80" s="996">
        <v>1</v>
      </c>
      <c r="D80" s="687"/>
      <c r="E80" s="687">
        <v>7.8554291463509007E-2</v>
      </c>
      <c r="F80" s="15"/>
    </row>
    <row r="81" spans="1:7" ht="26.4">
      <c r="A81" s="7" t="s">
        <v>463</v>
      </c>
      <c r="B81" s="538" t="s">
        <v>464</v>
      </c>
      <c r="C81" s="996">
        <v>2</v>
      </c>
      <c r="D81" s="687"/>
      <c r="E81" s="687">
        <v>1.78E-2</v>
      </c>
      <c r="F81" s="15"/>
    </row>
    <row r="82" spans="1:7">
      <c r="A82" s="7" t="s">
        <v>451</v>
      </c>
      <c r="B82" s="538" t="s">
        <v>452</v>
      </c>
      <c r="C82" s="996">
        <v>1</v>
      </c>
      <c r="D82" s="687"/>
      <c r="E82" s="687">
        <v>8.6E-3</v>
      </c>
      <c r="F82" s="15"/>
    </row>
    <row r="83" spans="1:7" ht="52.8">
      <c r="A83" s="7" t="s">
        <v>465</v>
      </c>
      <c r="B83" s="538" t="s">
        <v>466</v>
      </c>
      <c r="C83" s="996">
        <v>0.25</v>
      </c>
      <c r="D83" s="687"/>
      <c r="E83" s="687">
        <v>0.18543699662048854</v>
      </c>
      <c r="F83" s="15"/>
    </row>
    <row r="84" spans="1:7">
      <c r="A84" s="544" t="s">
        <v>441</v>
      </c>
      <c r="B84" s="545" t="s">
        <v>467</v>
      </c>
      <c r="C84" s="997" t="s">
        <v>468</v>
      </c>
      <c r="D84" s="690"/>
      <c r="E84" s="690">
        <v>1.7898064516129041E-2</v>
      </c>
      <c r="F84" s="15"/>
    </row>
    <row r="85" spans="1:7" s="605" customFormat="1">
      <c r="A85" s="1632" t="s">
        <v>1243</v>
      </c>
      <c r="B85" s="1731"/>
      <c r="C85" s="994"/>
      <c r="D85" s="691"/>
      <c r="E85" s="691"/>
      <c r="F85" s="17"/>
      <c r="G85" s="27"/>
    </row>
    <row r="86" spans="1:7" s="605" customFormat="1" ht="18" customHeight="1">
      <c r="A86" s="560" t="s">
        <v>1244</v>
      </c>
      <c r="B86" s="1633"/>
      <c r="C86" s="470"/>
      <c r="D86" s="691">
        <v>9.2899500727501277E-2</v>
      </c>
      <c r="E86" s="691">
        <v>9.2899500727501277E-2</v>
      </c>
      <c r="F86" s="17"/>
      <c r="G86" s="1151"/>
    </row>
    <row r="87" spans="1:7" s="605" customFormat="1" ht="14.4">
      <c r="A87" s="1633" t="s">
        <v>1283</v>
      </c>
      <c r="B87" s="1633"/>
      <c r="C87" s="470"/>
      <c r="D87" s="691">
        <v>0.26964730035776102</v>
      </c>
      <c r="E87" s="691">
        <v>0.36765903488069207</v>
      </c>
      <c r="F87" s="17"/>
      <c r="G87" s="1151"/>
    </row>
    <row r="88" spans="1:7" s="605" customFormat="1" ht="14.4">
      <c r="A88" s="7" t="s">
        <v>47</v>
      </c>
      <c r="B88" s="1633"/>
      <c r="C88" s="470"/>
      <c r="D88" s="691">
        <v>0.96448536374814853</v>
      </c>
      <c r="E88" s="691">
        <v>0.96448536374814853</v>
      </c>
      <c r="F88" s="17"/>
      <c r="G88" s="1151"/>
    </row>
    <row r="89" spans="1:7" s="605" customFormat="1">
      <c r="A89" s="7" t="s">
        <v>1</v>
      </c>
      <c r="B89" s="561"/>
      <c r="C89" s="1736">
        <f>'Business charge'!B7</f>
        <v>0.01</v>
      </c>
      <c r="D89" s="691">
        <f>$C$89*SUM(D23,D68)</f>
        <v>4.5460492917823031E-2</v>
      </c>
      <c r="E89" s="691">
        <f>$C$89*SUM(E23,E68)</f>
        <v>3.8911504707695638E-2</v>
      </c>
      <c r="F89" s="17"/>
      <c r="G89" s="27"/>
    </row>
    <row r="90" spans="1:7">
      <c r="A90" s="7" t="s">
        <v>44</v>
      </c>
      <c r="B90" s="1632"/>
      <c r="C90" s="1732">
        <f>'Business charge'!B5</f>
        <v>2.5000000000000001E-2</v>
      </c>
      <c r="D90" s="691">
        <f>$C$90*SUM(D23,D68)</f>
        <v>0.11365123229455759</v>
      </c>
      <c r="E90" s="691">
        <f>$C$90*SUM(E23,E68)</f>
        <v>9.7278761769239094E-2</v>
      </c>
      <c r="F90" s="17"/>
    </row>
    <row r="91" spans="1:7" s="605" customFormat="1">
      <c r="A91" s="7" t="s">
        <v>48</v>
      </c>
      <c r="B91" s="561"/>
      <c r="C91" s="253">
        <f>'Business charge'!B8</f>
        <v>7.0000000000000007E-2</v>
      </c>
      <c r="D91" s="691">
        <f>$C$91*SUM(D23,D68)/12*2</f>
        <v>5.303724173746021E-2</v>
      </c>
      <c r="E91" s="691">
        <f>$C$91*SUM(E23,E68)/12*2</f>
        <v>4.5396755492311584E-2</v>
      </c>
      <c r="F91" s="17"/>
      <c r="G91" s="27"/>
    </row>
    <row r="92" spans="1:7" s="605" customFormat="1">
      <c r="A92" s="7" t="s">
        <v>303</v>
      </c>
      <c r="B92" s="561"/>
      <c r="C92" s="254"/>
      <c r="D92" s="691">
        <f>'Hayco Logistics'!$C$5/Bedrock!D17</f>
        <v>0</v>
      </c>
      <c r="E92" s="691">
        <f>'Hayco Logistics'!$C$5/Bedrock!E17</f>
        <v>0</v>
      </c>
      <c r="F92" s="17"/>
      <c r="G92" s="27"/>
    </row>
    <row r="93" spans="1:7">
      <c r="A93" s="544" t="s">
        <v>45</v>
      </c>
      <c r="B93" s="580"/>
      <c r="C93" s="1735"/>
      <c r="D93" s="692">
        <v>0.66</v>
      </c>
      <c r="E93" s="692">
        <v>0.66</v>
      </c>
      <c r="F93" s="17"/>
      <c r="G93" s="604"/>
    </row>
    <row r="94" spans="1:7" s="605" customFormat="1">
      <c r="A94" s="21" t="s">
        <v>1288</v>
      </c>
      <c r="B94" s="1737"/>
      <c r="C94" s="1734"/>
      <c r="D94" s="691"/>
      <c r="E94" s="691"/>
      <c r="F94" s="17"/>
      <c r="G94" s="604"/>
    </row>
    <row r="95" spans="1:7">
      <c r="A95" s="7" t="s">
        <v>43</v>
      </c>
      <c r="B95" s="539">
        <v>8</v>
      </c>
      <c r="C95" s="986">
        <v>2</v>
      </c>
      <c r="D95" s="691">
        <f>$B$95*refills!$Q$9</f>
        <v>0.2832891710386562</v>
      </c>
      <c r="E95" s="691">
        <f>$B$95*refills!$Q$9</f>
        <v>0.2832891710386562</v>
      </c>
      <c r="F95" s="16"/>
    </row>
    <row r="96" spans="1:7" s="605" customFormat="1">
      <c r="A96" s="22" t="s">
        <v>49</v>
      </c>
      <c r="B96" s="1470"/>
      <c r="C96" s="531"/>
      <c r="D96" s="693">
        <f>SUM(D86:D92)+D95+D68+D23</f>
        <v>6.3685195946042104</v>
      </c>
      <c r="E96" s="693">
        <f>SUM(E86:E92)+E95+ E76+E23</f>
        <v>6.793148753300998</v>
      </c>
      <c r="F96" s="8"/>
      <c r="G96" s="27"/>
    </row>
    <row r="97" spans="1:7" s="605" customFormat="1">
      <c r="A97" s="262"/>
      <c r="B97" s="540"/>
      <c r="C97" s="532"/>
      <c r="D97" s="337"/>
      <c r="E97" s="337"/>
      <c r="F97" s="8"/>
      <c r="G97" s="27"/>
    </row>
    <row r="98" spans="1:7" s="893" customFormat="1" ht="13.2">
      <c r="A98" s="889" t="str">
        <f>'Olympus-ITB &amp; OHB'!A106</f>
        <v>Cost Saving</v>
      </c>
      <c r="B98" s="890"/>
      <c r="C98" s="891"/>
      <c r="D98" s="693"/>
      <c r="E98" s="693"/>
      <c r="F98" s="8"/>
      <c r="G98" s="679"/>
    </row>
    <row r="99" spans="1:7" s="893" customFormat="1" ht="13.2">
      <c r="A99" s="1198" t="str">
        <f>'Olympus-ITB &amp; OHB'!A109</f>
        <v>Dry sheet - Germany  - direct call China port</v>
      </c>
      <c r="B99" s="1198" t="s">
        <v>813</v>
      </c>
      <c r="C99" s="1199">
        <f>'Olympus-ITB &amp; OHB'!E109</f>
        <v>-9.1E-4</v>
      </c>
      <c r="D99" s="1200">
        <v>-7.28E-3</v>
      </c>
      <c r="E99" s="1200">
        <v>-7.28E-3</v>
      </c>
      <c r="F99" s="8"/>
      <c r="G99" s="679"/>
    </row>
    <row r="100" spans="1:7" s="605" customFormat="1">
      <c r="A100" s="179"/>
      <c r="B100" s="542"/>
      <c r="C100" s="534"/>
      <c r="D100" s="888"/>
      <c r="E100" s="888"/>
      <c r="F100" s="8"/>
      <c r="G100" s="27"/>
    </row>
    <row r="101" spans="1:7" s="605" customFormat="1">
      <c r="A101" s="22" t="s">
        <v>811</v>
      </c>
      <c r="B101" s="1496" t="s">
        <v>1153</v>
      </c>
      <c r="C101" s="892"/>
      <c r="D101" s="693">
        <f>SUM(D96,D99)</f>
        <v>6.3612395946042106</v>
      </c>
      <c r="E101" s="693">
        <f>SUM(E96,E99)</f>
        <v>6.7858687533009983</v>
      </c>
      <c r="F101" s="8"/>
      <c r="G101" s="27"/>
    </row>
    <row r="102" spans="1:7" s="605" customFormat="1">
      <c r="A102" s="262"/>
      <c r="B102" s="540"/>
      <c r="C102" s="532"/>
      <c r="D102" s="337"/>
      <c r="E102" s="337"/>
      <c r="F102" s="8"/>
      <c r="G102" s="27"/>
    </row>
    <row r="103" spans="1:7" s="605" customFormat="1">
      <c r="A103" s="331" t="s">
        <v>346</v>
      </c>
      <c r="B103" s="541"/>
      <c r="C103" s="533"/>
      <c r="D103" s="546" t="s">
        <v>347</v>
      </c>
      <c r="E103" s="694" t="s">
        <v>347</v>
      </c>
      <c r="F103" s="8"/>
      <c r="G103" s="27"/>
    </row>
    <row r="104" spans="1:7" s="605" customFormat="1">
      <c r="A104" s="332" t="s">
        <v>348</v>
      </c>
      <c r="B104" s="542"/>
      <c r="C104" s="534"/>
      <c r="D104" s="338">
        <v>216</v>
      </c>
      <c r="E104" s="695">
        <v>120</v>
      </c>
      <c r="F104" s="8"/>
      <c r="G104" s="27"/>
    </row>
    <row r="105" spans="1:7">
      <c r="A105" s="333" t="s">
        <v>345</v>
      </c>
      <c r="B105" s="543"/>
      <c r="C105" s="535"/>
      <c r="D105" s="339" t="s">
        <v>235</v>
      </c>
      <c r="E105" s="696" t="s">
        <v>235</v>
      </c>
      <c r="F105" s="8"/>
    </row>
    <row r="107" spans="1:7">
      <c r="D107" s="715"/>
      <c r="E107" s="715"/>
    </row>
    <row r="108" spans="1:7">
      <c r="A108" s="7"/>
      <c r="B108" s="542"/>
      <c r="D108" s="715"/>
      <c r="E108" s="715"/>
    </row>
    <row r="109" spans="1:7">
      <c r="A109" s="7"/>
    </row>
    <row r="110" spans="1:7">
      <c r="A110" s="7"/>
    </row>
  </sheetData>
  <phoneticPr fontId="22" type="noConversion"/>
  <printOptions horizontalCentered="1"/>
  <pageMargins left="0.15748031496063" right="0.15748031496063" top="0.15748031496063" bottom="0.15748031496063" header="0.31496062992126" footer="0.196850393700787"/>
  <pageSetup paperSize="9" scale="45" orientation="portrait" r:id="rId1"/>
  <headerFooter>
    <oddFooter xml:space="preserve">&amp;L&amp;N&amp;C&amp;F&amp;RHayco </oddFooter>
  </headerFooter>
  <colBreaks count="1" manualBreakCount="1">
    <brk id="5" max="1048575" man="1"/>
  </colBreaks>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0"/>
    <pageSetUpPr fitToPage="1"/>
  </sheetPr>
  <dimension ref="B1:AX190"/>
  <sheetViews>
    <sheetView workbookViewId="0">
      <pane xSplit="8" ySplit="3" topLeftCell="I4" activePane="bottomRight" state="frozen"/>
      <selection pane="topRight" activeCell="I1" sqref="I1"/>
      <selection pane="bottomLeft" activeCell="A4" sqref="A4"/>
      <selection pane="bottomRight" activeCell="X46" sqref="X46"/>
    </sheetView>
  </sheetViews>
  <sheetFormatPr defaultColWidth="11.33203125" defaultRowHeight="13.8"/>
  <cols>
    <col min="1" max="1" width="8.44140625" style="736" customWidth="1"/>
    <col min="2" max="2" width="11.33203125" style="736" customWidth="1"/>
    <col min="3" max="3" width="9.33203125" style="736" customWidth="1"/>
    <col min="4" max="4" width="10.33203125" style="762" bestFit="1" customWidth="1"/>
    <col min="5" max="5" width="11.33203125" style="736" customWidth="1"/>
    <col min="6" max="6" width="34.6640625" style="736" customWidth="1"/>
    <col min="7" max="7" width="6.109375" style="736" customWidth="1"/>
    <col min="8" max="9" width="8.109375" style="736" customWidth="1"/>
    <col min="10" max="10" width="6.88671875" style="736" customWidth="1"/>
    <col min="11" max="11" width="9.88671875" style="763" customWidth="1"/>
    <col min="12" max="12" width="12.109375" style="763" customWidth="1"/>
    <col min="13" max="14" width="9.88671875" style="763" customWidth="1"/>
    <col min="15" max="15" width="10.33203125" style="763" customWidth="1"/>
    <col min="16" max="16" width="7.88671875" style="763" customWidth="1"/>
    <col min="17" max="17" width="3" style="764" customWidth="1"/>
    <col min="18" max="18" width="9.88671875" style="764" customWidth="1"/>
    <col min="19" max="19" width="12.109375" style="764" customWidth="1"/>
    <col min="20" max="20" width="3" style="764" customWidth="1"/>
    <col min="21" max="22" width="10.44140625" style="763" customWidth="1"/>
    <col min="23" max="23" width="9" style="763" customWidth="1"/>
    <col min="24" max="26" width="9.88671875" style="763" customWidth="1"/>
    <col min="27" max="27" width="9" style="763" customWidth="1"/>
    <col min="28" max="28" width="7.88671875" style="763" customWidth="1"/>
    <col min="29" max="29" width="3" style="764" customWidth="1"/>
    <col min="30" max="30" width="2.6640625" style="736" customWidth="1"/>
    <col min="31" max="40" width="11.33203125" style="736"/>
    <col min="41" max="41" width="2.6640625" style="736" customWidth="1"/>
    <col min="42" max="42" width="12" style="736" bestFit="1" customWidth="1"/>
    <col min="43" max="16384" width="11.33203125" style="736"/>
  </cols>
  <sheetData>
    <row r="1" spans="2:50" s="730" customFormat="1">
      <c r="D1" s="731"/>
      <c r="K1" s="732"/>
      <c r="L1" s="732"/>
      <c r="M1" s="732"/>
      <c r="N1" s="732"/>
      <c r="O1" s="732"/>
      <c r="P1" s="732"/>
      <c r="Q1" s="733"/>
      <c r="R1" s="733"/>
      <c r="S1" s="733"/>
      <c r="T1" s="733"/>
      <c r="U1" s="732"/>
      <c r="V1" s="732"/>
      <c r="W1" s="732"/>
      <c r="X1" s="732"/>
      <c r="Y1" s="732"/>
      <c r="Z1" s="732"/>
      <c r="AA1" s="732"/>
      <c r="AB1" s="732"/>
      <c r="AC1" s="733"/>
    </row>
    <row r="2" spans="2:50" s="730" customFormat="1">
      <c r="B2" s="734"/>
      <c r="C2" s="734"/>
      <c r="D2" s="735"/>
      <c r="E2" s="734"/>
      <c r="F2" s="734"/>
      <c r="G2" s="734"/>
      <c r="H2" s="736"/>
      <c r="I2" s="736"/>
      <c r="J2" s="736"/>
      <c r="K2" s="737" t="s">
        <v>642</v>
      </c>
      <c r="L2" s="737" t="s">
        <v>642</v>
      </c>
      <c r="M2" s="737" t="s">
        <v>642</v>
      </c>
      <c r="N2" s="737" t="s">
        <v>642</v>
      </c>
      <c r="O2" s="737" t="s">
        <v>642</v>
      </c>
      <c r="P2" s="737" t="s">
        <v>642</v>
      </c>
      <c r="Q2" s="738"/>
      <c r="R2" s="739" t="s">
        <v>643</v>
      </c>
      <c r="S2" s="739" t="s">
        <v>643</v>
      </c>
      <c r="T2" s="738"/>
      <c r="U2" s="737" t="s">
        <v>644</v>
      </c>
      <c r="V2" s="737" t="s">
        <v>644</v>
      </c>
      <c r="W2" s="737" t="s">
        <v>644</v>
      </c>
      <c r="X2" s="737" t="s">
        <v>644</v>
      </c>
      <c r="Y2" s="737" t="s">
        <v>644</v>
      </c>
      <c r="Z2" s="737" t="s">
        <v>644</v>
      </c>
      <c r="AA2" s="737" t="s">
        <v>644</v>
      </c>
      <c r="AB2" s="737" t="s">
        <v>644</v>
      </c>
      <c r="AC2" s="738"/>
      <c r="AD2" s="737"/>
      <c r="AE2" s="954" t="s">
        <v>875</v>
      </c>
      <c r="AF2" s="954" t="s">
        <v>875</v>
      </c>
      <c r="AG2" s="954" t="s">
        <v>875</v>
      </c>
      <c r="AH2" s="954" t="s">
        <v>875</v>
      </c>
      <c r="AI2" s="954" t="s">
        <v>875</v>
      </c>
      <c r="AJ2" s="954" t="s">
        <v>875</v>
      </c>
      <c r="AK2" s="954" t="s">
        <v>875</v>
      </c>
      <c r="AL2" s="954" t="s">
        <v>875</v>
      </c>
      <c r="AM2" s="954" t="s">
        <v>875</v>
      </c>
      <c r="AN2" s="954" t="s">
        <v>875</v>
      </c>
      <c r="AO2" s="954"/>
      <c r="AP2" s="954" t="s">
        <v>876</v>
      </c>
      <c r="AQ2" s="954" t="s">
        <v>876</v>
      </c>
      <c r="AR2" s="954" t="s">
        <v>876</v>
      </c>
      <c r="AS2" s="954" t="s">
        <v>876</v>
      </c>
      <c r="AT2" s="954" t="s">
        <v>876</v>
      </c>
      <c r="AU2" s="954" t="s">
        <v>876</v>
      </c>
      <c r="AV2" s="954" t="s">
        <v>876</v>
      </c>
      <c r="AW2" s="954" t="s">
        <v>876</v>
      </c>
      <c r="AX2" s="954" t="s">
        <v>876</v>
      </c>
    </row>
    <row r="3" spans="2:50" s="742" customFormat="1" ht="41.4">
      <c r="B3" s="740" t="s">
        <v>645</v>
      </c>
      <c r="C3" s="740" t="s">
        <v>646</v>
      </c>
      <c r="D3" s="740" t="s">
        <v>647</v>
      </c>
      <c r="E3" s="740" t="s">
        <v>648</v>
      </c>
      <c r="F3" s="740" t="s">
        <v>123</v>
      </c>
      <c r="G3" s="740" t="s">
        <v>3</v>
      </c>
      <c r="H3" s="740" t="s">
        <v>649</v>
      </c>
      <c r="I3" s="740" t="s">
        <v>650</v>
      </c>
      <c r="J3" s="740" t="s">
        <v>651</v>
      </c>
      <c r="K3" s="740" t="s">
        <v>652</v>
      </c>
      <c r="L3" s="740" t="s">
        <v>653</v>
      </c>
      <c r="M3" s="740" t="s">
        <v>654</v>
      </c>
      <c r="N3" s="741" t="s">
        <v>655</v>
      </c>
      <c r="O3" s="741" t="s">
        <v>656</v>
      </c>
      <c r="P3" s="741" t="s">
        <v>657</v>
      </c>
      <c r="Q3" s="741"/>
      <c r="R3" s="741" t="s">
        <v>658</v>
      </c>
      <c r="S3" s="740" t="s">
        <v>659</v>
      </c>
      <c r="T3" s="740"/>
      <c r="U3" s="740" t="s">
        <v>660</v>
      </c>
      <c r="V3" s="740" t="s">
        <v>661</v>
      </c>
      <c r="W3" s="741" t="s">
        <v>662</v>
      </c>
      <c r="X3" s="741" t="s">
        <v>663</v>
      </c>
      <c r="Y3" s="741" t="s">
        <v>664</v>
      </c>
      <c r="Z3" s="741" t="s">
        <v>665</v>
      </c>
      <c r="AA3" s="741" t="s">
        <v>666</v>
      </c>
      <c r="AB3" s="741" t="s">
        <v>667</v>
      </c>
      <c r="AC3" s="740"/>
      <c r="AD3" s="936"/>
      <c r="AE3" s="955" t="s">
        <v>854</v>
      </c>
      <c r="AF3" s="955" t="s">
        <v>855</v>
      </c>
      <c r="AG3" s="955" t="s">
        <v>856</v>
      </c>
      <c r="AH3" s="955" t="s">
        <v>857</v>
      </c>
      <c r="AI3" s="955" t="s">
        <v>858</v>
      </c>
      <c r="AJ3" s="955" t="s">
        <v>859</v>
      </c>
      <c r="AK3" s="955" t="s">
        <v>867</v>
      </c>
      <c r="AL3" s="955" t="s">
        <v>869</v>
      </c>
      <c r="AM3" s="955" t="s">
        <v>868</v>
      </c>
      <c r="AN3" s="955" t="s">
        <v>205</v>
      </c>
      <c r="AO3" s="956"/>
      <c r="AP3" s="955" t="s">
        <v>854</v>
      </c>
      <c r="AQ3" s="955" t="s">
        <v>855</v>
      </c>
      <c r="AR3" s="955" t="s">
        <v>856</v>
      </c>
      <c r="AS3" s="955" t="s">
        <v>857</v>
      </c>
      <c r="AT3" s="955" t="s">
        <v>858</v>
      </c>
      <c r="AU3" s="955" t="s">
        <v>859</v>
      </c>
      <c r="AV3" s="955" t="s">
        <v>867</v>
      </c>
      <c r="AW3" s="955" t="s">
        <v>869</v>
      </c>
      <c r="AX3" s="955" t="s">
        <v>868</v>
      </c>
    </row>
    <row r="4" spans="2:50" s="730" customFormat="1">
      <c r="B4" s="743">
        <v>80257573</v>
      </c>
      <c r="C4" s="744" t="s">
        <v>668</v>
      </c>
      <c r="D4" s="745">
        <v>97176265</v>
      </c>
      <c r="E4" s="745">
        <v>80264006</v>
      </c>
      <c r="F4" s="744" t="s">
        <v>669</v>
      </c>
      <c r="G4" s="745" t="s">
        <v>234</v>
      </c>
      <c r="H4" s="746" t="s">
        <v>670</v>
      </c>
      <c r="I4" s="746" t="str">
        <f>IF(J4="OHB","OHB",IF(J4="OOB","OHB",IF(J4="ITB","ITB",IF(J4="SIOC","ITB",IF(J4="Flow","ITB",IF(J4="Bulk","Bulk",IF(J4="RF","Refill","Whoops")))))))</f>
        <v>OHB</v>
      </c>
      <c r="J4" s="746" t="s">
        <v>641</v>
      </c>
      <c r="K4" s="747">
        <v>977730.37799999979</v>
      </c>
      <c r="L4" s="747">
        <f t="shared" ref="L4:L31" si="0">U4*K4</f>
        <v>5866382.2679999992</v>
      </c>
      <c r="M4" s="747">
        <f t="shared" ref="M4:M44" si="1">K4*V4</f>
        <v>2590985.5016999994</v>
      </c>
      <c r="N4" s="747">
        <f t="shared" ref="N4:N30" si="2">ROUND(M4,-4)/1000</f>
        <v>2590</v>
      </c>
      <c r="O4" s="747">
        <f t="shared" ref="O4:O9" si="3">L4/X4</f>
        <v>411.50268434343428</v>
      </c>
      <c r="P4" s="747">
        <f t="shared" ref="P4:P41" si="4">L4/AB4</f>
        <v>15042.005815384613</v>
      </c>
      <c r="Q4" s="748"/>
      <c r="R4" s="749" t="e">
        <f>'Olympus-ITB &amp; OHB'!#REF!</f>
        <v>#REF!</v>
      </c>
      <c r="S4" s="750" t="e">
        <f>R4*L4</f>
        <v>#REF!</v>
      </c>
      <c r="T4" s="750"/>
      <c r="U4" s="747">
        <v>6</v>
      </c>
      <c r="V4" s="751">
        <v>2.65</v>
      </c>
      <c r="W4" s="747">
        <v>2376</v>
      </c>
      <c r="X4" s="747">
        <f t="shared" ref="X4:X9" si="5">W4*U4</f>
        <v>14256</v>
      </c>
      <c r="Y4" s="747">
        <v>5</v>
      </c>
      <c r="Z4" s="747">
        <v>13</v>
      </c>
      <c r="AA4" s="747">
        <f t="shared" ref="AA4:AA13" si="6">Z4*Y4</f>
        <v>65</v>
      </c>
      <c r="AB4" s="747">
        <f t="shared" ref="AB4:AB44" si="7">AA4*U4</f>
        <v>390</v>
      </c>
      <c r="AC4" s="748"/>
      <c r="AD4" s="937"/>
      <c r="AE4" s="957">
        <v>7</v>
      </c>
      <c r="AF4" s="957">
        <v>0</v>
      </c>
      <c r="AG4" s="957">
        <v>0</v>
      </c>
      <c r="AH4" s="957">
        <v>3</v>
      </c>
      <c r="AI4" s="957">
        <v>0</v>
      </c>
      <c r="AJ4" s="957">
        <v>0</v>
      </c>
      <c r="AK4" s="957">
        <v>0</v>
      </c>
      <c r="AL4" s="957">
        <v>0</v>
      </c>
      <c r="AM4" s="957">
        <v>0</v>
      </c>
      <c r="AN4" s="957">
        <v>0</v>
      </c>
      <c r="AO4" s="958"/>
      <c r="AP4" s="957">
        <f>AE4*$L4</f>
        <v>41064675.875999995</v>
      </c>
      <c r="AQ4" s="957">
        <f t="shared" ref="AQ4:AQ42" si="8">AF4*$L4</f>
        <v>0</v>
      </c>
      <c r="AR4" s="957">
        <f t="shared" ref="AR4:AR42" si="9">AG4*$L4</f>
        <v>0</v>
      </c>
      <c r="AS4" s="957">
        <f t="shared" ref="AS4:AS42" si="10">AH4*$L4</f>
        <v>17599146.803999998</v>
      </c>
      <c r="AT4" s="957">
        <f t="shared" ref="AT4:AT42" si="11">AI4*$L4</f>
        <v>0</v>
      </c>
      <c r="AU4" s="957">
        <f t="shared" ref="AU4:AU42" si="12">AJ4*$L4</f>
        <v>0</v>
      </c>
      <c r="AV4" s="957">
        <f t="shared" ref="AV4:AV42" si="13">AK4*$L4</f>
        <v>0</v>
      </c>
      <c r="AW4" s="957">
        <f t="shared" ref="AW4:AW42" si="14">AL4*$L4</f>
        <v>0</v>
      </c>
      <c r="AX4" s="957">
        <f t="shared" ref="AX4:AX42" si="15">AM4*$L4</f>
        <v>0</v>
      </c>
    </row>
    <row r="5" spans="2:50" s="730" customFormat="1">
      <c r="B5" s="743">
        <v>80257571</v>
      </c>
      <c r="C5" s="744" t="s">
        <v>668</v>
      </c>
      <c r="D5" s="745">
        <v>97176485</v>
      </c>
      <c r="E5" s="745">
        <v>80264011</v>
      </c>
      <c r="F5" s="744" t="s">
        <v>671</v>
      </c>
      <c r="G5" s="745" t="s">
        <v>234</v>
      </c>
      <c r="H5" s="746" t="s">
        <v>670</v>
      </c>
      <c r="I5" s="746" t="str">
        <f t="shared" ref="I5:I44" si="16">IF(J5="OHB","OHB",IF(J5="OOB","OHB",IF(J5="ITB","ITB",IF(J5="SIOC","ITB",IF(J5="Flow","ITB",IF(J5="Bulk","Bulk",IF(J5="RF","Refill","Whoops")))))))</f>
        <v>ITB</v>
      </c>
      <c r="J5" s="746" t="s">
        <v>672</v>
      </c>
      <c r="K5" s="747">
        <v>108616.74800000001</v>
      </c>
      <c r="L5" s="747">
        <f t="shared" si="0"/>
        <v>651700.48800000001</v>
      </c>
      <c r="M5" s="747">
        <f t="shared" si="1"/>
        <v>287834.38219999999</v>
      </c>
      <c r="N5" s="747">
        <f t="shared" si="2"/>
        <v>290</v>
      </c>
      <c r="O5" s="747">
        <f t="shared" si="3"/>
        <v>36.350986613119147</v>
      </c>
      <c r="P5" s="747">
        <f t="shared" si="4"/>
        <v>1448.2233066666668</v>
      </c>
      <c r="Q5" s="748"/>
      <c r="R5" s="749" t="e">
        <f>'Olympus-ITB &amp; OHB'!#REF!</f>
        <v>#REF!</v>
      </c>
      <c r="S5" s="750" t="e">
        <f t="shared" ref="S5:S44" si="17">R5*L5</f>
        <v>#REF!</v>
      </c>
      <c r="T5" s="750"/>
      <c r="U5" s="747">
        <v>6</v>
      </c>
      <c r="V5" s="751">
        <v>2.65</v>
      </c>
      <c r="W5" s="747">
        <v>2988</v>
      </c>
      <c r="X5" s="747">
        <f>W5*U5</f>
        <v>17928</v>
      </c>
      <c r="Y5" s="747">
        <v>15</v>
      </c>
      <c r="Z5" s="747">
        <v>5</v>
      </c>
      <c r="AA5" s="747">
        <f t="shared" si="6"/>
        <v>75</v>
      </c>
      <c r="AB5" s="747">
        <f t="shared" si="7"/>
        <v>450</v>
      </c>
      <c r="AC5" s="748"/>
      <c r="AD5" s="937"/>
      <c r="AE5" s="957">
        <v>7</v>
      </c>
      <c r="AF5" s="957">
        <v>0</v>
      </c>
      <c r="AG5" s="957">
        <v>0</v>
      </c>
      <c r="AH5" s="957">
        <v>3</v>
      </c>
      <c r="AI5" s="957">
        <v>0</v>
      </c>
      <c r="AJ5" s="957">
        <v>0</v>
      </c>
      <c r="AK5" s="957">
        <v>0</v>
      </c>
      <c r="AL5" s="957">
        <v>0</v>
      </c>
      <c r="AM5" s="957">
        <v>0</v>
      </c>
      <c r="AN5" s="957">
        <v>0</v>
      </c>
      <c r="AO5" s="958"/>
      <c r="AP5" s="957">
        <f t="shared" ref="AP5:AP42" si="18">AE5*$L5</f>
        <v>4561903.4160000002</v>
      </c>
      <c r="AQ5" s="957">
        <f t="shared" si="8"/>
        <v>0</v>
      </c>
      <c r="AR5" s="957">
        <f t="shared" si="9"/>
        <v>0</v>
      </c>
      <c r="AS5" s="957">
        <f t="shared" si="10"/>
        <v>1955101.4640000002</v>
      </c>
      <c r="AT5" s="957">
        <f t="shared" si="11"/>
        <v>0</v>
      </c>
      <c r="AU5" s="957">
        <f t="shared" si="12"/>
        <v>0</v>
      </c>
      <c r="AV5" s="957">
        <f t="shared" si="13"/>
        <v>0</v>
      </c>
      <c r="AW5" s="957">
        <f t="shared" si="14"/>
        <v>0</v>
      </c>
      <c r="AX5" s="957">
        <f t="shared" si="15"/>
        <v>0</v>
      </c>
    </row>
    <row r="6" spans="2:50" s="730" customFormat="1">
      <c r="B6" s="743">
        <v>80232502</v>
      </c>
      <c r="C6" s="744" t="s">
        <v>668</v>
      </c>
      <c r="D6" s="745">
        <v>97177953</v>
      </c>
      <c r="E6" s="745">
        <v>80264012</v>
      </c>
      <c r="F6" s="744" t="s">
        <v>673</v>
      </c>
      <c r="G6" s="745" t="s">
        <v>234</v>
      </c>
      <c r="H6" s="746" t="s">
        <v>674</v>
      </c>
      <c r="I6" s="746" t="str">
        <f t="shared" si="16"/>
        <v>OHB</v>
      </c>
      <c r="J6" s="746" t="s">
        <v>641</v>
      </c>
      <c r="K6" s="747">
        <v>43801.384333333328</v>
      </c>
      <c r="L6" s="747">
        <f t="shared" si="0"/>
        <v>175205.53733333331</v>
      </c>
      <c r="M6" s="747">
        <f t="shared" si="1"/>
        <v>86726.740979999988</v>
      </c>
      <c r="N6" s="747">
        <f t="shared" si="2"/>
        <v>90</v>
      </c>
      <c r="O6" s="747">
        <f t="shared" si="3"/>
        <v>19.703726645674013</v>
      </c>
      <c r="P6" s="747">
        <f t="shared" si="4"/>
        <v>1095.0346083333332</v>
      </c>
      <c r="Q6" s="748"/>
      <c r="R6" s="749" t="e">
        <f>'Max XL-Global'!#REF!</f>
        <v>#REF!</v>
      </c>
      <c r="S6" s="750" t="e">
        <f t="shared" si="17"/>
        <v>#REF!</v>
      </c>
      <c r="T6" s="750"/>
      <c r="U6" s="747">
        <v>4</v>
      </c>
      <c r="V6" s="751">
        <v>1.98</v>
      </c>
      <c r="W6" s="747">
        <v>2223</v>
      </c>
      <c r="X6" s="747">
        <f t="shared" si="5"/>
        <v>8892</v>
      </c>
      <c r="Y6" s="747">
        <v>10</v>
      </c>
      <c r="Z6" s="747">
        <v>4</v>
      </c>
      <c r="AA6" s="747">
        <f t="shared" si="6"/>
        <v>40</v>
      </c>
      <c r="AB6" s="747">
        <f t="shared" si="7"/>
        <v>160</v>
      </c>
      <c r="AC6" s="748"/>
      <c r="AD6" s="937"/>
      <c r="AE6" s="957">
        <v>0</v>
      </c>
      <c r="AF6" s="957">
        <v>0</v>
      </c>
      <c r="AG6" s="957">
        <v>0</v>
      </c>
      <c r="AH6" s="957">
        <v>2</v>
      </c>
      <c r="AI6" s="957">
        <v>0</v>
      </c>
      <c r="AJ6" s="957">
        <v>0</v>
      </c>
      <c r="AK6" s="957">
        <v>0</v>
      </c>
      <c r="AL6" s="957">
        <v>0</v>
      </c>
      <c r="AM6" s="957">
        <v>8</v>
      </c>
      <c r="AN6" s="957">
        <v>0</v>
      </c>
      <c r="AO6" s="958"/>
      <c r="AP6" s="957">
        <f t="shared" si="18"/>
        <v>0</v>
      </c>
      <c r="AQ6" s="957">
        <f t="shared" si="8"/>
        <v>0</v>
      </c>
      <c r="AR6" s="957">
        <f t="shared" si="9"/>
        <v>0</v>
      </c>
      <c r="AS6" s="957">
        <f t="shared" si="10"/>
        <v>350411.07466666662</v>
      </c>
      <c r="AT6" s="957">
        <f t="shared" si="11"/>
        <v>0</v>
      </c>
      <c r="AU6" s="957">
        <f t="shared" si="12"/>
        <v>0</v>
      </c>
      <c r="AV6" s="957">
        <f t="shared" si="13"/>
        <v>0</v>
      </c>
      <c r="AW6" s="957">
        <f t="shared" si="14"/>
        <v>0</v>
      </c>
      <c r="AX6" s="957">
        <f t="shared" si="15"/>
        <v>1401644.2986666665</v>
      </c>
    </row>
    <row r="7" spans="2:50" s="730" customFormat="1">
      <c r="B7" s="743">
        <v>80233009</v>
      </c>
      <c r="C7" s="744" t="s">
        <v>668</v>
      </c>
      <c r="D7" s="745">
        <v>97178026</v>
      </c>
      <c r="E7" s="745">
        <v>80264013</v>
      </c>
      <c r="F7" s="744" t="s">
        <v>675</v>
      </c>
      <c r="G7" s="745" t="s">
        <v>234</v>
      </c>
      <c r="H7" s="746" t="s">
        <v>674</v>
      </c>
      <c r="I7" s="746" t="str">
        <f t="shared" si="16"/>
        <v>ITB</v>
      </c>
      <c r="J7" s="746" t="s">
        <v>672</v>
      </c>
      <c r="K7" s="747">
        <v>5592.4783333333335</v>
      </c>
      <c r="L7" s="747">
        <f t="shared" si="0"/>
        <v>22369.913333333334</v>
      </c>
      <c r="M7" s="747">
        <f t="shared" si="1"/>
        <v>11073.107099999999</v>
      </c>
      <c r="N7" s="747">
        <f t="shared" si="2"/>
        <v>10</v>
      </c>
      <c r="O7" s="747">
        <f t="shared" si="3"/>
        <v>1.5815832390648568</v>
      </c>
      <c r="P7" s="747">
        <f t="shared" si="4"/>
        <v>77.673310185185187</v>
      </c>
      <c r="Q7" s="748"/>
      <c r="R7" s="749" t="e">
        <f>'Max XL-Global'!#REF!</f>
        <v>#REF!</v>
      </c>
      <c r="S7" s="750" t="e">
        <f t="shared" si="17"/>
        <v>#REF!</v>
      </c>
      <c r="T7" s="750"/>
      <c r="U7" s="747">
        <v>4</v>
      </c>
      <c r="V7" s="751">
        <v>1.98</v>
      </c>
      <c r="W7" s="747">
        <v>3536</v>
      </c>
      <c r="X7" s="747">
        <f t="shared" si="5"/>
        <v>14144</v>
      </c>
      <c r="Y7" s="747">
        <v>9</v>
      </c>
      <c r="Z7" s="747">
        <v>8</v>
      </c>
      <c r="AA7" s="747">
        <f t="shared" si="6"/>
        <v>72</v>
      </c>
      <c r="AB7" s="747">
        <f t="shared" si="7"/>
        <v>288</v>
      </c>
      <c r="AC7" s="748"/>
      <c r="AD7" s="937"/>
      <c r="AE7" s="957">
        <v>0</v>
      </c>
      <c r="AF7" s="957">
        <v>0</v>
      </c>
      <c r="AG7" s="957">
        <v>0</v>
      </c>
      <c r="AH7" s="957">
        <v>2</v>
      </c>
      <c r="AI7" s="957">
        <v>0</v>
      </c>
      <c r="AJ7" s="957">
        <v>0</v>
      </c>
      <c r="AK7" s="957">
        <v>0</v>
      </c>
      <c r="AL7" s="957">
        <v>0</v>
      </c>
      <c r="AM7" s="957">
        <v>8</v>
      </c>
      <c r="AN7" s="957">
        <v>0</v>
      </c>
      <c r="AO7" s="958"/>
      <c r="AP7" s="957">
        <f t="shared" si="18"/>
        <v>0</v>
      </c>
      <c r="AQ7" s="957">
        <f t="shared" si="8"/>
        <v>0</v>
      </c>
      <c r="AR7" s="957">
        <f t="shared" si="9"/>
        <v>0</v>
      </c>
      <c r="AS7" s="957">
        <f t="shared" si="10"/>
        <v>44739.826666666668</v>
      </c>
      <c r="AT7" s="957">
        <f t="shared" si="11"/>
        <v>0</v>
      </c>
      <c r="AU7" s="957">
        <f t="shared" si="12"/>
        <v>0</v>
      </c>
      <c r="AV7" s="957">
        <f t="shared" si="13"/>
        <v>0</v>
      </c>
      <c r="AW7" s="957">
        <f t="shared" si="14"/>
        <v>0</v>
      </c>
      <c r="AX7" s="957">
        <f t="shared" si="15"/>
        <v>178959.30666666667</v>
      </c>
    </row>
    <row r="8" spans="2:50" s="730" customFormat="1">
      <c r="B8" s="743">
        <v>80242349</v>
      </c>
      <c r="C8" s="744" t="s">
        <v>668</v>
      </c>
      <c r="D8" s="745">
        <v>97177453</v>
      </c>
      <c r="E8" s="745">
        <v>80263829</v>
      </c>
      <c r="F8" s="744" t="s">
        <v>676</v>
      </c>
      <c r="G8" s="745" t="s">
        <v>234</v>
      </c>
      <c r="H8" s="746" t="s">
        <v>677</v>
      </c>
      <c r="I8" s="746" t="str">
        <f t="shared" si="16"/>
        <v>OHB</v>
      </c>
      <c r="J8" s="746" t="s">
        <v>641</v>
      </c>
      <c r="K8" s="747">
        <v>115462.01466666666</v>
      </c>
      <c r="L8" s="747">
        <f t="shared" si="0"/>
        <v>461848.05866666662</v>
      </c>
      <c r="M8" s="747">
        <f t="shared" si="1"/>
        <v>197440.04507999998</v>
      </c>
      <c r="N8" s="747">
        <f t="shared" si="2"/>
        <v>200</v>
      </c>
      <c r="O8" s="747">
        <f t="shared" si="3"/>
        <v>71.715537060041399</v>
      </c>
      <c r="P8" s="747">
        <f t="shared" si="4"/>
        <v>3848.733822222222</v>
      </c>
      <c r="Q8" s="748"/>
      <c r="R8" s="749">
        <f>Bedrock!E96</f>
        <v>6.793148753300998</v>
      </c>
      <c r="S8" s="750">
        <f t="shared" si="17"/>
        <v>3137402.5639459523</v>
      </c>
      <c r="T8" s="750"/>
      <c r="U8" s="747">
        <v>4</v>
      </c>
      <c r="V8" s="751">
        <v>1.71</v>
      </c>
      <c r="W8" s="747">
        <v>1610</v>
      </c>
      <c r="X8" s="747">
        <f t="shared" si="5"/>
        <v>6440</v>
      </c>
      <c r="Y8" s="747">
        <v>10</v>
      </c>
      <c r="Z8" s="747">
        <v>3</v>
      </c>
      <c r="AA8" s="747">
        <f t="shared" si="6"/>
        <v>30</v>
      </c>
      <c r="AB8" s="747">
        <f t="shared" si="7"/>
        <v>120</v>
      </c>
      <c r="AC8" s="748"/>
      <c r="AD8" s="937"/>
      <c r="AE8" s="957">
        <v>8</v>
      </c>
      <c r="AF8" s="957">
        <v>0</v>
      </c>
      <c r="AG8" s="957">
        <v>0</v>
      </c>
      <c r="AH8" s="957">
        <v>0</v>
      </c>
      <c r="AI8" s="957">
        <v>0</v>
      </c>
      <c r="AJ8" s="957">
        <v>0</v>
      </c>
      <c r="AK8" s="957">
        <v>0</v>
      </c>
      <c r="AL8" s="957">
        <v>0</v>
      </c>
      <c r="AM8" s="957">
        <v>0</v>
      </c>
      <c r="AN8" s="957">
        <v>0</v>
      </c>
      <c r="AO8" s="958"/>
      <c r="AP8" s="957">
        <f t="shared" si="18"/>
        <v>3694784.469333333</v>
      </c>
      <c r="AQ8" s="957">
        <f t="shared" si="8"/>
        <v>0</v>
      </c>
      <c r="AR8" s="957">
        <f t="shared" si="9"/>
        <v>0</v>
      </c>
      <c r="AS8" s="957">
        <f t="shared" si="10"/>
        <v>0</v>
      </c>
      <c r="AT8" s="957">
        <f t="shared" si="11"/>
        <v>0</v>
      </c>
      <c r="AU8" s="957">
        <f t="shared" si="12"/>
        <v>0</v>
      </c>
      <c r="AV8" s="957">
        <f t="shared" si="13"/>
        <v>0</v>
      </c>
      <c r="AW8" s="957">
        <f t="shared" si="14"/>
        <v>0</v>
      </c>
      <c r="AX8" s="957">
        <f t="shared" si="15"/>
        <v>0</v>
      </c>
    </row>
    <row r="9" spans="2:50" s="730" customFormat="1">
      <c r="B9" s="743">
        <v>80239696</v>
      </c>
      <c r="C9" s="744" t="s">
        <v>668</v>
      </c>
      <c r="D9" s="745">
        <v>97177497</v>
      </c>
      <c r="E9" s="745">
        <v>80263830</v>
      </c>
      <c r="F9" s="744" t="s">
        <v>678</v>
      </c>
      <c r="G9" s="745" t="s">
        <v>234</v>
      </c>
      <c r="H9" s="746" t="s">
        <v>677</v>
      </c>
      <c r="I9" s="746" t="str">
        <f t="shared" si="16"/>
        <v>ITB</v>
      </c>
      <c r="J9" s="746" t="s">
        <v>672</v>
      </c>
      <c r="K9" s="747">
        <v>40652.011999999995</v>
      </c>
      <c r="L9" s="747">
        <f t="shared" si="0"/>
        <v>81304.02399999999</v>
      </c>
      <c r="M9" s="747">
        <f t="shared" si="1"/>
        <v>34960.730319999995</v>
      </c>
      <c r="N9" s="747">
        <f t="shared" si="2"/>
        <v>30</v>
      </c>
      <c r="O9" s="747">
        <f t="shared" si="3"/>
        <v>8.1287766446710652</v>
      </c>
      <c r="P9" s="747">
        <f t="shared" si="4"/>
        <v>376.40751851851849</v>
      </c>
      <c r="Q9" s="748"/>
      <c r="R9" s="749">
        <f>Bedrock!D96</f>
        <v>6.3685195946042104</v>
      </c>
      <c r="S9" s="750">
        <f t="shared" si="17"/>
        <v>517786.26996417093</v>
      </c>
      <c r="T9" s="750"/>
      <c r="U9" s="747">
        <v>2</v>
      </c>
      <c r="V9" s="751">
        <v>0.86</v>
      </c>
      <c r="W9" s="747">
        <v>5001</v>
      </c>
      <c r="X9" s="747">
        <f t="shared" si="5"/>
        <v>10002</v>
      </c>
      <c r="Y9" s="747">
        <v>18</v>
      </c>
      <c r="Z9" s="747">
        <v>6</v>
      </c>
      <c r="AA9" s="747">
        <f t="shared" si="6"/>
        <v>108</v>
      </c>
      <c r="AB9" s="747">
        <f t="shared" si="7"/>
        <v>216</v>
      </c>
      <c r="AC9" s="748"/>
      <c r="AD9" s="937"/>
      <c r="AE9" s="957">
        <v>8</v>
      </c>
      <c r="AF9" s="957">
        <v>0</v>
      </c>
      <c r="AG9" s="957">
        <v>0</v>
      </c>
      <c r="AH9" s="957">
        <v>0</v>
      </c>
      <c r="AI9" s="957">
        <v>0</v>
      </c>
      <c r="AJ9" s="957">
        <v>0</v>
      </c>
      <c r="AK9" s="957">
        <v>0</v>
      </c>
      <c r="AL9" s="957">
        <v>0</v>
      </c>
      <c r="AM9" s="957">
        <v>0</v>
      </c>
      <c r="AN9" s="957">
        <v>0</v>
      </c>
      <c r="AO9" s="958"/>
      <c r="AP9" s="957">
        <f t="shared" si="18"/>
        <v>650432.19199999992</v>
      </c>
      <c r="AQ9" s="957">
        <f t="shared" si="8"/>
        <v>0</v>
      </c>
      <c r="AR9" s="957">
        <f t="shared" si="9"/>
        <v>0</v>
      </c>
      <c r="AS9" s="957">
        <f t="shared" si="10"/>
        <v>0</v>
      </c>
      <c r="AT9" s="957">
        <f t="shared" si="11"/>
        <v>0</v>
      </c>
      <c r="AU9" s="957">
        <f t="shared" si="12"/>
        <v>0</v>
      </c>
      <c r="AV9" s="957">
        <f t="shared" si="13"/>
        <v>0</v>
      </c>
      <c r="AW9" s="957">
        <f t="shared" si="14"/>
        <v>0</v>
      </c>
      <c r="AX9" s="957">
        <f t="shared" si="15"/>
        <v>0</v>
      </c>
    </row>
    <row r="10" spans="2:50" s="730" customFormat="1">
      <c r="B10" s="743">
        <v>84899448</v>
      </c>
      <c r="C10" s="744" t="s">
        <v>668</v>
      </c>
      <c r="D10" s="745"/>
      <c r="E10" s="745">
        <v>80269501</v>
      </c>
      <c r="F10" s="744" t="s">
        <v>679</v>
      </c>
      <c r="G10" s="745" t="s">
        <v>234</v>
      </c>
      <c r="H10" s="746" t="s">
        <v>670</v>
      </c>
      <c r="I10" s="746" t="str">
        <f t="shared" si="16"/>
        <v>ITB</v>
      </c>
      <c r="J10" s="746" t="s">
        <v>680</v>
      </c>
      <c r="K10" s="747">
        <v>0</v>
      </c>
      <c r="L10" s="747">
        <f t="shared" si="0"/>
        <v>0</v>
      </c>
      <c r="M10" s="747">
        <f t="shared" si="1"/>
        <v>0</v>
      </c>
      <c r="N10" s="747">
        <f t="shared" si="2"/>
        <v>0</v>
      </c>
      <c r="O10" s="747">
        <v>0</v>
      </c>
      <c r="P10" s="747">
        <f t="shared" si="4"/>
        <v>0</v>
      </c>
      <c r="Q10" s="748"/>
      <c r="R10" s="749">
        <v>0</v>
      </c>
      <c r="S10" s="750">
        <f t="shared" si="17"/>
        <v>0</v>
      </c>
      <c r="T10" s="750"/>
      <c r="U10" s="747">
        <v>1</v>
      </c>
      <c r="V10" s="751">
        <v>0.44</v>
      </c>
      <c r="W10" s="747">
        <v>0</v>
      </c>
      <c r="X10" s="747">
        <v>0</v>
      </c>
      <c r="Y10" s="747">
        <v>23</v>
      </c>
      <c r="Z10" s="747">
        <v>14</v>
      </c>
      <c r="AA10" s="747">
        <f t="shared" si="6"/>
        <v>322</v>
      </c>
      <c r="AB10" s="747">
        <f t="shared" si="7"/>
        <v>322</v>
      </c>
      <c r="AC10" s="748"/>
      <c r="AD10" s="937"/>
      <c r="AE10" s="957">
        <v>7</v>
      </c>
      <c r="AF10" s="957">
        <v>0</v>
      </c>
      <c r="AG10" s="957">
        <v>0</v>
      </c>
      <c r="AH10" s="957">
        <v>3</v>
      </c>
      <c r="AI10" s="957">
        <v>0</v>
      </c>
      <c r="AJ10" s="957">
        <v>0</v>
      </c>
      <c r="AK10" s="957">
        <v>0</v>
      </c>
      <c r="AL10" s="957">
        <v>0</v>
      </c>
      <c r="AM10" s="957">
        <v>0</v>
      </c>
      <c r="AN10" s="957">
        <v>0</v>
      </c>
      <c r="AO10" s="958"/>
      <c r="AP10" s="957">
        <f t="shared" si="18"/>
        <v>0</v>
      </c>
      <c r="AQ10" s="957">
        <f t="shared" si="8"/>
        <v>0</v>
      </c>
      <c r="AR10" s="957">
        <f t="shared" si="9"/>
        <v>0</v>
      </c>
      <c r="AS10" s="957">
        <f t="shared" si="10"/>
        <v>0</v>
      </c>
      <c r="AT10" s="957">
        <f t="shared" si="11"/>
        <v>0</v>
      </c>
      <c r="AU10" s="957">
        <f t="shared" si="12"/>
        <v>0</v>
      </c>
      <c r="AV10" s="957">
        <f t="shared" si="13"/>
        <v>0</v>
      </c>
      <c r="AW10" s="957">
        <f t="shared" si="14"/>
        <v>0</v>
      </c>
      <c r="AX10" s="957">
        <f t="shared" si="15"/>
        <v>0</v>
      </c>
    </row>
    <row r="11" spans="2:50" s="730" customFormat="1">
      <c r="B11" s="743"/>
      <c r="C11" s="744" t="s">
        <v>668</v>
      </c>
      <c r="D11" s="745"/>
      <c r="E11" s="745">
        <v>80269503</v>
      </c>
      <c r="F11" s="744" t="s">
        <v>681</v>
      </c>
      <c r="G11" s="745" t="s">
        <v>234</v>
      </c>
      <c r="H11" s="746" t="s">
        <v>677</v>
      </c>
      <c r="I11" s="746" t="str">
        <f t="shared" si="16"/>
        <v>ITB</v>
      </c>
      <c r="J11" s="746" t="s">
        <v>680</v>
      </c>
      <c r="K11" s="747">
        <v>0</v>
      </c>
      <c r="L11" s="747">
        <f t="shared" si="0"/>
        <v>0</v>
      </c>
      <c r="M11" s="747">
        <f t="shared" si="1"/>
        <v>0</v>
      </c>
      <c r="N11" s="747">
        <f t="shared" si="2"/>
        <v>0</v>
      </c>
      <c r="O11" s="747">
        <v>0</v>
      </c>
      <c r="P11" s="747">
        <f t="shared" si="4"/>
        <v>0</v>
      </c>
      <c r="Q11" s="748"/>
      <c r="R11" s="749">
        <v>0</v>
      </c>
      <c r="S11" s="750">
        <f t="shared" si="17"/>
        <v>0</v>
      </c>
      <c r="T11" s="750"/>
      <c r="U11" s="747">
        <v>1</v>
      </c>
      <c r="V11" s="751">
        <v>0.43</v>
      </c>
      <c r="W11" s="747">
        <v>0</v>
      </c>
      <c r="X11" s="747">
        <v>0</v>
      </c>
      <c r="Y11" s="747">
        <v>17</v>
      </c>
      <c r="Z11" s="747">
        <v>12</v>
      </c>
      <c r="AA11" s="747">
        <f t="shared" si="6"/>
        <v>204</v>
      </c>
      <c r="AB11" s="747">
        <f t="shared" si="7"/>
        <v>204</v>
      </c>
      <c r="AC11" s="748"/>
      <c r="AD11" s="937"/>
      <c r="AE11" s="957">
        <v>8</v>
      </c>
      <c r="AF11" s="957">
        <v>0</v>
      </c>
      <c r="AG11" s="957">
        <v>0</v>
      </c>
      <c r="AH11" s="957">
        <v>0</v>
      </c>
      <c r="AI11" s="957">
        <v>0</v>
      </c>
      <c r="AJ11" s="957">
        <v>0</v>
      </c>
      <c r="AK11" s="957">
        <v>0</v>
      </c>
      <c r="AL11" s="957">
        <v>0</v>
      </c>
      <c r="AM11" s="957">
        <v>0</v>
      </c>
      <c r="AN11" s="957">
        <v>0</v>
      </c>
      <c r="AO11" s="958"/>
      <c r="AP11" s="957">
        <f t="shared" si="18"/>
        <v>0</v>
      </c>
      <c r="AQ11" s="957">
        <f t="shared" si="8"/>
        <v>0</v>
      </c>
      <c r="AR11" s="957">
        <f t="shared" si="9"/>
        <v>0</v>
      </c>
      <c r="AS11" s="957">
        <f t="shared" si="10"/>
        <v>0</v>
      </c>
      <c r="AT11" s="957">
        <f t="shared" si="11"/>
        <v>0</v>
      </c>
      <c r="AU11" s="957">
        <f t="shared" si="12"/>
        <v>0</v>
      </c>
      <c r="AV11" s="957">
        <f t="shared" si="13"/>
        <v>0</v>
      </c>
      <c r="AW11" s="957">
        <f t="shared" si="14"/>
        <v>0</v>
      </c>
      <c r="AX11" s="957">
        <f t="shared" si="15"/>
        <v>0</v>
      </c>
    </row>
    <row r="12" spans="2:50" s="730" customFormat="1">
      <c r="B12" s="743"/>
      <c r="C12" s="744" t="s">
        <v>668</v>
      </c>
      <c r="D12" s="745">
        <v>97064696</v>
      </c>
      <c r="E12" s="745">
        <v>80263287</v>
      </c>
      <c r="F12" s="744" t="s">
        <v>682</v>
      </c>
      <c r="G12" s="745" t="s">
        <v>234</v>
      </c>
      <c r="H12" s="746" t="s">
        <v>674</v>
      </c>
      <c r="I12" s="746" t="str">
        <f t="shared" si="16"/>
        <v>OHB</v>
      </c>
      <c r="J12" s="746" t="s">
        <v>641</v>
      </c>
      <c r="K12" s="747">
        <v>0</v>
      </c>
      <c r="L12" s="747">
        <f t="shared" si="0"/>
        <v>0</v>
      </c>
      <c r="M12" s="747">
        <f t="shared" si="1"/>
        <v>0</v>
      </c>
      <c r="N12" s="747">
        <f t="shared" si="2"/>
        <v>0</v>
      </c>
      <c r="O12" s="747">
        <f>L12/X12</f>
        <v>0</v>
      </c>
      <c r="P12" s="747">
        <f t="shared" si="4"/>
        <v>0</v>
      </c>
      <c r="Q12" s="748"/>
      <c r="R12" s="749">
        <v>0</v>
      </c>
      <c r="S12" s="750">
        <f t="shared" si="17"/>
        <v>0</v>
      </c>
      <c r="T12" s="750"/>
      <c r="U12" s="747">
        <v>6</v>
      </c>
      <c r="V12" s="751">
        <v>3</v>
      </c>
      <c r="W12" s="747">
        <v>2502</v>
      </c>
      <c r="X12" s="747">
        <f t="shared" ref="X12:X17" si="19">W12*U12</f>
        <v>15012</v>
      </c>
      <c r="Y12" s="747">
        <v>10</v>
      </c>
      <c r="Z12" s="747">
        <v>4</v>
      </c>
      <c r="AA12" s="747">
        <f t="shared" si="6"/>
        <v>40</v>
      </c>
      <c r="AB12" s="747">
        <f t="shared" si="7"/>
        <v>240</v>
      </c>
      <c r="AC12" s="748"/>
      <c r="AD12" s="937"/>
      <c r="AE12" s="957">
        <v>0</v>
      </c>
      <c r="AF12" s="957">
        <v>0</v>
      </c>
      <c r="AG12" s="957">
        <v>0</v>
      </c>
      <c r="AH12" s="957">
        <v>0</v>
      </c>
      <c r="AI12" s="957">
        <v>0</v>
      </c>
      <c r="AJ12" s="957">
        <v>0</v>
      </c>
      <c r="AK12" s="957">
        <v>0</v>
      </c>
      <c r="AL12" s="957">
        <v>0</v>
      </c>
      <c r="AM12" s="957">
        <v>4</v>
      </c>
      <c r="AN12" s="957">
        <v>0</v>
      </c>
      <c r="AO12" s="958"/>
      <c r="AP12" s="957">
        <f t="shared" si="18"/>
        <v>0</v>
      </c>
      <c r="AQ12" s="957">
        <f t="shared" si="8"/>
        <v>0</v>
      </c>
      <c r="AR12" s="957">
        <f t="shared" si="9"/>
        <v>0</v>
      </c>
      <c r="AS12" s="957">
        <f t="shared" si="10"/>
        <v>0</v>
      </c>
      <c r="AT12" s="957">
        <f t="shared" si="11"/>
        <v>0</v>
      </c>
      <c r="AU12" s="957">
        <f t="shared" si="12"/>
        <v>0</v>
      </c>
      <c r="AV12" s="957">
        <f t="shared" si="13"/>
        <v>0</v>
      </c>
      <c r="AW12" s="957">
        <f t="shared" si="14"/>
        <v>0</v>
      </c>
      <c r="AX12" s="957">
        <f t="shared" si="15"/>
        <v>0</v>
      </c>
    </row>
    <row r="13" spans="2:50" s="730" customFormat="1">
      <c r="B13" s="743"/>
      <c r="C13" s="744" t="s">
        <v>668</v>
      </c>
      <c r="D13" s="745">
        <v>97365785</v>
      </c>
      <c r="E13" s="745">
        <v>80271593</v>
      </c>
      <c r="F13" s="744" t="s">
        <v>683</v>
      </c>
      <c r="G13" s="745" t="s">
        <v>234</v>
      </c>
      <c r="H13" s="746" t="s">
        <v>670</v>
      </c>
      <c r="I13" s="746" t="str">
        <f t="shared" si="16"/>
        <v>ITB</v>
      </c>
      <c r="J13" s="746" t="s">
        <v>672</v>
      </c>
      <c r="K13" s="747">
        <v>20603.181904761906</v>
      </c>
      <c r="L13" s="747">
        <f t="shared" si="0"/>
        <v>329650.9104761905</v>
      </c>
      <c r="M13" s="747">
        <f t="shared" si="1"/>
        <v>209328.32815238097</v>
      </c>
      <c r="N13" s="747">
        <f t="shared" si="2"/>
        <v>210</v>
      </c>
      <c r="O13" s="747">
        <f>L13/X13</f>
        <v>26.757379097093384</v>
      </c>
      <c r="P13" s="747">
        <f t="shared" si="4"/>
        <v>1030.1590952380952</v>
      </c>
      <c r="Q13" s="748"/>
      <c r="R13" s="749" t="e">
        <f>'Olympus-ITB &amp; OHB'!#REF!</f>
        <v>#REF!</v>
      </c>
      <c r="S13" s="750" t="e">
        <f t="shared" si="17"/>
        <v>#REF!</v>
      </c>
      <c r="T13" s="750"/>
      <c r="U13" s="747">
        <v>16</v>
      </c>
      <c r="V13" s="751">
        <v>10.16</v>
      </c>
      <c r="W13" s="747">
        <v>770</v>
      </c>
      <c r="X13" s="747">
        <f t="shared" si="19"/>
        <v>12320</v>
      </c>
      <c r="Y13" s="747">
        <v>5</v>
      </c>
      <c r="Z13" s="747">
        <v>4</v>
      </c>
      <c r="AA13" s="747">
        <f t="shared" si="6"/>
        <v>20</v>
      </c>
      <c r="AB13" s="747">
        <f t="shared" si="7"/>
        <v>320</v>
      </c>
      <c r="AC13" s="748"/>
      <c r="AD13" s="937"/>
      <c r="AE13" s="957">
        <v>9</v>
      </c>
      <c r="AF13" s="957">
        <v>4</v>
      </c>
      <c r="AG13" s="957">
        <v>0</v>
      </c>
      <c r="AH13" s="957">
        <v>3</v>
      </c>
      <c r="AI13" s="957">
        <v>0</v>
      </c>
      <c r="AJ13" s="957">
        <v>0</v>
      </c>
      <c r="AK13" s="957">
        <v>0</v>
      </c>
      <c r="AL13" s="957">
        <v>0</v>
      </c>
      <c r="AM13" s="957">
        <v>0</v>
      </c>
      <c r="AN13" s="957">
        <v>0</v>
      </c>
      <c r="AO13" s="958"/>
      <c r="AP13" s="957">
        <f t="shared" si="18"/>
        <v>2966858.1942857145</v>
      </c>
      <c r="AQ13" s="957">
        <f t="shared" si="8"/>
        <v>1318603.641904762</v>
      </c>
      <c r="AR13" s="957">
        <f t="shared" si="9"/>
        <v>0</v>
      </c>
      <c r="AS13" s="957">
        <f t="shared" si="10"/>
        <v>988952.73142857151</v>
      </c>
      <c r="AT13" s="957">
        <f t="shared" si="11"/>
        <v>0</v>
      </c>
      <c r="AU13" s="957">
        <f t="shared" si="12"/>
        <v>0</v>
      </c>
      <c r="AV13" s="957">
        <f t="shared" si="13"/>
        <v>0</v>
      </c>
      <c r="AW13" s="957">
        <f t="shared" si="14"/>
        <v>0</v>
      </c>
      <c r="AX13" s="957">
        <f t="shared" si="15"/>
        <v>0</v>
      </c>
    </row>
    <row r="14" spans="2:50" s="730" customFormat="1">
      <c r="B14" s="743"/>
      <c r="C14" s="744" t="s">
        <v>668</v>
      </c>
      <c r="D14" s="745">
        <v>97180862</v>
      </c>
      <c r="E14" s="745">
        <v>80263962</v>
      </c>
      <c r="F14" s="744" t="s">
        <v>684</v>
      </c>
      <c r="G14" s="745" t="s">
        <v>234</v>
      </c>
      <c r="H14" s="746" t="s">
        <v>685</v>
      </c>
      <c r="I14" s="746" t="str">
        <f t="shared" si="16"/>
        <v>OHB</v>
      </c>
      <c r="J14" s="746" t="s">
        <v>686</v>
      </c>
      <c r="K14" s="747">
        <v>89834.422657952062</v>
      </c>
      <c r="L14" s="747">
        <f t="shared" si="0"/>
        <v>1078013.0718954247</v>
      </c>
      <c r="M14" s="747">
        <f t="shared" si="1"/>
        <v>194042.35294117648</v>
      </c>
      <c r="N14" s="747">
        <f t="shared" si="2"/>
        <v>190</v>
      </c>
      <c r="O14" s="747">
        <f>L14/X14</f>
        <v>40.649060026222649</v>
      </c>
      <c r="P14" s="747">
        <f t="shared" si="4"/>
        <v>2245.8605664488014</v>
      </c>
      <c r="Q14" s="748"/>
      <c r="R14" s="749" t="e">
        <f>#REF!</f>
        <v>#REF!</v>
      </c>
      <c r="S14" s="750" t="e">
        <f t="shared" si="17"/>
        <v>#REF!</v>
      </c>
      <c r="T14" s="750"/>
      <c r="U14" s="747">
        <v>12</v>
      </c>
      <c r="V14" s="751">
        <v>2.16</v>
      </c>
      <c r="W14" s="747">
        <v>2210</v>
      </c>
      <c r="X14" s="747">
        <f t="shared" si="19"/>
        <v>26520</v>
      </c>
      <c r="Y14" s="747">
        <v>8</v>
      </c>
      <c r="Z14" s="747">
        <v>5</v>
      </c>
      <c r="AA14" s="747">
        <f>Y14*Z14</f>
        <v>40</v>
      </c>
      <c r="AB14" s="747">
        <f t="shared" si="7"/>
        <v>480</v>
      </c>
      <c r="AC14" s="748"/>
      <c r="AD14" s="937"/>
      <c r="AE14" s="957">
        <v>0</v>
      </c>
      <c r="AF14" s="957">
        <v>0</v>
      </c>
      <c r="AG14" s="957">
        <v>2</v>
      </c>
      <c r="AH14" s="957">
        <v>0</v>
      </c>
      <c r="AI14" s="957">
        <v>0</v>
      </c>
      <c r="AJ14" s="957">
        <v>0</v>
      </c>
      <c r="AK14" s="957">
        <v>0</v>
      </c>
      <c r="AL14" s="957">
        <v>0</v>
      </c>
      <c r="AM14" s="957">
        <v>0</v>
      </c>
      <c r="AN14" s="957">
        <v>0</v>
      </c>
      <c r="AO14" s="958"/>
      <c r="AP14" s="957">
        <f t="shared" si="18"/>
        <v>0</v>
      </c>
      <c r="AQ14" s="957">
        <f t="shared" si="8"/>
        <v>0</v>
      </c>
      <c r="AR14" s="957">
        <f t="shared" si="9"/>
        <v>2156026.1437908495</v>
      </c>
      <c r="AS14" s="957">
        <f t="shared" si="10"/>
        <v>0</v>
      </c>
      <c r="AT14" s="957">
        <f t="shared" si="11"/>
        <v>0</v>
      </c>
      <c r="AU14" s="957">
        <f t="shared" si="12"/>
        <v>0</v>
      </c>
      <c r="AV14" s="957">
        <f t="shared" si="13"/>
        <v>0</v>
      </c>
      <c r="AW14" s="957">
        <f t="shared" si="14"/>
        <v>0</v>
      </c>
      <c r="AX14" s="957">
        <f t="shared" si="15"/>
        <v>0</v>
      </c>
    </row>
    <row r="15" spans="2:50" s="730" customFormat="1">
      <c r="B15" s="743"/>
      <c r="C15" s="744" t="s">
        <v>668</v>
      </c>
      <c r="D15" s="745">
        <v>97179241</v>
      </c>
      <c r="E15" s="745">
        <v>80263964</v>
      </c>
      <c r="F15" s="744" t="s">
        <v>687</v>
      </c>
      <c r="G15" s="745" t="s">
        <v>234</v>
      </c>
      <c r="H15" s="746" t="s">
        <v>688</v>
      </c>
      <c r="I15" s="746" t="str">
        <f t="shared" si="16"/>
        <v>OHB</v>
      </c>
      <c r="J15" s="746" t="s">
        <v>686</v>
      </c>
      <c r="K15" s="747">
        <v>168753.39366515836</v>
      </c>
      <c r="L15" s="747">
        <f t="shared" si="0"/>
        <v>2025040.7239819004</v>
      </c>
      <c r="M15" s="747">
        <f t="shared" si="1"/>
        <v>526510.5882352941</v>
      </c>
      <c r="N15" s="747">
        <f t="shared" si="2"/>
        <v>530</v>
      </c>
      <c r="O15" s="747">
        <f>L15/X15</f>
        <v>100.26939611714698</v>
      </c>
      <c r="P15" s="747">
        <f t="shared" si="4"/>
        <v>5625.1131221719452</v>
      </c>
      <c r="Q15" s="748"/>
      <c r="R15" s="749">
        <f>'Galvastator Bulk&amp;Jack'!J113</f>
        <v>2.1101689930209058</v>
      </c>
      <c r="S15" s="750">
        <f t="shared" si="17"/>
        <v>4273178.1453512125</v>
      </c>
      <c r="T15" s="750"/>
      <c r="U15" s="747">
        <v>12</v>
      </c>
      <c r="V15" s="751">
        <v>3.12</v>
      </c>
      <c r="W15" s="747">
        <v>1683</v>
      </c>
      <c r="X15" s="747">
        <f t="shared" si="19"/>
        <v>20196</v>
      </c>
      <c r="Y15" s="747">
        <v>6</v>
      </c>
      <c r="Z15" s="747">
        <v>5</v>
      </c>
      <c r="AA15" s="747">
        <f>Z15*Y15</f>
        <v>30</v>
      </c>
      <c r="AB15" s="747">
        <f t="shared" si="7"/>
        <v>360</v>
      </c>
      <c r="AC15" s="748"/>
      <c r="AD15" s="937"/>
      <c r="AE15" s="957">
        <v>0</v>
      </c>
      <c r="AF15" s="957">
        <v>0</v>
      </c>
      <c r="AG15" s="957">
        <v>4</v>
      </c>
      <c r="AH15" s="957">
        <v>0</v>
      </c>
      <c r="AI15" s="957">
        <v>0</v>
      </c>
      <c r="AJ15" s="957">
        <v>0</v>
      </c>
      <c r="AK15" s="957">
        <v>0</v>
      </c>
      <c r="AL15" s="957">
        <v>0</v>
      </c>
      <c r="AM15" s="957">
        <v>0</v>
      </c>
      <c r="AN15" s="957">
        <v>0</v>
      </c>
      <c r="AO15" s="958"/>
      <c r="AP15" s="957">
        <f t="shared" si="18"/>
        <v>0</v>
      </c>
      <c r="AQ15" s="957">
        <f t="shared" si="8"/>
        <v>0</v>
      </c>
      <c r="AR15" s="957">
        <f t="shared" si="9"/>
        <v>8100162.8959276015</v>
      </c>
      <c r="AS15" s="957">
        <f t="shared" si="10"/>
        <v>0</v>
      </c>
      <c r="AT15" s="957">
        <f t="shared" si="11"/>
        <v>0</v>
      </c>
      <c r="AU15" s="957">
        <f t="shared" si="12"/>
        <v>0</v>
      </c>
      <c r="AV15" s="957">
        <f t="shared" si="13"/>
        <v>0</v>
      </c>
      <c r="AW15" s="957">
        <f t="shared" si="14"/>
        <v>0</v>
      </c>
      <c r="AX15" s="957">
        <f t="shared" si="15"/>
        <v>0</v>
      </c>
    </row>
    <row r="16" spans="2:50" s="730" customFormat="1">
      <c r="B16" s="743"/>
      <c r="C16" s="744" t="s">
        <v>668</v>
      </c>
      <c r="D16" s="745"/>
      <c r="E16" s="745">
        <v>80264505</v>
      </c>
      <c r="F16" s="744" t="s">
        <v>689</v>
      </c>
      <c r="G16" s="745" t="s">
        <v>234</v>
      </c>
      <c r="H16" s="746" t="s">
        <v>685</v>
      </c>
      <c r="I16" s="746" t="str">
        <f t="shared" si="16"/>
        <v>ITB</v>
      </c>
      <c r="J16" s="746" t="s">
        <v>672</v>
      </c>
      <c r="K16" s="747">
        <v>0</v>
      </c>
      <c r="L16" s="747">
        <f t="shared" si="0"/>
        <v>0</v>
      </c>
      <c r="M16" s="747">
        <f t="shared" si="1"/>
        <v>0</v>
      </c>
      <c r="N16" s="747">
        <f t="shared" si="2"/>
        <v>0</v>
      </c>
      <c r="O16" s="747">
        <v>0</v>
      </c>
      <c r="P16" s="747">
        <f t="shared" si="4"/>
        <v>0</v>
      </c>
      <c r="Q16" s="748"/>
      <c r="R16" s="749">
        <v>0</v>
      </c>
      <c r="S16" s="750">
        <f t="shared" si="17"/>
        <v>0</v>
      </c>
      <c r="T16" s="750"/>
      <c r="U16" s="747">
        <v>6</v>
      </c>
      <c r="V16" s="751">
        <v>1.08</v>
      </c>
      <c r="W16" s="747">
        <v>0</v>
      </c>
      <c r="X16" s="747">
        <f t="shared" si="19"/>
        <v>0</v>
      </c>
      <c r="Y16" s="747">
        <v>22</v>
      </c>
      <c r="Z16" s="747">
        <v>5</v>
      </c>
      <c r="AA16" s="747">
        <f>Y16*Z16</f>
        <v>110</v>
      </c>
      <c r="AB16" s="747">
        <f t="shared" si="7"/>
        <v>660</v>
      </c>
      <c r="AC16" s="748"/>
      <c r="AD16" s="937"/>
      <c r="AE16" s="957">
        <v>0</v>
      </c>
      <c r="AF16" s="957">
        <v>0</v>
      </c>
      <c r="AG16" s="957">
        <v>2</v>
      </c>
      <c r="AH16" s="957">
        <v>0</v>
      </c>
      <c r="AI16" s="957">
        <v>0</v>
      </c>
      <c r="AJ16" s="957">
        <v>0</v>
      </c>
      <c r="AK16" s="957">
        <v>0</v>
      </c>
      <c r="AL16" s="957">
        <v>0</v>
      </c>
      <c r="AM16" s="957">
        <v>0</v>
      </c>
      <c r="AN16" s="957">
        <v>0</v>
      </c>
      <c r="AO16" s="958"/>
      <c r="AP16" s="957">
        <f t="shared" si="18"/>
        <v>0</v>
      </c>
      <c r="AQ16" s="957">
        <f t="shared" si="8"/>
        <v>0</v>
      </c>
      <c r="AR16" s="957">
        <f t="shared" si="9"/>
        <v>0</v>
      </c>
      <c r="AS16" s="957">
        <f t="shared" si="10"/>
        <v>0</v>
      </c>
      <c r="AT16" s="957">
        <f t="shared" si="11"/>
        <v>0</v>
      </c>
      <c r="AU16" s="957">
        <f t="shared" si="12"/>
        <v>0</v>
      </c>
      <c r="AV16" s="957">
        <f t="shared" si="13"/>
        <v>0</v>
      </c>
      <c r="AW16" s="957">
        <f t="shared" si="14"/>
        <v>0</v>
      </c>
      <c r="AX16" s="957">
        <f t="shared" si="15"/>
        <v>0</v>
      </c>
    </row>
    <row r="17" spans="2:50" s="730" customFormat="1">
      <c r="B17" s="743"/>
      <c r="C17" s="744" t="s">
        <v>668</v>
      </c>
      <c r="D17" s="745">
        <v>97180859</v>
      </c>
      <c r="E17" s="745">
        <v>80264506</v>
      </c>
      <c r="F17" s="744" t="s">
        <v>690</v>
      </c>
      <c r="G17" s="745" t="s">
        <v>234</v>
      </c>
      <c r="H17" s="746" t="s">
        <v>685</v>
      </c>
      <c r="I17" s="746" t="str">
        <f t="shared" si="16"/>
        <v>OHB</v>
      </c>
      <c r="J17" s="746" t="s">
        <v>686</v>
      </c>
      <c r="K17" s="747">
        <v>63676.470588235316</v>
      </c>
      <c r="L17" s="747">
        <f t="shared" si="0"/>
        <v>254705.88235294126</v>
      </c>
      <c r="M17" s="747">
        <f t="shared" si="1"/>
        <v>45847.058823529427</v>
      </c>
      <c r="N17" s="747">
        <f t="shared" si="2"/>
        <v>50</v>
      </c>
      <c r="O17" s="747">
        <f>L17/X17</f>
        <v>11.350529516619487</v>
      </c>
      <c r="P17" s="747">
        <f t="shared" si="4"/>
        <v>663.29656862745117</v>
      </c>
      <c r="Q17" s="748"/>
      <c r="R17" s="749" t="e">
        <f>#REF!</f>
        <v>#REF!</v>
      </c>
      <c r="S17" s="750" t="e">
        <f t="shared" si="17"/>
        <v>#REF!</v>
      </c>
      <c r="T17" s="750"/>
      <c r="U17" s="747">
        <v>4</v>
      </c>
      <c r="V17" s="751">
        <v>0.72</v>
      </c>
      <c r="W17" s="747">
        <v>5610</v>
      </c>
      <c r="X17" s="747">
        <f t="shared" si="19"/>
        <v>22440</v>
      </c>
      <c r="Y17" s="747">
        <v>8</v>
      </c>
      <c r="Z17" s="747">
        <v>12</v>
      </c>
      <c r="AA17" s="747">
        <f>Y17*Z17</f>
        <v>96</v>
      </c>
      <c r="AB17" s="747">
        <f t="shared" si="7"/>
        <v>384</v>
      </c>
      <c r="AC17" s="748"/>
      <c r="AD17" s="937"/>
      <c r="AE17" s="957">
        <v>0</v>
      </c>
      <c r="AF17" s="957">
        <v>0</v>
      </c>
      <c r="AG17" s="957">
        <v>2</v>
      </c>
      <c r="AH17" s="957">
        <v>0</v>
      </c>
      <c r="AI17" s="957">
        <v>0</v>
      </c>
      <c r="AJ17" s="957">
        <v>0</v>
      </c>
      <c r="AK17" s="957">
        <v>0</v>
      </c>
      <c r="AL17" s="957">
        <v>0</v>
      </c>
      <c r="AM17" s="957">
        <v>0</v>
      </c>
      <c r="AN17" s="957">
        <v>0</v>
      </c>
      <c r="AO17" s="958"/>
      <c r="AP17" s="957">
        <f t="shared" si="18"/>
        <v>0</v>
      </c>
      <c r="AQ17" s="957">
        <f t="shared" si="8"/>
        <v>0</v>
      </c>
      <c r="AR17" s="957">
        <f t="shared" si="9"/>
        <v>509411.76470588252</v>
      </c>
      <c r="AS17" s="957">
        <f t="shared" si="10"/>
        <v>0</v>
      </c>
      <c r="AT17" s="957">
        <f t="shared" si="11"/>
        <v>0</v>
      </c>
      <c r="AU17" s="957">
        <f t="shared" si="12"/>
        <v>0</v>
      </c>
      <c r="AV17" s="957">
        <f t="shared" si="13"/>
        <v>0</v>
      </c>
      <c r="AW17" s="957">
        <f t="shared" si="14"/>
        <v>0</v>
      </c>
      <c r="AX17" s="957">
        <f t="shared" si="15"/>
        <v>0</v>
      </c>
    </row>
    <row r="18" spans="2:50" s="730" customFormat="1">
      <c r="B18" s="743"/>
      <c r="C18" s="744" t="s">
        <v>668</v>
      </c>
      <c r="D18" s="745"/>
      <c r="E18" s="745">
        <v>80264508</v>
      </c>
      <c r="F18" s="744" t="s">
        <v>691</v>
      </c>
      <c r="G18" s="745" t="s">
        <v>234</v>
      </c>
      <c r="H18" s="746" t="s">
        <v>688</v>
      </c>
      <c r="I18" s="746" t="str">
        <f t="shared" si="16"/>
        <v>Refill</v>
      </c>
      <c r="J18" s="746" t="s">
        <v>692</v>
      </c>
      <c r="K18" s="747">
        <v>0</v>
      </c>
      <c r="L18" s="747">
        <f t="shared" si="0"/>
        <v>0</v>
      </c>
      <c r="M18" s="747">
        <f t="shared" si="1"/>
        <v>0</v>
      </c>
      <c r="N18" s="747">
        <f t="shared" si="2"/>
        <v>0</v>
      </c>
      <c r="O18" s="747">
        <v>0</v>
      </c>
      <c r="P18" s="747">
        <f t="shared" si="4"/>
        <v>0</v>
      </c>
      <c r="Q18" s="748"/>
      <c r="R18" s="749">
        <v>0</v>
      </c>
      <c r="S18" s="750">
        <f t="shared" si="17"/>
        <v>0</v>
      </c>
      <c r="T18" s="750"/>
      <c r="U18" s="747">
        <v>6</v>
      </c>
      <c r="V18" s="751">
        <v>0.72</v>
      </c>
      <c r="W18" s="747">
        <v>0</v>
      </c>
      <c r="X18" s="747">
        <v>0</v>
      </c>
      <c r="Y18" s="747">
        <v>22</v>
      </c>
      <c r="Z18" s="747">
        <v>5</v>
      </c>
      <c r="AA18" s="747">
        <f>Z18*Y18</f>
        <v>110</v>
      </c>
      <c r="AB18" s="747">
        <f t="shared" si="7"/>
        <v>660</v>
      </c>
      <c r="AC18" s="748"/>
      <c r="AD18" s="937"/>
      <c r="AE18" s="957">
        <v>0</v>
      </c>
      <c r="AF18" s="957">
        <v>0</v>
      </c>
      <c r="AG18" s="957">
        <v>3</v>
      </c>
      <c r="AH18" s="957">
        <v>0</v>
      </c>
      <c r="AI18" s="957">
        <v>0</v>
      </c>
      <c r="AJ18" s="957">
        <v>0</v>
      </c>
      <c r="AK18" s="957">
        <v>0</v>
      </c>
      <c r="AL18" s="957">
        <v>0</v>
      </c>
      <c r="AM18" s="957">
        <v>0</v>
      </c>
      <c r="AN18" s="957">
        <v>0</v>
      </c>
      <c r="AO18" s="958"/>
      <c r="AP18" s="957">
        <f t="shared" si="18"/>
        <v>0</v>
      </c>
      <c r="AQ18" s="957">
        <f t="shared" si="8"/>
        <v>0</v>
      </c>
      <c r="AR18" s="957">
        <f t="shared" si="9"/>
        <v>0</v>
      </c>
      <c r="AS18" s="957">
        <f t="shared" si="10"/>
        <v>0</v>
      </c>
      <c r="AT18" s="957">
        <f t="shared" si="11"/>
        <v>0</v>
      </c>
      <c r="AU18" s="957">
        <f t="shared" si="12"/>
        <v>0</v>
      </c>
      <c r="AV18" s="957">
        <f t="shared" si="13"/>
        <v>0</v>
      </c>
      <c r="AW18" s="957">
        <f t="shared" si="14"/>
        <v>0</v>
      </c>
      <c r="AX18" s="957">
        <f t="shared" si="15"/>
        <v>0</v>
      </c>
    </row>
    <row r="19" spans="2:50" s="730" customFormat="1">
      <c r="B19" s="743">
        <v>80235350</v>
      </c>
      <c r="C19" s="744" t="s">
        <v>668</v>
      </c>
      <c r="D19" s="745">
        <v>97183251</v>
      </c>
      <c r="E19" s="745">
        <v>80270760</v>
      </c>
      <c r="F19" s="744" t="s">
        <v>693</v>
      </c>
      <c r="G19" s="745" t="s">
        <v>234</v>
      </c>
      <c r="H19" s="746" t="s">
        <v>688</v>
      </c>
      <c r="I19" s="746" t="str">
        <f t="shared" si="16"/>
        <v>OHB</v>
      </c>
      <c r="J19" s="746" t="s">
        <v>686</v>
      </c>
      <c r="K19" s="747">
        <v>120338.22664079643</v>
      </c>
      <c r="L19" s="747">
        <f t="shared" si="0"/>
        <v>1444058.7196895573</v>
      </c>
      <c r="M19" s="747">
        <f t="shared" si="1"/>
        <v>240676.45328159287</v>
      </c>
      <c r="N19" s="747">
        <f t="shared" si="2"/>
        <v>240</v>
      </c>
      <c r="O19" s="747">
        <f t="shared" ref="O19:O44" si="20">L19/X19</f>
        <v>71.502214284489867</v>
      </c>
      <c r="P19" s="747">
        <f t="shared" si="4"/>
        <v>4011.2742213598813</v>
      </c>
      <c r="Q19" s="748"/>
      <c r="R19" s="749">
        <f>'Galvastator Bulk&amp;Jack'!L113</f>
        <v>1.9184941424293318</v>
      </c>
      <c r="S19" s="750">
        <f t="shared" si="17"/>
        <v>2770418.195048416</v>
      </c>
      <c r="T19" s="750"/>
      <c r="U19" s="747">
        <v>12</v>
      </c>
      <c r="V19" s="751">
        <v>2</v>
      </c>
      <c r="W19" s="747">
        <v>1683</v>
      </c>
      <c r="X19" s="747">
        <f t="shared" ref="X19:X31" si="21">W19*U19</f>
        <v>20196</v>
      </c>
      <c r="Y19" s="747">
        <v>6</v>
      </c>
      <c r="Z19" s="747">
        <v>5</v>
      </c>
      <c r="AA19" s="747">
        <f>Z19*Y19</f>
        <v>30</v>
      </c>
      <c r="AB19" s="747">
        <f t="shared" si="7"/>
        <v>360</v>
      </c>
      <c r="AC19" s="748"/>
      <c r="AD19" s="937"/>
      <c r="AE19" s="957">
        <v>0</v>
      </c>
      <c r="AF19" s="957">
        <v>0</v>
      </c>
      <c r="AG19" s="957">
        <v>3</v>
      </c>
      <c r="AH19" s="957">
        <v>0</v>
      </c>
      <c r="AI19" s="957">
        <v>0</v>
      </c>
      <c r="AJ19" s="957">
        <v>0</v>
      </c>
      <c r="AK19" s="957">
        <v>0</v>
      </c>
      <c r="AL19" s="957">
        <v>0</v>
      </c>
      <c r="AM19" s="957">
        <v>0</v>
      </c>
      <c r="AN19" s="957">
        <v>0</v>
      </c>
      <c r="AO19" s="958"/>
      <c r="AP19" s="957">
        <f t="shared" si="18"/>
        <v>0</v>
      </c>
      <c r="AQ19" s="957">
        <f t="shared" si="8"/>
        <v>0</v>
      </c>
      <c r="AR19" s="957">
        <f t="shared" si="9"/>
        <v>4332176.159068672</v>
      </c>
      <c r="AS19" s="957">
        <f t="shared" si="10"/>
        <v>0</v>
      </c>
      <c r="AT19" s="957">
        <f t="shared" si="11"/>
        <v>0</v>
      </c>
      <c r="AU19" s="957">
        <f t="shared" si="12"/>
        <v>0</v>
      </c>
      <c r="AV19" s="957">
        <f t="shared" si="13"/>
        <v>0</v>
      </c>
      <c r="AW19" s="957">
        <f t="shared" si="14"/>
        <v>0</v>
      </c>
      <c r="AX19" s="957">
        <f t="shared" si="15"/>
        <v>0</v>
      </c>
    </row>
    <row r="20" spans="2:50" s="730" customFormat="1">
      <c r="B20" s="743"/>
      <c r="C20" s="744" t="s">
        <v>668</v>
      </c>
      <c r="D20" s="745">
        <v>94503659</v>
      </c>
      <c r="E20" s="745">
        <v>80221146</v>
      </c>
      <c r="F20" s="744" t="s">
        <v>694</v>
      </c>
      <c r="G20" s="745" t="s">
        <v>234</v>
      </c>
      <c r="H20" s="746" t="s">
        <v>685</v>
      </c>
      <c r="I20" s="746" t="str">
        <f t="shared" si="16"/>
        <v>ITB</v>
      </c>
      <c r="J20" s="746" t="s">
        <v>695</v>
      </c>
      <c r="K20" s="747">
        <v>11253.22834133407</v>
      </c>
      <c r="L20" s="747">
        <f t="shared" si="0"/>
        <v>270077.48019201768</v>
      </c>
      <c r="M20" s="747">
        <f t="shared" si="1"/>
        <v>5401.5496038403535</v>
      </c>
      <c r="N20" s="747">
        <f t="shared" si="2"/>
        <v>10</v>
      </c>
      <c r="O20" s="747">
        <f t="shared" si="20"/>
        <v>2.1936117624432887</v>
      </c>
      <c r="P20" s="747">
        <f t="shared" si="4"/>
        <v>117.22112855556323</v>
      </c>
      <c r="Q20" s="748"/>
      <c r="R20" s="749" t="e">
        <f>#REF!</f>
        <v>#REF!</v>
      </c>
      <c r="S20" s="750" t="e">
        <f t="shared" si="17"/>
        <v>#REF!</v>
      </c>
      <c r="T20" s="750"/>
      <c r="U20" s="747">
        <v>24</v>
      </c>
      <c r="V20" s="751">
        <v>0.48</v>
      </c>
      <c r="W20" s="747">
        <v>5130</v>
      </c>
      <c r="X20" s="747">
        <f t="shared" si="21"/>
        <v>123120</v>
      </c>
      <c r="Y20" s="747">
        <v>12</v>
      </c>
      <c r="Z20" s="747">
        <v>8</v>
      </c>
      <c r="AA20" s="747">
        <f>Y20*Z20</f>
        <v>96</v>
      </c>
      <c r="AB20" s="747">
        <f t="shared" si="7"/>
        <v>2304</v>
      </c>
      <c r="AC20" s="748"/>
      <c r="AD20" s="937"/>
      <c r="AE20" s="957">
        <v>0</v>
      </c>
      <c r="AF20" s="957">
        <v>1</v>
      </c>
      <c r="AG20" s="957">
        <v>0</v>
      </c>
      <c r="AH20" s="957">
        <v>0</v>
      </c>
      <c r="AI20" s="957">
        <v>0</v>
      </c>
      <c r="AJ20" s="957">
        <v>0</v>
      </c>
      <c r="AK20" s="957">
        <v>0</v>
      </c>
      <c r="AL20" s="957">
        <v>0</v>
      </c>
      <c r="AM20" s="957">
        <v>0</v>
      </c>
      <c r="AN20" s="957">
        <v>0</v>
      </c>
      <c r="AO20" s="958"/>
      <c r="AP20" s="957">
        <f t="shared" si="18"/>
        <v>0</v>
      </c>
      <c r="AQ20" s="957">
        <f t="shared" si="8"/>
        <v>270077.48019201768</v>
      </c>
      <c r="AR20" s="957">
        <f t="shared" si="9"/>
        <v>0</v>
      </c>
      <c r="AS20" s="957">
        <f t="shared" si="10"/>
        <v>0</v>
      </c>
      <c r="AT20" s="957">
        <f t="shared" si="11"/>
        <v>0</v>
      </c>
      <c r="AU20" s="957">
        <f t="shared" si="12"/>
        <v>0</v>
      </c>
      <c r="AV20" s="957">
        <f t="shared" si="13"/>
        <v>0</v>
      </c>
      <c r="AW20" s="957">
        <f t="shared" si="14"/>
        <v>0</v>
      </c>
      <c r="AX20" s="957">
        <f t="shared" si="15"/>
        <v>0</v>
      </c>
    </row>
    <row r="21" spans="2:50" s="730" customFormat="1">
      <c r="B21" s="743"/>
      <c r="C21" s="744" t="s">
        <v>668</v>
      </c>
      <c r="D21" s="745">
        <v>96360368</v>
      </c>
      <c r="E21" s="745">
        <v>80240015</v>
      </c>
      <c r="F21" s="744" t="s">
        <v>696</v>
      </c>
      <c r="G21" s="745" t="s">
        <v>234</v>
      </c>
      <c r="H21" s="746" t="s">
        <v>685</v>
      </c>
      <c r="I21" s="746" t="str">
        <f t="shared" si="16"/>
        <v>OHB</v>
      </c>
      <c r="J21" s="746" t="s">
        <v>686</v>
      </c>
      <c r="K21" s="747">
        <v>47820.848004194973</v>
      </c>
      <c r="L21" s="747">
        <f t="shared" si="0"/>
        <v>573850.17605033971</v>
      </c>
      <c r="M21" s="747">
        <f t="shared" si="1"/>
        <v>22954.007042013585</v>
      </c>
      <c r="N21" s="747">
        <f t="shared" si="2"/>
        <v>20</v>
      </c>
      <c r="O21" s="747">
        <f t="shared" si="20"/>
        <v>15.229569428087572</v>
      </c>
      <c r="P21" s="747">
        <f t="shared" si="4"/>
        <v>797.01413340324962</v>
      </c>
      <c r="Q21" s="748"/>
      <c r="R21" s="749" t="e">
        <f>#REF!</f>
        <v>#REF!</v>
      </c>
      <c r="S21" s="750" t="e">
        <f t="shared" si="17"/>
        <v>#REF!</v>
      </c>
      <c r="T21" s="750"/>
      <c r="U21" s="747">
        <v>12</v>
      </c>
      <c r="V21" s="751">
        <v>0.48</v>
      </c>
      <c r="W21" s="747">
        <v>3140</v>
      </c>
      <c r="X21" s="747">
        <f t="shared" si="21"/>
        <v>37680</v>
      </c>
      <c r="Y21" s="747">
        <v>12</v>
      </c>
      <c r="Z21" s="747">
        <v>5</v>
      </c>
      <c r="AA21" s="747">
        <f>Y21*Z21</f>
        <v>60</v>
      </c>
      <c r="AB21" s="747">
        <f t="shared" si="7"/>
        <v>720</v>
      </c>
      <c r="AC21" s="748"/>
      <c r="AD21" s="937"/>
      <c r="AE21" s="957">
        <v>0</v>
      </c>
      <c r="AF21" s="957">
        <v>0</v>
      </c>
      <c r="AG21" s="957">
        <v>1</v>
      </c>
      <c r="AH21" s="957">
        <v>0</v>
      </c>
      <c r="AI21" s="957">
        <v>0</v>
      </c>
      <c r="AJ21" s="957">
        <v>0</v>
      </c>
      <c r="AK21" s="957">
        <v>0</v>
      </c>
      <c r="AL21" s="957">
        <v>0</v>
      </c>
      <c r="AM21" s="957">
        <v>0</v>
      </c>
      <c r="AN21" s="957">
        <v>0</v>
      </c>
      <c r="AO21" s="958"/>
      <c r="AP21" s="957">
        <f t="shared" si="18"/>
        <v>0</v>
      </c>
      <c r="AQ21" s="957">
        <f t="shared" si="8"/>
        <v>0</v>
      </c>
      <c r="AR21" s="957">
        <f t="shared" si="9"/>
        <v>573850.17605033971</v>
      </c>
      <c r="AS21" s="957">
        <f t="shared" si="10"/>
        <v>0</v>
      </c>
      <c r="AT21" s="957">
        <f t="shared" si="11"/>
        <v>0</v>
      </c>
      <c r="AU21" s="957">
        <f t="shared" si="12"/>
        <v>0</v>
      </c>
      <c r="AV21" s="957">
        <f t="shared" si="13"/>
        <v>0</v>
      </c>
      <c r="AW21" s="957">
        <f t="shared" si="14"/>
        <v>0</v>
      </c>
      <c r="AX21" s="957">
        <f t="shared" si="15"/>
        <v>0</v>
      </c>
    </row>
    <row r="22" spans="2:50" s="730" customFormat="1">
      <c r="B22" s="743"/>
      <c r="C22" s="744" t="s">
        <v>668</v>
      </c>
      <c r="D22" s="753">
        <v>96323103</v>
      </c>
      <c r="E22" s="753">
        <v>80244296</v>
      </c>
      <c r="F22" s="744" t="s">
        <v>697</v>
      </c>
      <c r="G22" s="745" t="s">
        <v>234</v>
      </c>
      <c r="H22" s="746" t="s">
        <v>688</v>
      </c>
      <c r="I22" s="746" t="str">
        <f t="shared" si="16"/>
        <v>OHB</v>
      </c>
      <c r="J22" s="746" t="s">
        <v>686</v>
      </c>
      <c r="K22" s="747">
        <v>0</v>
      </c>
      <c r="L22" s="747">
        <f t="shared" si="0"/>
        <v>0</v>
      </c>
      <c r="M22" s="747">
        <f t="shared" si="1"/>
        <v>0</v>
      </c>
      <c r="N22" s="747">
        <f t="shared" si="2"/>
        <v>0</v>
      </c>
      <c r="O22" s="747">
        <f t="shared" si="20"/>
        <v>0</v>
      </c>
      <c r="P22" s="747">
        <f t="shared" si="4"/>
        <v>0</v>
      </c>
      <c r="Q22" s="748"/>
      <c r="R22" s="749">
        <v>0</v>
      </c>
      <c r="S22" s="750">
        <f>R22*L22</f>
        <v>0</v>
      </c>
      <c r="T22" s="750"/>
      <c r="U22" s="747">
        <v>4</v>
      </c>
      <c r="V22" s="751">
        <v>0.66700000000000004</v>
      </c>
      <c r="W22" s="747">
        <v>5148</v>
      </c>
      <c r="X22" s="747">
        <f t="shared" si="21"/>
        <v>20592</v>
      </c>
      <c r="Y22" s="747">
        <v>6</v>
      </c>
      <c r="Z22" s="747">
        <v>15</v>
      </c>
      <c r="AA22" s="747">
        <f>Z22*Y22</f>
        <v>90</v>
      </c>
      <c r="AB22" s="747">
        <f t="shared" si="7"/>
        <v>360</v>
      </c>
      <c r="AC22" s="748"/>
      <c r="AD22" s="937"/>
      <c r="AE22" s="957">
        <v>0</v>
      </c>
      <c r="AF22" s="957">
        <v>0</v>
      </c>
      <c r="AG22" s="957">
        <v>4</v>
      </c>
      <c r="AH22" s="957">
        <v>0</v>
      </c>
      <c r="AI22" s="957">
        <v>0</v>
      </c>
      <c r="AJ22" s="957">
        <v>0</v>
      </c>
      <c r="AK22" s="957">
        <v>0</v>
      </c>
      <c r="AL22" s="957">
        <v>0</v>
      </c>
      <c r="AM22" s="957">
        <v>0</v>
      </c>
      <c r="AN22" s="957">
        <v>0</v>
      </c>
      <c r="AO22" s="958"/>
      <c r="AP22" s="957">
        <f t="shared" si="18"/>
        <v>0</v>
      </c>
      <c r="AQ22" s="957">
        <f t="shared" si="8"/>
        <v>0</v>
      </c>
      <c r="AR22" s="957">
        <f t="shared" si="9"/>
        <v>0</v>
      </c>
      <c r="AS22" s="957">
        <f t="shared" si="10"/>
        <v>0</v>
      </c>
      <c r="AT22" s="957">
        <f t="shared" si="11"/>
        <v>0</v>
      </c>
      <c r="AU22" s="957">
        <f t="shared" si="12"/>
        <v>0</v>
      </c>
      <c r="AV22" s="957">
        <f t="shared" si="13"/>
        <v>0</v>
      </c>
      <c r="AW22" s="957">
        <f t="shared" si="14"/>
        <v>0</v>
      </c>
      <c r="AX22" s="957">
        <f t="shared" si="15"/>
        <v>0</v>
      </c>
    </row>
    <row r="23" spans="2:50" s="730" customFormat="1">
      <c r="B23" s="743"/>
      <c r="C23" s="744" t="s">
        <v>668</v>
      </c>
      <c r="D23" s="745">
        <v>97183250</v>
      </c>
      <c r="E23" s="745">
        <v>80270759</v>
      </c>
      <c r="F23" s="744" t="s">
        <v>698</v>
      </c>
      <c r="G23" s="745" t="s">
        <v>234</v>
      </c>
      <c r="H23" s="746" t="s">
        <v>688</v>
      </c>
      <c r="I23" s="746" t="str">
        <f t="shared" si="16"/>
        <v>OHB</v>
      </c>
      <c r="J23" s="746" t="s">
        <v>686</v>
      </c>
      <c r="K23" s="747">
        <v>414690.24173358525</v>
      </c>
      <c r="L23" s="747">
        <f t="shared" si="0"/>
        <v>1658760.966934341</v>
      </c>
      <c r="M23" s="747">
        <f t="shared" si="1"/>
        <v>276598.3912363014</v>
      </c>
      <c r="N23" s="747">
        <f t="shared" si="2"/>
        <v>280</v>
      </c>
      <c r="O23" s="747">
        <f t="shared" si="20"/>
        <v>100.38495321558588</v>
      </c>
      <c r="P23" s="747">
        <f t="shared" si="4"/>
        <v>5759.5866907442396</v>
      </c>
      <c r="Q23" s="748"/>
      <c r="R23" s="749">
        <f>'Galvastator Bulk&amp;Jack'!N113</f>
        <v>2.0207135401311747</v>
      </c>
      <c r="S23" s="750">
        <f t="shared" si="17"/>
        <v>3351880.7457253025</v>
      </c>
      <c r="T23" s="750"/>
      <c r="U23" s="747">
        <v>4</v>
      </c>
      <c r="V23" s="751">
        <v>0.66700000000000004</v>
      </c>
      <c r="W23" s="747">
        <v>4131</v>
      </c>
      <c r="X23" s="747">
        <f t="shared" si="21"/>
        <v>16524</v>
      </c>
      <c r="Y23" s="747">
        <v>6</v>
      </c>
      <c r="Z23" s="747">
        <v>12</v>
      </c>
      <c r="AA23" s="747">
        <f>Z23*Y23</f>
        <v>72</v>
      </c>
      <c r="AB23" s="747">
        <f t="shared" si="7"/>
        <v>288</v>
      </c>
      <c r="AC23" s="748"/>
      <c r="AD23" s="937"/>
      <c r="AE23" s="957">
        <v>0</v>
      </c>
      <c r="AF23" s="957">
        <v>0</v>
      </c>
      <c r="AG23" s="957">
        <v>3</v>
      </c>
      <c r="AH23" s="957">
        <v>0</v>
      </c>
      <c r="AI23" s="957">
        <v>0</v>
      </c>
      <c r="AJ23" s="957">
        <v>0</v>
      </c>
      <c r="AK23" s="957">
        <v>0</v>
      </c>
      <c r="AL23" s="957">
        <v>0</v>
      </c>
      <c r="AM23" s="957">
        <v>0</v>
      </c>
      <c r="AN23" s="957">
        <v>0</v>
      </c>
      <c r="AO23" s="958"/>
      <c r="AP23" s="957">
        <f t="shared" si="18"/>
        <v>0</v>
      </c>
      <c r="AQ23" s="957">
        <f t="shared" si="8"/>
        <v>0</v>
      </c>
      <c r="AR23" s="957">
        <f t="shared" si="9"/>
        <v>4976282.900803023</v>
      </c>
      <c r="AS23" s="957">
        <f t="shared" si="10"/>
        <v>0</v>
      </c>
      <c r="AT23" s="957">
        <f t="shared" si="11"/>
        <v>0</v>
      </c>
      <c r="AU23" s="957">
        <f t="shared" si="12"/>
        <v>0</v>
      </c>
      <c r="AV23" s="957">
        <f t="shared" si="13"/>
        <v>0</v>
      </c>
      <c r="AW23" s="957">
        <f t="shared" si="14"/>
        <v>0</v>
      </c>
      <c r="AX23" s="957">
        <f t="shared" si="15"/>
        <v>0</v>
      </c>
    </row>
    <row r="24" spans="2:50" s="730" customFormat="1">
      <c r="B24" s="743"/>
      <c r="C24" s="744" t="s">
        <v>668</v>
      </c>
      <c r="D24" s="745">
        <v>96235111</v>
      </c>
      <c r="E24" s="745">
        <v>80232637</v>
      </c>
      <c r="F24" s="744" t="s">
        <v>699</v>
      </c>
      <c r="G24" s="745" t="s">
        <v>234</v>
      </c>
      <c r="H24" s="746" t="s">
        <v>674</v>
      </c>
      <c r="I24" s="746" t="str">
        <f t="shared" si="16"/>
        <v>Refill</v>
      </c>
      <c r="J24" s="746" t="s">
        <v>692</v>
      </c>
      <c r="K24" s="747">
        <v>90632.751364021256</v>
      </c>
      <c r="L24" s="747">
        <f t="shared" si="0"/>
        <v>543796.50818412751</v>
      </c>
      <c r="M24" s="747">
        <f t="shared" si="1"/>
        <v>116009.92174594721</v>
      </c>
      <c r="N24" s="747">
        <f t="shared" si="2"/>
        <v>120</v>
      </c>
      <c r="O24" s="747">
        <f t="shared" si="20"/>
        <v>23.701033306490913</v>
      </c>
      <c r="P24" s="747">
        <f t="shared" si="4"/>
        <v>1294.7535909145893</v>
      </c>
      <c r="Q24" s="748"/>
      <c r="R24" s="749">
        <f>'Max refill'!E33</f>
        <v>1.3664955860641224</v>
      </c>
      <c r="S24" s="750">
        <f t="shared" si="17"/>
        <v>743095.52815069258</v>
      </c>
      <c r="T24" s="750"/>
      <c r="U24" s="747">
        <v>6</v>
      </c>
      <c r="V24" s="751">
        <v>1.28</v>
      </c>
      <c r="W24" s="747">
        <v>3824</v>
      </c>
      <c r="X24" s="747">
        <f t="shared" si="21"/>
        <v>22944</v>
      </c>
      <c r="Y24" s="747">
        <v>10</v>
      </c>
      <c r="Z24" s="747">
        <v>7</v>
      </c>
      <c r="AA24" s="747">
        <f>Z24*Y24</f>
        <v>70</v>
      </c>
      <c r="AB24" s="747">
        <f t="shared" si="7"/>
        <v>420</v>
      </c>
      <c r="AC24" s="748"/>
      <c r="AD24" s="937"/>
      <c r="AE24" s="957">
        <v>0</v>
      </c>
      <c r="AF24" s="957">
        <v>0</v>
      </c>
      <c r="AG24" s="957">
        <v>0</v>
      </c>
      <c r="AH24" s="957">
        <v>0</v>
      </c>
      <c r="AI24" s="957">
        <v>0</v>
      </c>
      <c r="AJ24" s="957">
        <v>0</v>
      </c>
      <c r="AK24" s="957">
        <v>0</v>
      </c>
      <c r="AL24" s="957">
        <v>0</v>
      </c>
      <c r="AM24" s="957">
        <v>16</v>
      </c>
      <c r="AN24" s="957">
        <v>0</v>
      </c>
      <c r="AO24" s="958"/>
      <c r="AP24" s="957">
        <f t="shared" si="18"/>
        <v>0</v>
      </c>
      <c r="AQ24" s="957">
        <f t="shared" si="8"/>
        <v>0</v>
      </c>
      <c r="AR24" s="957">
        <f t="shared" si="9"/>
        <v>0</v>
      </c>
      <c r="AS24" s="957">
        <f t="shared" si="10"/>
        <v>0</v>
      </c>
      <c r="AT24" s="957">
        <f t="shared" si="11"/>
        <v>0</v>
      </c>
      <c r="AU24" s="957">
        <f t="shared" si="12"/>
        <v>0</v>
      </c>
      <c r="AV24" s="957">
        <f t="shared" si="13"/>
        <v>0</v>
      </c>
      <c r="AW24" s="957">
        <f t="shared" si="14"/>
        <v>0</v>
      </c>
      <c r="AX24" s="957">
        <f t="shared" si="15"/>
        <v>8700744.1309460402</v>
      </c>
    </row>
    <row r="25" spans="2:50" s="730" customFormat="1">
      <c r="B25" s="743"/>
      <c r="C25" s="744" t="s">
        <v>668</v>
      </c>
      <c r="D25" s="745">
        <v>96240911</v>
      </c>
      <c r="E25" s="745">
        <v>80233010</v>
      </c>
      <c r="F25" s="744" t="s">
        <v>700</v>
      </c>
      <c r="G25" s="745" t="s">
        <v>234</v>
      </c>
      <c r="H25" s="746" t="s">
        <v>674</v>
      </c>
      <c r="I25" s="746" t="str">
        <f t="shared" si="16"/>
        <v>Refill</v>
      </c>
      <c r="J25" s="746" t="s">
        <v>692</v>
      </c>
      <c r="K25" s="747">
        <v>15890.541772702603</v>
      </c>
      <c r="L25" s="747">
        <f t="shared" si="0"/>
        <v>95343.250636215613</v>
      </c>
      <c r="M25" s="747">
        <f t="shared" si="1"/>
        <v>24153.623494507956</v>
      </c>
      <c r="N25" s="747">
        <f t="shared" si="2"/>
        <v>20</v>
      </c>
      <c r="O25" s="747">
        <f t="shared" si="20"/>
        <v>4.1554764049954507</v>
      </c>
      <c r="P25" s="747">
        <f t="shared" si="4"/>
        <v>227.00773961003716</v>
      </c>
      <c r="Q25" s="748"/>
      <c r="R25" s="749">
        <f>'Max refill'!F33</f>
        <v>1.5741182455202907</v>
      </c>
      <c r="S25" s="750">
        <f t="shared" si="17"/>
        <v>150081.55041368105</v>
      </c>
      <c r="T25" s="750"/>
      <c r="U25" s="747">
        <v>6</v>
      </c>
      <c r="V25" s="751">
        <v>1.52</v>
      </c>
      <c r="W25" s="747">
        <v>3824</v>
      </c>
      <c r="X25" s="747">
        <f t="shared" si="21"/>
        <v>22944</v>
      </c>
      <c r="Y25" s="747">
        <v>10</v>
      </c>
      <c r="Z25" s="747">
        <v>7</v>
      </c>
      <c r="AA25" s="747">
        <f>Z25*Y25</f>
        <v>70</v>
      </c>
      <c r="AB25" s="747">
        <f t="shared" si="7"/>
        <v>420</v>
      </c>
      <c r="AC25" s="748"/>
      <c r="AD25" s="937"/>
      <c r="AE25" s="957">
        <v>0</v>
      </c>
      <c r="AF25" s="957">
        <v>0</v>
      </c>
      <c r="AG25" s="957">
        <v>0</v>
      </c>
      <c r="AH25" s="957">
        <v>0</v>
      </c>
      <c r="AI25" s="957">
        <v>0</v>
      </c>
      <c r="AJ25" s="957">
        <v>0</v>
      </c>
      <c r="AK25" s="957">
        <v>0</v>
      </c>
      <c r="AL25" s="957">
        <v>0</v>
      </c>
      <c r="AM25" s="957">
        <v>19</v>
      </c>
      <c r="AN25" s="957">
        <v>0</v>
      </c>
      <c r="AO25" s="958"/>
      <c r="AP25" s="957">
        <f t="shared" si="18"/>
        <v>0</v>
      </c>
      <c r="AQ25" s="957">
        <f t="shared" si="8"/>
        <v>0</v>
      </c>
      <c r="AR25" s="957">
        <f t="shared" si="9"/>
        <v>0</v>
      </c>
      <c r="AS25" s="957">
        <f t="shared" si="10"/>
        <v>0</v>
      </c>
      <c r="AT25" s="957">
        <f t="shared" si="11"/>
        <v>0</v>
      </c>
      <c r="AU25" s="957">
        <f t="shared" si="12"/>
        <v>0</v>
      </c>
      <c r="AV25" s="957">
        <f t="shared" si="13"/>
        <v>0</v>
      </c>
      <c r="AW25" s="957">
        <f t="shared" si="14"/>
        <v>0</v>
      </c>
      <c r="AX25" s="957">
        <f t="shared" si="15"/>
        <v>1811521.7620880967</v>
      </c>
    </row>
    <row r="26" spans="2:50" s="730" customFormat="1">
      <c r="B26" s="743">
        <v>80257333</v>
      </c>
      <c r="C26" s="744" t="s">
        <v>668</v>
      </c>
      <c r="D26" s="745">
        <v>97177614</v>
      </c>
      <c r="E26" s="745">
        <v>80264002</v>
      </c>
      <c r="F26" s="744" t="s">
        <v>701</v>
      </c>
      <c r="G26" s="745" t="s">
        <v>234</v>
      </c>
      <c r="H26" s="746" t="s">
        <v>702</v>
      </c>
      <c r="I26" s="746" t="str">
        <f t="shared" si="16"/>
        <v>OHB</v>
      </c>
      <c r="J26" s="746" t="s">
        <v>641</v>
      </c>
      <c r="K26" s="747">
        <v>1628111.7526570642</v>
      </c>
      <c r="L26" s="747">
        <f t="shared" si="0"/>
        <v>3256223.5053141285</v>
      </c>
      <c r="M26" s="747">
        <f t="shared" si="1"/>
        <v>1514143.9299710698</v>
      </c>
      <c r="N26" s="747">
        <f t="shared" si="2"/>
        <v>1510</v>
      </c>
      <c r="O26" s="747">
        <f t="shared" si="20"/>
        <v>594.63541002814623</v>
      </c>
      <c r="P26" s="747">
        <f t="shared" si="4"/>
        <v>32562.235053141285</v>
      </c>
      <c r="Q26" s="748"/>
      <c r="R26" s="749" t="e">
        <f>#REF!</f>
        <v>#REF!</v>
      </c>
      <c r="S26" s="750" t="e">
        <f t="shared" si="17"/>
        <v>#REF!</v>
      </c>
      <c r="T26" s="750"/>
      <c r="U26" s="747">
        <v>2</v>
      </c>
      <c r="V26" s="751">
        <v>0.93</v>
      </c>
      <c r="W26" s="747">
        <v>2738</v>
      </c>
      <c r="X26" s="747">
        <f t="shared" si="21"/>
        <v>5476</v>
      </c>
      <c r="Y26" s="747">
        <v>10</v>
      </c>
      <c r="Z26" s="747">
        <v>5</v>
      </c>
      <c r="AA26" s="747">
        <f t="shared" ref="AA26:AA32" si="22">Y26*Z26</f>
        <v>50</v>
      </c>
      <c r="AB26" s="747">
        <f t="shared" si="7"/>
        <v>100</v>
      </c>
      <c r="AC26" s="748"/>
      <c r="AD26" s="937"/>
      <c r="AE26" s="957">
        <v>0</v>
      </c>
      <c r="AF26" s="957">
        <v>0</v>
      </c>
      <c r="AG26" s="957">
        <v>0</v>
      </c>
      <c r="AH26" s="957">
        <v>0</v>
      </c>
      <c r="AI26" s="957">
        <v>1</v>
      </c>
      <c r="AJ26" s="957">
        <v>0</v>
      </c>
      <c r="AK26" s="957">
        <v>2</v>
      </c>
      <c r="AL26" s="957">
        <v>3</v>
      </c>
      <c r="AM26" s="957">
        <v>0</v>
      </c>
      <c r="AN26" s="957">
        <v>0</v>
      </c>
      <c r="AO26" s="958"/>
      <c r="AP26" s="957">
        <f t="shared" si="18"/>
        <v>0</v>
      </c>
      <c r="AQ26" s="957">
        <f t="shared" si="8"/>
        <v>0</v>
      </c>
      <c r="AR26" s="957">
        <f t="shared" si="9"/>
        <v>0</v>
      </c>
      <c r="AS26" s="957">
        <f t="shared" si="10"/>
        <v>0</v>
      </c>
      <c r="AT26" s="957">
        <f t="shared" si="11"/>
        <v>3256223.5053141285</v>
      </c>
      <c r="AU26" s="957">
        <f t="shared" si="12"/>
        <v>0</v>
      </c>
      <c r="AV26" s="957">
        <f t="shared" si="13"/>
        <v>6512447.0106282569</v>
      </c>
      <c r="AW26" s="957">
        <f t="shared" si="14"/>
        <v>9768670.5159423854</v>
      </c>
      <c r="AX26" s="957">
        <f t="shared" si="15"/>
        <v>0</v>
      </c>
    </row>
    <row r="27" spans="2:50" s="730" customFormat="1">
      <c r="B27" s="743">
        <v>80255787</v>
      </c>
      <c r="C27" s="744" t="s">
        <v>668</v>
      </c>
      <c r="D27" s="745">
        <v>97177790</v>
      </c>
      <c r="E27" s="745">
        <v>80263751</v>
      </c>
      <c r="F27" s="744" t="s">
        <v>703</v>
      </c>
      <c r="G27" s="745" t="s">
        <v>234</v>
      </c>
      <c r="H27" s="746" t="s">
        <v>702</v>
      </c>
      <c r="I27" s="746" t="str">
        <f t="shared" si="16"/>
        <v>ITB</v>
      </c>
      <c r="J27" s="746" t="s">
        <v>672</v>
      </c>
      <c r="K27" s="747">
        <v>127534.84950846585</v>
      </c>
      <c r="L27" s="747">
        <f t="shared" si="0"/>
        <v>255069.6990169317</v>
      </c>
      <c r="M27" s="747">
        <f t="shared" si="1"/>
        <v>118607.41004287325</v>
      </c>
      <c r="N27" s="747">
        <f t="shared" si="2"/>
        <v>120</v>
      </c>
      <c r="O27" s="747">
        <f t="shared" si="20"/>
        <v>35.133567357704088</v>
      </c>
      <c r="P27" s="747">
        <f t="shared" si="4"/>
        <v>1518.2720179579269</v>
      </c>
      <c r="Q27" s="748"/>
      <c r="R27" s="749" t="e">
        <f>#REF!</f>
        <v>#REF!</v>
      </c>
      <c r="S27" s="750" t="e">
        <f t="shared" si="17"/>
        <v>#REF!</v>
      </c>
      <c r="T27" s="750"/>
      <c r="U27" s="747">
        <v>2</v>
      </c>
      <c r="V27" s="751">
        <v>0.93</v>
      </c>
      <c r="W27" s="747">
        <v>3630</v>
      </c>
      <c r="X27" s="747">
        <f t="shared" si="21"/>
        <v>7260</v>
      </c>
      <c r="Y27" s="747">
        <v>14</v>
      </c>
      <c r="Z27" s="747">
        <v>6</v>
      </c>
      <c r="AA27" s="747">
        <f t="shared" si="22"/>
        <v>84</v>
      </c>
      <c r="AB27" s="747">
        <f t="shared" si="7"/>
        <v>168</v>
      </c>
      <c r="AC27" s="748"/>
      <c r="AD27" s="937"/>
      <c r="AE27" s="957">
        <v>0</v>
      </c>
      <c r="AF27" s="957">
        <v>0</v>
      </c>
      <c r="AG27" s="957">
        <v>0</v>
      </c>
      <c r="AH27" s="957">
        <v>0</v>
      </c>
      <c r="AI27" s="957">
        <v>1</v>
      </c>
      <c r="AJ27" s="957">
        <v>0</v>
      </c>
      <c r="AK27" s="957">
        <v>2</v>
      </c>
      <c r="AL27" s="957">
        <v>3</v>
      </c>
      <c r="AM27" s="957">
        <v>0</v>
      </c>
      <c r="AN27" s="957">
        <v>0</v>
      </c>
      <c r="AO27" s="958"/>
      <c r="AP27" s="957">
        <f t="shared" si="18"/>
        <v>0</v>
      </c>
      <c r="AQ27" s="957">
        <f t="shared" si="8"/>
        <v>0</v>
      </c>
      <c r="AR27" s="957">
        <f t="shared" si="9"/>
        <v>0</v>
      </c>
      <c r="AS27" s="957">
        <f t="shared" si="10"/>
        <v>0</v>
      </c>
      <c r="AT27" s="957">
        <f t="shared" si="11"/>
        <v>255069.6990169317</v>
      </c>
      <c r="AU27" s="957">
        <f t="shared" si="12"/>
        <v>0</v>
      </c>
      <c r="AV27" s="957">
        <f t="shared" si="13"/>
        <v>510139.3980338634</v>
      </c>
      <c r="AW27" s="957">
        <f t="shared" si="14"/>
        <v>765209.0970507951</v>
      </c>
      <c r="AX27" s="957">
        <f t="shared" si="15"/>
        <v>0</v>
      </c>
    </row>
    <row r="28" spans="2:50" s="730" customFormat="1">
      <c r="B28" s="743">
        <v>80257574</v>
      </c>
      <c r="C28" s="744" t="s">
        <v>668</v>
      </c>
      <c r="D28" s="745">
        <v>97177642</v>
      </c>
      <c r="E28" s="745">
        <v>80263753</v>
      </c>
      <c r="F28" s="744" t="s">
        <v>704</v>
      </c>
      <c r="G28" s="745" t="s">
        <v>234</v>
      </c>
      <c r="H28" s="746" t="s">
        <v>702</v>
      </c>
      <c r="I28" s="746" t="str">
        <f t="shared" si="16"/>
        <v>OHB</v>
      </c>
      <c r="J28" s="746" t="s">
        <v>641</v>
      </c>
      <c r="K28" s="747">
        <v>203288.44136769633</v>
      </c>
      <c r="L28" s="747">
        <f t="shared" si="0"/>
        <v>406576.88273539266</v>
      </c>
      <c r="M28" s="747">
        <f t="shared" si="1"/>
        <v>189058.25047195761</v>
      </c>
      <c r="N28" s="747">
        <f t="shared" si="2"/>
        <v>190</v>
      </c>
      <c r="O28" s="747">
        <f t="shared" si="20"/>
        <v>74.247056744958485</v>
      </c>
      <c r="P28" s="747">
        <f t="shared" si="4"/>
        <v>4065.7688273539266</v>
      </c>
      <c r="Q28" s="748"/>
      <c r="R28" s="749" t="e">
        <f>#REF!</f>
        <v>#REF!</v>
      </c>
      <c r="S28" s="750" t="e">
        <f t="shared" si="17"/>
        <v>#REF!</v>
      </c>
      <c r="T28" s="750"/>
      <c r="U28" s="747">
        <v>2</v>
      </c>
      <c r="V28" s="751">
        <v>0.93</v>
      </c>
      <c r="W28" s="747">
        <v>2738</v>
      </c>
      <c r="X28" s="747">
        <f t="shared" si="21"/>
        <v>5476</v>
      </c>
      <c r="Y28" s="747">
        <v>10</v>
      </c>
      <c r="Z28" s="747">
        <v>5</v>
      </c>
      <c r="AA28" s="747">
        <f t="shared" si="22"/>
        <v>50</v>
      </c>
      <c r="AB28" s="747">
        <f t="shared" si="7"/>
        <v>100</v>
      </c>
      <c r="AC28" s="748"/>
      <c r="AD28" s="937"/>
      <c r="AE28" s="957">
        <v>0</v>
      </c>
      <c r="AF28" s="957">
        <v>0</v>
      </c>
      <c r="AG28" s="957">
        <v>0</v>
      </c>
      <c r="AH28" s="957">
        <v>0</v>
      </c>
      <c r="AI28" s="957">
        <v>0</v>
      </c>
      <c r="AJ28" s="957">
        <v>1</v>
      </c>
      <c r="AK28" s="957">
        <v>5</v>
      </c>
      <c r="AL28" s="957">
        <v>0</v>
      </c>
      <c r="AM28" s="957">
        <v>0</v>
      </c>
      <c r="AN28" s="957">
        <v>0</v>
      </c>
      <c r="AO28" s="958"/>
      <c r="AP28" s="957">
        <f t="shared" si="18"/>
        <v>0</v>
      </c>
      <c r="AQ28" s="957">
        <f t="shared" si="8"/>
        <v>0</v>
      </c>
      <c r="AR28" s="957">
        <f t="shared" si="9"/>
        <v>0</v>
      </c>
      <c r="AS28" s="957">
        <f t="shared" si="10"/>
        <v>0</v>
      </c>
      <c r="AT28" s="957">
        <f t="shared" si="11"/>
        <v>0</v>
      </c>
      <c r="AU28" s="957">
        <f t="shared" si="12"/>
        <v>406576.88273539266</v>
      </c>
      <c r="AV28" s="957">
        <f t="shared" si="13"/>
        <v>2032884.4136769632</v>
      </c>
      <c r="AW28" s="957">
        <f t="shared" si="14"/>
        <v>0</v>
      </c>
      <c r="AX28" s="957">
        <f t="shared" si="15"/>
        <v>0</v>
      </c>
    </row>
    <row r="29" spans="2:50" s="730" customFormat="1">
      <c r="B29" s="743">
        <v>80255788</v>
      </c>
      <c r="C29" s="744" t="s">
        <v>668</v>
      </c>
      <c r="D29" s="745">
        <v>97177791</v>
      </c>
      <c r="E29" s="745">
        <v>80263754</v>
      </c>
      <c r="F29" s="744" t="s">
        <v>705</v>
      </c>
      <c r="G29" s="745" t="s">
        <v>234</v>
      </c>
      <c r="H29" s="746" t="s">
        <v>702</v>
      </c>
      <c r="I29" s="746" t="str">
        <f t="shared" si="16"/>
        <v>ITB</v>
      </c>
      <c r="J29" s="746" t="s">
        <v>672</v>
      </c>
      <c r="K29" s="747">
        <v>8399.7872105816714</v>
      </c>
      <c r="L29" s="747">
        <f t="shared" si="0"/>
        <v>16799.574421163343</v>
      </c>
      <c r="M29" s="747">
        <f t="shared" si="1"/>
        <v>7811.8021058409549</v>
      </c>
      <c r="N29" s="747">
        <f t="shared" si="2"/>
        <v>10</v>
      </c>
      <c r="O29" s="747">
        <f t="shared" si="20"/>
        <v>2.3139909671023888</v>
      </c>
      <c r="P29" s="747">
        <f t="shared" si="4"/>
        <v>99.997466792638946</v>
      </c>
      <c r="Q29" s="748"/>
      <c r="R29" s="752"/>
      <c r="S29" s="750">
        <f t="shared" si="17"/>
        <v>0</v>
      </c>
      <c r="T29" s="750"/>
      <c r="U29" s="747">
        <v>2</v>
      </c>
      <c r="V29" s="751">
        <v>0.93</v>
      </c>
      <c r="W29" s="747">
        <v>3630</v>
      </c>
      <c r="X29" s="747">
        <f t="shared" si="21"/>
        <v>7260</v>
      </c>
      <c r="Y29" s="747">
        <v>14</v>
      </c>
      <c r="Z29" s="747">
        <v>6</v>
      </c>
      <c r="AA29" s="747">
        <f t="shared" si="22"/>
        <v>84</v>
      </c>
      <c r="AB29" s="747">
        <f t="shared" si="7"/>
        <v>168</v>
      </c>
      <c r="AC29" s="748"/>
      <c r="AD29" s="937"/>
      <c r="AE29" s="957">
        <v>0</v>
      </c>
      <c r="AF29" s="957">
        <v>0</v>
      </c>
      <c r="AG29" s="957">
        <v>0</v>
      </c>
      <c r="AH29" s="957">
        <v>0</v>
      </c>
      <c r="AI29" s="957">
        <v>0</v>
      </c>
      <c r="AJ29" s="957">
        <v>1</v>
      </c>
      <c r="AK29" s="957">
        <v>5</v>
      </c>
      <c r="AL29" s="957">
        <v>0</v>
      </c>
      <c r="AM29" s="957">
        <v>0</v>
      </c>
      <c r="AN29" s="957">
        <v>0</v>
      </c>
      <c r="AO29" s="958"/>
      <c r="AP29" s="957">
        <f t="shared" si="18"/>
        <v>0</v>
      </c>
      <c r="AQ29" s="957">
        <f t="shared" si="8"/>
        <v>0</v>
      </c>
      <c r="AR29" s="957">
        <f t="shared" si="9"/>
        <v>0</v>
      </c>
      <c r="AS29" s="957">
        <f t="shared" si="10"/>
        <v>0</v>
      </c>
      <c r="AT29" s="957">
        <f t="shared" si="11"/>
        <v>0</v>
      </c>
      <c r="AU29" s="957">
        <f t="shared" si="12"/>
        <v>16799.574421163343</v>
      </c>
      <c r="AV29" s="957">
        <f t="shared" si="13"/>
        <v>83997.872105816714</v>
      </c>
      <c r="AW29" s="957">
        <f t="shared" si="14"/>
        <v>0</v>
      </c>
      <c r="AX29" s="957">
        <f t="shared" si="15"/>
        <v>0</v>
      </c>
    </row>
    <row r="30" spans="2:50" s="730" customFormat="1">
      <c r="B30" s="743">
        <v>84888743</v>
      </c>
      <c r="C30" s="744" t="s">
        <v>668</v>
      </c>
      <c r="D30" s="745">
        <v>80263751</v>
      </c>
      <c r="E30" s="745">
        <v>80269500</v>
      </c>
      <c r="F30" s="744" t="s">
        <v>706</v>
      </c>
      <c r="G30" s="745" t="s">
        <v>234</v>
      </c>
      <c r="H30" s="746" t="s">
        <v>702</v>
      </c>
      <c r="I30" s="746" t="str">
        <f t="shared" si="16"/>
        <v>ITB</v>
      </c>
      <c r="J30" s="746" t="s">
        <v>680</v>
      </c>
      <c r="K30" s="747">
        <v>0</v>
      </c>
      <c r="L30" s="747">
        <f t="shared" si="0"/>
        <v>0</v>
      </c>
      <c r="M30" s="747">
        <f t="shared" si="1"/>
        <v>0</v>
      </c>
      <c r="N30" s="747">
        <f t="shared" si="2"/>
        <v>0</v>
      </c>
      <c r="O30" s="747">
        <f t="shared" si="20"/>
        <v>0</v>
      </c>
      <c r="P30" s="747">
        <f t="shared" si="4"/>
        <v>0</v>
      </c>
      <c r="Q30" s="748"/>
      <c r="R30" s="749">
        <f>0</f>
        <v>0</v>
      </c>
      <c r="S30" s="750">
        <f t="shared" si="17"/>
        <v>0</v>
      </c>
      <c r="T30" s="750"/>
      <c r="U30" s="747">
        <v>1</v>
      </c>
      <c r="V30" s="751">
        <v>0.46</v>
      </c>
      <c r="W30" s="747">
        <f>X27</f>
        <v>7260</v>
      </c>
      <c r="X30" s="747">
        <f t="shared" si="21"/>
        <v>7260</v>
      </c>
      <c r="Y30" s="747">
        <v>14</v>
      </c>
      <c r="Z30" s="747">
        <v>6</v>
      </c>
      <c r="AA30" s="747">
        <f t="shared" si="22"/>
        <v>84</v>
      </c>
      <c r="AB30" s="747">
        <f t="shared" si="7"/>
        <v>84</v>
      </c>
      <c r="AC30" s="748"/>
      <c r="AD30" s="937"/>
      <c r="AE30" s="957">
        <v>0</v>
      </c>
      <c r="AF30" s="957">
        <v>0</v>
      </c>
      <c r="AG30" s="957">
        <v>0</v>
      </c>
      <c r="AH30" s="957">
        <v>0</v>
      </c>
      <c r="AI30" s="957">
        <v>1</v>
      </c>
      <c r="AJ30" s="957">
        <v>0</v>
      </c>
      <c r="AK30" s="957">
        <v>2</v>
      </c>
      <c r="AL30" s="957">
        <v>3</v>
      </c>
      <c r="AM30" s="957">
        <v>0</v>
      </c>
      <c r="AN30" s="957">
        <v>0</v>
      </c>
      <c r="AO30" s="958"/>
      <c r="AP30" s="957">
        <f t="shared" si="18"/>
        <v>0</v>
      </c>
      <c r="AQ30" s="957">
        <f t="shared" si="8"/>
        <v>0</v>
      </c>
      <c r="AR30" s="957">
        <f t="shared" si="9"/>
        <v>0</v>
      </c>
      <c r="AS30" s="957">
        <f t="shared" si="10"/>
        <v>0</v>
      </c>
      <c r="AT30" s="957">
        <f t="shared" si="11"/>
        <v>0</v>
      </c>
      <c r="AU30" s="957">
        <f t="shared" si="12"/>
        <v>0</v>
      </c>
      <c r="AV30" s="957">
        <f t="shared" si="13"/>
        <v>0</v>
      </c>
      <c r="AW30" s="957">
        <f t="shared" si="14"/>
        <v>0</v>
      </c>
      <c r="AX30" s="957">
        <f t="shared" si="15"/>
        <v>0</v>
      </c>
    </row>
    <row r="31" spans="2:50" s="730" customFormat="1">
      <c r="B31" s="743"/>
      <c r="C31" s="744" t="s">
        <v>668</v>
      </c>
      <c r="D31" s="745">
        <v>99873435</v>
      </c>
      <c r="E31" s="745">
        <v>80201794</v>
      </c>
      <c r="F31" s="744" t="s">
        <v>707</v>
      </c>
      <c r="G31" s="745" t="s">
        <v>234</v>
      </c>
      <c r="H31" s="746" t="s">
        <v>702</v>
      </c>
      <c r="I31" s="746" t="str">
        <f t="shared" si="16"/>
        <v>ITB</v>
      </c>
      <c r="J31" s="746" t="s">
        <v>672</v>
      </c>
      <c r="K31" s="747">
        <v>38636.75357873211</v>
      </c>
      <c r="L31" s="747">
        <f t="shared" si="0"/>
        <v>77273.507157464221</v>
      </c>
      <c r="M31" s="747">
        <f t="shared" si="1"/>
        <v>75573.490000000005</v>
      </c>
      <c r="N31" s="747">
        <f t="shared" ref="N31:N44" si="23">M31/1000</f>
        <v>75.573490000000007</v>
      </c>
      <c r="O31" s="747">
        <f t="shared" si="20"/>
        <v>11.88823187037911</v>
      </c>
      <c r="P31" s="747">
        <f t="shared" si="4"/>
        <v>459.96135212776323</v>
      </c>
      <c r="Q31" s="748"/>
      <c r="R31" s="752"/>
      <c r="S31" s="750">
        <f t="shared" si="17"/>
        <v>0</v>
      </c>
      <c r="T31" s="750"/>
      <c r="U31" s="747">
        <v>2</v>
      </c>
      <c r="V31" s="751">
        <v>1.956</v>
      </c>
      <c r="W31" s="747">
        <v>3250</v>
      </c>
      <c r="X31" s="747">
        <f t="shared" si="21"/>
        <v>6500</v>
      </c>
      <c r="Y31" s="747">
        <v>12</v>
      </c>
      <c r="Z31" s="747">
        <v>7</v>
      </c>
      <c r="AA31" s="747">
        <f t="shared" si="22"/>
        <v>84</v>
      </c>
      <c r="AB31" s="747">
        <f t="shared" si="7"/>
        <v>168</v>
      </c>
      <c r="AC31" s="748"/>
      <c r="AD31" s="937"/>
      <c r="AE31" s="957">
        <v>0</v>
      </c>
      <c r="AF31" s="957">
        <v>0</v>
      </c>
      <c r="AG31" s="957">
        <v>0</v>
      </c>
      <c r="AH31" s="957">
        <v>0</v>
      </c>
      <c r="AI31" s="957">
        <v>1</v>
      </c>
      <c r="AJ31" s="957">
        <v>0</v>
      </c>
      <c r="AK31" s="957">
        <v>0</v>
      </c>
      <c r="AL31" s="957">
        <v>0</v>
      </c>
      <c r="AM31" s="957">
        <v>0</v>
      </c>
      <c r="AN31" s="957">
        <v>0</v>
      </c>
      <c r="AO31" s="958"/>
      <c r="AP31" s="957">
        <f t="shared" si="18"/>
        <v>0</v>
      </c>
      <c r="AQ31" s="957">
        <f t="shared" si="8"/>
        <v>0</v>
      </c>
      <c r="AR31" s="957">
        <f t="shared" si="9"/>
        <v>0</v>
      </c>
      <c r="AS31" s="957">
        <f t="shared" si="10"/>
        <v>0</v>
      </c>
      <c r="AT31" s="957">
        <f t="shared" si="11"/>
        <v>77273.507157464221</v>
      </c>
      <c r="AU31" s="957">
        <f t="shared" si="12"/>
        <v>0</v>
      </c>
      <c r="AV31" s="957">
        <f t="shared" si="13"/>
        <v>0</v>
      </c>
      <c r="AW31" s="957">
        <f t="shared" si="14"/>
        <v>0</v>
      </c>
      <c r="AX31" s="957">
        <f t="shared" si="15"/>
        <v>0</v>
      </c>
    </row>
    <row r="32" spans="2:50" s="730" customFormat="1">
      <c r="B32" s="743"/>
      <c r="C32" s="744" t="s">
        <v>668</v>
      </c>
      <c r="D32" s="745">
        <v>99489771</v>
      </c>
      <c r="E32" s="745"/>
      <c r="F32" s="744" t="s">
        <v>708</v>
      </c>
      <c r="G32" s="745" t="s">
        <v>234</v>
      </c>
      <c r="H32" s="746" t="s">
        <v>685</v>
      </c>
      <c r="I32" s="746" t="str">
        <f t="shared" si="16"/>
        <v>Bulk</v>
      </c>
      <c r="J32" s="746" t="s">
        <v>279</v>
      </c>
      <c r="K32" s="747">
        <f t="shared" ref="K32:K44" si="24">L32/U32</f>
        <v>31000</v>
      </c>
      <c r="L32" s="747">
        <v>9300000</v>
      </c>
      <c r="M32" s="747">
        <f t="shared" si="1"/>
        <v>31000</v>
      </c>
      <c r="N32" s="747">
        <f t="shared" si="23"/>
        <v>31</v>
      </c>
      <c r="O32" s="747">
        <f t="shared" si="20"/>
        <v>26.248941574936495</v>
      </c>
      <c r="P32" s="747">
        <f t="shared" si="4"/>
        <v>775</v>
      </c>
      <c r="Q32" s="748"/>
      <c r="R32" s="749" t="e">
        <f>#REF!</f>
        <v>#REF!</v>
      </c>
      <c r="S32" s="750" t="e">
        <f t="shared" si="17"/>
        <v>#REF!</v>
      </c>
      <c r="T32" s="750"/>
      <c r="U32" s="747">
        <v>300</v>
      </c>
      <c r="V32" s="751">
        <v>1</v>
      </c>
      <c r="W32" s="747">
        <v>1396</v>
      </c>
      <c r="X32" s="747">
        <v>354300</v>
      </c>
      <c r="Y32" s="747">
        <v>10</v>
      </c>
      <c r="Z32" s="747">
        <v>4</v>
      </c>
      <c r="AA32" s="747">
        <f t="shared" si="22"/>
        <v>40</v>
      </c>
      <c r="AB32" s="747">
        <f t="shared" si="7"/>
        <v>12000</v>
      </c>
      <c r="AC32" s="748"/>
      <c r="AD32" s="937"/>
      <c r="AE32" s="957">
        <v>0</v>
      </c>
      <c r="AF32" s="957">
        <v>0</v>
      </c>
      <c r="AG32" s="957">
        <v>0</v>
      </c>
      <c r="AH32" s="957">
        <v>0</v>
      </c>
      <c r="AI32" s="957">
        <v>0</v>
      </c>
      <c r="AJ32" s="957">
        <v>0</v>
      </c>
      <c r="AK32" s="957">
        <v>0</v>
      </c>
      <c r="AL32" s="957">
        <v>0</v>
      </c>
      <c r="AM32" s="957">
        <v>0</v>
      </c>
      <c r="AN32" s="957">
        <v>0</v>
      </c>
      <c r="AO32" s="958"/>
      <c r="AP32" s="957">
        <f t="shared" si="18"/>
        <v>0</v>
      </c>
      <c r="AQ32" s="957">
        <f t="shared" si="8"/>
        <v>0</v>
      </c>
      <c r="AR32" s="957">
        <f t="shared" si="9"/>
        <v>0</v>
      </c>
      <c r="AS32" s="957">
        <f t="shared" si="10"/>
        <v>0</v>
      </c>
      <c r="AT32" s="957">
        <f t="shared" si="11"/>
        <v>0</v>
      </c>
      <c r="AU32" s="957">
        <f t="shared" si="12"/>
        <v>0</v>
      </c>
      <c r="AV32" s="957">
        <f t="shared" si="13"/>
        <v>0</v>
      </c>
      <c r="AW32" s="957">
        <f t="shared" si="14"/>
        <v>0</v>
      </c>
      <c r="AX32" s="957">
        <f t="shared" si="15"/>
        <v>0</v>
      </c>
    </row>
    <row r="33" spans="2:50" s="730" customFormat="1">
      <c r="B33" s="743"/>
      <c r="C33" s="744" t="s">
        <v>668</v>
      </c>
      <c r="D33" s="745">
        <v>96397457</v>
      </c>
      <c r="E33" s="745"/>
      <c r="F33" s="744" t="s">
        <v>709</v>
      </c>
      <c r="G33" s="745" t="s">
        <v>234</v>
      </c>
      <c r="H33" s="746" t="s">
        <v>688</v>
      </c>
      <c r="I33" s="746" t="str">
        <f t="shared" si="16"/>
        <v>Bulk</v>
      </c>
      <c r="J33" s="746" t="s">
        <v>279</v>
      </c>
      <c r="K33" s="747">
        <f t="shared" si="24"/>
        <v>8750</v>
      </c>
      <c r="L33" s="747">
        <v>700000</v>
      </c>
      <c r="M33" s="747">
        <f t="shared" si="1"/>
        <v>8750</v>
      </c>
      <c r="N33" s="747">
        <f t="shared" si="23"/>
        <v>8.75</v>
      </c>
      <c r="O33" s="747">
        <f t="shared" si="20"/>
        <v>5.3418803418803416</v>
      </c>
      <c r="P33" s="747">
        <f t="shared" si="4"/>
        <v>175</v>
      </c>
      <c r="Q33" s="748"/>
      <c r="R33" s="749">
        <f>'Galvastator Bulk&amp;Jack'!G114</f>
        <v>0.97395916135380889</v>
      </c>
      <c r="S33" s="750">
        <f t="shared" si="17"/>
        <v>681771.41294766625</v>
      </c>
      <c r="T33" s="750"/>
      <c r="U33" s="747">
        <v>80</v>
      </c>
      <c r="V33" s="751">
        <v>1</v>
      </c>
      <c r="W33" s="747">
        <f>X33/U33</f>
        <v>1638</v>
      </c>
      <c r="X33" s="747">
        <v>131040</v>
      </c>
      <c r="Y33" s="747">
        <v>5</v>
      </c>
      <c r="Z33" s="747">
        <v>10</v>
      </c>
      <c r="AA33" s="747">
        <f>Z33*Y33</f>
        <v>50</v>
      </c>
      <c r="AB33" s="747">
        <f t="shared" si="7"/>
        <v>4000</v>
      </c>
      <c r="AC33" s="748"/>
      <c r="AD33" s="937"/>
      <c r="AE33" s="957">
        <v>0</v>
      </c>
      <c r="AF33" s="957">
        <v>0</v>
      </c>
      <c r="AG33" s="957">
        <v>0</v>
      </c>
      <c r="AH33" s="957">
        <v>0</v>
      </c>
      <c r="AI33" s="957">
        <v>0</v>
      </c>
      <c r="AJ33" s="957">
        <v>0</v>
      </c>
      <c r="AK33" s="957">
        <v>0</v>
      </c>
      <c r="AL33" s="957">
        <v>0</v>
      </c>
      <c r="AM33" s="957">
        <v>0</v>
      </c>
      <c r="AN33" s="957">
        <v>0</v>
      </c>
      <c r="AO33" s="958"/>
      <c r="AP33" s="957">
        <f t="shared" si="18"/>
        <v>0</v>
      </c>
      <c r="AQ33" s="957">
        <f t="shared" si="8"/>
        <v>0</v>
      </c>
      <c r="AR33" s="957">
        <f t="shared" si="9"/>
        <v>0</v>
      </c>
      <c r="AS33" s="957">
        <f t="shared" si="10"/>
        <v>0</v>
      </c>
      <c r="AT33" s="957">
        <f t="shared" si="11"/>
        <v>0</v>
      </c>
      <c r="AU33" s="957">
        <f t="shared" si="12"/>
        <v>0</v>
      </c>
      <c r="AV33" s="957">
        <f t="shared" si="13"/>
        <v>0</v>
      </c>
      <c r="AW33" s="957">
        <f t="shared" si="14"/>
        <v>0</v>
      </c>
      <c r="AX33" s="957">
        <f t="shared" si="15"/>
        <v>0</v>
      </c>
    </row>
    <row r="34" spans="2:50" s="730" customFormat="1">
      <c r="B34" s="743"/>
      <c r="C34" s="744" t="s">
        <v>668</v>
      </c>
      <c r="D34" s="753">
        <v>99813217</v>
      </c>
      <c r="E34" s="745"/>
      <c r="F34" s="744" t="s">
        <v>708</v>
      </c>
      <c r="G34" s="745" t="s">
        <v>233</v>
      </c>
      <c r="H34" s="746" t="s">
        <v>685</v>
      </c>
      <c r="I34" s="746" t="str">
        <f t="shared" si="16"/>
        <v>Bulk</v>
      </c>
      <c r="J34" s="746" t="s">
        <v>279</v>
      </c>
      <c r="K34" s="747">
        <f t="shared" si="24"/>
        <v>18000</v>
      </c>
      <c r="L34" s="747">
        <v>5400000</v>
      </c>
      <c r="M34" s="747">
        <f t="shared" si="1"/>
        <v>18000</v>
      </c>
      <c r="N34" s="747">
        <f t="shared" si="23"/>
        <v>18</v>
      </c>
      <c r="O34" s="747">
        <f t="shared" si="20"/>
        <v>15.241320914479255</v>
      </c>
      <c r="P34" s="747">
        <f t="shared" si="4"/>
        <v>562.5</v>
      </c>
      <c r="Q34" s="748"/>
      <c r="R34" s="749" t="e">
        <f>#REF!</f>
        <v>#REF!</v>
      </c>
      <c r="S34" s="750" t="e">
        <f t="shared" si="17"/>
        <v>#REF!</v>
      </c>
      <c r="T34" s="750"/>
      <c r="U34" s="747">
        <v>300</v>
      </c>
      <c r="V34" s="751">
        <v>1</v>
      </c>
      <c r="W34" s="747">
        <v>1396</v>
      </c>
      <c r="X34" s="747">
        <v>354300</v>
      </c>
      <c r="Y34" s="747">
        <v>8</v>
      </c>
      <c r="Z34" s="747">
        <v>4</v>
      </c>
      <c r="AA34" s="747">
        <f>Y34*Z34</f>
        <v>32</v>
      </c>
      <c r="AB34" s="747">
        <f t="shared" si="7"/>
        <v>9600</v>
      </c>
      <c r="AC34" s="748"/>
      <c r="AD34" s="937"/>
      <c r="AE34" s="957">
        <v>0</v>
      </c>
      <c r="AF34" s="957">
        <v>0</v>
      </c>
      <c r="AG34" s="957">
        <v>0</v>
      </c>
      <c r="AH34" s="957">
        <v>0</v>
      </c>
      <c r="AI34" s="957">
        <v>0</v>
      </c>
      <c r="AJ34" s="957">
        <v>0</v>
      </c>
      <c r="AK34" s="957">
        <v>0</v>
      </c>
      <c r="AL34" s="957">
        <v>0</v>
      </c>
      <c r="AM34" s="957">
        <v>0</v>
      </c>
      <c r="AN34" s="957">
        <v>0</v>
      </c>
      <c r="AO34" s="958"/>
      <c r="AP34" s="957">
        <f t="shared" si="18"/>
        <v>0</v>
      </c>
      <c r="AQ34" s="957">
        <f t="shared" si="8"/>
        <v>0</v>
      </c>
      <c r="AR34" s="957">
        <f t="shared" si="9"/>
        <v>0</v>
      </c>
      <c r="AS34" s="957">
        <f t="shared" si="10"/>
        <v>0</v>
      </c>
      <c r="AT34" s="957">
        <f t="shared" si="11"/>
        <v>0</v>
      </c>
      <c r="AU34" s="957">
        <f t="shared" si="12"/>
        <v>0</v>
      </c>
      <c r="AV34" s="957">
        <f t="shared" si="13"/>
        <v>0</v>
      </c>
      <c r="AW34" s="957">
        <f t="shared" si="14"/>
        <v>0</v>
      </c>
      <c r="AX34" s="957">
        <f t="shared" si="15"/>
        <v>0</v>
      </c>
    </row>
    <row r="35" spans="2:50" s="730" customFormat="1">
      <c r="B35" s="743"/>
      <c r="C35" s="744" t="s">
        <v>668</v>
      </c>
      <c r="D35" s="753">
        <v>96399382</v>
      </c>
      <c r="E35" s="745"/>
      <c r="F35" s="744" t="s">
        <v>709</v>
      </c>
      <c r="G35" s="745" t="s">
        <v>233</v>
      </c>
      <c r="H35" s="746" t="s">
        <v>688</v>
      </c>
      <c r="I35" s="746" t="str">
        <f t="shared" si="16"/>
        <v>Bulk</v>
      </c>
      <c r="J35" s="746" t="s">
        <v>279</v>
      </c>
      <c r="K35" s="747">
        <f t="shared" si="24"/>
        <v>16250</v>
      </c>
      <c r="L35" s="747">
        <v>1300000</v>
      </c>
      <c r="M35" s="747">
        <f t="shared" si="1"/>
        <v>16250</v>
      </c>
      <c r="N35" s="747">
        <f t="shared" si="23"/>
        <v>16.25</v>
      </c>
      <c r="O35" s="747">
        <f t="shared" si="20"/>
        <v>9.9206349206349209</v>
      </c>
      <c r="P35" s="747">
        <f t="shared" si="4"/>
        <v>406.25</v>
      </c>
      <c r="Q35" s="748"/>
      <c r="R35" s="749">
        <f>'Galvastator Bulk&amp;Jack'!D113</f>
        <v>0.90300919478451602</v>
      </c>
      <c r="S35" s="750">
        <f t="shared" si="17"/>
        <v>1173911.9532198708</v>
      </c>
      <c r="T35" s="750"/>
      <c r="U35" s="747">
        <v>80</v>
      </c>
      <c r="V35" s="751">
        <v>1</v>
      </c>
      <c r="W35" s="747">
        <f>X35/U35</f>
        <v>1638</v>
      </c>
      <c r="X35" s="747">
        <v>131040</v>
      </c>
      <c r="Y35" s="747">
        <v>8</v>
      </c>
      <c r="Z35" s="747">
        <v>5</v>
      </c>
      <c r="AA35" s="747">
        <f t="shared" ref="AA35:AA44" si="25">Z35*Y35</f>
        <v>40</v>
      </c>
      <c r="AB35" s="747">
        <f t="shared" si="7"/>
        <v>3200</v>
      </c>
      <c r="AC35" s="748"/>
      <c r="AD35" s="937"/>
      <c r="AE35" s="957">
        <v>0</v>
      </c>
      <c r="AF35" s="957">
        <v>0</v>
      </c>
      <c r="AG35" s="957">
        <v>0</v>
      </c>
      <c r="AH35" s="957">
        <v>0</v>
      </c>
      <c r="AI35" s="957">
        <v>0</v>
      </c>
      <c r="AJ35" s="957">
        <v>0</v>
      </c>
      <c r="AK35" s="957">
        <v>0</v>
      </c>
      <c r="AL35" s="957">
        <v>0</v>
      </c>
      <c r="AM35" s="957">
        <v>0</v>
      </c>
      <c r="AN35" s="957">
        <v>0</v>
      </c>
      <c r="AO35" s="958"/>
      <c r="AP35" s="957">
        <f t="shared" si="18"/>
        <v>0</v>
      </c>
      <c r="AQ35" s="957">
        <f t="shared" si="8"/>
        <v>0</v>
      </c>
      <c r="AR35" s="957">
        <f t="shared" si="9"/>
        <v>0</v>
      </c>
      <c r="AS35" s="957">
        <f t="shared" si="10"/>
        <v>0</v>
      </c>
      <c r="AT35" s="957">
        <f t="shared" si="11"/>
        <v>0</v>
      </c>
      <c r="AU35" s="957">
        <f t="shared" si="12"/>
        <v>0</v>
      </c>
      <c r="AV35" s="957">
        <f t="shared" si="13"/>
        <v>0</v>
      </c>
      <c r="AW35" s="957">
        <f t="shared" si="14"/>
        <v>0</v>
      </c>
      <c r="AX35" s="957">
        <f t="shared" si="15"/>
        <v>0</v>
      </c>
    </row>
    <row r="36" spans="2:50" s="730" customFormat="1">
      <c r="B36" s="743"/>
      <c r="C36" s="744" t="s">
        <v>668</v>
      </c>
      <c r="D36" s="745">
        <v>81451172</v>
      </c>
      <c r="E36" s="745">
        <v>81448900</v>
      </c>
      <c r="F36" s="744" t="s">
        <v>710</v>
      </c>
      <c r="G36" s="745" t="s">
        <v>233</v>
      </c>
      <c r="H36" s="746" t="s">
        <v>670</v>
      </c>
      <c r="I36" s="746" t="str">
        <f t="shared" si="16"/>
        <v>ITB</v>
      </c>
      <c r="J36" s="746" t="s">
        <v>672</v>
      </c>
      <c r="K36" s="747">
        <f t="shared" si="24"/>
        <v>39627</v>
      </c>
      <c r="L36" s="747">
        <v>237762</v>
      </c>
      <c r="M36" s="747">
        <f t="shared" si="1"/>
        <v>67920.678</v>
      </c>
      <c r="N36" s="747">
        <f t="shared" si="23"/>
        <v>67.920677999999995</v>
      </c>
      <c r="O36" s="747">
        <f t="shared" si="20"/>
        <v>9</v>
      </c>
      <c r="P36" s="747">
        <f t="shared" si="4"/>
        <v>521.40789473684208</v>
      </c>
      <c r="Q36" s="748"/>
      <c r="R36" s="749" t="e">
        <f>'Olympus-ITB &amp; OHB'!#REF!</f>
        <v>#REF!</v>
      </c>
      <c r="S36" s="750" t="e">
        <f t="shared" si="17"/>
        <v>#REF!</v>
      </c>
      <c r="T36" s="750"/>
      <c r="U36" s="747">
        <v>6</v>
      </c>
      <c r="V36" s="751">
        <v>1.714</v>
      </c>
      <c r="W36" s="747">
        <v>4403</v>
      </c>
      <c r="X36" s="747">
        <f t="shared" ref="X36:X44" si="26">W36*U36</f>
        <v>26418</v>
      </c>
      <c r="Y36" s="747">
        <v>19</v>
      </c>
      <c r="Z36" s="747">
        <v>4</v>
      </c>
      <c r="AA36" s="747">
        <f t="shared" si="25"/>
        <v>76</v>
      </c>
      <c r="AB36" s="747">
        <f t="shared" si="7"/>
        <v>456</v>
      </c>
      <c r="AC36" s="748"/>
      <c r="AD36" s="937"/>
      <c r="AE36" s="957">
        <v>2</v>
      </c>
      <c r="AF36" s="957">
        <v>0</v>
      </c>
      <c r="AG36" s="957">
        <v>0</v>
      </c>
      <c r="AH36" s="957">
        <v>0</v>
      </c>
      <c r="AI36" s="957">
        <v>0</v>
      </c>
      <c r="AJ36" s="957">
        <v>0</v>
      </c>
      <c r="AK36" s="957">
        <v>0</v>
      </c>
      <c r="AL36" s="957">
        <v>0</v>
      </c>
      <c r="AM36" s="957">
        <v>0</v>
      </c>
      <c r="AN36" s="957">
        <v>0</v>
      </c>
      <c r="AO36" s="958"/>
      <c r="AP36" s="957">
        <f t="shared" si="18"/>
        <v>475524</v>
      </c>
      <c r="AQ36" s="957">
        <f t="shared" si="8"/>
        <v>0</v>
      </c>
      <c r="AR36" s="957">
        <f t="shared" si="9"/>
        <v>0</v>
      </c>
      <c r="AS36" s="957">
        <f t="shared" si="10"/>
        <v>0</v>
      </c>
      <c r="AT36" s="957">
        <f t="shared" si="11"/>
        <v>0</v>
      </c>
      <c r="AU36" s="957">
        <f t="shared" si="12"/>
        <v>0</v>
      </c>
      <c r="AV36" s="957">
        <f t="shared" si="13"/>
        <v>0</v>
      </c>
      <c r="AW36" s="957">
        <f t="shared" si="14"/>
        <v>0</v>
      </c>
      <c r="AX36" s="957">
        <f t="shared" si="15"/>
        <v>0</v>
      </c>
    </row>
    <row r="37" spans="2:50" s="730" customFormat="1">
      <c r="B37" s="743"/>
      <c r="C37" s="744" t="s">
        <v>668</v>
      </c>
      <c r="D37" s="745">
        <v>81451173</v>
      </c>
      <c r="E37" s="745">
        <v>81448902</v>
      </c>
      <c r="F37" s="744" t="s">
        <v>711</v>
      </c>
      <c r="G37" s="745" t="s">
        <v>233</v>
      </c>
      <c r="H37" s="746" t="s">
        <v>670</v>
      </c>
      <c r="I37" s="746" t="str">
        <f t="shared" si="16"/>
        <v>ITB</v>
      </c>
      <c r="J37" s="746" t="s">
        <v>672</v>
      </c>
      <c r="K37" s="747">
        <f t="shared" si="24"/>
        <v>147060</v>
      </c>
      <c r="L37" s="747">
        <v>882360</v>
      </c>
      <c r="M37" s="747">
        <f t="shared" si="1"/>
        <v>252104.95799999998</v>
      </c>
      <c r="N37" s="747">
        <f t="shared" si="23"/>
        <v>252.10495799999998</v>
      </c>
      <c r="O37" s="747">
        <f t="shared" si="20"/>
        <v>33.399954576425166</v>
      </c>
      <c r="P37" s="747">
        <f t="shared" si="4"/>
        <v>1935</v>
      </c>
      <c r="Q37" s="748"/>
      <c r="R37" s="749" t="e">
        <f>'Olympus-ITB &amp; OHB'!#REF!</f>
        <v>#REF!</v>
      </c>
      <c r="S37" s="750" t="e">
        <f t="shared" si="17"/>
        <v>#REF!</v>
      </c>
      <c r="T37" s="750"/>
      <c r="U37" s="747">
        <v>6</v>
      </c>
      <c r="V37" s="751">
        <v>1.7142999999999999</v>
      </c>
      <c r="W37" s="747">
        <v>4403</v>
      </c>
      <c r="X37" s="747">
        <f t="shared" si="26"/>
        <v>26418</v>
      </c>
      <c r="Y37" s="747">
        <v>19</v>
      </c>
      <c r="Z37" s="747">
        <v>4</v>
      </c>
      <c r="AA37" s="747">
        <f t="shared" si="25"/>
        <v>76</v>
      </c>
      <c r="AB37" s="747">
        <f t="shared" si="7"/>
        <v>456</v>
      </c>
      <c r="AC37" s="748"/>
      <c r="AD37" s="937"/>
      <c r="AE37" s="957">
        <v>2</v>
      </c>
      <c r="AF37" s="957">
        <v>0</v>
      </c>
      <c r="AG37" s="957">
        <v>0</v>
      </c>
      <c r="AH37" s="957">
        <v>0</v>
      </c>
      <c r="AI37" s="957">
        <v>0</v>
      </c>
      <c r="AJ37" s="957">
        <v>0</v>
      </c>
      <c r="AK37" s="957">
        <v>0</v>
      </c>
      <c r="AL37" s="957">
        <v>0</v>
      </c>
      <c r="AM37" s="957">
        <v>0</v>
      </c>
      <c r="AN37" s="957">
        <v>0</v>
      </c>
      <c r="AO37" s="958"/>
      <c r="AP37" s="957">
        <f t="shared" si="18"/>
        <v>1764720</v>
      </c>
      <c r="AQ37" s="957">
        <f t="shared" si="8"/>
        <v>0</v>
      </c>
      <c r="AR37" s="957">
        <f t="shared" si="9"/>
        <v>0</v>
      </c>
      <c r="AS37" s="957">
        <f t="shared" si="10"/>
        <v>0</v>
      </c>
      <c r="AT37" s="957">
        <f t="shared" si="11"/>
        <v>0</v>
      </c>
      <c r="AU37" s="957">
        <f t="shared" si="12"/>
        <v>0</v>
      </c>
      <c r="AV37" s="957">
        <f t="shared" si="13"/>
        <v>0</v>
      </c>
      <c r="AW37" s="957">
        <f t="shared" si="14"/>
        <v>0</v>
      </c>
      <c r="AX37" s="957">
        <f t="shared" si="15"/>
        <v>0</v>
      </c>
    </row>
    <row r="38" spans="2:50" s="730" customFormat="1">
      <c r="B38" s="743"/>
      <c r="C38" s="744" t="s">
        <v>668</v>
      </c>
      <c r="D38" s="745">
        <v>81451451</v>
      </c>
      <c r="E38" s="745">
        <v>81448903</v>
      </c>
      <c r="F38" s="744" t="s">
        <v>712</v>
      </c>
      <c r="G38" s="745" t="s">
        <v>233</v>
      </c>
      <c r="H38" s="746" t="s">
        <v>670</v>
      </c>
      <c r="I38" s="746" t="str">
        <f t="shared" si="16"/>
        <v>OHB</v>
      </c>
      <c r="J38" s="746" t="s">
        <v>686</v>
      </c>
      <c r="K38" s="747">
        <f t="shared" si="24"/>
        <v>36180</v>
      </c>
      <c r="L38" s="747">
        <v>217080</v>
      </c>
      <c r="M38" s="747">
        <f t="shared" si="1"/>
        <v>61867.799999999996</v>
      </c>
      <c r="N38" s="747">
        <f t="shared" si="23"/>
        <v>61.867799999999995</v>
      </c>
      <c r="O38" s="747">
        <f t="shared" si="20"/>
        <v>13.4</v>
      </c>
      <c r="P38" s="747">
        <f t="shared" si="4"/>
        <v>723.6</v>
      </c>
      <c r="Q38" s="748"/>
      <c r="R38" s="749" t="e">
        <f>#REF!</f>
        <v>#REF!</v>
      </c>
      <c r="S38" s="750" t="e">
        <f t="shared" si="17"/>
        <v>#REF!</v>
      </c>
      <c r="T38" s="750"/>
      <c r="U38" s="747">
        <v>6</v>
      </c>
      <c r="V38" s="751">
        <v>1.71</v>
      </c>
      <c r="W38" s="747">
        <v>2700</v>
      </c>
      <c r="X38" s="747">
        <f t="shared" si="26"/>
        <v>16200</v>
      </c>
      <c r="Y38" s="747">
        <v>5</v>
      </c>
      <c r="Z38" s="747">
        <v>10</v>
      </c>
      <c r="AA38" s="747">
        <f t="shared" si="25"/>
        <v>50</v>
      </c>
      <c r="AB38" s="747">
        <f t="shared" si="7"/>
        <v>300</v>
      </c>
      <c r="AC38" s="748"/>
      <c r="AD38" s="937"/>
      <c r="AE38" s="957">
        <v>2</v>
      </c>
      <c r="AF38" s="957">
        <v>0</v>
      </c>
      <c r="AG38" s="957">
        <v>0</v>
      </c>
      <c r="AH38" s="957">
        <v>0</v>
      </c>
      <c r="AI38" s="957">
        <v>0</v>
      </c>
      <c r="AJ38" s="957">
        <v>0</v>
      </c>
      <c r="AK38" s="957">
        <v>0</v>
      </c>
      <c r="AL38" s="957">
        <v>0</v>
      </c>
      <c r="AM38" s="957">
        <v>0</v>
      </c>
      <c r="AN38" s="957">
        <v>0</v>
      </c>
      <c r="AO38" s="958"/>
      <c r="AP38" s="957">
        <f t="shared" si="18"/>
        <v>434160</v>
      </c>
      <c r="AQ38" s="957">
        <f t="shared" si="8"/>
        <v>0</v>
      </c>
      <c r="AR38" s="957">
        <f t="shared" si="9"/>
        <v>0</v>
      </c>
      <c r="AS38" s="957">
        <f t="shared" si="10"/>
        <v>0</v>
      </c>
      <c r="AT38" s="957">
        <f t="shared" si="11"/>
        <v>0</v>
      </c>
      <c r="AU38" s="957">
        <f t="shared" si="12"/>
        <v>0</v>
      </c>
      <c r="AV38" s="957">
        <f t="shared" si="13"/>
        <v>0</v>
      </c>
      <c r="AW38" s="957">
        <f t="shared" si="14"/>
        <v>0</v>
      </c>
      <c r="AX38" s="957">
        <f t="shared" si="15"/>
        <v>0</v>
      </c>
    </row>
    <row r="39" spans="2:50" s="730" customFormat="1">
      <c r="B39" s="743"/>
      <c r="C39" s="744" t="s">
        <v>668</v>
      </c>
      <c r="D39" s="745">
        <v>81451453</v>
      </c>
      <c r="E39" s="745">
        <v>81448904</v>
      </c>
      <c r="F39" s="744" t="s">
        <v>713</v>
      </c>
      <c r="G39" s="745" t="s">
        <v>233</v>
      </c>
      <c r="H39" s="746" t="s">
        <v>670</v>
      </c>
      <c r="I39" s="746" t="str">
        <f t="shared" si="16"/>
        <v>OHB</v>
      </c>
      <c r="J39" s="746" t="s">
        <v>686</v>
      </c>
      <c r="K39" s="747">
        <f t="shared" si="24"/>
        <v>54000</v>
      </c>
      <c r="L39" s="747">
        <v>324000</v>
      </c>
      <c r="M39" s="747">
        <f t="shared" si="1"/>
        <v>92340</v>
      </c>
      <c r="N39" s="747">
        <f t="shared" si="23"/>
        <v>92.34</v>
      </c>
      <c r="O39" s="747">
        <f t="shared" si="20"/>
        <v>20</v>
      </c>
      <c r="P39" s="747">
        <f t="shared" si="4"/>
        <v>1080</v>
      </c>
      <c r="Q39" s="748"/>
      <c r="R39" s="749" t="e">
        <f>#REF!</f>
        <v>#REF!</v>
      </c>
      <c r="S39" s="750" t="e">
        <f t="shared" si="17"/>
        <v>#REF!</v>
      </c>
      <c r="T39" s="750"/>
      <c r="U39" s="747">
        <v>6</v>
      </c>
      <c r="V39" s="751">
        <v>1.71</v>
      </c>
      <c r="W39" s="747">
        <v>2700</v>
      </c>
      <c r="X39" s="747">
        <f t="shared" si="26"/>
        <v>16200</v>
      </c>
      <c r="Y39" s="747">
        <v>5</v>
      </c>
      <c r="Z39" s="747">
        <v>10</v>
      </c>
      <c r="AA39" s="747">
        <f t="shared" si="25"/>
        <v>50</v>
      </c>
      <c r="AB39" s="747">
        <f t="shared" si="7"/>
        <v>300</v>
      </c>
      <c r="AC39" s="748"/>
      <c r="AD39" s="937"/>
      <c r="AE39" s="957">
        <v>2</v>
      </c>
      <c r="AF39" s="957">
        <v>0</v>
      </c>
      <c r="AG39" s="957">
        <v>0</v>
      </c>
      <c r="AH39" s="957">
        <v>0</v>
      </c>
      <c r="AI39" s="957">
        <v>0</v>
      </c>
      <c r="AJ39" s="957">
        <v>0</v>
      </c>
      <c r="AK39" s="957">
        <v>0</v>
      </c>
      <c r="AL39" s="957">
        <v>0</v>
      </c>
      <c r="AM39" s="957">
        <v>0</v>
      </c>
      <c r="AN39" s="957">
        <v>0</v>
      </c>
      <c r="AO39" s="958"/>
      <c r="AP39" s="957">
        <f t="shared" si="18"/>
        <v>648000</v>
      </c>
      <c r="AQ39" s="957">
        <f t="shared" si="8"/>
        <v>0</v>
      </c>
      <c r="AR39" s="957">
        <f t="shared" si="9"/>
        <v>0</v>
      </c>
      <c r="AS39" s="957">
        <f t="shared" si="10"/>
        <v>0</v>
      </c>
      <c r="AT39" s="957">
        <f t="shared" si="11"/>
        <v>0</v>
      </c>
      <c r="AU39" s="957">
        <f t="shared" si="12"/>
        <v>0</v>
      </c>
      <c r="AV39" s="957">
        <f t="shared" si="13"/>
        <v>0</v>
      </c>
      <c r="AW39" s="957">
        <f t="shared" si="14"/>
        <v>0</v>
      </c>
      <c r="AX39" s="957">
        <f t="shared" si="15"/>
        <v>0</v>
      </c>
    </row>
    <row r="40" spans="2:50" s="730" customFormat="1">
      <c r="B40" s="743"/>
      <c r="C40" s="744" t="s">
        <v>668</v>
      </c>
      <c r="D40" s="745">
        <v>81451174</v>
      </c>
      <c r="E40" s="745">
        <v>81448906</v>
      </c>
      <c r="F40" s="744" t="s">
        <v>714</v>
      </c>
      <c r="G40" s="745" t="s">
        <v>233</v>
      </c>
      <c r="H40" s="746" t="s">
        <v>674</v>
      </c>
      <c r="I40" s="746" t="str">
        <f t="shared" si="16"/>
        <v>ITB</v>
      </c>
      <c r="J40" s="746" t="s">
        <v>672</v>
      </c>
      <c r="K40" s="747">
        <f t="shared" si="24"/>
        <v>14966</v>
      </c>
      <c r="L40" s="747">
        <v>89796</v>
      </c>
      <c r="M40" s="747">
        <f t="shared" si="1"/>
        <v>44898</v>
      </c>
      <c r="N40" s="747">
        <f t="shared" si="23"/>
        <v>44.898000000000003</v>
      </c>
      <c r="O40" s="747">
        <f t="shared" si="20"/>
        <v>6.2125363221253629</v>
      </c>
      <c r="P40" s="747">
        <f t="shared" si="4"/>
        <v>356.33333333333331</v>
      </c>
      <c r="Q40" s="748"/>
      <c r="R40" s="752" t="e">
        <f>'Max XL-Global'!#REF!</f>
        <v>#REF!</v>
      </c>
      <c r="S40" s="750" t="e">
        <f t="shared" si="17"/>
        <v>#REF!</v>
      </c>
      <c r="T40" s="750"/>
      <c r="U40" s="747">
        <v>6</v>
      </c>
      <c r="V40" s="751">
        <v>3</v>
      </c>
      <c r="W40" s="747">
        <v>2409</v>
      </c>
      <c r="X40" s="747">
        <f t="shared" si="26"/>
        <v>14454</v>
      </c>
      <c r="Y40" s="747">
        <v>6</v>
      </c>
      <c r="Z40" s="747">
        <v>7</v>
      </c>
      <c r="AA40" s="747">
        <f t="shared" si="25"/>
        <v>42</v>
      </c>
      <c r="AB40" s="747">
        <f t="shared" si="7"/>
        <v>252</v>
      </c>
      <c r="AC40" s="748"/>
      <c r="AD40" s="937"/>
      <c r="AE40" s="957">
        <v>0</v>
      </c>
      <c r="AF40" s="957">
        <v>0</v>
      </c>
      <c r="AG40" s="957">
        <v>0</v>
      </c>
      <c r="AH40" s="957">
        <v>0</v>
      </c>
      <c r="AI40" s="957">
        <v>0</v>
      </c>
      <c r="AJ40" s="957">
        <v>0</v>
      </c>
      <c r="AK40" s="957">
        <v>0</v>
      </c>
      <c r="AL40" s="957">
        <v>0</v>
      </c>
      <c r="AM40" s="957">
        <v>2</v>
      </c>
      <c r="AN40" s="957">
        <v>0</v>
      </c>
      <c r="AO40" s="958"/>
      <c r="AP40" s="957">
        <f t="shared" si="18"/>
        <v>0</v>
      </c>
      <c r="AQ40" s="957">
        <f t="shared" si="8"/>
        <v>0</v>
      </c>
      <c r="AR40" s="957">
        <f t="shared" si="9"/>
        <v>0</v>
      </c>
      <c r="AS40" s="957">
        <f t="shared" si="10"/>
        <v>0</v>
      </c>
      <c r="AT40" s="957">
        <f t="shared" si="11"/>
        <v>0</v>
      </c>
      <c r="AU40" s="957">
        <f t="shared" si="12"/>
        <v>0</v>
      </c>
      <c r="AV40" s="957">
        <f t="shared" si="13"/>
        <v>0</v>
      </c>
      <c r="AW40" s="957">
        <f t="shared" si="14"/>
        <v>0</v>
      </c>
      <c r="AX40" s="957">
        <f t="shared" si="15"/>
        <v>179592</v>
      </c>
    </row>
    <row r="41" spans="2:50" s="730" customFormat="1">
      <c r="B41" s="743"/>
      <c r="C41" s="744" t="s">
        <v>668</v>
      </c>
      <c r="D41" s="745">
        <v>81451175</v>
      </c>
      <c r="E41" s="745">
        <v>81448907</v>
      </c>
      <c r="F41" s="744" t="s">
        <v>715</v>
      </c>
      <c r="G41" s="745" t="s">
        <v>233</v>
      </c>
      <c r="H41" s="746" t="s">
        <v>674</v>
      </c>
      <c r="I41" s="746" t="str">
        <f t="shared" si="16"/>
        <v>Refill</v>
      </c>
      <c r="J41" s="746" t="s">
        <v>692</v>
      </c>
      <c r="K41" s="747">
        <f t="shared" si="24"/>
        <v>103248</v>
      </c>
      <c r="L41" s="747">
        <v>619488</v>
      </c>
      <c r="M41" s="747">
        <f t="shared" si="1"/>
        <v>132157.44</v>
      </c>
      <c r="N41" s="747">
        <f t="shared" si="23"/>
        <v>132.15744000000001</v>
      </c>
      <c r="O41" s="747">
        <f t="shared" si="20"/>
        <v>27</v>
      </c>
      <c r="P41" s="747">
        <f t="shared" si="4"/>
        <v>1474.9714285714285</v>
      </c>
      <c r="Q41" s="748"/>
      <c r="R41" s="749" t="e">
        <f>'Max refill'!#REF!</f>
        <v>#REF!</v>
      </c>
      <c r="S41" s="750" t="e">
        <f t="shared" si="17"/>
        <v>#REF!</v>
      </c>
      <c r="T41" s="750"/>
      <c r="U41" s="747">
        <v>6</v>
      </c>
      <c r="V41" s="751">
        <v>1.28</v>
      </c>
      <c r="W41" s="747">
        <v>3824</v>
      </c>
      <c r="X41" s="747">
        <f t="shared" si="26"/>
        <v>22944</v>
      </c>
      <c r="Y41" s="747">
        <v>7</v>
      </c>
      <c r="Z41" s="747">
        <v>10</v>
      </c>
      <c r="AA41" s="747">
        <f t="shared" si="25"/>
        <v>70</v>
      </c>
      <c r="AB41" s="747">
        <f t="shared" si="7"/>
        <v>420</v>
      </c>
      <c r="AC41" s="748"/>
      <c r="AD41" s="937"/>
      <c r="AE41" s="957">
        <v>0</v>
      </c>
      <c r="AF41" s="957">
        <v>0</v>
      </c>
      <c r="AG41" s="957">
        <v>0</v>
      </c>
      <c r="AH41" s="957">
        <v>0</v>
      </c>
      <c r="AI41" s="957">
        <v>0</v>
      </c>
      <c r="AJ41" s="957">
        <v>0</v>
      </c>
      <c r="AK41" s="957">
        <v>0</v>
      </c>
      <c r="AL41" s="957">
        <v>0</v>
      </c>
      <c r="AM41" s="957">
        <v>16</v>
      </c>
      <c r="AN41" s="957">
        <v>0</v>
      </c>
      <c r="AO41" s="958"/>
      <c r="AP41" s="957">
        <f t="shared" si="18"/>
        <v>0</v>
      </c>
      <c r="AQ41" s="957">
        <f t="shared" si="8"/>
        <v>0</v>
      </c>
      <c r="AR41" s="957">
        <f t="shared" si="9"/>
        <v>0</v>
      </c>
      <c r="AS41" s="957">
        <f t="shared" si="10"/>
        <v>0</v>
      </c>
      <c r="AT41" s="957">
        <f t="shared" si="11"/>
        <v>0</v>
      </c>
      <c r="AU41" s="957">
        <f t="shared" si="12"/>
        <v>0</v>
      </c>
      <c r="AV41" s="957">
        <f t="shared" si="13"/>
        <v>0</v>
      </c>
      <c r="AW41" s="957">
        <f t="shared" si="14"/>
        <v>0</v>
      </c>
      <c r="AX41" s="957">
        <f t="shared" si="15"/>
        <v>9911808</v>
      </c>
    </row>
    <row r="42" spans="2:50" s="730" customFormat="1">
      <c r="B42" s="743"/>
      <c r="C42" s="744" t="s">
        <v>668</v>
      </c>
      <c r="D42" s="745">
        <v>81406700</v>
      </c>
      <c r="E42" s="745">
        <v>81404253</v>
      </c>
      <c r="F42" s="744" t="s">
        <v>716</v>
      </c>
      <c r="G42" s="745" t="s">
        <v>233</v>
      </c>
      <c r="H42" s="746" t="s">
        <v>670</v>
      </c>
      <c r="I42" s="746" t="str">
        <f t="shared" si="16"/>
        <v>ITB</v>
      </c>
      <c r="J42" s="746" t="s">
        <v>672</v>
      </c>
      <c r="K42" s="747">
        <f t="shared" si="24"/>
        <v>4403</v>
      </c>
      <c r="L42" s="747">
        <v>26418</v>
      </c>
      <c r="M42" s="747">
        <f t="shared" si="1"/>
        <v>7548.0628999999999</v>
      </c>
      <c r="N42" s="747">
        <f t="shared" si="23"/>
        <v>7.5480628999999997</v>
      </c>
      <c r="O42" s="747">
        <f t="shared" si="20"/>
        <v>1</v>
      </c>
      <c r="P42" s="747">
        <f>L42/AB42</f>
        <v>57.934210526315788</v>
      </c>
      <c r="Q42" s="748"/>
      <c r="R42" s="752">
        <v>0</v>
      </c>
      <c r="S42" s="750">
        <f t="shared" si="17"/>
        <v>0</v>
      </c>
      <c r="T42" s="750"/>
      <c r="U42" s="747">
        <v>6</v>
      </c>
      <c r="V42" s="751">
        <v>1.7142999999999999</v>
      </c>
      <c r="W42" s="747">
        <v>4403</v>
      </c>
      <c r="X42" s="747">
        <f t="shared" si="26"/>
        <v>26418</v>
      </c>
      <c r="Y42" s="747">
        <v>19</v>
      </c>
      <c r="Z42" s="747">
        <v>4</v>
      </c>
      <c r="AA42" s="747">
        <f t="shared" si="25"/>
        <v>76</v>
      </c>
      <c r="AB42" s="747">
        <f t="shared" si="7"/>
        <v>456</v>
      </c>
      <c r="AC42" s="748"/>
      <c r="AD42" s="937"/>
      <c r="AE42" s="957">
        <v>2</v>
      </c>
      <c r="AF42" s="957">
        <v>0</v>
      </c>
      <c r="AG42" s="957">
        <v>0</v>
      </c>
      <c r="AH42" s="957">
        <v>0</v>
      </c>
      <c r="AI42" s="957">
        <v>0</v>
      </c>
      <c r="AJ42" s="957">
        <v>0</v>
      </c>
      <c r="AK42" s="957">
        <v>0</v>
      </c>
      <c r="AL42" s="957">
        <v>0</v>
      </c>
      <c r="AM42" s="957">
        <v>0</v>
      </c>
      <c r="AN42" s="957">
        <v>0</v>
      </c>
      <c r="AO42" s="958"/>
      <c r="AP42" s="957">
        <f t="shared" si="18"/>
        <v>52836</v>
      </c>
      <c r="AQ42" s="957">
        <f t="shared" si="8"/>
        <v>0</v>
      </c>
      <c r="AR42" s="957">
        <f t="shared" si="9"/>
        <v>0</v>
      </c>
      <c r="AS42" s="957">
        <f t="shared" si="10"/>
        <v>0</v>
      </c>
      <c r="AT42" s="957">
        <f t="shared" si="11"/>
        <v>0</v>
      </c>
      <c r="AU42" s="957">
        <f t="shared" si="12"/>
        <v>0</v>
      </c>
      <c r="AV42" s="957">
        <f t="shared" si="13"/>
        <v>0</v>
      </c>
      <c r="AW42" s="957">
        <f t="shared" si="14"/>
        <v>0</v>
      </c>
      <c r="AX42" s="957">
        <f t="shared" si="15"/>
        <v>0</v>
      </c>
    </row>
    <row r="43" spans="2:50" s="730" customFormat="1">
      <c r="B43" s="743"/>
      <c r="C43" s="744" t="s">
        <v>668</v>
      </c>
      <c r="D43" s="745">
        <v>81511049</v>
      </c>
      <c r="E43" s="745">
        <v>81511046</v>
      </c>
      <c r="F43" s="744" t="s">
        <v>717</v>
      </c>
      <c r="G43" s="745" t="s">
        <v>233</v>
      </c>
      <c r="H43" s="746" t="s">
        <v>685</v>
      </c>
      <c r="I43" s="746" t="str">
        <f t="shared" si="16"/>
        <v>OHB</v>
      </c>
      <c r="J43" s="746" t="s">
        <v>686</v>
      </c>
      <c r="K43" s="747">
        <f t="shared" si="24"/>
        <v>5130</v>
      </c>
      <c r="L43" s="747">
        <v>123120</v>
      </c>
      <c r="M43" s="747">
        <f t="shared" si="1"/>
        <v>2462.4</v>
      </c>
      <c r="N43" s="747">
        <f t="shared" si="23"/>
        <v>2.4624000000000001</v>
      </c>
      <c r="O43" s="747">
        <f t="shared" si="20"/>
        <v>1</v>
      </c>
      <c r="P43" s="754">
        <v>0</v>
      </c>
      <c r="Q43" s="748"/>
      <c r="R43" s="749" t="e">
        <f>#REF!</f>
        <v>#REF!</v>
      </c>
      <c r="S43" s="750" t="e">
        <f t="shared" si="17"/>
        <v>#REF!</v>
      </c>
      <c r="T43" s="750"/>
      <c r="U43" s="747">
        <v>24</v>
      </c>
      <c r="V43" s="751">
        <v>0.48</v>
      </c>
      <c r="W43" s="747">
        <v>5130</v>
      </c>
      <c r="X43" s="747">
        <f t="shared" si="26"/>
        <v>123120</v>
      </c>
      <c r="Y43" s="754"/>
      <c r="Z43" s="754"/>
      <c r="AA43" s="747">
        <f t="shared" si="25"/>
        <v>0</v>
      </c>
      <c r="AB43" s="747">
        <f t="shared" si="7"/>
        <v>0</v>
      </c>
      <c r="AC43" s="748"/>
      <c r="AD43" s="937"/>
      <c r="AE43" s="957">
        <v>0</v>
      </c>
      <c r="AF43" s="957">
        <v>1</v>
      </c>
      <c r="AG43" s="957">
        <v>0</v>
      </c>
      <c r="AH43" s="957">
        <v>0</v>
      </c>
      <c r="AI43" s="957">
        <v>0</v>
      </c>
      <c r="AJ43" s="957">
        <v>0</v>
      </c>
      <c r="AK43" s="957">
        <v>0</v>
      </c>
      <c r="AL43" s="957">
        <v>0</v>
      </c>
      <c r="AM43" s="957">
        <v>0</v>
      </c>
      <c r="AN43" s="957">
        <v>0</v>
      </c>
      <c r="AO43" s="958"/>
      <c r="AP43" s="957">
        <f t="shared" ref="AP43:AP44" si="27">AE43*$L43</f>
        <v>0</v>
      </c>
      <c r="AQ43" s="957">
        <f t="shared" ref="AQ43:AQ44" si="28">AF43*$L43</f>
        <v>123120</v>
      </c>
      <c r="AR43" s="957">
        <f t="shared" ref="AR43:AR44" si="29">AG43*$L43</f>
        <v>0</v>
      </c>
      <c r="AS43" s="957">
        <f t="shared" ref="AS43:AS44" si="30">AH43*$L43</f>
        <v>0</v>
      </c>
      <c r="AT43" s="957">
        <f t="shared" ref="AT43:AT44" si="31">AI43*$L43</f>
        <v>0</v>
      </c>
      <c r="AU43" s="957">
        <f t="shared" ref="AU43:AU44" si="32">AJ43*$L43</f>
        <v>0</v>
      </c>
      <c r="AV43" s="957">
        <f t="shared" ref="AV43:AV44" si="33">AK43*$L43</f>
        <v>0</v>
      </c>
      <c r="AW43" s="957">
        <f t="shared" ref="AW43:AW44" si="34">AL43*$L43</f>
        <v>0</v>
      </c>
      <c r="AX43" s="957">
        <f t="shared" ref="AX43:AX44" si="35">AM43*$L43</f>
        <v>0</v>
      </c>
    </row>
    <row r="44" spans="2:50" s="730" customFormat="1" ht="14.4" thickBot="1">
      <c r="B44" s="938"/>
      <c r="C44" s="939" t="s">
        <v>668</v>
      </c>
      <c r="D44" s="940">
        <v>81511053</v>
      </c>
      <c r="E44" s="940">
        <v>81511051</v>
      </c>
      <c r="F44" s="939" t="s">
        <v>718</v>
      </c>
      <c r="G44" s="940" t="s">
        <v>233</v>
      </c>
      <c r="H44" s="941" t="s">
        <v>685</v>
      </c>
      <c r="I44" s="941" t="str">
        <f t="shared" si="16"/>
        <v>OHB</v>
      </c>
      <c r="J44" s="941" t="s">
        <v>686</v>
      </c>
      <c r="K44" s="942">
        <f t="shared" si="24"/>
        <v>5282</v>
      </c>
      <c r="L44" s="942">
        <v>126768</v>
      </c>
      <c r="M44" s="942">
        <f t="shared" si="1"/>
        <v>2535.36</v>
      </c>
      <c r="N44" s="942">
        <f t="shared" si="23"/>
        <v>2.5353600000000003</v>
      </c>
      <c r="O44" s="942">
        <f t="shared" si="20"/>
        <v>1</v>
      </c>
      <c r="P44" s="943">
        <v>0</v>
      </c>
      <c r="Q44" s="944"/>
      <c r="R44" s="945" t="e">
        <f>#REF!</f>
        <v>#REF!</v>
      </c>
      <c r="S44" s="946" t="e">
        <f t="shared" si="17"/>
        <v>#REF!</v>
      </c>
      <c r="T44" s="946"/>
      <c r="U44" s="942">
        <v>24</v>
      </c>
      <c r="V44" s="947">
        <v>0.48</v>
      </c>
      <c r="W44" s="942">
        <v>5282</v>
      </c>
      <c r="X44" s="942">
        <f t="shared" si="26"/>
        <v>126768</v>
      </c>
      <c r="Y44" s="943"/>
      <c r="Z44" s="943"/>
      <c r="AA44" s="942">
        <f t="shared" si="25"/>
        <v>0</v>
      </c>
      <c r="AB44" s="942">
        <f t="shared" si="7"/>
        <v>0</v>
      </c>
      <c r="AC44" s="944"/>
      <c r="AD44" s="942"/>
      <c r="AE44" s="959">
        <v>0</v>
      </c>
      <c r="AF44" s="959">
        <v>1</v>
      </c>
      <c r="AG44" s="959">
        <v>0</v>
      </c>
      <c r="AH44" s="959">
        <v>0</v>
      </c>
      <c r="AI44" s="959">
        <v>0</v>
      </c>
      <c r="AJ44" s="959">
        <v>0</v>
      </c>
      <c r="AK44" s="959">
        <v>0</v>
      </c>
      <c r="AL44" s="959">
        <v>0</v>
      </c>
      <c r="AM44" s="959">
        <v>0</v>
      </c>
      <c r="AN44" s="959">
        <v>0</v>
      </c>
      <c r="AO44" s="959"/>
      <c r="AP44" s="959">
        <f t="shared" si="27"/>
        <v>0</v>
      </c>
      <c r="AQ44" s="959">
        <f t="shared" si="28"/>
        <v>126768</v>
      </c>
      <c r="AR44" s="959">
        <f t="shared" si="29"/>
        <v>0</v>
      </c>
      <c r="AS44" s="959">
        <f t="shared" si="30"/>
        <v>0</v>
      </c>
      <c r="AT44" s="959">
        <f t="shared" si="31"/>
        <v>0</v>
      </c>
      <c r="AU44" s="959">
        <f t="shared" si="32"/>
        <v>0</v>
      </c>
      <c r="AV44" s="959">
        <f t="shared" si="33"/>
        <v>0</v>
      </c>
      <c r="AW44" s="959">
        <f t="shared" si="34"/>
        <v>0</v>
      </c>
      <c r="AX44" s="959">
        <f t="shared" si="35"/>
        <v>0</v>
      </c>
    </row>
    <row r="45" spans="2:50" s="730" customFormat="1" ht="14.4" thickTop="1">
      <c r="B45" s="948"/>
      <c r="C45" s="948"/>
      <c r="D45" s="949"/>
      <c r="E45" s="948"/>
      <c r="F45" s="950"/>
      <c r="G45" s="950"/>
      <c r="H45" s="950"/>
      <c r="I45" s="950"/>
      <c r="J45" s="950"/>
      <c r="K45" s="962">
        <f t="shared" ref="K45:P45" si="36">SUBTOTAL(9,K4:K44)</f>
        <v>4825215.9063286148</v>
      </c>
      <c r="L45" s="962">
        <f t="shared" si="36"/>
        <v>38890843.148371473</v>
      </c>
      <c r="M45" s="962">
        <f t="shared" si="36"/>
        <v>7513572.3634283282</v>
      </c>
      <c r="N45" s="962">
        <f t="shared" si="36"/>
        <v>7523.4081889000008</v>
      </c>
      <c r="O45" s="962">
        <f t="shared" si="36"/>
        <v>1832.1600433239521</v>
      </c>
      <c r="P45" s="962">
        <f t="shared" si="36"/>
        <v>90433.596822925858</v>
      </c>
      <c r="Q45" s="951"/>
      <c r="R45" s="951"/>
      <c r="S45" s="963" t="e">
        <f>SUBTOTAL(9,S4:S44)</f>
        <v>#REF!</v>
      </c>
      <c r="T45" s="952"/>
      <c r="U45" s="950"/>
      <c r="V45" s="950"/>
      <c r="W45" s="950"/>
      <c r="X45" s="950"/>
      <c r="Y45" s="950"/>
      <c r="Z45" s="950"/>
      <c r="AA45" s="950"/>
      <c r="AB45" s="950"/>
      <c r="AC45" s="951"/>
      <c r="AD45" s="953"/>
      <c r="AE45" s="960"/>
      <c r="AF45" s="960"/>
      <c r="AG45" s="960"/>
      <c r="AH45" s="960"/>
      <c r="AI45" s="960"/>
      <c r="AJ45" s="960"/>
      <c r="AK45" s="960"/>
      <c r="AL45" s="960"/>
      <c r="AM45" s="960"/>
      <c r="AN45" s="960"/>
      <c r="AO45" s="960"/>
      <c r="AP45" s="961">
        <f>SUBTOTAL(9,AP4:AP44)</f>
        <v>56313894.147619046</v>
      </c>
      <c r="AQ45" s="961">
        <f t="shared" ref="AQ45:AX45" si="37">SUBTOTAL(9,AQ4:AQ44)</f>
        <v>1838569.1220967798</v>
      </c>
      <c r="AR45" s="961">
        <f t="shared" si="37"/>
        <v>20647910.040346369</v>
      </c>
      <c r="AS45" s="961">
        <f t="shared" si="37"/>
        <v>20938351.900761906</v>
      </c>
      <c r="AT45" s="961">
        <f t="shared" si="37"/>
        <v>3588566.711488524</v>
      </c>
      <c r="AU45" s="961">
        <f t="shared" si="37"/>
        <v>423376.45715655602</v>
      </c>
      <c r="AV45" s="961">
        <f t="shared" si="37"/>
        <v>9139468.6944449004</v>
      </c>
      <c r="AW45" s="961">
        <f t="shared" si="37"/>
        <v>10533879.612993181</v>
      </c>
      <c r="AX45" s="961">
        <f t="shared" si="37"/>
        <v>22184269.49836747</v>
      </c>
    </row>
    <row r="46" spans="2:50" s="730" customFormat="1">
      <c r="B46" s="755"/>
      <c r="C46" s="755"/>
      <c r="D46" s="735"/>
      <c r="E46" s="755"/>
      <c r="F46" s="755"/>
      <c r="G46" s="757"/>
      <c r="H46" s="757"/>
      <c r="I46" s="757"/>
      <c r="J46" s="757"/>
      <c r="K46" s="757"/>
      <c r="L46" s="757"/>
      <c r="M46" s="757"/>
      <c r="N46" s="757"/>
      <c r="O46" s="757"/>
      <c r="P46" s="757"/>
      <c r="Q46" s="758"/>
      <c r="R46" s="758"/>
      <c r="S46" s="759"/>
      <c r="T46" s="759"/>
      <c r="U46" s="757"/>
      <c r="V46" s="757"/>
      <c r="W46" s="757"/>
      <c r="X46" s="757"/>
      <c r="Y46" s="757"/>
      <c r="Z46" s="757"/>
      <c r="AA46" s="757"/>
      <c r="AB46" s="757"/>
      <c r="AC46" s="758"/>
      <c r="AD46" s="736"/>
      <c r="AE46" s="736"/>
      <c r="AF46" s="736"/>
      <c r="AG46" s="736"/>
      <c r="AH46" s="736"/>
      <c r="AI46" s="736"/>
      <c r="AJ46" s="736"/>
      <c r="AK46" s="736"/>
      <c r="AL46" s="736"/>
      <c r="AM46" s="736"/>
      <c r="AN46" s="736"/>
      <c r="AO46" s="736"/>
      <c r="AP46" s="764"/>
      <c r="AQ46" s="736"/>
      <c r="AR46" s="736"/>
      <c r="AS46" s="736"/>
      <c r="AT46" s="736"/>
      <c r="AU46" s="736"/>
      <c r="AV46" s="736"/>
      <c r="AW46" s="736"/>
      <c r="AX46" s="736"/>
    </row>
    <row r="47" spans="2:50" s="730" customFormat="1">
      <c r="B47" s="755"/>
      <c r="C47" s="755"/>
      <c r="D47" s="735"/>
      <c r="E47" s="755"/>
      <c r="F47" s="755"/>
      <c r="G47" s="755"/>
      <c r="H47" s="756"/>
      <c r="I47" s="760"/>
      <c r="J47" s="761" t="s">
        <v>719</v>
      </c>
      <c r="K47" s="757">
        <f>SUM(K4:K42)</f>
        <v>4814803.9063286148</v>
      </c>
      <c r="L47" s="757">
        <f>SUM(L4:L44)</f>
        <v>38890843.148371473</v>
      </c>
      <c r="M47" s="757">
        <f>SUM(M4:M44)</f>
        <v>7513572.3634283282</v>
      </c>
      <c r="N47" s="757">
        <f>SUM(N4:N44)</f>
        <v>7523.4081889000008</v>
      </c>
      <c r="O47" s="757">
        <f>SUM(O4:O9,O12:O15,O17,O19:O44)</f>
        <v>1832.1600433239521</v>
      </c>
      <c r="P47" s="757">
        <f>SUM(P4:P9,P12:P15,P17,P19:P42)</f>
        <v>90433.596822925858</v>
      </c>
      <c r="Q47" s="758"/>
      <c r="R47" s="758"/>
      <c r="S47" s="758"/>
      <c r="T47" s="758"/>
      <c r="U47" s="757"/>
      <c r="V47" s="757"/>
      <c r="W47" s="757"/>
      <c r="X47" s="757"/>
      <c r="Y47" s="757"/>
      <c r="Z47" s="757"/>
      <c r="AA47" s="757"/>
      <c r="AB47" s="757"/>
      <c r="AC47" s="758"/>
    </row>
    <row r="48" spans="2:50" s="730" customFormat="1">
      <c r="B48" s="755"/>
      <c r="C48" s="755"/>
      <c r="D48" s="735"/>
      <c r="E48" s="755"/>
      <c r="F48" s="755"/>
      <c r="G48" s="755"/>
      <c r="H48" s="756"/>
      <c r="I48" s="760"/>
      <c r="J48" s="761" t="s">
        <v>720</v>
      </c>
      <c r="K48" s="757">
        <f t="shared" ref="K48:P48" si="38">K47/12</f>
        <v>401233.6588607179</v>
      </c>
      <c r="L48" s="757">
        <f t="shared" si="38"/>
        <v>3240903.5956976227</v>
      </c>
      <c r="M48" s="757">
        <f t="shared" si="38"/>
        <v>626131.03028569405</v>
      </c>
      <c r="N48" s="757">
        <f t="shared" si="38"/>
        <v>626.95068240833336</v>
      </c>
      <c r="O48" s="757">
        <f t="shared" si="38"/>
        <v>152.68000361032935</v>
      </c>
      <c r="P48" s="757">
        <f t="shared" si="38"/>
        <v>7536.1330685771545</v>
      </c>
      <c r="Q48" s="758"/>
      <c r="R48" s="758"/>
      <c r="S48" s="758"/>
      <c r="T48" s="758"/>
      <c r="U48" s="757"/>
      <c r="V48" s="757"/>
      <c r="W48" s="757"/>
      <c r="X48" s="757"/>
      <c r="Y48" s="757"/>
      <c r="Z48" s="757"/>
      <c r="AA48" s="757"/>
      <c r="AB48" s="757"/>
      <c r="AC48" s="758"/>
    </row>
    <row r="49" spans="2:29">
      <c r="B49" s="755"/>
      <c r="C49" s="755"/>
      <c r="D49" s="735"/>
      <c r="E49" s="755"/>
      <c r="F49" s="755"/>
      <c r="G49" s="755"/>
      <c r="H49" s="760"/>
      <c r="I49" s="760"/>
      <c r="J49" s="761" t="s">
        <v>721</v>
      </c>
      <c r="K49" s="757">
        <f t="shared" ref="K49:P49" si="39">K47/52</f>
        <v>92592.382814011828</v>
      </c>
      <c r="L49" s="757">
        <f t="shared" si="39"/>
        <v>747900.82977637451</v>
      </c>
      <c r="M49" s="757">
        <f t="shared" si="39"/>
        <v>144491.77621977555</v>
      </c>
      <c r="N49" s="757">
        <f t="shared" si="39"/>
        <v>144.68092670961539</v>
      </c>
      <c r="O49" s="757">
        <f t="shared" si="39"/>
        <v>35.233846986999076</v>
      </c>
      <c r="P49" s="757">
        <f t="shared" si="39"/>
        <v>1739.1076312101127</v>
      </c>
      <c r="Q49" s="758"/>
      <c r="R49" s="758"/>
      <c r="S49" s="758"/>
      <c r="T49" s="758"/>
      <c r="U49" s="757"/>
      <c r="V49" s="757"/>
      <c r="W49" s="757"/>
      <c r="X49" s="757"/>
      <c r="Y49" s="757"/>
      <c r="Z49" s="757"/>
      <c r="AA49" s="757"/>
      <c r="AB49" s="757"/>
      <c r="AC49" s="758"/>
    </row>
    <row r="50" spans="2:29">
      <c r="B50" s="755"/>
      <c r="C50" s="755"/>
      <c r="D50" s="735"/>
      <c r="E50" s="755"/>
      <c r="F50" s="755"/>
      <c r="G50" s="755"/>
      <c r="H50" s="760"/>
      <c r="I50" s="760"/>
      <c r="J50" s="760"/>
      <c r="K50" s="757"/>
      <c r="L50" s="757"/>
      <c r="M50" s="757"/>
      <c r="N50" s="757"/>
      <c r="O50" s="757"/>
      <c r="P50" s="757"/>
      <c r="Q50" s="758"/>
      <c r="R50" s="758"/>
      <c r="S50" s="758"/>
      <c r="T50" s="758"/>
      <c r="U50" s="757"/>
      <c r="V50" s="757"/>
      <c r="W50" s="757"/>
      <c r="X50" s="757"/>
      <c r="Y50" s="757"/>
      <c r="Z50" s="757"/>
      <c r="AA50" s="757"/>
      <c r="AB50" s="757"/>
      <c r="AC50" s="758"/>
    </row>
    <row r="51" spans="2:29">
      <c r="B51" s="755"/>
      <c r="C51" s="755"/>
      <c r="D51" s="735"/>
      <c r="E51" s="755"/>
      <c r="F51" s="755"/>
      <c r="G51" s="755"/>
      <c r="H51" s="760"/>
      <c r="I51" s="760"/>
      <c r="J51" s="761" t="s">
        <v>722</v>
      </c>
      <c r="K51" s="757">
        <f>SUM(K4,K5,K6,K7,K12,K13,K14,K15,K17,K19,K20,K21,K22,K23,K24,K25,K32,K33,K34,K35,K36,K37,K38,K39,K40,K41,K42,K43,K44)</f>
        <v>2663130.2953394083</v>
      </c>
      <c r="L51" s="757">
        <f>SUM(L4,L5,L6,L7,L12,L13,L14,L15,L17,L19,L20,L21,L22,L23,L24,L25,L32,L33,L34,L35,L36,L37,L38,L39,L40,L41,L42,L43,L44)</f>
        <v>34335747.897059724</v>
      </c>
      <c r="M51" s="757">
        <f>SUM(M4,M5,M6,M7,M12,M13,M14,M15,M17,M19,M20,M21,M22,M23,M24,M25,M32,M33,M34,M35,M36,M37,M38,M39,M40,M41,M42,M43,M44)</f>
        <v>5375976.7054365855</v>
      </c>
      <c r="N51" s="757">
        <f>SUM(N4,N5,N6,N7,N12,N13,N14,N15,N17,N19,N20,N21,N22,N23,N24,N25,N32,N33,N34,N35,N36,N37,N38,N39,N40,N41,N42,N43,N44)</f>
        <v>5387.8346989000011</v>
      </c>
      <c r="O51" s="757">
        <f>SUM(O4,O5,O6,O7,O12,O13,O14,O15,O17,O19,O20,O21,O22,O23,O24,O25,O33,O35,O36,O37,O38,O39,O40,O41,O42,O43,O44)</f>
        <v>992.60721016153366</v>
      </c>
      <c r="P51" s="757">
        <f>SUM(P4,P5,P6,P7,P12,P13,P14,P15,P17,P19,P20,P21,P22,P23,P24,P25,P32,P33,P34,P35,P36,P37,P38,P39,P40,P41,P42)</f>
        <v>47502.220764811565</v>
      </c>
      <c r="Q51" s="758"/>
      <c r="R51" s="758"/>
      <c r="S51" s="758"/>
      <c r="T51" s="758"/>
      <c r="U51" s="757"/>
      <c r="V51" s="757"/>
      <c r="W51" s="757"/>
      <c r="X51" s="757"/>
      <c r="Y51" s="757"/>
      <c r="Z51" s="757"/>
      <c r="AA51" s="757"/>
      <c r="AB51" s="757"/>
      <c r="AC51" s="758"/>
    </row>
    <row r="52" spans="2:29">
      <c r="B52" s="755"/>
      <c r="C52" s="755"/>
      <c r="D52" s="735"/>
      <c r="E52" s="755"/>
      <c r="F52" s="755"/>
      <c r="G52" s="755"/>
      <c r="H52" s="760"/>
      <c r="I52" s="760"/>
      <c r="J52" s="761" t="s">
        <v>723</v>
      </c>
      <c r="K52" s="757">
        <f t="shared" ref="K52:P52" si="40">K51/12</f>
        <v>221927.52461161735</v>
      </c>
      <c r="L52" s="757">
        <f t="shared" si="40"/>
        <v>2861312.3247549771</v>
      </c>
      <c r="M52" s="757">
        <f t="shared" si="40"/>
        <v>447998.05878638214</v>
      </c>
      <c r="N52" s="757">
        <f t="shared" si="40"/>
        <v>448.98622490833344</v>
      </c>
      <c r="O52" s="757">
        <f t="shared" si="40"/>
        <v>82.717267513461138</v>
      </c>
      <c r="P52" s="757">
        <f t="shared" si="40"/>
        <v>3958.5183970676303</v>
      </c>
      <c r="Q52" s="758"/>
      <c r="R52" s="758"/>
      <c r="S52" s="758"/>
      <c r="T52" s="758"/>
      <c r="U52" s="757"/>
      <c r="V52" s="757"/>
      <c r="W52" s="757"/>
      <c r="X52" s="757"/>
      <c r="Y52" s="757"/>
      <c r="Z52" s="757"/>
      <c r="AA52" s="757"/>
      <c r="AB52" s="757"/>
      <c r="AC52" s="758"/>
    </row>
    <row r="53" spans="2:29">
      <c r="B53" s="755"/>
      <c r="C53" s="755"/>
      <c r="D53" s="735"/>
      <c r="E53" s="755"/>
      <c r="F53" s="755"/>
      <c r="G53" s="755"/>
      <c r="H53" s="760"/>
      <c r="I53" s="760"/>
      <c r="J53" s="761" t="s">
        <v>724</v>
      </c>
      <c r="K53" s="757">
        <f t="shared" ref="K53:P53" si="41">K51/52</f>
        <v>51214.044141142469</v>
      </c>
      <c r="L53" s="757">
        <f t="shared" si="41"/>
        <v>660302.84417422547</v>
      </c>
      <c r="M53" s="757">
        <f t="shared" si="41"/>
        <v>103384.16741224202</v>
      </c>
      <c r="N53" s="757">
        <f t="shared" si="41"/>
        <v>103.61220574807695</v>
      </c>
      <c r="O53" s="757">
        <f t="shared" si="41"/>
        <v>19.088600195414109</v>
      </c>
      <c r="P53" s="757">
        <f t="shared" si="41"/>
        <v>913.50424547714545</v>
      </c>
      <c r="Q53" s="758"/>
      <c r="R53" s="758"/>
      <c r="S53" s="758"/>
      <c r="T53" s="758"/>
      <c r="U53" s="757"/>
      <c r="V53" s="757"/>
      <c r="W53" s="757"/>
      <c r="X53" s="757"/>
      <c r="Y53" s="757"/>
      <c r="Z53" s="757"/>
      <c r="AA53" s="757"/>
      <c r="AB53" s="757"/>
      <c r="AC53" s="758"/>
    </row>
    <row r="54" spans="2:29">
      <c r="B54" s="755"/>
      <c r="C54" s="755"/>
      <c r="D54" s="735"/>
      <c r="E54" s="755"/>
      <c r="F54" s="755"/>
      <c r="G54" s="755"/>
      <c r="H54" s="760"/>
      <c r="I54" s="760"/>
      <c r="J54" s="760"/>
      <c r="K54" s="757"/>
      <c r="L54" s="757"/>
      <c r="M54" s="757"/>
      <c r="N54" s="757"/>
      <c r="O54" s="757"/>
      <c r="P54" s="757"/>
      <c r="Q54" s="758"/>
      <c r="R54" s="758"/>
      <c r="S54" s="758"/>
      <c r="T54" s="758"/>
      <c r="U54" s="757"/>
      <c r="V54" s="757"/>
      <c r="W54" s="757"/>
      <c r="X54" s="757"/>
      <c r="Y54" s="757"/>
      <c r="Z54" s="757"/>
      <c r="AA54" s="757"/>
      <c r="AB54" s="757"/>
      <c r="AC54" s="758"/>
    </row>
    <row r="55" spans="2:29">
      <c r="B55" s="755"/>
      <c r="C55" s="755"/>
      <c r="D55" s="735"/>
      <c r="E55" s="755"/>
      <c r="F55" s="755"/>
      <c r="G55" s="755"/>
      <c r="H55" s="760"/>
      <c r="I55" s="760"/>
      <c r="J55" s="760"/>
      <c r="K55" s="757"/>
      <c r="L55" s="757"/>
      <c r="M55" s="757"/>
      <c r="N55" s="757"/>
      <c r="O55" s="757"/>
      <c r="P55" s="757"/>
      <c r="Q55" s="758"/>
      <c r="R55" s="758"/>
      <c r="S55" s="758"/>
      <c r="T55" s="758"/>
      <c r="U55" s="757"/>
      <c r="V55" s="757"/>
      <c r="W55" s="757"/>
      <c r="X55" s="757"/>
      <c r="Y55" s="757"/>
      <c r="Z55" s="757"/>
      <c r="AA55" s="757"/>
      <c r="AB55" s="757"/>
      <c r="AC55" s="758"/>
    </row>
    <row r="56" spans="2:29">
      <c r="B56" s="755"/>
      <c r="C56" s="755"/>
      <c r="D56" s="735"/>
      <c r="E56" s="755"/>
      <c r="F56" s="755"/>
      <c r="G56" s="755"/>
      <c r="H56" s="760"/>
      <c r="I56" s="760"/>
      <c r="J56" s="760"/>
      <c r="K56" s="757"/>
      <c r="L56" s="757"/>
      <c r="M56" s="757"/>
      <c r="N56" s="757"/>
      <c r="O56" s="757"/>
      <c r="P56" s="757"/>
      <c r="Q56" s="758"/>
      <c r="R56" s="758"/>
      <c r="S56" s="758"/>
      <c r="T56" s="758"/>
      <c r="U56" s="757"/>
      <c r="V56" s="757"/>
      <c r="W56" s="757"/>
      <c r="X56" s="757"/>
      <c r="Y56" s="757"/>
      <c r="Z56" s="757"/>
      <c r="AA56" s="757"/>
      <c r="AB56" s="757"/>
      <c r="AC56" s="758"/>
    </row>
    <row r="57" spans="2:29">
      <c r="B57" s="755"/>
      <c r="C57" s="755"/>
      <c r="D57" s="735"/>
      <c r="E57" s="755"/>
      <c r="F57" s="755"/>
      <c r="G57" s="755"/>
      <c r="H57" s="760"/>
      <c r="I57" s="760"/>
      <c r="J57" s="760"/>
      <c r="K57" s="757"/>
      <c r="L57" s="757"/>
      <c r="M57" s="757"/>
      <c r="N57" s="757"/>
      <c r="O57" s="757"/>
      <c r="P57" s="757"/>
      <c r="Q57" s="758"/>
      <c r="R57" s="758"/>
      <c r="S57" s="758"/>
      <c r="T57" s="758"/>
      <c r="U57" s="757"/>
      <c r="V57" s="757"/>
      <c r="W57" s="757"/>
      <c r="X57" s="757"/>
      <c r="Y57" s="757"/>
      <c r="Z57" s="757"/>
      <c r="AA57" s="757"/>
      <c r="AB57" s="757"/>
      <c r="AC57" s="758"/>
    </row>
    <row r="58" spans="2:29">
      <c r="B58" s="755"/>
      <c r="C58" s="755"/>
      <c r="D58" s="735"/>
      <c r="E58" s="755"/>
      <c r="F58" s="755"/>
      <c r="G58" s="755"/>
      <c r="H58" s="760"/>
      <c r="I58" s="760"/>
      <c r="J58" s="760"/>
      <c r="K58" s="757"/>
      <c r="L58" s="757"/>
      <c r="M58" s="757"/>
      <c r="N58" s="757"/>
      <c r="O58" s="757"/>
      <c r="P58" s="757"/>
      <c r="Q58" s="758"/>
      <c r="R58" s="758"/>
      <c r="S58" s="758"/>
      <c r="T58" s="758"/>
      <c r="U58" s="757"/>
      <c r="V58" s="757"/>
      <c r="W58" s="757"/>
      <c r="X58" s="757"/>
      <c r="Y58" s="757"/>
      <c r="Z58" s="757"/>
      <c r="AA58" s="757"/>
      <c r="AB58" s="757"/>
      <c r="AC58" s="758"/>
    </row>
    <row r="59" spans="2:29">
      <c r="B59" s="755"/>
      <c r="C59" s="755"/>
      <c r="D59" s="735"/>
      <c r="E59" s="755"/>
      <c r="F59" s="755"/>
      <c r="G59" s="755"/>
      <c r="H59" s="760"/>
      <c r="I59" s="760"/>
      <c r="J59" s="760"/>
      <c r="K59" s="757"/>
      <c r="L59" s="757"/>
      <c r="M59" s="757"/>
      <c r="N59" s="757"/>
      <c r="O59" s="757"/>
      <c r="P59" s="757"/>
      <c r="Q59" s="758"/>
      <c r="R59" s="758"/>
      <c r="S59" s="758"/>
      <c r="T59" s="758"/>
      <c r="U59" s="757"/>
      <c r="V59" s="757"/>
      <c r="W59" s="757"/>
      <c r="X59" s="757"/>
      <c r="Y59" s="757"/>
      <c r="Z59" s="757"/>
      <c r="AA59" s="757"/>
      <c r="AB59" s="757"/>
      <c r="AC59" s="758"/>
    </row>
    <row r="60" spans="2:29">
      <c r="B60" s="755"/>
      <c r="C60" s="755"/>
      <c r="D60" s="735"/>
      <c r="E60" s="755"/>
      <c r="F60" s="755"/>
      <c r="G60" s="755"/>
      <c r="H60" s="760"/>
      <c r="I60" s="760"/>
      <c r="J60" s="760"/>
      <c r="K60" s="757"/>
      <c r="L60" s="757"/>
      <c r="M60" s="757"/>
      <c r="N60" s="757"/>
      <c r="O60" s="757"/>
      <c r="P60" s="757"/>
      <c r="Q60" s="758"/>
      <c r="R60" s="758"/>
      <c r="S60" s="758"/>
      <c r="T60" s="758"/>
      <c r="U60" s="757"/>
      <c r="V60" s="757"/>
      <c r="W60" s="757"/>
      <c r="X60" s="757"/>
      <c r="Y60" s="757"/>
      <c r="Z60" s="757"/>
      <c r="AA60" s="757"/>
      <c r="AB60" s="757"/>
      <c r="AC60" s="758"/>
    </row>
    <row r="61" spans="2:29">
      <c r="B61" s="755"/>
      <c r="C61" s="755"/>
      <c r="D61" s="735"/>
      <c r="E61" s="755"/>
      <c r="F61" s="755"/>
      <c r="G61" s="755"/>
      <c r="H61" s="760"/>
      <c r="I61" s="760"/>
      <c r="J61" s="760"/>
      <c r="K61" s="757"/>
      <c r="L61" s="757"/>
      <c r="M61" s="757"/>
      <c r="N61" s="757"/>
      <c r="O61" s="757"/>
      <c r="P61" s="757"/>
      <c r="Q61" s="758"/>
      <c r="R61" s="758"/>
      <c r="S61" s="758"/>
      <c r="T61" s="758"/>
      <c r="U61" s="757"/>
      <c r="V61" s="757"/>
      <c r="W61" s="757"/>
      <c r="X61" s="757"/>
      <c r="Y61" s="757"/>
      <c r="Z61" s="757"/>
      <c r="AA61" s="757"/>
      <c r="AB61" s="757"/>
      <c r="AC61" s="758"/>
    </row>
    <row r="62" spans="2:29">
      <c r="B62" s="755"/>
      <c r="C62" s="755"/>
      <c r="D62" s="735"/>
      <c r="E62" s="755"/>
      <c r="F62" s="755"/>
      <c r="G62" s="755"/>
      <c r="H62" s="760"/>
      <c r="I62" s="760"/>
      <c r="J62" s="760"/>
      <c r="K62" s="757"/>
      <c r="L62" s="757"/>
      <c r="M62" s="757"/>
      <c r="N62" s="757"/>
      <c r="O62" s="757"/>
      <c r="P62" s="757"/>
      <c r="Q62" s="758"/>
      <c r="R62" s="758"/>
      <c r="S62" s="758"/>
      <c r="T62" s="758"/>
      <c r="U62" s="757"/>
      <c r="V62" s="757"/>
      <c r="W62" s="757"/>
      <c r="X62" s="757"/>
      <c r="Y62" s="757"/>
      <c r="Z62" s="757"/>
      <c r="AA62" s="757"/>
      <c r="AB62" s="757"/>
      <c r="AC62" s="758"/>
    </row>
    <row r="63" spans="2:29">
      <c r="B63" s="755"/>
      <c r="C63" s="755"/>
      <c r="D63" s="735"/>
      <c r="E63" s="755"/>
      <c r="F63" s="755"/>
      <c r="G63" s="755"/>
      <c r="H63" s="760"/>
      <c r="I63" s="760"/>
      <c r="J63" s="760"/>
      <c r="K63" s="757"/>
      <c r="L63" s="757"/>
      <c r="M63" s="757"/>
      <c r="N63" s="757"/>
      <c r="O63" s="757"/>
      <c r="P63" s="757"/>
      <c r="Q63" s="758"/>
      <c r="R63" s="758"/>
      <c r="S63" s="758"/>
      <c r="T63" s="758"/>
      <c r="U63" s="757"/>
      <c r="V63" s="757"/>
      <c r="W63" s="757"/>
      <c r="X63" s="757"/>
      <c r="Y63" s="757"/>
      <c r="Z63" s="757"/>
      <c r="AA63" s="757"/>
      <c r="AB63" s="757"/>
      <c r="AC63" s="758"/>
    </row>
    <row r="64" spans="2:29">
      <c r="B64" s="755"/>
      <c r="C64" s="755"/>
      <c r="D64" s="735"/>
      <c r="E64" s="755"/>
      <c r="F64" s="755"/>
      <c r="G64" s="755"/>
      <c r="H64" s="760"/>
      <c r="I64" s="760"/>
      <c r="J64" s="760"/>
      <c r="K64" s="757"/>
      <c r="L64" s="757"/>
      <c r="M64" s="757"/>
      <c r="N64" s="757"/>
      <c r="O64" s="757"/>
      <c r="P64" s="757"/>
      <c r="Q64" s="758"/>
      <c r="R64" s="758"/>
      <c r="S64" s="758"/>
      <c r="T64" s="758"/>
      <c r="U64" s="757"/>
      <c r="V64" s="757"/>
      <c r="W64" s="757"/>
      <c r="X64" s="757"/>
      <c r="Y64" s="757"/>
      <c r="Z64" s="757"/>
      <c r="AA64" s="757"/>
      <c r="AB64" s="757"/>
      <c r="AC64" s="758"/>
    </row>
    <row r="65" spans="2:29">
      <c r="B65" s="755"/>
      <c r="C65" s="755"/>
      <c r="D65" s="735"/>
      <c r="E65" s="755"/>
      <c r="F65" s="755"/>
      <c r="G65" s="755"/>
      <c r="H65" s="760"/>
      <c r="I65" s="760"/>
      <c r="J65" s="760"/>
      <c r="K65" s="757"/>
      <c r="L65" s="757"/>
      <c r="M65" s="757"/>
      <c r="N65" s="757"/>
      <c r="O65" s="757"/>
      <c r="P65" s="757"/>
      <c r="Q65" s="758"/>
      <c r="R65" s="758"/>
      <c r="S65" s="758"/>
      <c r="T65" s="758"/>
      <c r="U65" s="757"/>
      <c r="V65" s="757"/>
      <c r="W65" s="757"/>
      <c r="X65" s="757"/>
      <c r="Y65" s="757"/>
      <c r="Z65" s="757"/>
      <c r="AA65" s="757"/>
      <c r="AB65" s="757"/>
      <c r="AC65" s="758"/>
    </row>
    <row r="66" spans="2:29">
      <c r="B66" s="755"/>
      <c r="C66" s="755"/>
      <c r="D66" s="735"/>
      <c r="E66" s="755"/>
      <c r="F66" s="755"/>
      <c r="G66" s="755"/>
      <c r="H66" s="760"/>
      <c r="I66" s="760"/>
      <c r="J66" s="760"/>
      <c r="K66" s="757"/>
      <c r="L66" s="757"/>
      <c r="M66" s="757"/>
      <c r="N66" s="757"/>
      <c r="O66" s="757"/>
      <c r="P66" s="757"/>
      <c r="Q66" s="758"/>
      <c r="R66" s="758"/>
      <c r="S66" s="758"/>
      <c r="T66" s="758"/>
      <c r="U66" s="757"/>
      <c r="V66" s="757"/>
      <c r="W66" s="757"/>
      <c r="X66" s="757"/>
      <c r="Y66" s="757"/>
      <c r="Z66" s="757"/>
      <c r="AA66" s="757"/>
      <c r="AB66" s="757"/>
      <c r="AC66" s="758"/>
    </row>
    <row r="67" spans="2:29">
      <c r="B67" s="755"/>
      <c r="C67" s="755"/>
      <c r="D67" s="735"/>
      <c r="E67" s="755"/>
      <c r="F67" s="755"/>
      <c r="G67" s="755"/>
      <c r="H67" s="760"/>
      <c r="I67" s="760"/>
      <c r="J67" s="760"/>
      <c r="K67" s="757"/>
      <c r="L67" s="757"/>
      <c r="M67" s="757"/>
      <c r="N67" s="757"/>
      <c r="O67" s="757"/>
      <c r="P67" s="757"/>
      <c r="Q67" s="758"/>
      <c r="R67" s="758"/>
      <c r="S67" s="758"/>
      <c r="T67" s="758"/>
      <c r="U67" s="757"/>
      <c r="V67" s="757"/>
      <c r="W67" s="757"/>
      <c r="X67" s="757"/>
      <c r="Y67" s="757"/>
      <c r="Z67" s="757"/>
      <c r="AA67" s="757"/>
      <c r="AB67" s="757"/>
      <c r="AC67" s="758"/>
    </row>
    <row r="68" spans="2:29">
      <c r="B68" s="755"/>
      <c r="C68" s="755"/>
      <c r="D68" s="735"/>
      <c r="E68" s="755"/>
      <c r="F68" s="755"/>
      <c r="G68" s="755"/>
      <c r="H68" s="760"/>
      <c r="I68" s="760"/>
      <c r="J68" s="760"/>
      <c r="K68" s="757"/>
      <c r="L68" s="757"/>
      <c r="M68" s="757"/>
      <c r="N68" s="757"/>
      <c r="O68" s="757"/>
      <c r="P68" s="757"/>
      <c r="Q68" s="758"/>
      <c r="R68" s="758"/>
      <c r="S68" s="758"/>
      <c r="T68" s="758"/>
      <c r="U68" s="757"/>
      <c r="V68" s="757"/>
      <c r="W68" s="757"/>
      <c r="X68" s="757"/>
      <c r="Y68" s="757"/>
      <c r="Z68" s="757"/>
      <c r="AA68" s="757"/>
      <c r="AB68" s="757"/>
      <c r="AC68" s="758"/>
    </row>
    <row r="69" spans="2:29">
      <c r="B69" s="755"/>
      <c r="C69" s="755"/>
      <c r="D69" s="735"/>
      <c r="E69" s="755"/>
      <c r="F69" s="755"/>
      <c r="G69" s="755"/>
      <c r="H69" s="760"/>
      <c r="I69" s="760"/>
      <c r="J69" s="760"/>
      <c r="K69" s="757"/>
      <c r="L69" s="757"/>
      <c r="M69" s="757"/>
      <c r="N69" s="757"/>
      <c r="O69" s="757"/>
      <c r="P69" s="757"/>
      <c r="Q69" s="758"/>
      <c r="R69" s="758"/>
      <c r="S69" s="758"/>
      <c r="T69" s="758"/>
      <c r="U69" s="757"/>
      <c r="V69" s="757"/>
      <c r="W69" s="757"/>
      <c r="X69" s="757"/>
      <c r="Y69" s="757"/>
      <c r="Z69" s="757"/>
      <c r="AA69" s="757"/>
      <c r="AB69" s="757"/>
      <c r="AC69" s="758"/>
    </row>
    <row r="70" spans="2:29">
      <c r="B70" s="755"/>
      <c r="C70" s="755"/>
      <c r="D70" s="735"/>
      <c r="E70" s="755"/>
      <c r="F70" s="755"/>
      <c r="G70" s="755"/>
      <c r="H70" s="760"/>
      <c r="I70" s="760"/>
      <c r="J70" s="760"/>
      <c r="K70" s="757"/>
      <c r="L70" s="757"/>
      <c r="M70" s="757"/>
      <c r="N70" s="757"/>
      <c r="O70" s="757"/>
      <c r="P70" s="757"/>
      <c r="Q70" s="758"/>
      <c r="R70" s="758"/>
      <c r="S70" s="758"/>
      <c r="T70" s="758"/>
      <c r="U70" s="757"/>
      <c r="V70" s="757"/>
      <c r="W70" s="757"/>
      <c r="X70" s="757"/>
      <c r="Y70" s="757"/>
      <c r="Z70" s="757"/>
      <c r="AA70" s="757"/>
      <c r="AB70" s="757"/>
      <c r="AC70" s="758"/>
    </row>
    <row r="71" spans="2:29">
      <c r="B71" s="755"/>
      <c r="C71" s="755"/>
      <c r="D71" s="735"/>
      <c r="E71" s="755"/>
      <c r="F71" s="755"/>
      <c r="G71" s="755"/>
      <c r="H71" s="760"/>
      <c r="I71" s="760"/>
      <c r="J71" s="760"/>
      <c r="K71" s="757"/>
      <c r="L71" s="757"/>
      <c r="M71" s="757"/>
      <c r="N71" s="757"/>
      <c r="O71" s="757"/>
      <c r="P71" s="757"/>
      <c r="Q71" s="758"/>
      <c r="R71" s="758"/>
      <c r="S71" s="758"/>
      <c r="T71" s="758"/>
      <c r="U71" s="757"/>
      <c r="V71" s="757"/>
      <c r="W71" s="757"/>
      <c r="X71" s="757"/>
      <c r="Y71" s="757"/>
      <c r="Z71" s="757"/>
      <c r="AA71" s="757"/>
      <c r="AB71" s="757"/>
      <c r="AC71" s="758"/>
    </row>
    <row r="72" spans="2:29">
      <c r="B72" s="755"/>
      <c r="C72" s="755"/>
      <c r="D72" s="735"/>
      <c r="E72" s="755"/>
      <c r="F72" s="755"/>
      <c r="G72" s="755"/>
      <c r="H72" s="760"/>
      <c r="I72" s="760"/>
      <c r="J72" s="760"/>
      <c r="K72" s="757"/>
      <c r="L72" s="757"/>
      <c r="M72" s="757"/>
      <c r="N72" s="757"/>
      <c r="O72" s="757"/>
      <c r="P72" s="757"/>
      <c r="Q72" s="758"/>
      <c r="R72" s="758"/>
      <c r="S72" s="758"/>
      <c r="T72" s="758"/>
      <c r="U72" s="757"/>
      <c r="V72" s="757"/>
      <c r="W72" s="757"/>
      <c r="X72" s="757"/>
      <c r="Y72" s="757"/>
      <c r="Z72" s="757"/>
      <c r="AA72" s="757"/>
      <c r="AB72" s="757"/>
      <c r="AC72" s="758"/>
    </row>
    <row r="73" spans="2:29">
      <c r="B73" s="755"/>
      <c r="C73" s="755"/>
      <c r="D73" s="735"/>
      <c r="E73" s="755"/>
      <c r="F73" s="755"/>
      <c r="G73" s="755"/>
      <c r="H73" s="760"/>
      <c r="I73" s="760"/>
      <c r="J73" s="760"/>
      <c r="K73" s="757"/>
      <c r="L73" s="757"/>
      <c r="M73" s="757"/>
      <c r="N73" s="757"/>
      <c r="O73" s="757"/>
      <c r="P73" s="757"/>
      <c r="Q73" s="758"/>
      <c r="R73" s="758"/>
      <c r="S73" s="758"/>
      <c r="T73" s="758"/>
      <c r="U73" s="757"/>
      <c r="V73" s="757"/>
      <c r="W73" s="757"/>
      <c r="X73" s="757"/>
      <c r="Y73" s="757"/>
      <c r="Z73" s="757"/>
      <c r="AA73" s="757"/>
      <c r="AB73" s="757"/>
      <c r="AC73" s="758"/>
    </row>
    <row r="74" spans="2:29">
      <c r="B74" s="755"/>
      <c r="C74" s="755"/>
      <c r="D74" s="735"/>
      <c r="E74" s="755"/>
      <c r="F74" s="755"/>
      <c r="G74" s="755"/>
      <c r="H74" s="760"/>
      <c r="I74" s="760"/>
      <c r="J74" s="760"/>
      <c r="K74" s="757"/>
      <c r="L74" s="757"/>
      <c r="M74" s="757"/>
      <c r="N74" s="757"/>
      <c r="O74" s="757"/>
      <c r="P74" s="757"/>
      <c r="Q74" s="758"/>
      <c r="R74" s="758"/>
      <c r="S74" s="758"/>
      <c r="T74" s="758"/>
      <c r="U74" s="757"/>
      <c r="V74" s="757"/>
      <c r="W74" s="757"/>
      <c r="X74" s="757"/>
      <c r="Y74" s="757"/>
      <c r="Z74" s="757"/>
      <c r="AA74" s="757"/>
      <c r="AB74" s="757"/>
      <c r="AC74" s="758"/>
    </row>
    <row r="75" spans="2:29">
      <c r="B75" s="755"/>
      <c r="C75" s="755"/>
      <c r="D75" s="735"/>
      <c r="E75" s="755"/>
      <c r="F75" s="755"/>
      <c r="G75" s="755"/>
      <c r="H75" s="760"/>
      <c r="I75" s="760"/>
      <c r="J75" s="760"/>
      <c r="K75" s="757"/>
      <c r="L75" s="757"/>
      <c r="M75" s="757"/>
      <c r="N75" s="757"/>
      <c r="O75" s="757"/>
      <c r="P75" s="757"/>
      <c r="Q75" s="758"/>
      <c r="R75" s="758"/>
      <c r="S75" s="758"/>
      <c r="T75" s="758"/>
      <c r="U75" s="757"/>
      <c r="V75" s="757"/>
      <c r="W75" s="757"/>
      <c r="X75" s="757"/>
      <c r="Y75" s="757"/>
      <c r="Z75" s="757"/>
      <c r="AA75" s="757"/>
      <c r="AB75" s="757"/>
      <c r="AC75" s="758"/>
    </row>
    <row r="76" spans="2:29">
      <c r="B76" s="755"/>
      <c r="C76" s="755"/>
      <c r="D76" s="735"/>
      <c r="E76" s="755"/>
      <c r="F76" s="755"/>
      <c r="G76" s="755"/>
      <c r="H76" s="760"/>
      <c r="I76" s="760"/>
      <c r="J76" s="760"/>
      <c r="K76" s="757"/>
      <c r="L76" s="757"/>
      <c r="M76" s="757"/>
      <c r="N76" s="757"/>
      <c r="O76" s="757"/>
      <c r="P76" s="757"/>
      <c r="Q76" s="758"/>
      <c r="R76" s="758"/>
      <c r="S76" s="758"/>
      <c r="T76" s="758"/>
      <c r="U76" s="757"/>
      <c r="V76" s="757"/>
      <c r="W76" s="757"/>
      <c r="X76" s="757"/>
      <c r="Y76" s="757"/>
      <c r="Z76" s="757"/>
      <c r="AA76" s="757"/>
      <c r="AB76" s="757"/>
      <c r="AC76" s="758"/>
    </row>
    <row r="77" spans="2:29">
      <c r="B77" s="755"/>
      <c r="C77" s="755"/>
      <c r="D77" s="735"/>
      <c r="E77" s="755"/>
      <c r="F77" s="755"/>
      <c r="G77" s="755"/>
      <c r="H77" s="760"/>
      <c r="I77" s="760"/>
      <c r="J77" s="760"/>
      <c r="K77" s="757"/>
      <c r="L77" s="757"/>
      <c r="M77" s="757"/>
      <c r="N77" s="757"/>
      <c r="O77" s="757"/>
      <c r="P77" s="757"/>
      <c r="Q77" s="758"/>
      <c r="R77" s="758"/>
      <c r="S77" s="758"/>
      <c r="T77" s="758"/>
      <c r="U77" s="757"/>
      <c r="V77" s="757"/>
      <c r="W77" s="757"/>
      <c r="X77" s="757"/>
      <c r="Y77" s="757"/>
      <c r="Z77" s="757"/>
      <c r="AA77" s="757"/>
      <c r="AB77" s="757"/>
      <c r="AC77" s="758"/>
    </row>
    <row r="78" spans="2:29">
      <c r="B78" s="755"/>
      <c r="C78" s="755"/>
      <c r="D78" s="735"/>
      <c r="E78" s="755"/>
      <c r="F78" s="755"/>
      <c r="G78" s="755"/>
      <c r="H78" s="760"/>
      <c r="I78" s="760"/>
      <c r="J78" s="760"/>
      <c r="K78" s="757"/>
      <c r="L78" s="757"/>
      <c r="M78" s="757"/>
      <c r="N78" s="757"/>
      <c r="O78" s="757"/>
      <c r="P78" s="757"/>
      <c r="Q78" s="758"/>
      <c r="R78" s="758"/>
      <c r="S78" s="758"/>
      <c r="T78" s="758"/>
      <c r="U78" s="757"/>
      <c r="V78" s="757"/>
      <c r="W78" s="757"/>
      <c r="X78" s="757"/>
      <c r="Y78" s="757"/>
      <c r="Z78" s="757"/>
      <c r="AA78" s="757"/>
      <c r="AB78" s="757"/>
      <c r="AC78" s="758"/>
    </row>
    <row r="79" spans="2:29">
      <c r="B79" s="755"/>
      <c r="C79" s="755"/>
      <c r="D79" s="735"/>
      <c r="E79" s="755"/>
      <c r="F79" s="755"/>
      <c r="G79" s="755"/>
      <c r="H79" s="760"/>
      <c r="I79" s="760"/>
      <c r="J79" s="760"/>
      <c r="K79" s="757"/>
      <c r="L79" s="757"/>
      <c r="M79" s="757"/>
      <c r="N79" s="757"/>
      <c r="O79" s="757"/>
      <c r="P79" s="757"/>
      <c r="Q79" s="758"/>
      <c r="R79" s="758"/>
      <c r="S79" s="758"/>
      <c r="T79" s="758"/>
      <c r="U79" s="757"/>
      <c r="V79" s="757"/>
      <c r="W79" s="757"/>
      <c r="X79" s="757"/>
      <c r="Y79" s="757"/>
      <c r="Z79" s="757"/>
      <c r="AA79" s="757"/>
      <c r="AB79" s="757"/>
      <c r="AC79" s="758"/>
    </row>
    <row r="80" spans="2:29">
      <c r="B80" s="755"/>
      <c r="C80" s="755"/>
      <c r="D80" s="735"/>
      <c r="E80" s="755"/>
      <c r="F80" s="755"/>
      <c r="G80" s="755"/>
      <c r="H80" s="760"/>
      <c r="I80" s="760"/>
      <c r="J80" s="760"/>
      <c r="K80" s="757"/>
      <c r="L80" s="757"/>
      <c r="M80" s="757"/>
      <c r="N80" s="757"/>
      <c r="O80" s="757"/>
      <c r="P80" s="757"/>
      <c r="Q80" s="758"/>
      <c r="R80" s="758"/>
      <c r="S80" s="758"/>
      <c r="T80" s="758"/>
      <c r="U80" s="757"/>
      <c r="V80" s="757"/>
      <c r="W80" s="757"/>
      <c r="X80" s="757"/>
      <c r="Y80" s="757"/>
      <c r="Z80" s="757"/>
      <c r="AA80" s="757"/>
      <c r="AB80" s="757"/>
      <c r="AC80" s="758"/>
    </row>
    <row r="81" spans="2:29">
      <c r="B81" s="755"/>
      <c r="C81" s="755"/>
      <c r="D81" s="735"/>
      <c r="E81" s="755"/>
      <c r="F81" s="755"/>
      <c r="G81" s="755"/>
      <c r="H81" s="760"/>
      <c r="I81" s="760"/>
      <c r="J81" s="760"/>
      <c r="K81" s="757"/>
      <c r="L81" s="757"/>
      <c r="M81" s="757"/>
      <c r="N81" s="757"/>
      <c r="O81" s="757"/>
      <c r="P81" s="757"/>
      <c r="Q81" s="758"/>
      <c r="R81" s="758"/>
      <c r="S81" s="758"/>
      <c r="T81" s="758"/>
      <c r="U81" s="757"/>
      <c r="V81" s="757"/>
      <c r="W81" s="757"/>
      <c r="X81" s="757"/>
      <c r="Y81" s="757"/>
      <c r="Z81" s="757"/>
      <c r="AA81" s="757"/>
      <c r="AB81" s="757"/>
      <c r="AC81" s="758"/>
    </row>
    <row r="82" spans="2:29">
      <c r="B82" s="755"/>
      <c r="C82" s="755"/>
      <c r="D82" s="735"/>
      <c r="E82" s="755"/>
      <c r="F82" s="755"/>
      <c r="G82" s="755"/>
      <c r="H82" s="760"/>
      <c r="I82" s="760"/>
      <c r="J82" s="760"/>
      <c r="K82" s="757"/>
      <c r="L82" s="757"/>
      <c r="M82" s="757"/>
      <c r="N82" s="757"/>
      <c r="O82" s="757"/>
      <c r="P82" s="757"/>
      <c r="Q82" s="758"/>
      <c r="R82" s="758"/>
      <c r="S82" s="758"/>
      <c r="T82" s="758"/>
      <c r="U82" s="757"/>
      <c r="V82" s="757"/>
      <c r="W82" s="757"/>
      <c r="X82" s="757"/>
      <c r="Y82" s="757"/>
      <c r="Z82" s="757"/>
      <c r="AA82" s="757"/>
      <c r="AB82" s="757"/>
      <c r="AC82" s="758"/>
    </row>
    <row r="83" spans="2:29">
      <c r="B83" s="755"/>
      <c r="C83" s="755"/>
      <c r="D83" s="735"/>
      <c r="E83" s="755"/>
      <c r="F83" s="755"/>
      <c r="G83" s="755"/>
      <c r="H83" s="760"/>
      <c r="I83" s="760"/>
      <c r="J83" s="760"/>
      <c r="K83" s="757"/>
      <c r="L83" s="757"/>
      <c r="M83" s="757"/>
      <c r="N83" s="757"/>
      <c r="O83" s="757"/>
      <c r="P83" s="757"/>
      <c r="Q83" s="758"/>
      <c r="R83" s="758"/>
      <c r="S83" s="758"/>
      <c r="T83" s="758"/>
      <c r="U83" s="757"/>
      <c r="V83" s="757"/>
      <c r="W83" s="757"/>
      <c r="X83" s="757"/>
      <c r="Y83" s="757"/>
      <c r="Z83" s="757"/>
      <c r="AA83" s="757"/>
      <c r="AB83" s="757"/>
      <c r="AC83" s="758"/>
    </row>
    <row r="84" spans="2:29">
      <c r="B84" s="755"/>
      <c r="C84" s="755"/>
      <c r="D84" s="735"/>
      <c r="E84" s="755"/>
      <c r="F84" s="755"/>
      <c r="G84" s="755"/>
      <c r="H84" s="760"/>
      <c r="I84" s="760"/>
      <c r="J84" s="760"/>
      <c r="K84" s="757"/>
      <c r="L84" s="757"/>
      <c r="M84" s="757"/>
      <c r="N84" s="757"/>
      <c r="O84" s="757"/>
      <c r="P84" s="757"/>
      <c r="Q84" s="758"/>
      <c r="R84" s="758"/>
      <c r="S84" s="758"/>
      <c r="T84" s="758"/>
      <c r="U84" s="757"/>
      <c r="V84" s="757"/>
      <c r="W84" s="757"/>
      <c r="X84" s="757"/>
      <c r="Y84" s="757"/>
      <c r="Z84" s="757"/>
      <c r="AA84" s="757"/>
      <c r="AB84" s="757"/>
      <c r="AC84" s="758"/>
    </row>
    <row r="85" spans="2:29">
      <c r="B85" s="755"/>
      <c r="C85" s="755"/>
      <c r="D85" s="735"/>
      <c r="E85" s="755"/>
      <c r="F85" s="755"/>
      <c r="G85" s="755"/>
      <c r="H85" s="760"/>
      <c r="I85" s="760"/>
      <c r="J85" s="760"/>
      <c r="K85" s="757"/>
      <c r="L85" s="757"/>
      <c r="M85" s="757"/>
      <c r="N85" s="757"/>
      <c r="O85" s="757"/>
      <c r="P85" s="757"/>
      <c r="Q85" s="758"/>
      <c r="R85" s="758"/>
      <c r="S85" s="758"/>
      <c r="T85" s="758"/>
      <c r="U85" s="757"/>
      <c r="V85" s="757"/>
      <c r="W85" s="757"/>
      <c r="X85" s="757"/>
      <c r="Y85" s="757"/>
      <c r="Z85" s="757"/>
      <c r="AA85" s="757"/>
      <c r="AB85" s="757"/>
      <c r="AC85" s="758"/>
    </row>
    <row r="86" spans="2:29">
      <c r="B86" s="755"/>
      <c r="C86" s="755"/>
      <c r="D86" s="735"/>
      <c r="E86" s="755"/>
      <c r="F86" s="755"/>
      <c r="G86" s="755"/>
      <c r="H86" s="760"/>
      <c r="I86" s="760"/>
      <c r="J86" s="760"/>
      <c r="K86" s="757"/>
      <c r="L86" s="757"/>
      <c r="M86" s="757"/>
      <c r="N86" s="757"/>
      <c r="O86" s="757"/>
      <c r="P86" s="757"/>
      <c r="Q86" s="758"/>
      <c r="R86" s="758"/>
      <c r="S86" s="758"/>
      <c r="T86" s="758"/>
      <c r="U86" s="757"/>
      <c r="V86" s="757"/>
      <c r="W86" s="757"/>
      <c r="X86" s="757"/>
      <c r="Y86" s="757"/>
      <c r="Z86" s="757"/>
      <c r="AA86" s="757"/>
      <c r="AB86" s="757"/>
      <c r="AC86" s="758"/>
    </row>
    <row r="87" spans="2:29">
      <c r="B87" s="755"/>
      <c r="C87" s="755"/>
      <c r="D87" s="735"/>
      <c r="E87" s="755"/>
      <c r="F87" s="755"/>
      <c r="G87" s="755"/>
      <c r="H87" s="760"/>
      <c r="I87" s="760"/>
      <c r="J87" s="760"/>
      <c r="K87" s="757"/>
      <c r="L87" s="757"/>
      <c r="M87" s="757"/>
      <c r="N87" s="757"/>
      <c r="O87" s="757"/>
      <c r="P87" s="757"/>
      <c r="Q87" s="758"/>
      <c r="R87" s="758"/>
      <c r="S87" s="758"/>
      <c r="T87" s="758"/>
      <c r="U87" s="757"/>
      <c r="V87" s="757"/>
      <c r="W87" s="757"/>
      <c r="X87" s="757"/>
      <c r="Y87" s="757"/>
      <c r="Z87" s="757"/>
      <c r="AA87" s="757"/>
      <c r="AB87" s="757"/>
      <c r="AC87" s="758"/>
    </row>
    <row r="88" spans="2:29">
      <c r="B88" s="755"/>
      <c r="C88" s="755"/>
      <c r="D88" s="735"/>
      <c r="E88" s="755"/>
      <c r="F88" s="755"/>
      <c r="G88" s="755"/>
      <c r="H88" s="760"/>
      <c r="I88" s="760"/>
      <c r="J88" s="760"/>
      <c r="K88" s="757"/>
      <c r="L88" s="757"/>
      <c r="M88" s="757"/>
      <c r="N88" s="757"/>
      <c r="O88" s="757"/>
      <c r="P88" s="757"/>
      <c r="Q88" s="758"/>
      <c r="R88" s="758"/>
      <c r="S88" s="758"/>
      <c r="T88" s="758"/>
      <c r="U88" s="757"/>
      <c r="V88" s="757"/>
      <c r="W88" s="757"/>
      <c r="X88" s="757"/>
      <c r="Y88" s="757"/>
      <c r="Z88" s="757"/>
      <c r="AA88" s="757"/>
      <c r="AB88" s="757"/>
      <c r="AC88" s="758"/>
    </row>
    <row r="89" spans="2:29">
      <c r="B89" s="755"/>
      <c r="C89" s="755"/>
      <c r="D89" s="735"/>
      <c r="E89" s="755"/>
      <c r="F89" s="755"/>
      <c r="G89" s="755"/>
      <c r="H89" s="760"/>
      <c r="I89" s="760"/>
      <c r="J89" s="760"/>
      <c r="K89" s="757"/>
      <c r="L89" s="757"/>
      <c r="M89" s="757"/>
      <c r="N89" s="757"/>
      <c r="O89" s="757"/>
      <c r="P89" s="757"/>
      <c r="Q89" s="758"/>
      <c r="R89" s="758"/>
      <c r="S89" s="758"/>
      <c r="T89" s="758"/>
      <c r="U89" s="757"/>
      <c r="V89" s="757"/>
      <c r="W89" s="757"/>
      <c r="X89" s="757"/>
      <c r="Y89" s="757"/>
      <c r="Z89" s="757"/>
      <c r="AA89" s="757"/>
      <c r="AB89" s="757"/>
      <c r="AC89" s="758"/>
    </row>
    <row r="90" spans="2:29">
      <c r="B90" s="755"/>
      <c r="C90" s="755"/>
      <c r="D90" s="735"/>
      <c r="E90" s="755"/>
      <c r="F90" s="755"/>
      <c r="G90" s="755"/>
      <c r="H90" s="760"/>
      <c r="I90" s="760"/>
      <c r="J90" s="760"/>
      <c r="K90" s="757"/>
      <c r="L90" s="757"/>
      <c r="M90" s="757"/>
      <c r="N90" s="757"/>
      <c r="O90" s="757"/>
      <c r="P90" s="757"/>
      <c r="Q90" s="758"/>
      <c r="R90" s="758"/>
      <c r="S90" s="758"/>
      <c r="T90" s="758"/>
      <c r="U90" s="757"/>
      <c r="V90" s="757"/>
      <c r="W90" s="757"/>
      <c r="X90" s="757"/>
      <c r="Y90" s="757"/>
      <c r="Z90" s="757"/>
      <c r="AA90" s="757"/>
      <c r="AB90" s="757"/>
      <c r="AC90" s="758"/>
    </row>
    <row r="91" spans="2:29">
      <c r="B91" s="755"/>
      <c r="C91" s="755"/>
      <c r="D91" s="735"/>
      <c r="E91" s="755"/>
      <c r="F91" s="755"/>
      <c r="G91" s="755"/>
      <c r="H91" s="760"/>
      <c r="I91" s="760"/>
      <c r="J91" s="760"/>
      <c r="K91" s="757"/>
      <c r="L91" s="757"/>
      <c r="M91" s="757"/>
      <c r="N91" s="757"/>
      <c r="O91" s="757"/>
      <c r="P91" s="757"/>
      <c r="Q91" s="758"/>
      <c r="R91" s="758"/>
      <c r="S91" s="758"/>
      <c r="T91" s="758"/>
      <c r="U91" s="757"/>
      <c r="V91" s="757"/>
      <c r="W91" s="757"/>
      <c r="X91" s="757"/>
      <c r="Y91" s="757"/>
      <c r="Z91" s="757"/>
      <c r="AA91" s="757"/>
      <c r="AB91" s="757"/>
      <c r="AC91" s="758"/>
    </row>
    <row r="92" spans="2:29">
      <c r="B92" s="755"/>
      <c r="C92" s="755"/>
      <c r="D92" s="735"/>
      <c r="E92" s="755"/>
      <c r="F92" s="755"/>
      <c r="G92" s="755"/>
      <c r="H92" s="760"/>
      <c r="I92" s="760"/>
      <c r="J92" s="760"/>
      <c r="K92" s="757"/>
      <c r="L92" s="757"/>
      <c r="M92" s="757"/>
      <c r="N92" s="757"/>
      <c r="O92" s="757"/>
      <c r="P92" s="757"/>
      <c r="Q92" s="758"/>
      <c r="R92" s="758"/>
      <c r="S92" s="758"/>
      <c r="T92" s="758"/>
      <c r="U92" s="757"/>
      <c r="V92" s="757"/>
      <c r="W92" s="757"/>
      <c r="X92" s="757"/>
      <c r="Y92" s="757"/>
      <c r="Z92" s="757"/>
      <c r="AA92" s="757"/>
      <c r="AB92" s="757"/>
      <c r="AC92" s="758"/>
    </row>
    <row r="93" spans="2:29">
      <c r="B93" s="755"/>
      <c r="C93" s="755"/>
      <c r="D93" s="735"/>
      <c r="E93" s="755"/>
      <c r="F93" s="755"/>
      <c r="G93" s="755"/>
      <c r="H93" s="760"/>
      <c r="I93" s="760"/>
      <c r="J93" s="760"/>
      <c r="K93" s="757"/>
      <c r="L93" s="757"/>
      <c r="M93" s="757"/>
      <c r="N93" s="757"/>
      <c r="O93" s="757"/>
      <c r="P93" s="757"/>
      <c r="Q93" s="758"/>
      <c r="R93" s="758"/>
      <c r="S93" s="758"/>
      <c r="T93" s="758"/>
      <c r="U93" s="757"/>
      <c r="V93" s="757"/>
      <c r="W93" s="757"/>
      <c r="X93" s="757"/>
      <c r="Y93" s="757"/>
      <c r="Z93" s="757"/>
      <c r="AA93" s="757"/>
      <c r="AB93" s="757"/>
      <c r="AC93" s="758"/>
    </row>
    <row r="94" spans="2:29">
      <c r="B94" s="755"/>
      <c r="C94" s="755"/>
      <c r="D94" s="735"/>
      <c r="E94" s="755"/>
      <c r="F94" s="755"/>
      <c r="G94" s="755"/>
      <c r="H94" s="760"/>
      <c r="I94" s="760"/>
      <c r="J94" s="760"/>
      <c r="K94" s="757"/>
      <c r="L94" s="757"/>
      <c r="M94" s="757"/>
      <c r="N94" s="757"/>
      <c r="O94" s="757"/>
      <c r="P94" s="757"/>
      <c r="Q94" s="758"/>
      <c r="R94" s="758"/>
      <c r="S94" s="758"/>
      <c r="T94" s="758"/>
      <c r="U94" s="757"/>
      <c r="V94" s="757"/>
      <c r="W94" s="757"/>
      <c r="X94" s="757"/>
      <c r="Y94" s="757"/>
      <c r="Z94" s="757"/>
      <c r="AA94" s="757"/>
      <c r="AB94" s="757"/>
      <c r="AC94" s="758"/>
    </row>
    <row r="95" spans="2:29">
      <c r="B95" s="755"/>
      <c r="C95" s="755"/>
      <c r="D95" s="735"/>
      <c r="E95" s="755"/>
      <c r="F95" s="755"/>
      <c r="G95" s="755"/>
      <c r="H95" s="760"/>
      <c r="I95" s="760"/>
      <c r="J95" s="760"/>
      <c r="K95" s="757"/>
      <c r="L95" s="757"/>
      <c r="M95" s="757"/>
      <c r="N95" s="757"/>
      <c r="O95" s="757"/>
      <c r="P95" s="757"/>
      <c r="Q95" s="758"/>
      <c r="R95" s="758"/>
      <c r="S95" s="758"/>
      <c r="T95" s="758"/>
      <c r="U95" s="757"/>
      <c r="V95" s="757"/>
      <c r="W95" s="757"/>
      <c r="X95" s="757"/>
      <c r="Y95" s="757"/>
      <c r="Z95" s="757"/>
      <c r="AA95" s="757"/>
      <c r="AB95" s="757"/>
      <c r="AC95" s="758"/>
    </row>
    <row r="96" spans="2:29">
      <c r="B96" s="755"/>
      <c r="C96" s="755"/>
      <c r="D96" s="735"/>
      <c r="E96" s="755"/>
      <c r="F96" s="755"/>
      <c r="G96" s="755"/>
      <c r="H96" s="760"/>
      <c r="I96" s="760"/>
      <c r="J96" s="760"/>
      <c r="K96" s="757"/>
      <c r="L96" s="757"/>
      <c r="M96" s="757"/>
      <c r="N96" s="757"/>
      <c r="O96" s="757"/>
      <c r="P96" s="757"/>
      <c r="Q96" s="758"/>
      <c r="R96" s="758"/>
      <c r="S96" s="758"/>
      <c r="T96" s="758"/>
      <c r="U96" s="757"/>
      <c r="V96" s="757"/>
      <c r="W96" s="757"/>
      <c r="X96" s="757"/>
      <c r="Y96" s="757"/>
      <c r="Z96" s="757"/>
      <c r="AA96" s="757"/>
      <c r="AB96" s="757"/>
      <c r="AC96" s="758"/>
    </row>
    <row r="97" spans="2:29">
      <c r="B97" s="755"/>
      <c r="C97" s="755"/>
      <c r="D97" s="735"/>
      <c r="E97" s="755"/>
      <c r="F97" s="755"/>
      <c r="G97" s="755"/>
      <c r="H97" s="760"/>
      <c r="I97" s="760"/>
      <c r="J97" s="760"/>
      <c r="K97" s="757"/>
      <c r="L97" s="757"/>
      <c r="M97" s="757"/>
      <c r="N97" s="757"/>
      <c r="O97" s="757"/>
      <c r="P97" s="757"/>
      <c r="Q97" s="758"/>
      <c r="R97" s="758"/>
      <c r="S97" s="758"/>
      <c r="T97" s="758"/>
      <c r="U97" s="757"/>
      <c r="V97" s="757"/>
      <c r="W97" s="757"/>
      <c r="X97" s="757"/>
      <c r="Y97" s="757"/>
      <c r="Z97" s="757"/>
      <c r="AA97" s="757"/>
      <c r="AB97" s="757"/>
      <c r="AC97" s="758"/>
    </row>
    <row r="98" spans="2:29">
      <c r="B98" s="755"/>
      <c r="C98" s="755"/>
      <c r="D98" s="735"/>
      <c r="E98" s="755"/>
      <c r="F98" s="755"/>
      <c r="G98" s="755"/>
      <c r="H98" s="760"/>
      <c r="I98" s="760"/>
      <c r="J98" s="760"/>
      <c r="K98" s="757"/>
      <c r="L98" s="757"/>
      <c r="M98" s="757"/>
      <c r="N98" s="757"/>
      <c r="O98" s="757"/>
      <c r="P98" s="757"/>
      <c r="Q98" s="758"/>
      <c r="R98" s="758"/>
      <c r="S98" s="758"/>
      <c r="T98" s="758"/>
      <c r="U98" s="757"/>
      <c r="V98" s="757"/>
      <c r="W98" s="757"/>
      <c r="X98" s="757"/>
      <c r="Y98" s="757"/>
      <c r="Z98" s="757"/>
      <c r="AA98" s="757"/>
      <c r="AB98" s="757"/>
      <c r="AC98" s="758"/>
    </row>
    <row r="99" spans="2:29">
      <c r="B99" s="755"/>
      <c r="C99" s="755"/>
      <c r="D99" s="735"/>
      <c r="E99" s="755"/>
      <c r="F99" s="755"/>
      <c r="G99" s="755"/>
      <c r="H99" s="760"/>
      <c r="I99" s="760"/>
      <c r="J99" s="760"/>
      <c r="K99" s="757"/>
      <c r="L99" s="757"/>
      <c r="M99" s="757"/>
      <c r="N99" s="757"/>
      <c r="O99" s="757"/>
      <c r="P99" s="757"/>
      <c r="Q99" s="758"/>
      <c r="R99" s="758"/>
      <c r="S99" s="758"/>
      <c r="T99" s="758"/>
      <c r="U99" s="757"/>
      <c r="V99" s="757"/>
      <c r="W99" s="757"/>
      <c r="X99" s="757"/>
      <c r="Y99" s="757"/>
      <c r="Z99" s="757"/>
      <c r="AA99" s="757"/>
      <c r="AB99" s="757"/>
      <c r="AC99" s="758"/>
    </row>
    <row r="100" spans="2:29">
      <c r="B100" s="755"/>
      <c r="C100" s="755"/>
      <c r="D100" s="735"/>
      <c r="E100" s="755"/>
      <c r="F100" s="755"/>
      <c r="G100" s="755"/>
      <c r="H100" s="760"/>
      <c r="I100" s="760"/>
      <c r="J100" s="760"/>
      <c r="K100" s="757"/>
      <c r="L100" s="757"/>
      <c r="M100" s="757"/>
      <c r="N100" s="757"/>
      <c r="O100" s="757"/>
      <c r="P100" s="757"/>
      <c r="Q100" s="758"/>
      <c r="R100" s="758"/>
      <c r="S100" s="758"/>
      <c r="T100" s="758"/>
      <c r="U100" s="757"/>
      <c r="V100" s="757"/>
      <c r="W100" s="757"/>
      <c r="X100" s="757"/>
      <c r="Y100" s="757"/>
      <c r="Z100" s="757"/>
      <c r="AA100" s="757"/>
      <c r="AB100" s="757"/>
      <c r="AC100" s="758"/>
    </row>
    <row r="101" spans="2:29">
      <c r="B101" s="755"/>
      <c r="C101" s="755"/>
      <c r="D101" s="735"/>
      <c r="E101" s="755"/>
      <c r="F101" s="755"/>
      <c r="G101" s="755"/>
      <c r="H101" s="760"/>
      <c r="I101" s="760"/>
      <c r="J101" s="760"/>
      <c r="K101" s="757"/>
      <c r="L101" s="757"/>
      <c r="M101" s="757"/>
      <c r="N101" s="757"/>
      <c r="O101" s="757"/>
      <c r="P101" s="757"/>
      <c r="Q101" s="758"/>
      <c r="R101" s="758"/>
      <c r="S101" s="758"/>
      <c r="T101" s="758"/>
      <c r="U101" s="757"/>
      <c r="V101" s="757"/>
      <c r="W101" s="757"/>
      <c r="X101" s="757"/>
      <c r="Y101" s="757"/>
      <c r="Z101" s="757"/>
      <c r="AA101" s="757"/>
      <c r="AB101" s="757"/>
      <c r="AC101" s="758"/>
    </row>
    <row r="102" spans="2:29">
      <c r="B102" s="755"/>
      <c r="C102" s="755"/>
      <c r="D102" s="735"/>
      <c r="E102" s="755"/>
      <c r="F102" s="755"/>
      <c r="G102" s="755"/>
      <c r="H102" s="760"/>
      <c r="I102" s="760"/>
      <c r="J102" s="760"/>
      <c r="K102" s="757"/>
      <c r="L102" s="757"/>
      <c r="M102" s="757"/>
      <c r="N102" s="757"/>
      <c r="O102" s="757"/>
      <c r="P102" s="757"/>
      <c r="Q102" s="758"/>
      <c r="R102" s="758"/>
      <c r="S102" s="758"/>
      <c r="T102" s="758"/>
      <c r="U102" s="757"/>
      <c r="V102" s="757"/>
      <c r="W102" s="757"/>
      <c r="X102" s="757"/>
      <c r="Y102" s="757"/>
      <c r="Z102" s="757"/>
      <c r="AA102" s="757"/>
      <c r="AB102" s="757"/>
      <c r="AC102" s="758"/>
    </row>
    <row r="103" spans="2:29">
      <c r="B103" s="755"/>
      <c r="C103" s="755"/>
      <c r="D103" s="735"/>
      <c r="E103" s="755"/>
      <c r="F103" s="755"/>
      <c r="G103" s="755"/>
      <c r="H103" s="760"/>
      <c r="I103" s="760"/>
      <c r="J103" s="760"/>
      <c r="K103" s="757"/>
      <c r="L103" s="757"/>
      <c r="M103" s="757"/>
      <c r="N103" s="757"/>
      <c r="O103" s="757"/>
      <c r="P103" s="757"/>
      <c r="Q103" s="758"/>
      <c r="R103" s="758"/>
      <c r="S103" s="758"/>
      <c r="T103" s="758"/>
      <c r="U103" s="757"/>
      <c r="V103" s="757"/>
      <c r="W103" s="757"/>
      <c r="X103" s="757"/>
      <c r="Y103" s="757"/>
      <c r="Z103" s="757"/>
      <c r="AA103" s="757"/>
      <c r="AB103" s="757"/>
      <c r="AC103" s="758"/>
    </row>
    <row r="104" spans="2:29">
      <c r="B104" s="755"/>
      <c r="C104" s="755"/>
      <c r="D104" s="735"/>
      <c r="E104" s="755"/>
      <c r="F104" s="755"/>
      <c r="G104" s="755"/>
      <c r="H104" s="760"/>
      <c r="I104" s="760"/>
      <c r="J104" s="760"/>
      <c r="K104" s="757"/>
      <c r="L104" s="757"/>
      <c r="M104" s="757"/>
      <c r="N104" s="757"/>
      <c r="O104" s="757"/>
      <c r="P104" s="757"/>
      <c r="Q104" s="758"/>
      <c r="R104" s="758"/>
      <c r="S104" s="758"/>
      <c r="T104" s="758"/>
      <c r="U104" s="757"/>
      <c r="V104" s="757"/>
      <c r="W104" s="757"/>
      <c r="X104" s="757"/>
      <c r="Y104" s="757"/>
      <c r="Z104" s="757"/>
      <c r="AA104" s="757"/>
      <c r="AB104" s="757"/>
      <c r="AC104" s="758"/>
    </row>
    <row r="105" spans="2:29">
      <c r="B105" s="755"/>
      <c r="C105" s="755"/>
      <c r="D105" s="735"/>
      <c r="E105" s="755"/>
      <c r="F105" s="755"/>
      <c r="G105" s="755"/>
      <c r="H105" s="760"/>
      <c r="I105" s="760"/>
      <c r="J105" s="760"/>
      <c r="K105" s="757"/>
      <c r="L105" s="757"/>
      <c r="M105" s="757"/>
      <c r="N105" s="757"/>
      <c r="O105" s="757"/>
      <c r="P105" s="757"/>
      <c r="Q105" s="758"/>
      <c r="R105" s="758"/>
      <c r="S105" s="758"/>
      <c r="T105" s="758"/>
      <c r="U105" s="757"/>
      <c r="V105" s="757"/>
      <c r="W105" s="757"/>
      <c r="X105" s="757"/>
      <c r="Y105" s="757"/>
      <c r="Z105" s="757"/>
      <c r="AA105" s="757"/>
      <c r="AB105" s="757"/>
      <c r="AC105" s="758"/>
    </row>
    <row r="106" spans="2:29">
      <c r="B106" s="755"/>
      <c r="C106" s="755"/>
      <c r="D106" s="735"/>
      <c r="E106" s="755"/>
      <c r="F106" s="755"/>
      <c r="G106" s="755"/>
      <c r="H106" s="760"/>
      <c r="I106" s="760"/>
      <c r="J106" s="760"/>
      <c r="K106" s="757"/>
      <c r="L106" s="757"/>
      <c r="M106" s="757"/>
      <c r="N106" s="757"/>
      <c r="O106" s="757"/>
      <c r="P106" s="757"/>
      <c r="Q106" s="758"/>
      <c r="R106" s="758"/>
      <c r="S106" s="758"/>
      <c r="T106" s="758"/>
      <c r="U106" s="757"/>
      <c r="V106" s="757"/>
      <c r="W106" s="757"/>
      <c r="X106" s="757"/>
      <c r="Y106" s="757"/>
      <c r="Z106" s="757"/>
      <c r="AA106" s="757"/>
      <c r="AB106" s="757"/>
      <c r="AC106" s="758"/>
    </row>
    <row r="107" spans="2:29">
      <c r="B107" s="755"/>
      <c r="C107" s="755"/>
      <c r="D107" s="735"/>
      <c r="E107" s="755"/>
      <c r="F107" s="755"/>
      <c r="G107" s="755"/>
      <c r="H107" s="760"/>
      <c r="I107" s="760"/>
      <c r="J107" s="760"/>
      <c r="K107" s="757"/>
      <c r="L107" s="757"/>
      <c r="M107" s="757"/>
      <c r="N107" s="757"/>
      <c r="O107" s="757"/>
      <c r="P107" s="757"/>
      <c r="Q107" s="758"/>
      <c r="R107" s="758"/>
      <c r="S107" s="758"/>
      <c r="T107" s="758"/>
      <c r="U107" s="757"/>
      <c r="V107" s="757"/>
      <c r="W107" s="757"/>
      <c r="X107" s="757"/>
      <c r="Y107" s="757"/>
      <c r="Z107" s="757"/>
      <c r="AA107" s="757"/>
      <c r="AB107" s="757"/>
      <c r="AC107" s="758"/>
    </row>
    <row r="108" spans="2:29">
      <c r="B108" s="755"/>
      <c r="C108" s="755"/>
      <c r="D108" s="735"/>
      <c r="E108" s="755"/>
      <c r="F108" s="755"/>
      <c r="G108" s="755"/>
      <c r="H108" s="760"/>
      <c r="I108" s="760"/>
      <c r="J108" s="760"/>
      <c r="K108" s="757"/>
      <c r="L108" s="757"/>
      <c r="M108" s="757"/>
      <c r="N108" s="757"/>
      <c r="O108" s="757"/>
      <c r="P108" s="757"/>
      <c r="Q108" s="758"/>
      <c r="R108" s="758"/>
      <c r="S108" s="758"/>
      <c r="T108" s="758"/>
      <c r="U108" s="757"/>
      <c r="V108" s="757"/>
      <c r="W108" s="757"/>
      <c r="X108" s="757"/>
      <c r="Y108" s="757"/>
      <c r="Z108" s="757"/>
      <c r="AA108" s="757"/>
      <c r="AB108" s="757"/>
      <c r="AC108" s="758"/>
    </row>
    <row r="109" spans="2:29">
      <c r="B109" s="755"/>
      <c r="C109" s="755"/>
      <c r="D109" s="735"/>
      <c r="E109" s="755"/>
      <c r="F109" s="755"/>
      <c r="G109" s="755"/>
      <c r="H109" s="760"/>
      <c r="I109" s="760"/>
      <c r="J109" s="760"/>
      <c r="K109" s="757"/>
      <c r="L109" s="757"/>
      <c r="M109" s="757"/>
      <c r="N109" s="757"/>
      <c r="O109" s="757"/>
      <c r="P109" s="757"/>
      <c r="Q109" s="758"/>
      <c r="R109" s="758"/>
      <c r="S109" s="758"/>
      <c r="T109" s="758"/>
      <c r="U109" s="757"/>
      <c r="V109" s="757"/>
      <c r="W109" s="757"/>
      <c r="X109" s="757"/>
      <c r="Y109" s="757"/>
      <c r="Z109" s="757"/>
      <c r="AA109" s="757"/>
      <c r="AB109" s="757"/>
      <c r="AC109" s="758"/>
    </row>
    <row r="110" spans="2:29">
      <c r="B110" s="755"/>
      <c r="C110" s="755"/>
      <c r="D110" s="735"/>
      <c r="E110" s="755"/>
      <c r="F110" s="755"/>
      <c r="G110" s="755"/>
      <c r="H110" s="760"/>
      <c r="I110" s="760"/>
      <c r="J110" s="760"/>
      <c r="K110" s="757"/>
      <c r="L110" s="757"/>
      <c r="M110" s="757"/>
      <c r="N110" s="757"/>
      <c r="O110" s="757"/>
      <c r="P110" s="757"/>
      <c r="Q110" s="758"/>
      <c r="R110" s="758"/>
      <c r="S110" s="758"/>
      <c r="T110" s="758"/>
      <c r="U110" s="757"/>
      <c r="V110" s="757"/>
      <c r="W110" s="757"/>
      <c r="X110" s="757"/>
      <c r="Y110" s="757"/>
      <c r="Z110" s="757"/>
      <c r="AA110" s="757"/>
      <c r="AB110" s="757"/>
      <c r="AC110" s="758"/>
    </row>
    <row r="111" spans="2:29">
      <c r="B111" s="755"/>
      <c r="C111" s="755"/>
      <c r="D111" s="735"/>
      <c r="E111" s="755"/>
      <c r="F111" s="755"/>
      <c r="G111" s="755"/>
      <c r="H111" s="760"/>
      <c r="I111" s="760"/>
      <c r="J111" s="760"/>
      <c r="K111" s="757"/>
      <c r="L111" s="757"/>
      <c r="M111" s="757"/>
      <c r="N111" s="757"/>
      <c r="O111" s="757"/>
      <c r="P111" s="757"/>
      <c r="Q111" s="758"/>
      <c r="R111" s="758"/>
      <c r="S111" s="758"/>
      <c r="T111" s="758"/>
      <c r="U111" s="757"/>
      <c r="V111" s="757"/>
      <c r="W111" s="757"/>
      <c r="X111" s="757"/>
      <c r="Y111" s="757"/>
      <c r="Z111" s="757"/>
      <c r="AA111" s="757"/>
      <c r="AB111" s="757"/>
      <c r="AC111" s="758"/>
    </row>
    <row r="112" spans="2:29">
      <c r="B112" s="755"/>
      <c r="C112" s="755"/>
      <c r="D112" s="735"/>
      <c r="E112" s="755"/>
      <c r="F112" s="755"/>
      <c r="G112" s="755"/>
      <c r="H112" s="760"/>
      <c r="I112" s="760"/>
      <c r="J112" s="760"/>
      <c r="K112" s="757"/>
      <c r="L112" s="757"/>
      <c r="M112" s="757"/>
      <c r="N112" s="757"/>
      <c r="O112" s="757"/>
      <c r="P112" s="757"/>
      <c r="Q112" s="758"/>
      <c r="R112" s="758"/>
      <c r="S112" s="758"/>
      <c r="T112" s="758"/>
      <c r="U112" s="757"/>
      <c r="V112" s="757"/>
      <c r="W112" s="757"/>
      <c r="X112" s="757"/>
      <c r="Y112" s="757"/>
      <c r="Z112" s="757"/>
      <c r="AA112" s="757"/>
      <c r="AB112" s="757"/>
      <c r="AC112" s="758"/>
    </row>
    <row r="113" spans="2:29">
      <c r="B113" s="755"/>
      <c r="C113" s="755"/>
      <c r="D113" s="735"/>
      <c r="E113" s="755"/>
      <c r="F113" s="755"/>
      <c r="G113" s="755"/>
      <c r="H113" s="760"/>
      <c r="I113" s="760"/>
      <c r="J113" s="760"/>
      <c r="K113" s="757"/>
      <c r="L113" s="757"/>
      <c r="M113" s="757"/>
      <c r="N113" s="757"/>
      <c r="O113" s="757"/>
      <c r="P113" s="757"/>
      <c r="Q113" s="758"/>
      <c r="R113" s="758"/>
      <c r="S113" s="758"/>
      <c r="T113" s="758"/>
      <c r="U113" s="757"/>
      <c r="V113" s="757"/>
      <c r="W113" s="757"/>
      <c r="X113" s="757"/>
      <c r="Y113" s="757"/>
      <c r="Z113" s="757"/>
      <c r="AA113" s="757"/>
      <c r="AB113" s="757"/>
      <c r="AC113" s="758"/>
    </row>
    <row r="114" spans="2:29">
      <c r="B114" s="755"/>
      <c r="C114" s="755"/>
      <c r="D114" s="735"/>
      <c r="E114" s="755"/>
      <c r="F114" s="755"/>
      <c r="G114" s="755"/>
      <c r="H114" s="760"/>
      <c r="I114" s="760"/>
      <c r="J114" s="760"/>
      <c r="K114" s="757"/>
      <c r="L114" s="757"/>
      <c r="M114" s="757"/>
      <c r="N114" s="757"/>
      <c r="O114" s="757"/>
      <c r="P114" s="757"/>
      <c r="Q114" s="758"/>
      <c r="R114" s="758"/>
      <c r="S114" s="758"/>
      <c r="T114" s="758"/>
      <c r="U114" s="757"/>
      <c r="V114" s="757"/>
      <c r="W114" s="757"/>
      <c r="X114" s="757"/>
      <c r="Y114" s="757"/>
      <c r="Z114" s="757"/>
      <c r="AA114" s="757"/>
      <c r="AB114" s="757"/>
      <c r="AC114" s="758"/>
    </row>
    <row r="115" spans="2:29">
      <c r="B115" s="755"/>
      <c r="C115" s="755"/>
      <c r="D115" s="735"/>
      <c r="E115" s="755"/>
      <c r="F115" s="755"/>
      <c r="G115" s="755"/>
      <c r="H115" s="760"/>
      <c r="I115" s="760"/>
      <c r="J115" s="760"/>
      <c r="K115" s="757"/>
      <c r="L115" s="757"/>
      <c r="M115" s="757"/>
      <c r="N115" s="757"/>
      <c r="O115" s="757"/>
      <c r="P115" s="757"/>
      <c r="Q115" s="758"/>
      <c r="R115" s="758"/>
      <c r="S115" s="758"/>
      <c r="T115" s="758"/>
      <c r="U115" s="757"/>
      <c r="V115" s="757"/>
      <c r="W115" s="757"/>
      <c r="X115" s="757"/>
      <c r="Y115" s="757"/>
      <c r="Z115" s="757"/>
      <c r="AA115" s="757"/>
      <c r="AB115" s="757"/>
      <c r="AC115" s="758"/>
    </row>
    <row r="116" spans="2:29">
      <c r="B116" s="755"/>
      <c r="C116" s="755"/>
      <c r="D116" s="735"/>
      <c r="E116" s="755"/>
      <c r="F116" s="755"/>
      <c r="G116" s="755"/>
      <c r="H116" s="760"/>
      <c r="I116" s="760"/>
      <c r="J116" s="760"/>
      <c r="K116" s="757"/>
      <c r="L116" s="757"/>
      <c r="M116" s="757"/>
      <c r="N116" s="757"/>
      <c r="O116" s="757"/>
      <c r="P116" s="757"/>
      <c r="Q116" s="758"/>
      <c r="R116" s="758"/>
      <c r="S116" s="758"/>
      <c r="T116" s="758"/>
      <c r="U116" s="757"/>
      <c r="V116" s="757"/>
      <c r="W116" s="757"/>
      <c r="X116" s="757"/>
      <c r="Y116" s="757"/>
      <c r="Z116" s="757"/>
      <c r="AA116" s="757"/>
      <c r="AB116" s="757"/>
      <c r="AC116" s="758"/>
    </row>
    <row r="117" spans="2:29">
      <c r="B117" s="755"/>
      <c r="C117" s="755"/>
      <c r="D117" s="735"/>
      <c r="E117" s="755"/>
      <c r="F117" s="755"/>
      <c r="G117" s="755"/>
      <c r="H117" s="760"/>
      <c r="I117" s="760"/>
      <c r="J117" s="760"/>
      <c r="K117" s="757"/>
      <c r="L117" s="757"/>
      <c r="M117" s="757"/>
      <c r="N117" s="757"/>
      <c r="O117" s="757"/>
      <c r="P117" s="757"/>
      <c r="Q117" s="758"/>
      <c r="R117" s="758"/>
      <c r="S117" s="758"/>
      <c r="T117" s="758"/>
      <c r="U117" s="757"/>
      <c r="V117" s="757"/>
      <c r="W117" s="757"/>
      <c r="X117" s="757"/>
      <c r="Y117" s="757"/>
      <c r="Z117" s="757"/>
      <c r="AA117" s="757"/>
      <c r="AB117" s="757"/>
      <c r="AC117" s="758"/>
    </row>
    <row r="118" spans="2:29">
      <c r="B118" s="755"/>
      <c r="C118" s="755"/>
      <c r="D118" s="735"/>
      <c r="E118" s="755"/>
      <c r="F118" s="755"/>
      <c r="G118" s="755"/>
      <c r="H118" s="760"/>
      <c r="I118" s="760"/>
      <c r="J118" s="760"/>
      <c r="K118" s="757"/>
      <c r="L118" s="757"/>
      <c r="M118" s="757"/>
      <c r="N118" s="757"/>
      <c r="O118" s="757"/>
      <c r="P118" s="757"/>
      <c r="Q118" s="758"/>
      <c r="R118" s="758"/>
      <c r="S118" s="758"/>
      <c r="T118" s="758"/>
      <c r="U118" s="757"/>
      <c r="V118" s="757"/>
      <c r="W118" s="757"/>
      <c r="X118" s="757"/>
      <c r="Y118" s="757"/>
      <c r="Z118" s="757"/>
      <c r="AA118" s="757"/>
      <c r="AB118" s="757"/>
      <c r="AC118" s="758"/>
    </row>
    <row r="119" spans="2:29">
      <c r="B119" s="755"/>
      <c r="C119" s="755"/>
      <c r="D119" s="735"/>
      <c r="E119" s="755"/>
      <c r="F119" s="755"/>
      <c r="G119" s="755"/>
      <c r="H119" s="760"/>
      <c r="I119" s="760"/>
      <c r="J119" s="760"/>
      <c r="K119" s="757"/>
      <c r="L119" s="757"/>
      <c r="M119" s="757"/>
      <c r="N119" s="757"/>
      <c r="O119" s="757"/>
      <c r="P119" s="757"/>
      <c r="Q119" s="758"/>
      <c r="R119" s="758"/>
      <c r="S119" s="758"/>
      <c r="T119" s="758"/>
      <c r="U119" s="757"/>
      <c r="V119" s="757"/>
      <c r="W119" s="757"/>
      <c r="X119" s="757"/>
      <c r="Y119" s="757"/>
      <c r="Z119" s="757"/>
      <c r="AA119" s="757"/>
      <c r="AB119" s="757"/>
      <c r="AC119" s="758"/>
    </row>
    <row r="120" spans="2:29">
      <c r="B120" s="755"/>
      <c r="C120" s="755"/>
      <c r="D120" s="735"/>
      <c r="E120" s="755"/>
      <c r="F120" s="755"/>
      <c r="G120" s="755"/>
      <c r="H120" s="760"/>
      <c r="I120" s="760"/>
      <c r="J120" s="760"/>
      <c r="K120" s="757"/>
      <c r="L120" s="757"/>
      <c r="M120" s="757"/>
      <c r="N120" s="757"/>
      <c r="O120" s="757"/>
      <c r="P120" s="757"/>
      <c r="Q120" s="758"/>
      <c r="R120" s="758"/>
      <c r="S120" s="758"/>
      <c r="T120" s="758"/>
      <c r="U120" s="757"/>
      <c r="V120" s="757"/>
      <c r="W120" s="757"/>
      <c r="X120" s="757"/>
      <c r="Y120" s="757"/>
      <c r="Z120" s="757"/>
      <c r="AA120" s="757"/>
      <c r="AB120" s="757"/>
      <c r="AC120" s="758"/>
    </row>
    <row r="121" spans="2:29">
      <c r="B121" s="755"/>
      <c r="C121" s="755"/>
      <c r="D121" s="735"/>
      <c r="E121" s="755"/>
      <c r="F121" s="755"/>
      <c r="G121" s="755"/>
      <c r="H121" s="760"/>
      <c r="I121" s="760"/>
      <c r="J121" s="760"/>
      <c r="K121" s="757"/>
      <c r="L121" s="757"/>
      <c r="M121" s="757"/>
      <c r="N121" s="757"/>
      <c r="O121" s="757"/>
      <c r="P121" s="757"/>
      <c r="Q121" s="758"/>
      <c r="R121" s="758"/>
      <c r="S121" s="758"/>
      <c r="T121" s="758"/>
      <c r="U121" s="757"/>
      <c r="V121" s="757"/>
      <c r="W121" s="757"/>
      <c r="X121" s="757"/>
      <c r="Y121" s="757"/>
      <c r="Z121" s="757"/>
      <c r="AA121" s="757"/>
      <c r="AB121" s="757"/>
      <c r="AC121" s="758"/>
    </row>
    <row r="122" spans="2:29">
      <c r="B122" s="755"/>
      <c r="C122" s="755"/>
      <c r="D122" s="735"/>
      <c r="E122" s="755"/>
      <c r="F122" s="755"/>
      <c r="G122" s="755"/>
      <c r="H122" s="760"/>
      <c r="I122" s="760"/>
      <c r="J122" s="760"/>
      <c r="K122" s="757"/>
      <c r="L122" s="757"/>
      <c r="M122" s="757"/>
      <c r="N122" s="757"/>
      <c r="O122" s="757"/>
      <c r="P122" s="757"/>
      <c r="Q122" s="758"/>
      <c r="R122" s="758"/>
      <c r="S122" s="758"/>
      <c r="T122" s="758"/>
      <c r="U122" s="757"/>
      <c r="V122" s="757"/>
      <c r="W122" s="757"/>
      <c r="X122" s="757"/>
      <c r="Y122" s="757"/>
      <c r="Z122" s="757"/>
      <c r="AA122" s="757"/>
      <c r="AB122" s="757"/>
      <c r="AC122" s="758"/>
    </row>
    <row r="123" spans="2:29">
      <c r="B123" s="755"/>
      <c r="C123" s="755"/>
      <c r="D123" s="735"/>
      <c r="E123" s="755"/>
      <c r="F123" s="755"/>
      <c r="G123" s="755"/>
      <c r="H123" s="760"/>
      <c r="I123" s="760"/>
      <c r="J123" s="760"/>
      <c r="K123" s="757"/>
      <c r="L123" s="757"/>
      <c r="M123" s="757"/>
      <c r="N123" s="757"/>
      <c r="O123" s="757"/>
      <c r="P123" s="757"/>
      <c r="Q123" s="758"/>
      <c r="R123" s="758"/>
      <c r="S123" s="758"/>
      <c r="T123" s="758"/>
      <c r="U123" s="757"/>
      <c r="V123" s="757"/>
      <c r="W123" s="757"/>
      <c r="X123" s="757"/>
      <c r="Y123" s="757"/>
      <c r="Z123" s="757"/>
      <c r="AA123" s="757"/>
      <c r="AB123" s="757"/>
      <c r="AC123" s="758"/>
    </row>
    <row r="124" spans="2:29">
      <c r="B124" s="755"/>
      <c r="C124" s="755"/>
      <c r="D124" s="735"/>
      <c r="E124" s="755"/>
      <c r="F124" s="755"/>
      <c r="G124" s="755"/>
      <c r="H124" s="760"/>
      <c r="I124" s="760"/>
      <c r="J124" s="760"/>
      <c r="K124" s="757"/>
      <c r="L124" s="757"/>
      <c r="M124" s="757"/>
      <c r="N124" s="757"/>
      <c r="O124" s="757"/>
      <c r="P124" s="757"/>
      <c r="Q124" s="758"/>
      <c r="R124" s="758"/>
      <c r="S124" s="758"/>
      <c r="T124" s="758"/>
      <c r="U124" s="757"/>
      <c r="V124" s="757"/>
      <c r="W124" s="757"/>
      <c r="X124" s="757"/>
      <c r="Y124" s="757"/>
      <c r="Z124" s="757"/>
      <c r="AA124" s="757"/>
      <c r="AB124" s="757"/>
      <c r="AC124" s="758"/>
    </row>
    <row r="125" spans="2:29">
      <c r="B125" s="755"/>
      <c r="C125" s="755"/>
      <c r="D125" s="735"/>
      <c r="E125" s="755"/>
      <c r="F125" s="755"/>
      <c r="G125" s="755"/>
      <c r="H125" s="760"/>
      <c r="I125" s="760"/>
      <c r="J125" s="760"/>
      <c r="K125" s="757"/>
      <c r="L125" s="757"/>
      <c r="M125" s="757"/>
      <c r="N125" s="757"/>
      <c r="O125" s="757"/>
      <c r="P125" s="757"/>
      <c r="Q125" s="758"/>
      <c r="R125" s="758"/>
      <c r="S125" s="758"/>
      <c r="T125" s="758"/>
      <c r="U125" s="757"/>
      <c r="V125" s="757"/>
      <c r="W125" s="757"/>
      <c r="X125" s="757"/>
      <c r="Y125" s="757"/>
      <c r="Z125" s="757"/>
      <c r="AA125" s="757"/>
      <c r="AB125" s="757"/>
      <c r="AC125" s="758"/>
    </row>
    <row r="126" spans="2:29">
      <c r="B126" s="755"/>
      <c r="C126" s="755"/>
      <c r="D126" s="735"/>
      <c r="E126" s="755"/>
      <c r="F126" s="755"/>
      <c r="G126" s="755"/>
      <c r="H126" s="760"/>
      <c r="I126" s="760"/>
      <c r="J126" s="760"/>
      <c r="K126" s="757"/>
      <c r="L126" s="757"/>
      <c r="M126" s="757"/>
      <c r="N126" s="757"/>
      <c r="O126" s="757"/>
      <c r="P126" s="757"/>
      <c r="Q126" s="758"/>
      <c r="R126" s="758"/>
      <c r="S126" s="758"/>
      <c r="T126" s="758"/>
      <c r="U126" s="757"/>
      <c r="V126" s="757"/>
      <c r="W126" s="757"/>
      <c r="X126" s="757"/>
      <c r="Y126" s="757"/>
      <c r="Z126" s="757"/>
      <c r="AA126" s="757"/>
      <c r="AB126" s="757"/>
      <c r="AC126" s="758"/>
    </row>
    <row r="127" spans="2:29">
      <c r="B127" s="755"/>
      <c r="C127" s="755"/>
      <c r="D127" s="735"/>
      <c r="E127" s="755"/>
      <c r="F127" s="755"/>
      <c r="G127" s="755"/>
      <c r="H127" s="760"/>
      <c r="I127" s="760"/>
      <c r="J127" s="760"/>
      <c r="K127" s="757"/>
      <c r="L127" s="757"/>
      <c r="M127" s="757"/>
      <c r="N127" s="757"/>
      <c r="O127" s="757"/>
      <c r="P127" s="757"/>
      <c r="Q127" s="758"/>
      <c r="R127" s="758"/>
      <c r="S127" s="758"/>
      <c r="T127" s="758"/>
      <c r="U127" s="757"/>
      <c r="V127" s="757"/>
      <c r="W127" s="757"/>
      <c r="X127" s="757"/>
      <c r="Y127" s="757"/>
      <c r="Z127" s="757"/>
      <c r="AA127" s="757"/>
      <c r="AB127" s="757"/>
      <c r="AC127" s="758"/>
    </row>
    <row r="128" spans="2:29">
      <c r="B128" s="755"/>
      <c r="C128" s="755"/>
      <c r="D128" s="735"/>
      <c r="E128" s="755"/>
      <c r="F128" s="755"/>
      <c r="G128" s="755"/>
      <c r="H128" s="760"/>
      <c r="I128" s="760"/>
      <c r="J128" s="760"/>
      <c r="K128" s="757"/>
      <c r="L128" s="757"/>
      <c r="M128" s="757"/>
      <c r="N128" s="757"/>
      <c r="O128" s="757"/>
      <c r="P128" s="757"/>
      <c r="Q128" s="758"/>
      <c r="R128" s="758"/>
      <c r="S128" s="758"/>
      <c r="T128" s="758"/>
      <c r="U128" s="757"/>
      <c r="V128" s="757"/>
      <c r="W128" s="757"/>
      <c r="X128" s="757"/>
      <c r="Y128" s="757"/>
      <c r="Z128" s="757"/>
      <c r="AA128" s="757"/>
      <c r="AB128" s="757"/>
      <c r="AC128" s="758"/>
    </row>
    <row r="129" spans="2:29">
      <c r="B129" s="755"/>
      <c r="C129" s="755"/>
      <c r="D129" s="735"/>
      <c r="E129" s="755"/>
      <c r="F129" s="755"/>
      <c r="G129" s="755"/>
      <c r="H129" s="760"/>
      <c r="I129" s="760"/>
      <c r="J129" s="760"/>
      <c r="K129" s="757"/>
      <c r="L129" s="757"/>
      <c r="M129" s="757"/>
      <c r="N129" s="757"/>
      <c r="O129" s="757"/>
      <c r="P129" s="757"/>
      <c r="Q129" s="758"/>
      <c r="R129" s="758"/>
      <c r="S129" s="758"/>
      <c r="T129" s="758"/>
      <c r="U129" s="757"/>
      <c r="V129" s="757"/>
      <c r="W129" s="757"/>
      <c r="X129" s="757"/>
      <c r="Y129" s="757"/>
      <c r="Z129" s="757"/>
      <c r="AA129" s="757"/>
      <c r="AB129" s="757"/>
      <c r="AC129" s="758"/>
    </row>
    <row r="130" spans="2:29">
      <c r="B130" s="755"/>
      <c r="C130" s="755"/>
      <c r="D130" s="735"/>
      <c r="E130" s="755"/>
      <c r="F130" s="755"/>
      <c r="G130" s="755"/>
      <c r="H130" s="760"/>
      <c r="I130" s="760"/>
      <c r="J130" s="760"/>
      <c r="K130" s="757"/>
      <c r="L130" s="757"/>
      <c r="M130" s="757"/>
      <c r="N130" s="757"/>
      <c r="O130" s="757"/>
      <c r="P130" s="757"/>
      <c r="Q130" s="758"/>
      <c r="R130" s="758"/>
      <c r="S130" s="758"/>
      <c r="T130" s="758"/>
      <c r="U130" s="757"/>
      <c r="V130" s="757"/>
      <c r="W130" s="757"/>
      <c r="X130" s="757"/>
      <c r="Y130" s="757"/>
      <c r="Z130" s="757"/>
      <c r="AA130" s="757"/>
      <c r="AB130" s="757"/>
      <c r="AC130" s="758"/>
    </row>
    <row r="131" spans="2:29">
      <c r="B131" s="755"/>
      <c r="C131" s="755"/>
      <c r="D131" s="735"/>
      <c r="E131" s="755"/>
      <c r="F131" s="755"/>
      <c r="G131" s="755"/>
      <c r="H131" s="760"/>
      <c r="I131" s="760"/>
      <c r="J131" s="760"/>
      <c r="K131" s="757"/>
      <c r="L131" s="757"/>
      <c r="M131" s="757"/>
      <c r="N131" s="757"/>
      <c r="O131" s="757"/>
      <c r="P131" s="757"/>
      <c r="Q131" s="758"/>
      <c r="R131" s="758"/>
      <c r="S131" s="758"/>
      <c r="T131" s="758"/>
      <c r="U131" s="757"/>
      <c r="V131" s="757"/>
      <c r="W131" s="757"/>
      <c r="X131" s="757"/>
      <c r="Y131" s="757"/>
      <c r="Z131" s="757"/>
      <c r="AA131" s="757"/>
      <c r="AB131" s="757"/>
      <c r="AC131" s="758"/>
    </row>
    <row r="132" spans="2:29">
      <c r="B132" s="755"/>
      <c r="C132" s="755"/>
      <c r="D132" s="735"/>
      <c r="E132" s="755"/>
      <c r="F132" s="755"/>
      <c r="G132" s="755"/>
      <c r="H132" s="760"/>
      <c r="I132" s="760"/>
      <c r="J132" s="760"/>
      <c r="K132" s="757"/>
      <c r="L132" s="757"/>
      <c r="M132" s="757"/>
      <c r="N132" s="757"/>
      <c r="O132" s="757"/>
      <c r="P132" s="757"/>
      <c r="Q132" s="758"/>
      <c r="R132" s="758"/>
      <c r="S132" s="758"/>
      <c r="T132" s="758"/>
      <c r="U132" s="757"/>
      <c r="V132" s="757"/>
      <c r="W132" s="757"/>
      <c r="X132" s="757"/>
      <c r="Y132" s="757"/>
      <c r="Z132" s="757"/>
      <c r="AA132" s="757"/>
      <c r="AB132" s="757"/>
      <c r="AC132" s="758"/>
    </row>
    <row r="133" spans="2:29">
      <c r="B133" s="755"/>
      <c r="C133" s="755"/>
      <c r="D133" s="735"/>
      <c r="E133" s="755"/>
      <c r="F133" s="755"/>
      <c r="G133" s="755"/>
      <c r="H133" s="760"/>
      <c r="I133" s="760"/>
      <c r="J133" s="760"/>
      <c r="K133" s="757"/>
      <c r="L133" s="757"/>
      <c r="M133" s="757"/>
      <c r="N133" s="757"/>
      <c r="O133" s="757"/>
      <c r="P133" s="757"/>
      <c r="Q133" s="758"/>
      <c r="R133" s="758"/>
      <c r="S133" s="758"/>
      <c r="T133" s="758"/>
      <c r="U133" s="757"/>
      <c r="V133" s="757"/>
      <c r="W133" s="757"/>
      <c r="X133" s="757"/>
      <c r="Y133" s="757"/>
      <c r="Z133" s="757"/>
      <c r="AA133" s="757"/>
      <c r="AB133" s="757"/>
      <c r="AC133" s="758"/>
    </row>
    <row r="134" spans="2:29">
      <c r="B134" s="755"/>
      <c r="C134" s="755"/>
      <c r="D134" s="735"/>
      <c r="E134" s="755"/>
      <c r="F134" s="755"/>
      <c r="G134" s="755"/>
      <c r="H134" s="760"/>
      <c r="I134" s="760"/>
      <c r="J134" s="760"/>
      <c r="K134" s="757"/>
      <c r="L134" s="757"/>
      <c r="M134" s="757"/>
      <c r="N134" s="757"/>
      <c r="O134" s="757"/>
      <c r="P134" s="757"/>
      <c r="Q134" s="758"/>
      <c r="R134" s="758"/>
      <c r="S134" s="758"/>
      <c r="T134" s="758"/>
      <c r="U134" s="757"/>
      <c r="V134" s="757"/>
      <c r="W134" s="757"/>
      <c r="X134" s="757"/>
      <c r="Y134" s="757"/>
      <c r="Z134" s="757"/>
      <c r="AA134" s="757"/>
      <c r="AB134" s="757"/>
      <c r="AC134" s="758"/>
    </row>
    <row r="135" spans="2:29">
      <c r="B135" s="755"/>
      <c r="C135" s="755"/>
      <c r="D135" s="735"/>
      <c r="E135" s="755"/>
      <c r="F135" s="755"/>
      <c r="G135" s="755"/>
      <c r="H135" s="760"/>
      <c r="I135" s="760"/>
      <c r="J135" s="760"/>
      <c r="K135" s="757"/>
      <c r="L135" s="757"/>
      <c r="M135" s="757"/>
      <c r="N135" s="757"/>
      <c r="O135" s="757"/>
      <c r="P135" s="757"/>
      <c r="Q135" s="758"/>
      <c r="R135" s="758"/>
      <c r="S135" s="758"/>
      <c r="T135" s="758"/>
      <c r="U135" s="757"/>
      <c r="V135" s="757"/>
      <c r="W135" s="757"/>
      <c r="X135" s="757"/>
      <c r="Y135" s="757"/>
      <c r="Z135" s="757"/>
      <c r="AA135" s="757"/>
      <c r="AB135" s="757"/>
      <c r="AC135" s="758"/>
    </row>
    <row r="136" spans="2:29">
      <c r="B136" s="755"/>
      <c r="C136" s="755"/>
      <c r="D136" s="735"/>
      <c r="E136" s="755"/>
      <c r="F136" s="755"/>
      <c r="G136" s="755"/>
      <c r="H136" s="760"/>
      <c r="I136" s="760"/>
      <c r="J136" s="760"/>
      <c r="K136" s="757"/>
      <c r="L136" s="757"/>
      <c r="M136" s="757"/>
      <c r="N136" s="757"/>
      <c r="O136" s="757"/>
      <c r="P136" s="757"/>
      <c r="Q136" s="758"/>
      <c r="R136" s="758"/>
      <c r="S136" s="758"/>
      <c r="T136" s="758"/>
      <c r="U136" s="757"/>
      <c r="V136" s="757"/>
      <c r="W136" s="757"/>
      <c r="X136" s="757"/>
      <c r="Y136" s="757"/>
      <c r="Z136" s="757"/>
      <c r="AA136" s="757"/>
      <c r="AB136" s="757"/>
      <c r="AC136" s="758"/>
    </row>
    <row r="137" spans="2:29">
      <c r="B137" s="755"/>
      <c r="C137" s="755"/>
      <c r="D137" s="735"/>
      <c r="E137" s="755"/>
      <c r="F137" s="755"/>
      <c r="G137" s="755"/>
      <c r="H137" s="760"/>
      <c r="I137" s="760"/>
      <c r="J137" s="760"/>
      <c r="K137" s="757"/>
      <c r="L137" s="757"/>
      <c r="M137" s="757"/>
      <c r="N137" s="757"/>
      <c r="O137" s="757"/>
      <c r="P137" s="757"/>
      <c r="Q137" s="758"/>
      <c r="R137" s="758"/>
      <c r="S137" s="758"/>
      <c r="T137" s="758"/>
      <c r="U137" s="757"/>
      <c r="V137" s="757"/>
      <c r="W137" s="757"/>
      <c r="X137" s="757"/>
      <c r="Y137" s="757"/>
      <c r="Z137" s="757"/>
      <c r="AA137" s="757"/>
      <c r="AB137" s="757"/>
      <c r="AC137" s="758"/>
    </row>
    <row r="138" spans="2:29">
      <c r="B138" s="755"/>
      <c r="C138" s="755"/>
      <c r="D138" s="735"/>
      <c r="E138" s="755"/>
      <c r="F138" s="755"/>
      <c r="G138" s="755"/>
      <c r="H138" s="760"/>
      <c r="I138" s="760"/>
      <c r="J138" s="760"/>
      <c r="K138" s="757"/>
      <c r="L138" s="757"/>
      <c r="M138" s="757"/>
      <c r="N138" s="757"/>
      <c r="O138" s="757"/>
      <c r="P138" s="757"/>
      <c r="Q138" s="758"/>
      <c r="R138" s="758"/>
      <c r="S138" s="758"/>
      <c r="T138" s="758"/>
      <c r="U138" s="757"/>
      <c r="V138" s="757"/>
      <c r="W138" s="757"/>
      <c r="X138" s="757"/>
      <c r="Y138" s="757"/>
      <c r="Z138" s="757"/>
      <c r="AA138" s="757"/>
      <c r="AB138" s="757"/>
      <c r="AC138" s="758"/>
    </row>
    <row r="139" spans="2:29">
      <c r="B139" s="755"/>
      <c r="C139" s="755"/>
      <c r="D139" s="735"/>
      <c r="E139" s="755"/>
      <c r="F139" s="755"/>
      <c r="G139" s="755"/>
      <c r="H139" s="760"/>
      <c r="I139" s="760"/>
      <c r="J139" s="760"/>
      <c r="K139" s="757"/>
      <c r="L139" s="757"/>
      <c r="M139" s="757"/>
      <c r="N139" s="757"/>
      <c r="O139" s="757"/>
      <c r="P139" s="757"/>
      <c r="Q139" s="758"/>
      <c r="R139" s="758"/>
      <c r="S139" s="758"/>
      <c r="T139" s="758"/>
      <c r="U139" s="757"/>
      <c r="V139" s="757"/>
      <c r="W139" s="757"/>
      <c r="X139" s="757"/>
      <c r="Y139" s="757"/>
      <c r="Z139" s="757"/>
      <c r="AA139" s="757"/>
      <c r="AB139" s="757"/>
      <c r="AC139" s="758"/>
    </row>
    <row r="140" spans="2:29">
      <c r="B140" s="755"/>
      <c r="C140" s="755"/>
      <c r="D140" s="735"/>
      <c r="E140" s="755"/>
      <c r="F140" s="755"/>
      <c r="G140" s="755"/>
      <c r="H140" s="760"/>
      <c r="I140" s="760"/>
      <c r="J140" s="760"/>
      <c r="K140" s="757"/>
      <c r="L140" s="757"/>
      <c r="M140" s="757"/>
      <c r="N140" s="757"/>
      <c r="O140" s="757"/>
      <c r="P140" s="757"/>
      <c r="Q140" s="758"/>
      <c r="R140" s="758"/>
      <c r="S140" s="758"/>
      <c r="T140" s="758"/>
      <c r="U140" s="757"/>
      <c r="V140" s="757"/>
      <c r="W140" s="757"/>
      <c r="X140" s="757"/>
      <c r="Y140" s="757"/>
      <c r="Z140" s="757"/>
      <c r="AA140" s="757"/>
      <c r="AB140" s="757"/>
      <c r="AC140" s="758"/>
    </row>
    <row r="141" spans="2:29">
      <c r="B141" s="755"/>
      <c r="C141" s="755"/>
      <c r="D141" s="735"/>
      <c r="E141" s="755"/>
      <c r="F141" s="755"/>
      <c r="G141" s="755"/>
      <c r="H141" s="760"/>
      <c r="I141" s="760"/>
      <c r="J141" s="760"/>
      <c r="K141" s="757"/>
      <c r="L141" s="757"/>
      <c r="M141" s="757"/>
      <c r="N141" s="757"/>
      <c r="O141" s="757"/>
      <c r="P141" s="757"/>
      <c r="Q141" s="758"/>
      <c r="R141" s="758"/>
      <c r="S141" s="758"/>
      <c r="T141" s="758"/>
      <c r="U141" s="757"/>
      <c r="V141" s="757"/>
      <c r="W141" s="757"/>
      <c r="X141" s="757"/>
      <c r="Y141" s="757"/>
      <c r="Z141" s="757"/>
      <c r="AA141" s="757"/>
      <c r="AB141" s="757"/>
      <c r="AC141" s="758"/>
    </row>
    <row r="142" spans="2:29">
      <c r="B142" s="755"/>
      <c r="C142" s="755"/>
      <c r="D142" s="735"/>
      <c r="E142" s="755"/>
      <c r="F142" s="755"/>
      <c r="G142" s="755"/>
      <c r="H142" s="760"/>
      <c r="I142" s="760"/>
      <c r="J142" s="760"/>
      <c r="K142" s="757"/>
      <c r="L142" s="757"/>
      <c r="M142" s="757"/>
      <c r="N142" s="757"/>
      <c r="O142" s="757"/>
      <c r="P142" s="757"/>
      <c r="Q142" s="758"/>
      <c r="R142" s="758"/>
      <c r="S142" s="758"/>
      <c r="T142" s="758"/>
      <c r="U142" s="757"/>
      <c r="V142" s="757"/>
      <c r="W142" s="757"/>
      <c r="X142" s="757"/>
      <c r="Y142" s="757"/>
      <c r="Z142" s="757"/>
      <c r="AA142" s="757"/>
      <c r="AB142" s="757"/>
      <c r="AC142" s="758"/>
    </row>
    <row r="143" spans="2:29">
      <c r="B143" s="755"/>
      <c r="C143" s="755"/>
      <c r="D143" s="735"/>
      <c r="E143" s="755"/>
      <c r="F143" s="755"/>
      <c r="G143" s="755"/>
      <c r="H143" s="760"/>
      <c r="I143" s="760"/>
      <c r="J143" s="760"/>
      <c r="K143" s="757"/>
      <c r="L143" s="757"/>
      <c r="M143" s="757"/>
      <c r="N143" s="757"/>
      <c r="O143" s="757"/>
      <c r="P143" s="757"/>
      <c r="Q143" s="758"/>
      <c r="R143" s="758"/>
      <c r="S143" s="758"/>
      <c r="T143" s="758"/>
      <c r="U143" s="757"/>
      <c r="V143" s="757"/>
      <c r="W143" s="757"/>
      <c r="X143" s="757"/>
      <c r="Y143" s="757"/>
      <c r="Z143" s="757"/>
      <c r="AA143" s="757"/>
      <c r="AB143" s="757"/>
      <c r="AC143" s="758"/>
    </row>
    <row r="144" spans="2:29">
      <c r="B144" s="755"/>
      <c r="C144" s="755"/>
      <c r="D144" s="735"/>
      <c r="E144" s="755"/>
      <c r="F144" s="755"/>
      <c r="G144" s="755"/>
      <c r="H144" s="760"/>
      <c r="I144" s="760"/>
      <c r="J144" s="760"/>
      <c r="K144" s="757"/>
      <c r="L144" s="757"/>
      <c r="M144" s="757"/>
      <c r="N144" s="757"/>
      <c r="O144" s="757"/>
      <c r="P144" s="757"/>
      <c r="Q144" s="758"/>
      <c r="R144" s="758"/>
      <c r="S144" s="758"/>
      <c r="T144" s="758"/>
      <c r="U144" s="757"/>
      <c r="V144" s="757"/>
      <c r="W144" s="757"/>
      <c r="X144" s="757"/>
      <c r="Y144" s="757"/>
      <c r="Z144" s="757"/>
      <c r="AA144" s="757"/>
      <c r="AB144" s="757"/>
      <c r="AC144" s="758"/>
    </row>
    <row r="145" spans="2:29">
      <c r="B145" s="755"/>
      <c r="C145" s="755"/>
      <c r="D145" s="735"/>
      <c r="E145" s="755"/>
      <c r="F145" s="755"/>
      <c r="G145" s="755"/>
      <c r="H145" s="760"/>
      <c r="I145" s="760"/>
      <c r="J145" s="760"/>
      <c r="K145" s="757"/>
      <c r="L145" s="757"/>
      <c r="M145" s="757"/>
      <c r="N145" s="757"/>
      <c r="O145" s="757"/>
      <c r="P145" s="757"/>
      <c r="Q145" s="758"/>
      <c r="R145" s="758"/>
      <c r="S145" s="758"/>
      <c r="T145" s="758"/>
      <c r="U145" s="757"/>
      <c r="V145" s="757"/>
      <c r="W145" s="757"/>
      <c r="X145" s="757"/>
      <c r="Y145" s="757"/>
      <c r="Z145" s="757"/>
      <c r="AA145" s="757"/>
      <c r="AB145" s="757"/>
      <c r="AC145" s="758"/>
    </row>
    <row r="146" spans="2:29">
      <c r="B146" s="755"/>
      <c r="C146" s="755"/>
      <c r="D146" s="735"/>
      <c r="E146" s="755"/>
      <c r="F146" s="755"/>
      <c r="G146" s="755"/>
      <c r="H146" s="760"/>
      <c r="I146" s="760"/>
      <c r="J146" s="760"/>
      <c r="K146" s="757"/>
      <c r="L146" s="757"/>
      <c r="M146" s="757"/>
      <c r="N146" s="757"/>
      <c r="O146" s="757"/>
      <c r="P146" s="757"/>
      <c r="Q146" s="758"/>
      <c r="R146" s="758"/>
      <c r="S146" s="758"/>
      <c r="T146" s="758"/>
      <c r="U146" s="757"/>
      <c r="V146" s="757"/>
      <c r="W146" s="757"/>
      <c r="X146" s="757"/>
      <c r="Y146" s="757"/>
      <c r="Z146" s="757"/>
      <c r="AA146" s="757"/>
      <c r="AB146" s="757"/>
      <c r="AC146" s="758"/>
    </row>
    <row r="147" spans="2:29">
      <c r="B147" s="755"/>
      <c r="C147" s="755"/>
      <c r="D147" s="735"/>
      <c r="E147" s="755"/>
      <c r="F147" s="755"/>
      <c r="G147" s="755"/>
      <c r="H147" s="760"/>
      <c r="I147" s="760"/>
      <c r="J147" s="760"/>
      <c r="K147" s="757"/>
      <c r="L147" s="757"/>
      <c r="M147" s="757"/>
      <c r="N147" s="757"/>
      <c r="O147" s="757"/>
      <c r="P147" s="757"/>
      <c r="Q147" s="758"/>
      <c r="R147" s="758"/>
      <c r="S147" s="758"/>
      <c r="T147" s="758"/>
      <c r="U147" s="757"/>
      <c r="V147" s="757"/>
      <c r="W147" s="757"/>
      <c r="X147" s="757"/>
      <c r="Y147" s="757"/>
      <c r="Z147" s="757"/>
      <c r="AA147" s="757"/>
      <c r="AB147" s="757"/>
      <c r="AC147" s="758"/>
    </row>
    <row r="148" spans="2:29">
      <c r="B148" s="755"/>
      <c r="C148" s="755"/>
      <c r="D148" s="735"/>
      <c r="E148" s="755"/>
      <c r="F148" s="755"/>
      <c r="G148" s="755"/>
      <c r="H148" s="760"/>
      <c r="I148" s="760"/>
      <c r="J148" s="760"/>
      <c r="K148" s="757"/>
      <c r="L148" s="757"/>
      <c r="M148" s="757"/>
      <c r="N148" s="757"/>
      <c r="O148" s="757"/>
      <c r="P148" s="757"/>
      <c r="Q148" s="758"/>
      <c r="R148" s="758"/>
      <c r="S148" s="758"/>
      <c r="T148" s="758"/>
      <c r="U148" s="757"/>
      <c r="V148" s="757"/>
      <c r="W148" s="757"/>
      <c r="X148" s="757"/>
      <c r="Y148" s="757"/>
      <c r="Z148" s="757"/>
      <c r="AA148" s="757"/>
      <c r="AB148" s="757"/>
      <c r="AC148" s="758"/>
    </row>
    <row r="149" spans="2:29">
      <c r="B149" s="755"/>
      <c r="C149" s="755"/>
      <c r="D149" s="735"/>
      <c r="E149" s="755"/>
      <c r="F149" s="755"/>
      <c r="G149" s="755"/>
      <c r="H149" s="760"/>
      <c r="I149" s="760"/>
      <c r="J149" s="760"/>
      <c r="K149" s="757"/>
      <c r="L149" s="757"/>
      <c r="M149" s="757"/>
      <c r="N149" s="757"/>
      <c r="O149" s="757"/>
      <c r="P149" s="757"/>
      <c r="Q149" s="758"/>
      <c r="R149" s="758"/>
      <c r="S149" s="758"/>
      <c r="T149" s="758"/>
      <c r="U149" s="757"/>
      <c r="V149" s="757"/>
      <c r="W149" s="757"/>
      <c r="X149" s="757"/>
      <c r="Y149" s="757"/>
      <c r="Z149" s="757"/>
      <c r="AA149" s="757"/>
      <c r="AB149" s="757"/>
      <c r="AC149" s="758"/>
    </row>
    <row r="150" spans="2:29">
      <c r="B150" s="755"/>
      <c r="C150" s="755"/>
      <c r="D150" s="735"/>
      <c r="E150" s="755"/>
      <c r="F150" s="755"/>
      <c r="G150" s="755"/>
      <c r="H150" s="760"/>
      <c r="I150" s="760"/>
      <c r="J150" s="760"/>
      <c r="K150" s="757"/>
      <c r="L150" s="757"/>
      <c r="M150" s="757"/>
      <c r="N150" s="757"/>
      <c r="O150" s="757"/>
      <c r="P150" s="757"/>
      <c r="Q150" s="758"/>
      <c r="R150" s="758"/>
      <c r="S150" s="758"/>
      <c r="T150" s="758"/>
      <c r="U150" s="757"/>
      <c r="V150" s="757"/>
      <c r="W150" s="757"/>
      <c r="X150" s="757"/>
      <c r="Y150" s="757"/>
      <c r="Z150" s="757"/>
      <c r="AA150" s="757"/>
      <c r="AB150" s="757"/>
      <c r="AC150" s="758"/>
    </row>
    <row r="151" spans="2:29">
      <c r="B151" s="755"/>
      <c r="C151" s="755"/>
      <c r="D151" s="735"/>
      <c r="E151" s="755"/>
      <c r="F151" s="755"/>
      <c r="G151" s="755"/>
      <c r="H151" s="760"/>
      <c r="I151" s="760"/>
      <c r="J151" s="760"/>
      <c r="K151" s="757"/>
      <c r="L151" s="757"/>
      <c r="M151" s="757"/>
      <c r="N151" s="757"/>
      <c r="O151" s="757"/>
      <c r="P151" s="757"/>
      <c r="Q151" s="758"/>
      <c r="R151" s="758"/>
      <c r="S151" s="758"/>
      <c r="T151" s="758"/>
      <c r="U151" s="757"/>
      <c r="V151" s="757"/>
      <c r="W151" s="757"/>
      <c r="X151" s="757"/>
      <c r="Y151" s="757"/>
      <c r="Z151" s="757"/>
      <c r="AA151" s="757"/>
      <c r="AB151" s="757"/>
      <c r="AC151" s="758"/>
    </row>
    <row r="152" spans="2:29">
      <c r="B152" s="755"/>
      <c r="C152" s="755"/>
      <c r="D152" s="735"/>
      <c r="E152" s="755"/>
      <c r="F152" s="755"/>
      <c r="G152" s="755"/>
      <c r="H152" s="760"/>
      <c r="I152" s="760"/>
      <c r="J152" s="760"/>
      <c r="K152" s="757"/>
      <c r="L152" s="757"/>
      <c r="M152" s="757"/>
      <c r="N152" s="757"/>
      <c r="O152" s="757"/>
      <c r="P152" s="757"/>
      <c r="Q152" s="758"/>
      <c r="R152" s="758"/>
      <c r="S152" s="758"/>
      <c r="T152" s="758"/>
      <c r="U152" s="757"/>
      <c r="V152" s="757"/>
      <c r="W152" s="757"/>
      <c r="X152" s="757"/>
      <c r="Y152" s="757"/>
      <c r="Z152" s="757"/>
      <c r="AA152" s="757"/>
      <c r="AB152" s="757"/>
      <c r="AC152" s="758"/>
    </row>
    <row r="153" spans="2:29">
      <c r="B153" s="755"/>
      <c r="C153" s="755"/>
      <c r="D153" s="735"/>
      <c r="E153" s="755"/>
      <c r="F153" s="755"/>
      <c r="G153" s="755"/>
      <c r="H153" s="760"/>
      <c r="I153" s="760"/>
      <c r="J153" s="760"/>
      <c r="K153" s="757"/>
      <c r="L153" s="757"/>
      <c r="M153" s="757"/>
      <c r="N153" s="757"/>
      <c r="O153" s="757"/>
      <c r="P153" s="757"/>
      <c r="Q153" s="758"/>
      <c r="R153" s="758"/>
      <c r="S153" s="758"/>
      <c r="T153" s="758"/>
      <c r="U153" s="757"/>
      <c r="V153" s="757"/>
      <c r="W153" s="757"/>
      <c r="X153" s="757"/>
      <c r="Y153" s="757"/>
      <c r="Z153" s="757"/>
      <c r="AA153" s="757"/>
      <c r="AB153" s="757"/>
      <c r="AC153" s="758"/>
    </row>
    <row r="154" spans="2:29">
      <c r="B154" s="755"/>
      <c r="C154" s="755"/>
      <c r="D154" s="735"/>
      <c r="E154" s="755"/>
      <c r="F154" s="755"/>
      <c r="G154" s="755"/>
      <c r="H154" s="760"/>
      <c r="I154" s="760"/>
      <c r="J154" s="760"/>
      <c r="K154" s="757"/>
      <c r="L154" s="757"/>
      <c r="M154" s="757"/>
      <c r="N154" s="757"/>
      <c r="O154" s="757"/>
      <c r="P154" s="757"/>
      <c r="Q154" s="758"/>
      <c r="R154" s="758"/>
      <c r="S154" s="758"/>
      <c r="T154" s="758"/>
      <c r="U154" s="757"/>
      <c r="V154" s="757"/>
      <c r="W154" s="757"/>
      <c r="X154" s="757"/>
      <c r="Y154" s="757"/>
      <c r="Z154" s="757"/>
      <c r="AA154" s="757"/>
      <c r="AB154" s="757"/>
      <c r="AC154" s="758"/>
    </row>
    <row r="155" spans="2:29">
      <c r="B155" s="755"/>
      <c r="C155" s="755"/>
      <c r="D155" s="735"/>
      <c r="E155" s="755"/>
      <c r="F155" s="755"/>
      <c r="G155" s="755"/>
      <c r="H155" s="760"/>
      <c r="I155" s="760"/>
      <c r="J155" s="760"/>
      <c r="K155" s="757"/>
      <c r="L155" s="757"/>
      <c r="M155" s="757"/>
      <c r="N155" s="757"/>
      <c r="O155" s="757"/>
      <c r="P155" s="757"/>
      <c r="Q155" s="758"/>
      <c r="R155" s="758"/>
      <c r="S155" s="758"/>
      <c r="T155" s="758"/>
      <c r="U155" s="757"/>
      <c r="V155" s="757"/>
      <c r="W155" s="757"/>
      <c r="X155" s="757"/>
      <c r="Y155" s="757"/>
      <c r="Z155" s="757"/>
      <c r="AA155" s="757"/>
      <c r="AB155" s="757"/>
      <c r="AC155" s="758"/>
    </row>
    <row r="156" spans="2:29">
      <c r="B156" s="755"/>
      <c r="C156" s="755"/>
      <c r="D156" s="735"/>
      <c r="E156" s="755"/>
      <c r="F156" s="755"/>
      <c r="G156" s="755"/>
      <c r="H156" s="760"/>
      <c r="I156" s="760"/>
      <c r="J156" s="760"/>
      <c r="K156" s="757"/>
      <c r="L156" s="757"/>
      <c r="M156" s="757"/>
      <c r="N156" s="757"/>
      <c r="O156" s="757"/>
      <c r="P156" s="757"/>
      <c r="Q156" s="758"/>
      <c r="R156" s="758"/>
      <c r="S156" s="758"/>
      <c r="T156" s="758"/>
      <c r="U156" s="757"/>
      <c r="V156" s="757"/>
      <c r="W156" s="757"/>
      <c r="X156" s="757"/>
      <c r="Y156" s="757"/>
      <c r="Z156" s="757"/>
      <c r="AA156" s="757"/>
      <c r="AB156" s="757"/>
      <c r="AC156" s="758"/>
    </row>
    <row r="157" spans="2:29">
      <c r="B157" s="755"/>
      <c r="C157" s="755"/>
      <c r="D157" s="735"/>
      <c r="E157" s="755"/>
      <c r="F157" s="755"/>
      <c r="G157" s="755"/>
      <c r="H157" s="760"/>
      <c r="I157" s="760"/>
      <c r="J157" s="760"/>
      <c r="K157" s="757"/>
      <c r="L157" s="757"/>
      <c r="M157" s="757"/>
      <c r="N157" s="757"/>
      <c r="O157" s="757"/>
      <c r="P157" s="757"/>
      <c r="Q157" s="758"/>
      <c r="R157" s="758"/>
      <c r="S157" s="758"/>
      <c r="T157" s="758"/>
      <c r="U157" s="757"/>
      <c r="V157" s="757"/>
      <c r="W157" s="757"/>
      <c r="X157" s="757"/>
      <c r="Y157" s="757"/>
      <c r="Z157" s="757"/>
      <c r="AA157" s="757"/>
      <c r="AB157" s="757"/>
      <c r="AC157" s="758"/>
    </row>
    <row r="158" spans="2:29">
      <c r="B158" s="755"/>
      <c r="C158" s="755"/>
      <c r="D158" s="735"/>
      <c r="E158" s="755"/>
      <c r="F158" s="755"/>
      <c r="G158" s="755"/>
      <c r="H158" s="760"/>
      <c r="I158" s="760"/>
      <c r="J158" s="760"/>
      <c r="K158" s="757"/>
      <c r="L158" s="757"/>
      <c r="M158" s="757"/>
      <c r="N158" s="757"/>
      <c r="O158" s="757"/>
      <c r="P158" s="757"/>
      <c r="Q158" s="758"/>
      <c r="R158" s="758"/>
      <c r="S158" s="758"/>
      <c r="T158" s="758"/>
      <c r="U158" s="757"/>
      <c r="V158" s="757"/>
      <c r="W158" s="757"/>
      <c r="X158" s="757"/>
      <c r="Y158" s="757"/>
      <c r="Z158" s="757"/>
      <c r="AA158" s="757"/>
      <c r="AB158" s="757"/>
      <c r="AC158" s="758"/>
    </row>
    <row r="159" spans="2:29">
      <c r="B159" s="755"/>
      <c r="C159" s="755"/>
      <c r="D159" s="735"/>
      <c r="E159" s="755"/>
      <c r="F159" s="755"/>
      <c r="G159" s="755"/>
      <c r="H159" s="760"/>
      <c r="I159" s="760"/>
      <c r="J159" s="760"/>
      <c r="K159" s="757"/>
      <c r="L159" s="757"/>
      <c r="M159" s="757"/>
      <c r="N159" s="757"/>
      <c r="O159" s="757"/>
      <c r="P159" s="757"/>
      <c r="Q159" s="758"/>
      <c r="R159" s="758"/>
      <c r="S159" s="758"/>
      <c r="T159" s="758"/>
      <c r="U159" s="757"/>
      <c r="V159" s="757"/>
      <c r="W159" s="757"/>
      <c r="X159" s="757"/>
      <c r="Y159" s="757"/>
      <c r="Z159" s="757"/>
      <c r="AA159" s="757"/>
      <c r="AB159" s="757"/>
      <c r="AC159" s="758"/>
    </row>
    <row r="160" spans="2:29">
      <c r="B160" s="755"/>
      <c r="C160" s="755"/>
      <c r="D160" s="735"/>
      <c r="E160" s="755"/>
      <c r="F160" s="755"/>
      <c r="G160" s="755"/>
      <c r="H160" s="760"/>
      <c r="I160" s="760"/>
      <c r="J160" s="760"/>
      <c r="K160" s="757"/>
      <c r="L160" s="757"/>
      <c r="M160" s="757"/>
      <c r="N160" s="757"/>
      <c r="O160" s="757"/>
      <c r="P160" s="757"/>
      <c r="Q160" s="758"/>
      <c r="R160" s="758"/>
      <c r="S160" s="758"/>
      <c r="T160" s="758"/>
      <c r="U160" s="757"/>
      <c r="V160" s="757"/>
      <c r="W160" s="757"/>
      <c r="X160" s="757"/>
      <c r="Y160" s="757"/>
      <c r="Z160" s="757"/>
      <c r="AA160" s="757"/>
      <c r="AB160" s="757"/>
      <c r="AC160" s="758"/>
    </row>
    <row r="161" spans="2:29">
      <c r="B161" s="755"/>
      <c r="C161" s="755"/>
      <c r="D161" s="735"/>
      <c r="E161" s="755"/>
      <c r="F161" s="755"/>
      <c r="G161" s="755"/>
      <c r="H161" s="760"/>
      <c r="I161" s="760"/>
      <c r="J161" s="760"/>
      <c r="K161" s="757"/>
      <c r="L161" s="757"/>
      <c r="M161" s="757"/>
      <c r="N161" s="757"/>
      <c r="O161" s="757"/>
      <c r="P161" s="757"/>
      <c r="Q161" s="758"/>
      <c r="R161" s="758"/>
      <c r="S161" s="758"/>
      <c r="T161" s="758"/>
      <c r="U161" s="757"/>
      <c r="V161" s="757"/>
      <c r="W161" s="757"/>
      <c r="X161" s="757"/>
      <c r="Y161" s="757"/>
      <c r="Z161" s="757"/>
      <c r="AA161" s="757"/>
      <c r="AB161" s="757"/>
      <c r="AC161" s="758"/>
    </row>
    <row r="162" spans="2:29">
      <c r="B162" s="755"/>
      <c r="C162" s="755"/>
      <c r="D162" s="735"/>
      <c r="E162" s="755"/>
      <c r="F162" s="755"/>
      <c r="G162" s="755"/>
      <c r="H162" s="760"/>
      <c r="I162" s="760"/>
      <c r="J162" s="760"/>
      <c r="K162" s="757"/>
      <c r="L162" s="757"/>
      <c r="M162" s="757"/>
      <c r="N162" s="757"/>
      <c r="O162" s="757"/>
      <c r="P162" s="757"/>
      <c r="Q162" s="758"/>
      <c r="R162" s="758"/>
      <c r="S162" s="758"/>
      <c r="T162" s="758"/>
      <c r="U162" s="757"/>
      <c r="V162" s="757"/>
      <c r="W162" s="757"/>
      <c r="X162" s="757"/>
      <c r="Y162" s="757"/>
      <c r="Z162" s="757"/>
      <c r="AA162" s="757"/>
      <c r="AB162" s="757"/>
      <c r="AC162" s="758"/>
    </row>
    <row r="163" spans="2:29">
      <c r="B163" s="755"/>
      <c r="C163" s="755"/>
      <c r="D163" s="735"/>
      <c r="E163" s="755"/>
      <c r="F163" s="755"/>
      <c r="G163" s="755"/>
      <c r="H163" s="760"/>
      <c r="I163" s="760"/>
      <c r="J163" s="760"/>
      <c r="K163" s="757"/>
      <c r="L163" s="757"/>
      <c r="M163" s="757"/>
      <c r="N163" s="757"/>
      <c r="O163" s="757"/>
      <c r="P163" s="757"/>
      <c r="Q163" s="758"/>
      <c r="R163" s="758"/>
      <c r="S163" s="758"/>
      <c r="T163" s="758"/>
      <c r="U163" s="757"/>
      <c r="V163" s="757"/>
      <c r="W163" s="757"/>
      <c r="X163" s="757"/>
      <c r="Y163" s="757"/>
      <c r="Z163" s="757"/>
      <c r="AA163" s="757"/>
      <c r="AB163" s="757"/>
      <c r="AC163" s="758"/>
    </row>
    <row r="164" spans="2:29">
      <c r="B164" s="755"/>
      <c r="C164" s="755"/>
      <c r="D164" s="735"/>
      <c r="E164" s="755"/>
      <c r="F164" s="755"/>
      <c r="G164" s="755"/>
      <c r="H164" s="760"/>
      <c r="I164" s="760"/>
      <c r="J164" s="760"/>
      <c r="K164" s="757"/>
      <c r="L164" s="757"/>
      <c r="M164" s="757"/>
      <c r="N164" s="757"/>
      <c r="O164" s="757"/>
      <c r="P164" s="757"/>
      <c r="Q164" s="758"/>
      <c r="R164" s="758"/>
      <c r="S164" s="758"/>
      <c r="T164" s="758"/>
      <c r="U164" s="757"/>
      <c r="V164" s="757"/>
      <c r="W164" s="757"/>
      <c r="X164" s="757"/>
      <c r="Y164" s="757"/>
      <c r="Z164" s="757"/>
      <c r="AA164" s="757"/>
      <c r="AB164" s="757"/>
      <c r="AC164" s="758"/>
    </row>
    <row r="165" spans="2:29">
      <c r="B165" s="755"/>
      <c r="C165" s="755"/>
      <c r="D165" s="735"/>
      <c r="E165" s="755"/>
      <c r="F165" s="755"/>
      <c r="G165" s="755"/>
      <c r="H165" s="760"/>
      <c r="I165" s="760"/>
      <c r="J165" s="760"/>
      <c r="K165" s="757"/>
      <c r="L165" s="757"/>
      <c r="M165" s="757"/>
      <c r="N165" s="757"/>
      <c r="O165" s="757"/>
      <c r="P165" s="757"/>
      <c r="Q165" s="758"/>
      <c r="R165" s="758"/>
      <c r="S165" s="758"/>
      <c r="T165" s="758"/>
      <c r="U165" s="757"/>
      <c r="V165" s="757"/>
      <c r="W165" s="757"/>
      <c r="X165" s="757"/>
      <c r="Y165" s="757"/>
      <c r="Z165" s="757"/>
      <c r="AA165" s="757"/>
      <c r="AB165" s="757"/>
      <c r="AC165" s="758"/>
    </row>
    <row r="166" spans="2:29">
      <c r="B166" s="755"/>
      <c r="C166" s="755"/>
      <c r="D166" s="735"/>
      <c r="E166" s="755"/>
      <c r="F166" s="755"/>
      <c r="G166" s="755"/>
      <c r="H166" s="760"/>
      <c r="I166" s="760"/>
      <c r="J166" s="760"/>
      <c r="K166" s="757"/>
      <c r="L166" s="757"/>
      <c r="M166" s="757"/>
      <c r="N166" s="757"/>
      <c r="O166" s="757"/>
      <c r="P166" s="757"/>
      <c r="Q166" s="758"/>
      <c r="R166" s="758"/>
      <c r="S166" s="758"/>
      <c r="T166" s="758"/>
      <c r="U166" s="757"/>
      <c r="V166" s="757"/>
      <c r="W166" s="757"/>
      <c r="X166" s="757"/>
      <c r="Y166" s="757"/>
      <c r="Z166" s="757"/>
      <c r="AA166" s="757"/>
      <c r="AB166" s="757"/>
      <c r="AC166" s="758"/>
    </row>
    <row r="167" spans="2:29">
      <c r="B167" s="755"/>
      <c r="C167" s="755"/>
      <c r="D167" s="735"/>
      <c r="E167" s="755"/>
      <c r="F167" s="755"/>
      <c r="G167" s="755"/>
      <c r="H167" s="760"/>
      <c r="I167" s="760"/>
      <c r="J167" s="760"/>
      <c r="K167" s="757"/>
      <c r="L167" s="757"/>
      <c r="M167" s="757"/>
      <c r="N167" s="757"/>
      <c r="O167" s="757"/>
      <c r="P167" s="757"/>
      <c r="Q167" s="758"/>
      <c r="R167" s="758"/>
      <c r="S167" s="758"/>
      <c r="T167" s="758"/>
      <c r="U167" s="757"/>
      <c r="V167" s="757"/>
      <c r="W167" s="757"/>
      <c r="X167" s="757"/>
      <c r="Y167" s="757"/>
      <c r="Z167" s="757"/>
      <c r="AA167" s="757"/>
      <c r="AB167" s="757"/>
      <c r="AC167" s="758"/>
    </row>
    <row r="168" spans="2:29">
      <c r="B168" s="755"/>
      <c r="C168" s="755"/>
      <c r="D168" s="735"/>
      <c r="E168" s="755"/>
      <c r="F168" s="755"/>
      <c r="G168" s="755"/>
      <c r="H168" s="760"/>
      <c r="I168" s="760"/>
      <c r="J168" s="760"/>
      <c r="K168" s="757"/>
      <c r="L168" s="757"/>
      <c r="M168" s="757"/>
      <c r="N168" s="757"/>
      <c r="O168" s="757"/>
      <c r="P168" s="757"/>
      <c r="Q168" s="758"/>
      <c r="R168" s="758"/>
      <c r="S168" s="758"/>
      <c r="T168" s="758"/>
      <c r="U168" s="757"/>
      <c r="V168" s="757"/>
      <c r="W168" s="757"/>
      <c r="X168" s="757"/>
      <c r="Y168" s="757"/>
      <c r="Z168" s="757"/>
      <c r="AA168" s="757"/>
      <c r="AB168" s="757"/>
      <c r="AC168" s="758"/>
    </row>
    <row r="169" spans="2:29">
      <c r="B169" s="755"/>
      <c r="C169" s="755"/>
      <c r="D169" s="735"/>
      <c r="E169" s="755"/>
      <c r="F169" s="755"/>
      <c r="G169" s="755"/>
      <c r="H169" s="760"/>
      <c r="I169" s="760"/>
      <c r="J169" s="760"/>
      <c r="K169" s="757"/>
      <c r="L169" s="757"/>
      <c r="M169" s="757"/>
      <c r="N169" s="757"/>
      <c r="O169" s="757"/>
      <c r="P169" s="757"/>
      <c r="Q169" s="758"/>
      <c r="R169" s="758"/>
      <c r="S169" s="758"/>
      <c r="T169" s="758"/>
      <c r="U169" s="757"/>
      <c r="V169" s="757"/>
      <c r="W169" s="757"/>
      <c r="X169" s="757"/>
      <c r="Y169" s="757"/>
      <c r="Z169" s="757"/>
      <c r="AA169" s="757"/>
      <c r="AB169" s="757"/>
      <c r="AC169" s="758"/>
    </row>
    <row r="170" spans="2:29">
      <c r="B170" s="755"/>
      <c r="C170" s="755"/>
      <c r="D170" s="735"/>
      <c r="E170" s="755"/>
      <c r="F170" s="755"/>
      <c r="G170" s="755"/>
      <c r="H170" s="760"/>
      <c r="I170" s="760"/>
      <c r="J170" s="760"/>
      <c r="K170" s="757"/>
      <c r="L170" s="757"/>
      <c r="M170" s="757"/>
      <c r="N170" s="757"/>
      <c r="O170" s="757"/>
      <c r="P170" s="757"/>
      <c r="Q170" s="758"/>
      <c r="R170" s="758"/>
      <c r="S170" s="758"/>
      <c r="T170" s="758"/>
      <c r="U170" s="757"/>
      <c r="V170" s="757"/>
      <c r="W170" s="757"/>
      <c r="X170" s="757"/>
      <c r="Y170" s="757"/>
      <c r="Z170" s="757"/>
      <c r="AA170" s="757"/>
      <c r="AB170" s="757"/>
      <c r="AC170" s="758"/>
    </row>
    <row r="171" spans="2:29">
      <c r="B171" s="755"/>
      <c r="C171" s="755"/>
      <c r="D171" s="735"/>
      <c r="E171" s="755"/>
      <c r="F171" s="755"/>
      <c r="G171" s="755"/>
      <c r="H171" s="760"/>
      <c r="I171" s="760"/>
      <c r="J171" s="760"/>
      <c r="K171" s="757"/>
      <c r="L171" s="757"/>
      <c r="M171" s="757"/>
      <c r="N171" s="757"/>
      <c r="O171" s="757"/>
      <c r="P171" s="757"/>
      <c r="Q171" s="758"/>
      <c r="R171" s="758"/>
      <c r="S171" s="758"/>
      <c r="T171" s="758"/>
      <c r="U171" s="757"/>
      <c r="V171" s="757"/>
      <c r="W171" s="757"/>
      <c r="X171" s="757"/>
      <c r="Y171" s="757"/>
      <c r="Z171" s="757"/>
      <c r="AA171" s="757"/>
      <c r="AB171" s="757"/>
      <c r="AC171" s="758"/>
    </row>
    <row r="172" spans="2:29">
      <c r="B172" s="755"/>
      <c r="C172" s="755"/>
      <c r="D172" s="735"/>
      <c r="E172" s="755"/>
      <c r="F172" s="755"/>
      <c r="G172" s="755"/>
      <c r="H172" s="760"/>
      <c r="I172" s="760"/>
      <c r="J172" s="760"/>
      <c r="K172" s="757"/>
      <c r="L172" s="757"/>
      <c r="M172" s="757"/>
      <c r="N172" s="757"/>
      <c r="O172" s="757"/>
      <c r="P172" s="757"/>
      <c r="Q172" s="758"/>
      <c r="R172" s="758"/>
      <c r="S172" s="758"/>
      <c r="T172" s="758"/>
      <c r="U172" s="757"/>
      <c r="V172" s="757"/>
      <c r="W172" s="757"/>
      <c r="X172" s="757"/>
      <c r="Y172" s="757"/>
      <c r="Z172" s="757"/>
      <c r="AA172" s="757"/>
      <c r="AB172" s="757"/>
      <c r="AC172" s="758"/>
    </row>
    <row r="173" spans="2:29">
      <c r="B173" s="755"/>
      <c r="C173" s="755"/>
      <c r="D173" s="735"/>
      <c r="E173" s="755"/>
      <c r="F173" s="755"/>
      <c r="G173" s="755"/>
      <c r="H173" s="760"/>
      <c r="I173" s="760"/>
      <c r="J173" s="760"/>
      <c r="K173" s="757"/>
      <c r="L173" s="757"/>
      <c r="M173" s="757"/>
      <c r="N173" s="757"/>
      <c r="O173" s="757"/>
      <c r="P173" s="757"/>
      <c r="Q173" s="758"/>
      <c r="R173" s="758"/>
      <c r="S173" s="758"/>
      <c r="T173" s="758"/>
      <c r="U173" s="757"/>
      <c r="V173" s="757"/>
      <c r="W173" s="757"/>
      <c r="X173" s="757"/>
      <c r="Y173" s="757"/>
      <c r="Z173" s="757"/>
      <c r="AA173" s="757"/>
      <c r="AB173" s="757"/>
      <c r="AC173" s="758"/>
    </row>
    <row r="174" spans="2:29">
      <c r="B174" s="755"/>
      <c r="C174" s="755"/>
      <c r="D174" s="735"/>
      <c r="E174" s="755"/>
      <c r="F174" s="755"/>
      <c r="G174" s="755"/>
      <c r="H174" s="760"/>
      <c r="I174" s="760"/>
      <c r="J174" s="760"/>
      <c r="K174" s="757"/>
      <c r="L174" s="757"/>
      <c r="M174" s="757"/>
      <c r="N174" s="757"/>
      <c r="O174" s="757"/>
      <c r="P174" s="757"/>
      <c r="Q174" s="758"/>
      <c r="R174" s="758"/>
      <c r="S174" s="758"/>
      <c r="T174" s="758"/>
      <c r="U174" s="757"/>
      <c r="V174" s="757"/>
      <c r="W174" s="757"/>
      <c r="X174" s="757"/>
      <c r="Y174" s="757"/>
      <c r="Z174" s="757"/>
      <c r="AA174" s="757"/>
      <c r="AB174" s="757"/>
      <c r="AC174" s="758"/>
    </row>
    <row r="175" spans="2:29">
      <c r="B175" s="755"/>
      <c r="C175" s="755"/>
      <c r="D175" s="735"/>
      <c r="E175" s="755"/>
      <c r="F175" s="755"/>
      <c r="G175" s="755"/>
      <c r="H175" s="760"/>
      <c r="I175" s="760"/>
      <c r="J175" s="760"/>
      <c r="K175" s="757"/>
      <c r="L175" s="757"/>
      <c r="M175" s="757"/>
      <c r="N175" s="757"/>
      <c r="O175" s="757"/>
      <c r="P175" s="757"/>
      <c r="Q175" s="758"/>
      <c r="R175" s="758"/>
      <c r="S175" s="758"/>
      <c r="T175" s="758"/>
      <c r="U175" s="757"/>
      <c r="V175" s="757"/>
      <c r="W175" s="757"/>
      <c r="X175" s="757"/>
      <c r="Y175" s="757"/>
      <c r="Z175" s="757"/>
      <c r="AA175" s="757"/>
      <c r="AB175" s="757"/>
      <c r="AC175" s="758"/>
    </row>
    <row r="176" spans="2:29">
      <c r="B176" s="755"/>
      <c r="C176" s="755"/>
      <c r="D176" s="735"/>
      <c r="E176" s="755"/>
      <c r="F176" s="755"/>
      <c r="G176" s="755"/>
      <c r="H176" s="760"/>
      <c r="I176" s="760"/>
      <c r="J176" s="760"/>
      <c r="K176" s="757"/>
      <c r="L176" s="757"/>
      <c r="M176" s="757"/>
      <c r="N176" s="757"/>
      <c r="O176" s="757"/>
      <c r="P176" s="757"/>
      <c r="Q176" s="758"/>
      <c r="R176" s="758"/>
      <c r="S176" s="758"/>
      <c r="T176" s="758"/>
      <c r="U176" s="757"/>
      <c r="V176" s="757"/>
      <c r="W176" s="757"/>
      <c r="X176" s="757"/>
      <c r="Y176" s="757"/>
      <c r="Z176" s="757"/>
      <c r="AA176" s="757"/>
      <c r="AB176" s="757"/>
      <c r="AC176" s="758"/>
    </row>
    <row r="177" spans="2:29">
      <c r="B177" s="755"/>
      <c r="C177" s="755"/>
      <c r="D177" s="735"/>
      <c r="E177" s="755"/>
      <c r="F177" s="755"/>
      <c r="G177" s="755"/>
      <c r="H177" s="760"/>
      <c r="I177" s="760"/>
      <c r="J177" s="760"/>
      <c r="K177" s="757"/>
      <c r="L177" s="757"/>
      <c r="M177" s="757"/>
      <c r="N177" s="757"/>
      <c r="O177" s="757"/>
      <c r="P177" s="757"/>
      <c r="Q177" s="758"/>
      <c r="R177" s="758"/>
      <c r="S177" s="758"/>
      <c r="T177" s="758"/>
      <c r="U177" s="757"/>
      <c r="V177" s="757"/>
      <c r="W177" s="757"/>
      <c r="X177" s="757"/>
      <c r="Y177" s="757"/>
      <c r="Z177" s="757"/>
      <c r="AA177" s="757"/>
      <c r="AB177" s="757"/>
      <c r="AC177" s="758"/>
    </row>
    <row r="178" spans="2:29">
      <c r="B178" s="755"/>
      <c r="C178" s="755"/>
      <c r="D178" s="735"/>
      <c r="E178" s="755"/>
      <c r="F178" s="755"/>
      <c r="G178" s="755"/>
      <c r="H178" s="760"/>
      <c r="I178" s="760"/>
      <c r="J178" s="760"/>
      <c r="K178" s="757"/>
      <c r="L178" s="757"/>
      <c r="M178" s="757"/>
      <c r="N178" s="757"/>
      <c r="O178" s="757"/>
      <c r="P178" s="757"/>
      <c r="Q178" s="758"/>
      <c r="R178" s="758"/>
      <c r="S178" s="758"/>
      <c r="T178" s="758"/>
      <c r="U178" s="757"/>
      <c r="V178" s="757"/>
      <c r="W178" s="757"/>
      <c r="X178" s="757"/>
      <c r="Y178" s="757"/>
      <c r="Z178" s="757"/>
      <c r="AA178" s="757"/>
      <c r="AB178" s="757"/>
      <c r="AC178" s="758"/>
    </row>
    <row r="179" spans="2:29">
      <c r="B179" s="755"/>
      <c r="C179" s="755"/>
      <c r="D179" s="735"/>
      <c r="E179" s="755"/>
      <c r="F179" s="755"/>
      <c r="G179" s="755"/>
      <c r="H179" s="760"/>
      <c r="I179" s="760"/>
      <c r="J179" s="760"/>
      <c r="K179" s="757"/>
      <c r="L179" s="757"/>
      <c r="M179" s="757"/>
      <c r="N179" s="757"/>
      <c r="O179" s="757"/>
      <c r="P179" s="757"/>
      <c r="Q179" s="758"/>
      <c r="R179" s="758"/>
      <c r="S179" s="758"/>
      <c r="T179" s="758"/>
      <c r="U179" s="757"/>
      <c r="V179" s="757"/>
      <c r="W179" s="757"/>
      <c r="X179" s="757"/>
      <c r="Y179" s="757"/>
      <c r="Z179" s="757"/>
      <c r="AA179" s="757"/>
      <c r="AB179" s="757"/>
      <c r="AC179" s="758"/>
    </row>
    <row r="180" spans="2:29">
      <c r="B180" s="755"/>
      <c r="C180" s="755"/>
      <c r="D180" s="735"/>
      <c r="E180" s="755"/>
      <c r="F180" s="755"/>
      <c r="G180" s="755"/>
      <c r="H180" s="760"/>
      <c r="I180" s="760"/>
      <c r="J180" s="760"/>
      <c r="K180" s="757"/>
      <c r="L180" s="757"/>
      <c r="M180" s="757"/>
      <c r="N180" s="757"/>
      <c r="O180" s="757"/>
      <c r="P180" s="757"/>
      <c r="Q180" s="758"/>
      <c r="R180" s="758"/>
      <c r="S180" s="758"/>
      <c r="T180" s="758"/>
      <c r="U180" s="757"/>
      <c r="V180" s="757"/>
      <c r="W180" s="757"/>
      <c r="X180" s="757"/>
      <c r="Y180" s="757"/>
      <c r="Z180" s="757"/>
      <c r="AA180" s="757"/>
      <c r="AB180" s="757"/>
      <c r="AC180" s="758"/>
    </row>
    <row r="181" spans="2:29">
      <c r="B181" s="755"/>
      <c r="C181" s="755"/>
      <c r="D181" s="735"/>
      <c r="E181" s="755"/>
      <c r="F181" s="755"/>
      <c r="G181" s="755"/>
      <c r="H181" s="760"/>
      <c r="I181" s="760"/>
      <c r="J181" s="760"/>
      <c r="K181" s="757"/>
      <c r="L181" s="757"/>
      <c r="M181" s="757"/>
      <c r="N181" s="757"/>
      <c r="O181" s="757"/>
      <c r="P181" s="757"/>
      <c r="Q181" s="758"/>
      <c r="R181" s="758"/>
      <c r="S181" s="758"/>
      <c r="T181" s="758"/>
      <c r="U181" s="757"/>
      <c r="V181" s="757"/>
      <c r="W181" s="757"/>
      <c r="X181" s="757"/>
      <c r="Y181" s="757"/>
      <c r="Z181" s="757"/>
      <c r="AA181" s="757"/>
      <c r="AB181" s="757"/>
      <c r="AC181" s="758"/>
    </row>
    <row r="182" spans="2:29">
      <c r="B182" s="755"/>
      <c r="C182" s="755"/>
      <c r="D182" s="735"/>
      <c r="E182" s="755"/>
      <c r="F182" s="755"/>
      <c r="G182" s="755"/>
      <c r="H182" s="760"/>
      <c r="I182" s="760"/>
      <c r="J182" s="760"/>
      <c r="K182" s="757"/>
      <c r="L182" s="757"/>
      <c r="M182" s="757"/>
      <c r="N182" s="757"/>
      <c r="O182" s="757"/>
      <c r="P182" s="757"/>
      <c r="Q182" s="758"/>
      <c r="R182" s="758"/>
      <c r="S182" s="758"/>
      <c r="T182" s="758"/>
      <c r="U182" s="757"/>
      <c r="V182" s="757"/>
      <c r="W182" s="757"/>
      <c r="X182" s="757"/>
      <c r="Y182" s="757"/>
      <c r="Z182" s="757"/>
      <c r="AA182" s="757"/>
      <c r="AB182" s="757"/>
      <c r="AC182" s="758"/>
    </row>
    <row r="183" spans="2:29">
      <c r="B183" s="755"/>
      <c r="C183" s="755"/>
      <c r="D183" s="735"/>
      <c r="E183" s="755"/>
      <c r="F183" s="755"/>
      <c r="G183" s="755"/>
      <c r="H183" s="760"/>
      <c r="I183" s="760"/>
      <c r="J183" s="760"/>
      <c r="K183" s="757"/>
      <c r="L183" s="757"/>
      <c r="M183" s="757"/>
      <c r="N183" s="757"/>
      <c r="O183" s="757"/>
      <c r="P183" s="757"/>
      <c r="Q183" s="758"/>
      <c r="R183" s="758"/>
      <c r="S183" s="758"/>
      <c r="T183" s="758"/>
      <c r="U183" s="757"/>
      <c r="V183" s="757"/>
      <c r="W183" s="757"/>
      <c r="X183" s="757"/>
      <c r="Y183" s="757"/>
      <c r="Z183" s="757"/>
      <c r="AA183" s="757"/>
      <c r="AB183" s="757"/>
      <c r="AC183" s="758"/>
    </row>
    <row r="184" spans="2:29">
      <c r="B184" s="755"/>
      <c r="C184" s="755"/>
      <c r="D184" s="735"/>
      <c r="E184" s="755"/>
      <c r="F184" s="755"/>
      <c r="G184" s="755"/>
      <c r="H184" s="760"/>
      <c r="I184" s="760"/>
      <c r="J184" s="760"/>
      <c r="K184" s="757"/>
      <c r="L184" s="757"/>
      <c r="M184" s="757"/>
      <c r="N184" s="757"/>
      <c r="O184" s="757"/>
      <c r="P184" s="757"/>
      <c r="Q184" s="758"/>
      <c r="R184" s="758"/>
      <c r="S184" s="758"/>
      <c r="T184" s="758"/>
      <c r="U184" s="757"/>
      <c r="V184" s="757"/>
      <c r="W184" s="757"/>
      <c r="X184" s="757"/>
      <c r="Y184" s="757"/>
      <c r="Z184" s="757"/>
      <c r="AA184" s="757"/>
      <c r="AB184" s="757"/>
      <c r="AC184" s="758"/>
    </row>
    <row r="185" spans="2:29">
      <c r="B185" s="755"/>
      <c r="C185" s="755"/>
      <c r="D185" s="735"/>
      <c r="E185" s="755"/>
      <c r="F185" s="755"/>
      <c r="G185" s="755"/>
      <c r="H185" s="760"/>
      <c r="I185" s="760"/>
      <c r="J185" s="760"/>
      <c r="K185" s="757"/>
      <c r="L185" s="757"/>
      <c r="M185" s="757"/>
      <c r="N185" s="757"/>
      <c r="O185" s="757"/>
      <c r="P185" s="757"/>
      <c r="Q185" s="758"/>
      <c r="R185" s="758"/>
      <c r="S185" s="758"/>
      <c r="T185" s="758"/>
      <c r="U185" s="757"/>
      <c r="V185" s="757"/>
      <c r="W185" s="757"/>
      <c r="X185" s="757"/>
      <c r="Y185" s="757"/>
      <c r="Z185" s="757"/>
      <c r="AA185" s="757"/>
      <c r="AB185" s="757"/>
      <c r="AC185" s="758"/>
    </row>
    <row r="186" spans="2:29">
      <c r="B186" s="755"/>
      <c r="C186" s="755"/>
      <c r="D186" s="735"/>
      <c r="E186" s="755"/>
      <c r="F186" s="755"/>
      <c r="G186" s="755"/>
      <c r="H186" s="760"/>
      <c r="I186" s="760"/>
      <c r="J186" s="760"/>
      <c r="K186" s="757"/>
      <c r="L186" s="757"/>
      <c r="M186" s="757"/>
      <c r="N186" s="757"/>
      <c r="O186" s="757"/>
      <c r="P186" s="757"/>
      <c r="Q186" s="758"/>
      <c r="R186" s="758"/>
      <c r="S186" s="758"/>
      <c r="T186" s="758"/>
      <c r="U186" s="757"/>
      <c r="V186" s="757"/>
      <c r="W186" s="757"/>
      <c r="X186" s="757"/>
      <c r="Y186" s="757"/>
      <c r="Z186" s="757"/>
      <c r="AA186" s="757"/>
      <c r="AB186" s="757"/>
      <c r="AC186" s="758"/>
    </row>
    <row r="187" spans="2:29">
      <c r="B187" s="755"/>
      <c r="C187" s="755"/>
      <c r="D187" s="735"/>
      <c r="E187" s="755"/>
      <c r="F187" s="755"/>
      <c r="G187" s="755"/>
      <c r="H187" s="760"/>
      <c r="I187" s="760"/>
      <c r="J187" s="760"/>
      <c r="K187" s="757"/>
      <c r="L187" s="757"/>
      <c r="M187" s="757"/>
      <c r="N187" s="757"/>
      <c r="O187" s="757"/>
      <c r="P187" s="757"/>
      <c r="Q187" s="758"/>
      <c r="R187" s="758"/>
      <c r="S187" s="758"/>
      <c r="T187" s="758"/>
      <c r="U187" s="757"/>
      <c r="V187" s="757"/>
      <c r="W187" s="757"/>
      <c r="X187" s="757"/>
      <c r="Y187" s="757"/>
      <c r="Z187" s="757"/>
      <c r="AA187" s="757"/>
      <c r="AB187" s="757"/>
      <c r="AC187" s="758"/>
    </row>
    <row r="188" spans="2:29">
      <c r="B188" s="755"/>
      <c r="C188" s="755"/>
      <c r="D188" s="735"/>
      <c r="E188" s="755"/>
      <c r="F188" s="755"/>
      <c r="G188" s="755"/>
      <c r="H188" s="760"/>
      <c r="I188" s="760"/>
      <c r="J188" s="760"/>
      <c r="K188" s="757"/>
      <c r="L188" s="757"/>
      <c r="M188" s="757"/>
      <c r="N188" s="757"/>
      <c r="O188" s="757"/>
      <c r="P188" s="757"/>
      <c r="Q188" s="758"/>
      <c r="R188" s="758"/>
      <c r="S188" s="758"/>
      <c r="T188" s="758"/>
      <c r="U188" s="757"/>
      <c r="V188" s="757"/>
      <c r="W188" s="757"/>
      <c r="X188" s="757"/>
      <c r="Y188" s="757"/>
      <c r="Z188" s="757"/>
      <c r="AA188" s="757"/>
      <c r="AB188" s="757"/>
      <c r="AC188" s="758"/>
    </row>
    <row r="189" spans="2:29">
      <c r="B189" s="755"/>
      <c r="C189" s="755"/>
      <c r="D189" s="735"/>
      <c r="E189" s="755"/>
      <c r="F189" s="755"/>
      <c r="G189" s="755"/>
      <c r="H189" s="760"/>
      <c r="I189" s="760"/>
      <c r="J189" s="760"/>
      <c r="K189" s="757"/>
      <c r="L189" s="757"/>
      <c r="M189" s="757"/>
      <c r="N189" s="757"/>
      <c r="O189" s="757"/>
      <c r="P189" s="757"/>
      <c r="Q189" s="758"/>
      <c r="R189" s="758"/>
      <c r="S189" s="758"/>
      <c r="T189" s="758"/>
      <c r="U189" s="757"/>
      <c r="V189" s="757"/>
      <c r="W189" s="757"/>
      <c r="X189" s="757"/>
      <c r="Y189" s="757"/>
      <c r="Z189" s="757"/>
      <c r="AA189" s="757"/>
      <c r="AB189" s="757"/>
      <c r="AC189" s="758"/>
    </row>
    <row r="190" spans="2:29">
      <c r="B190" s="755"/>
      <c r="C190" s="755"/>
      <c r="D190" s="735"/>
      <c r="E190" s="755"/>
      <c r="F190" s="755"/>
      <c r="G190" s="755"/>
      <c r="H190" s="760"/>
      <c r="I190" s="760"/>
      <c r="J190" s="760"/>
      <c r="K190" s="757"/>
      <c r="L190" s="757"/>
      <c r="M190" s="757"/>
      <c r="N190" s="757"/>
      <c r="O190" s="757"/>
      <c r="P190" s="757"/>
      <c r="Q190" s="758"/>
      <c r="R190" s="758"/>
      <c r="S190" s="758"/>
      <c r="T190" s="758"/>
      <c r="U190" s="757"/>
      <c r="V190" s="757"/>
      <c r="W190" s="757"/>
      <c r="X190" s="757"/>
      <c r="Y190" s="757"/>
      <c r="Z190" s="757"/>
      <c r="AA190" s="757"/>
      <c r="AB190" s="757"/>
      <c r="AC190" s="758"/>
    </row>
  </sheetData>
  <autoFilter ref="B3:AX44"/>
  <phoneticPr fontId="91" type="noConversion"/>
  <conditionalFormatting sqref="R2">
    <cfRule type="iconSet" priority="60">
      <iconSet iconSet="3TrafficLights2">
        <cfvo type="percent" val="0"/>
        <cfvo type="percent" val="33"/>
        <cfvo type="percent" val="67"/>
      </iconSet>
    </cfRule>
  </conditionalFormatting>
  <conditionalFormatting sqref="K2">
    <cfRule type="iconSet" priority="59">
      <iconSet iconSet="3TrafficLights2">
        <cfvo type="percent" val="0"/>
        <cfvo type="percent" val="33"/>
        <cfvo type="percent" val="67"/>
      </iconSet>
    </cfRule>
  </conditionalFormatting>
  <conditionalFormatting sqref="O51:O53 N36:N44 Q3:T3 K4:N35 K45:N46 Q51:Q53 K54:Q190 Q47:Q49 K50:Q50 B3:N3 O4:Q46 S4:AC190 R4:R9 R11:R190 AE4:AO42 G46:L46 F45:P45">
    <cfRule type="expression" dxfId="106" priority="58" stopIfTrue="1">
      <formula>#REF!="(Actuals)"</formula>
    </cfRule>
  </conditionalFormatting>
  <conditionalFormatting sqref="L2">
    <cfRule type="iconSet" priority="57">
      <iconSet iconSet="3TrafficLights2">
        <cfvo type="percent" val="0"/>
        <cfvo type="percent" val="33"/>
        <cfvo type="percent" val="67"/>
      </iconSet>
    </cfRule>
  </conditionalFormatting>
  <conditionalFormatting sqref="M2">
    <cfRule type="iconSet" priority="56">
      <iconSet iconSet="3TrafficLights2">
        <cfvo type="percent" val="0"/>
        <cfvo type="percent" val="33"/>
        <cfvo type="percent" val="67"/>
      </iconSet>
    </cfRule>
  </conditionalFormatting>
  <conditionalFormatting sqref="J51">
    <cfRule type="expression" dxfId="105" priority="55" stopIfTrue="1">
      <formula>#REF!="(Actuals)"</formula>
    </cfRule>
  </conditionalFormatting>
  <conditionalFormatting sqref="J52">
    <cfRule type="expression" dxfId="104" priority="54" stopIfTrue="1">
      <formula>#REF!="(Actuals)"</formula>
    </cfRule>
  </conditionalFormatting>
  <conditionalFormatting sqref="J53">
    <cfRule type="expression" dxfId="103" priority="53" stopIfTrue="1">
      <formula>#REF!="(Actuals)"</formula>
    </cfRule>
  </conditionalFormatting>
  <conditionalFormatting sqref="N51:N53">
    <cfRule type="expression" dxfId="102" priority="52" stopIfTrue="1">
      <formula>#REF!="(Actuals)"</formula>
    </cfRule>
  </conditionalFormatting>
  <conditionalFormatting sqref="M51:M53">
    <cfRule type="expression" dxfId="101" priority="51" stopIfTrue="1">
      <formula>#REF!="(Actuals)"</formula>
    </cfRule>
  </conditionalFormatting>
  <conditionalFormatting sqref="L51:L53">
    <cfRule type="expression" dxfId="100" priority="50" stopIfTrue="1">
      <formula>#REF!="(Actuals)"</formula>
    </cfRule>
  </conditionalFormatting>
  <conditionalFormatting sqref="K51:K53">
    <cfRule type="expression" dxfId="99" priority="49" stopIfTrue="1">
      <formula>#REF!="(Actuals)"</formula>
    </cfRule>
  </conditionalFormatting>
  <conditionalFormatting sqref="P51:P53">
    <cfRule type="expression" dxfId="98" priority="48" stopIfTrue="1">
      <formula>#REF!="(Actuals)"</formula>
    </cfRule>
  </conditionalFormatting>
  <conditionalFormatting sqref="S2:T2">
    <cfRule type="iconSet" priority="47">
      <iconSet iconSet="3TrafficLights2">
        <cfvo type="percent" val="0"/>
        <cfvo type="percent" val="33"/>
        <cfvo type="percent" val="67"/>
      </iconSet>
    </cfRule>
  </conditionalFormatting>
  <conditionalFormatting sqref="U2">
    <cfRule type="iconSet" priority="46">
      <iconSet iconSet="3TrafficLights2">
        <cfvo type="percent" val="0"/>
        <cfvo type="percent" val="33"/>
        <cfvo type="percent" val="67"/>
      </iconSet>
    </cfRule>
  </conditionalFormatting>
  <conditionalFormatting sqref="AC2 Q2">
    <cfRule type="iconSet" priority="45">
      <iconSet iconSet="3TrafficLights2">
        <cfvo type="percent" val="0"/>
        <cfvo type="percent" val="33"/>
        <cfvo type="percent" val="67"/>
      </iconSet>
    </cfRule>
  </conditionalFormatting>
  <conditionalFormatting sqref="L36:M44">
    <cfRule type="expression" dxfId="97" priority="44" stopIfTrue="1">
      <formula>#REF!="(Actuals)"</formula>
    </cfRule>
  </conditionalFormatting>
  <conditionalFormatting sqref="K36:K44">
    <cfRule type="expression" dxfId="96" priority="43" stopIfTrue="1">
      <formula>#REF!="(Actuals)"</formula>
    </cfRule>
  </conditionalFormatting>
  <conditionalFormatting sqref="O48:O49">
    <cfRule type="expression" dxfId="95" priority="42" stopIfTrue="1">
      <formula>#REF!="(Actuals)"</formula>
    </cfRule>
  </conditionalFormatting>
  <conditionalFormatting sqref="J47">
    <cfRule type="expression" dxfId="94" priority="41" stopIfTrue="1">
      <formula>#REF!="(Actuals)"</formula>
    </cfRule>
  </conditionalFormatting>
  <conditionalFormatting sqref="N48:N49">
    <cfRule type="expression" dxfId="93" priority="40" stopIfTrue="1">
      <formula>#REF!="(Actuals)"</formula>
    </cfRule>
  </conditionalFormatting>
  <conditionalFormatting sqref="M48:M49">
    <cfRule type="expression" dxfId="92" priority="39" stopIfTrue="1">
      <formula>#REF!="(Actuals)"</formula>
    </cfRule>
  </conditionalFormatting>
  <conditionalFormatting sqref="L48:L49">
    <cfRule type="expression" dxfId="91" priority="38" stopIfTrue="1">
      <formula>#REF!="(Actuals)"</formula>
    </cfRule>
  </conditionalFormatting>
  <conditionalFormatting sqref="K47:K49">
    <cfRule type="expression" dxfId="90" priority="37" stopIfTrue="1">
      <formula>#REF!="(Actuals)"</formula>
    </cfRule>
  </conditionalFormatting>
  <conditionalFormatting sqref="P48:P49">
    <cfRule type="expression" dxfId="89" priority="36" stopIfTrue="1">
      <formula>#REF!="(Actuals)"</formula>
    </cfRule>
  </conditionalFormatting>
  <conditionalFormatting sqref="J48">
    <cfRule type="expression" dxfId="88" priority="35" stopIfTrue="1">
      <formula>#REF!="(Actuals)"</formula>
    </cfRule>
  </conditionalFormatting>
  <conditionalFormatting sqref="J49">
    <cfRule type="expression" dxfId="87" priority="34" stopIfTrue="1">
      <formula>#REF!="(Actuals)"</formula>
    </cfRule>
  </conditionalFormatting>
  <conditionalFormatting sqref="L47">
    <cfRule type="expression" dxfId="86" priority="33" stopIfTrue="1">
      <formula>#REF!="(Actuals)"</formula>
    </cfRule>
  </conditionalFormatting>
  <conditionalFormatting sqref="M47">
    <cfRule type="expression" dxfId="85" priority="32" stopIfTrue="1">
      <formula>#REF!="(Actuals)"</formula>
    </cfRule>
  </conditionalFormatting>
  <conditionalFormatting sqref="N47">
    <cfRule type="expression" dxfId="84" priority="31" stopIfTrue="1">
      <formula>#REF!="(Actuals)"</formula>
    </cfRule>
  </conditionalFormatting>
  <conditionalFormatting sqref="O47">
    <cfRule type="expression" dxfId="83" priority="30" stopIfTrue="1">
      <formula>#REF!="(Actuals)"</formula>
    </cfRule>
  </conditionalFormatting>
  <conditionalFormatting sqref="P47">
    <cfRule type="expression" dxfId="82" priority="29" stopIfTrue="1">
      <formula>#REF!="(Actuals)"</formula>
    </cfRule>
  </conditionalFormatting>
  <conditionalFormatting sqref="N2">
    <cfRule type="iconSet" priority="28">
      <iconSet iconSet="3TrafficLights2">
        <cfvo type="percent" val="0"/>
        <cfvo type="percent" val="33"/>
        <cfvo type="percent" val="67"/>
      </iconSet>
    </cfRule>
  </conditionalFormatting>
  <conditionalFormatting sqref="O2">
    <cfRule type="iconSet" priority="27">
      <iconSet iconSet="3TrafficLights2">
        <cfvo type="percent" val="0"/>
        <cfvo type="percent" val="33"/>
        <cfvo type="percent" val="67"/>
      </iconSet>
    </cfRule>
  </conditionalFormatting>
  <conditionalFormatting sqref="P2">
    <cfRule type="iconSet" priority="26">
      <iconSet iconSet="3TrafficLights2">
        <cfvo type="percent" val="0"/>
        <cfvo type="percent" val="33"/>
        <cfvo type="percent" val="67"/>
      </iconSet>
    </cfRule>
  </conditionalFormatting>
  <conditionalFormatting sqref="V2">
    <cfRule type="iconSet" priority="25">
      <iconSet iconSet="3TrafficLights2">
        <cfvo type="percent" val="0"/>
        <cfvo type="percent" val="33"/>
        <cfvo type="percent" val="67"/>
      </iconSet>
    </cfRule>
  </conditionalFormatting>
  <conditionalFormatting sqref="W2">
    <cfRule type="iconSet" priority="24">
      <iconSet iconSet="3TrafficLights2">
        <cfvo type="percent" val="0"/>
        <cfvo type="percent" val="33"/>
        <cfvo type="percent" val="67"/>
      </iconSet>
    </cfRule>
  </conditionalFormatting>
  <conditionalFormatting sqref="X2">
    <cfRule type="iconSet" priority="23">
      <iconSet iconSet="3TrafficLights2">
        <cfvo type="percent" val="0"/>
        <cfvo type="percent" val="33"/>
        <cfvo type="percent" val="67"/>
      </iconSet>
    </cfRule>
  </conditionalFormatting>
  <conditionalFormatting sqref="Y2">
    <cfRule type="iconSet" priority="22">
      <iconSet iconSet="3TrafficLights2">
        <cfvo type="percent" val="0"/>
        <cfvo type="percent" val="33"/>
        <cfvo type="percent" val="67"/>
      </iconSet>
    </cfRule>
  </conditionalFormatting>
  <conditionalFormatting sqref="Z2">
    <cfRule type="iconSet" priority="21">
      <iconSet iconSet="3TrafficLights2">
        <cfvo type="percent" val="0"/>
        <cfvo type="percent" val="33"/>
        <cfvo type="percent" val="67"/>
      </iconSet>
    </cfRule>
  </conditionalFormatting>
  <conditionalFormatting sqref="AA2">
    <cfRule type="iconSet" priority="20">
      <iconSet iconSet="3TrafficLights2">
        <cfvo type="percent" val="0"/>
        <cfvo type="percent" val="33"/>
        <cfvo type="percent" val="67"/>
      </iconSet>
    </cfRule>
  </conditionalFormatting>
  <conditionalFormatting sqref="AB2">
    <cfRule type="iconSet" priority="19">
      <iconSet iconSet="3TrafficLights2">
        <cfvo type="percent" val="0"/>
        <cfvo type="percent" val="33"/>
        <cfvo type="percent" val="67"/>
      </iconSet>
    </cfRule>
  </conditionalFormatting>
  <conditionalFormatting sqref="R10:R11">
    <cfRule type="expression" dxfId="81" priority="18" stopIfTrue="1">
      <formula>#REF!="(Actuals)"</formula>
    </cfRule>
  </conditionalFormatting>
  <conditionalFormatting sqref="R16">
    <cfRule type="expression" dxfId="80" priority="17" stopIfTrue="1">
      <formula>#REF!="(Actuals)"</formula>
    </cfRule>
  </conditionalFormatting>
  <conditionalFormatting sqref="R18">
    <cfRule type="expression" dxfId="79" priority="16" stopIfTrue="1">
      <formula>#REF!="(Actuals)"</formula>
    </cfRule>
  </conditionalFormatting>
  <conditionalFormatting sqref="AE2">
    <cfRule type="iconSet" priority="15">
      <iconSet iconSet="3TrafficLights2">
        <cfvo type="percent" val="0"/>
        <cfvo type="percent" val="33"/>
        <cfvo type="percent" val="67"/>
      </iconSet>
    </cfRule>
  </conditionalFormatting>
  <conditionalFormatting sqref="AF2:AO2">
    <cfRule type="iconSet" priority="67">
      <iconSet iconSet="3TrafficLights2">
        <cfvo type="percent" val="0"/>
        <cfvo type="percent" val="33"/>
        <cfvo type="percent" val="67"/>
      </iconSet>
    </cfRule>
  </conditionalFormatting>
  <conditionalFormatting sqref="AP2">
    <cfRule type="iconSet" priority="11">
      <iconSet iconSet="3TrafficLights2">
        <cfvo type="percent" val="0"/>
        <cfvo type="percent" val="33"/>
        <cfvo type="percent" val="67"/>
      </iconSet>
    </cfRule>
  </conditionalFormatting>
  <conditionalFormatting sqref="AP4:AX42">
    <cfRule type="expression" dxfId="78" priority="9" stopIfTrue="1">
      <formula>#REF!="(Actuals)"</formula>
    </cfRule>
  </conditionalFormatting>
  <conditionalFormatting sqref="AD4:AD42">
    <cfRule type="expression" dxfId="77" priority="7" stopIfTrue="1">
      <formula>#REF!="(Actuals)"</formula>
    </cfRule>
  </conditionalFormatting>
  <conditionalFormatting sqref="AD2">
    <cfRule type="iconSet" priority="8">
      <iconSet iconSet="3TrafficLights2">
        <cfvo type="percent" val="0"/>
        <cfvo type="percent" val="33"/>
        <cfvo type="percent" val="67"/>
      </iconSet>
    </cfRule>
  </conditionalFormatting>
  <conditionalFormatting sqref="AE43:AO43">
    <cfRule type="expression" dxfId="76" priority="6" stopIfTrue="1">
      <formula>#REF!="(Actuals)"</formula>
    </cfRule>
  </conditionalFormatting>
  <conditionalFormatting sqref="AP43:AX43">
    <cfRule type="expression" dxfId="75" priority="5" stopIfTrue="1">
      <formula>#REF!="(Actuals)"</formula>
    </cfRule>
  </conditionalFormatting>
  <conditionalFormatting sqref="AD43">
    <cfRule type="expression" dxfId="74" priority="4" stopIfTrue="1">
      <formula>#REF!="(Actuals)"</formula>
    </cfRule>
  </conditionalFormatting>
  <conditionalFormatting sqref="AE44:AO44">
    <cfRule type="expression" dxfId="73" priority="3" stopIfTrue="1">
      <formula>#REF!="(Actuals)"</formula>
    </cfRule>
  </conditionalFormatting>
  <conditionalFormatting sqref="AP44:AX44">
    <cfRule type="expression" dxfId="72" priority="2" stopIfTrue="1">
      <formula>#REF!="(Actuals)"</formula>
    </cfRule>
  </conditionalFormatting>
  <conditionalFormatting sqref="AD44">
    <cfRule type="expression" dxfId="71" priority="1" stopIfTrue="1">
      <formula>#REF!="(Actuals)"</formula>
    </cfRule>
  </conditionalFormatting>
  <conditionalFormatting sqref="AQ2:AX2">
    <cfRule type="iconSet" priority="68">
      <iconSet iconSet="3TrafficLights2">
        <cfvo type="percent" val="0"/>
        <cfvo type="percent" val="33"/>
        <cfvo type="percent" val="67"/>
      </iconSet>
    </cfRule>
  </conditionalFormatting>
  <dataValidations disablePrompts="1" count="1">
    <dataValidation type="list" allowBlank="1" showInputMessage="1" showErrorMessage="1" sqref="D4:D17 D45:D190">
      <formula1>#REF!</formula1>
    </dataValidation>
  </dataValidations>
  <pageMargins left="0.11811023622047245" right="0" top="0.35433070866141736" bottom="0" header="0.31496062992125984" footer="0.31496062992125984"/>
  <pageSetup paperSize="9" scale="52"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0"/>
    <pageSetUpPr fitToPage="1"/>
  </sheetPr>
  <dimension ref="B4:N39"/>
  <sheetViews>
    <sheetView topLeftCell="H4" zoomScale="80" zoomScaleNormal="80" workbookViewId="0">
      <selection activeCell="B42" sqref="B42"/>
    </sheetView>
  </sheetViews>
  <sheetFormatPr defaultColWidth="9.109375" defaultRowHeight="14.4"/>
  <cols>
    <col min="1" max="1" width="4.109375" style="765" customWidth="1"/>
    <col min="2" max="2" width="15.5546875" style="765" customWidth="1"/>
    <col min="3" max="4" width="15.5546875" style="765" hidden="1" customWidth="1"/>
    <col min="5" max="5" width="10" style="765" customWidth="1"/>
    <col min="6" max="9" width="11" style="765" customWidth="1"/>
    <col min="10" max="10" width="5.44140625" style="765" customWidth="1"/>
    <col min="11" max="12" width="11.6640625" style="765" customWidth="1"/>
    <col min="13" max="13" width="13.109375" style="765" bestFit="1" customWidth="1"/>
    <col min="14" max="14" width="11" style="765" customWidth="1"/>
    <col min="15" max="16384" width="9.109375" style="765"/>
  </cols>
  <sheetData>
    <row r="4" spans="2:10">
      <c r="I4" s="766"/>
    </row>
    <row r="8" spans="2:10">
      <c r="B8" s="768" t="s">
        <v>985</v>
      </c>
    </row>
    <row r="9" spans="2:10">
      <c r="B9" s="770" t="s">
        <v>655</v>
      </c>
      <c r="C9" s="770"/>
      <c r="D9" s="770"/>
      <c r="E9" s="1167" t="s">
        <v>649</v>
      </c>
      <c r="F9" s="771" t="s">
        <v>234</v>
      </c>
      <c r="G9" s="771" t="s">
        <v>233</v>
      </c>
      <c r="H9" s="771" t="s">
        <v>727</v>
      </c>
      <c r="I9" s="772" t="s">
        <v>728</v>
      </c>
      <c r="J9" s="767"/>
    </row>
    <row r="10" spans="2:10">
      <c r="B10" s="773" t="s">
        <v>731</v>
      </c>
      <c r="C10" s="773" t="s">
        <v>685</v>
      </c>
      <c r="D10" s="773"/>
      <c r="E10" s="1169" t="s">
        <v>685</v>
      </c>
      <c r="F10" s="1170">
        <f>SUMIFS(FirmVolume1617!$L$4:$L$38,FirmVolume1617!$G$4:$G$38,Summary1617!$E10,FirmVolume1617!$F$4:$F$38,Summary1617!F$9)</f>
        <v>430</v>
      </c>
      <c r="G10" s="1170">
        <f>SUMIFS(FirmVolume1617!$L$4:$L$38,FirmVolume1617!$G$4:$G$38,Summary1617!$E10,FirmVolume1617!$F$4:$F$38,Summary1617!G$9)</f>
        <v>330</v>
      </c>
      <c r="H10" s="1170">
        <f t="shared" ref="H10:H15" si="0">SUM(F10:G10)</f>
        <v>760</v>
      </c>
      <c r="I10" s="779">
        <f t="shared" ref="I10:I15" si="1">H10/$H$16</f>
        <v>8.6461888509670085E-2</v>
      </c>
      <c r="J10" s="776"/>
    </row>
    <row r="11" spans="2:10">
      <c r="B11" s="773" t="s">
        <v>732</v>
      </c>
      <c r="C11" s="773" t="s">
        <v>688</v>
      </c>
      <c r="D11" s="773"/>
      <c r="E11" s="1169" t="s">
        <v>688</v>
      </c>
      <c r="F11" s="1170">
        <f>SUMIFS(FirmVolume1617!$L$4:$L$38,FirmVolume1617!$G$4:$G$38,Summary1617!$E11,FirmVolume1617!$F$4:$F$38,Summary1617!F$9)</f>
        <v>930</v>
      </c>
      <c r="G11" s="1170">
        <f>SUMIFS(FirmVolume1617!$L$4:$L$38,FirmVolume1617!$G$4:$G$38,Summary1617!$E11,FirmVolume1617!$F$4:$F$38,Summary1617!G$9)</f>
        <v>70</v>
      </c>
      <c r="H11" s="1170">
        <f t="shared" si="0"/>
        <v>1000</v>
      </c>
      <c r="I11" s="779">
        <f t="shared" si="1"/>
        <v>0.11376564277588168</v>
      </c>
      <c r="J11" s="776"/>
    </row>
    <row r="12" spans="2:10">
      <c r="B12" s="773" t="s">
        <v>733</v>
      </c>
      <c r="C12" s="773" t="s">
        <v>670</v>
      </c>
      <c r="D12" s="773"/>
      <c r="E12" s="1169" t="s">
        <v>670</v>
      </c>
      <c r="F12" s="1170">
        <f>SUMIFS(FirmVolume1617!$L$4:$L$38,FirmVolume1617!$G$4:$G$38,Summary1617!$E12,FirmVolume1617!$F$4:$F$38,Summary1617!F$9)</f>
        <v>3230</v>
      </c>
      <c r="G12" s="1170">
        <f>SUMIFS(FirmVolume1617!$L$4:$L$38,FirmVolume1617!$G$4:$G$38,Summary1617!$E12,FirmVolume1617!$F$4:$F$38,Summary1617!G$9)</f>
        <v>760</v>
      </c>
      <c r="H12" s="1170">
        <f t="shared" si="0"/>
        <v>3990</v>
      </c>
      <c r="I12" s="779">
        <f t="shared" si="1"/>
        <v>0.4539249146757679</v>
      </c>
      <c r="J12" s="776"/>
    </row>
    <row r="13" spans="2:10">
      <c r="B13" s="773" t="s">
        <v>734</v>
      </c>
      <c r="C13" s="773" t="s">
        <v>674</v>
      </c>
      <c r="D13" s="773"/>
      <c r="E13" s="1169" t="s">
        <v>674</v>
      </c>
      <c r="F13" s="1170">
        <f>SUMIFS(FirmVolume1617!$L$4:$L$38,FirmVolume1617!$G$4:$G$38,Summary1617!$E13,FirmVolume1617!$F$4:$F$38,Summary1617!F$9)</f>
        <v>600</v>
      </c>
      <c r="G13" s="1170">
        <f>SUMIFS(FirmVolume1617!$L$4:$L$38,FirmVolume1617!$G$4:$G$38,Summary1617!$E13,FirmVolume1617!$F$4:$F$38,Summary1617!G$9)</f>
        <v>0</v>
      </c>
      <c r="H13" s="1170">
        <f t="shared" si="0"/>
        <v>600</v>
      </c>
      <c r="I13" s="779">
        <f t="shared" si="1"/>
        <v>6.8259385665529013E-2</v>
      </c>
      <c r="J13" s="776"/>
    </row>
    <row r="14" spans="2:10">
      <c r="B14" s="773" t="s">
        <v>736</v>
      </c>
      <c r="C14" s="773" t="s">
        <v>677</v>
      </c>
      <c r="D14" s="773"/>
      <c r="E14" s="1169" t="s">
        <v>677</v>
      </c>
      <c r="F14" s="1170">
        <f>SUMIFS(FirmVolume1617!$L$4:$L$38,FirmVolume1617!$G$4:$G$38,Summary1617!$E14,FirmVolume1617!$F$4:$F$38,Summary1617!F$9)</f>
        <v>100</v>
      </c>
      <c r="G14" s="1170">
        <f>SUMIFS(FirmVolume1617!$L$4:$L$38,FirmVolume1617!$G$4:$G$38,Summary1617!$E14,FirmVolume1617!$F$4:$F$38,Summary1617!G$9)</f>
        <v>0</v>
      </c>
      <c r="H14" s="1170">
        <f t="shared" si="0"/>
        <v>100</v>
      </c>
      <c r="I14" s="779">
        <f t="shared" si="1"/>
        <v>1.1376564277588168E-2</v>
      </c>
      <c r="J14" s="776"/>
    </row>
    <row r="15" spans="2:10" ht="15" thickBot="1">
      <c r="B15" s="773" t="s">
        <v>737</v>
      </c>
      <c r="C15" s="773" t="s">
        <v>702</v>
      </c>
      <c r="D15" s="773"/>
      <c r="E15" s="1169" t="s">
        <v>702</v>
      </c>
      <c r="F15" s="1170">
        <f>SUMIFS(FirmVolume1617!$L$4:$L$38,FirmVolume1617!$G$4:$G$38,Summary1617!$E15,FirmVolume1617!$F$4:$F$38,Summary1617!F$9)</f>
        <v>2340</v>
      </c>
      <c r="G15" s="1170">
        <f>SUMIFS(FirmVolume1617!$L$4:$L$38,FirmVolume1617!$G$4:$G$38,Summary1617!$E15,FirmVolume1617!$F$4:$F$38,Summary1617!G$9)</f>
        <v>0</v>
      </c>
      <c r="H15" s="1170">
        <f t="shared" si="0"/>
        <v>2340</v>
      </c>
      <c r="I15" s="779">
        <f t="shared" si="1"/>
        <v>0.26621160409556316</v>
      </c>
      <c r="J15" s="776"/>
    </row>
    <row r="16" spans="2:10" ht="15" thickTop="1">
      <c r="B16" s="784"/>
      <c r="C16" s="784"/>
      <c r="D16" s="784"/>
      <c r="E16" s="1168"/>
      <c r="F16" s="785">
        <f>SUM(F10:F15)</f>
        <v>7630</v>
      </c>
      <c r="G16" s="785">
        <f>SUM(G10:G15)</f>
        <v>1160</v>
      </c>
      <c r="H16" s="785">
        <f>SUM(H10:H15)</f>
        <v>8790</v>
      </c>
      <c r="I16" s="785"/>
      <c r="J16" s="786"/>
    </row>
    <row r="17" spans="2:14">
      <c r="B17" s="790"/>
      <c r="C17" s="790"/>
      <c r="D17" s="790"/>
      <c r="E17" s="790"/>
      <c r="F17" s="786"/>
      <c r="G17" s="786"/>
      <c r="H17" s="786"/>
      <c r="I17" s="786"/>
      <c r="J17" s="786"/>
      <c r="K17" s="1171" t="s">
        <v>986</v>
      </c>
      <c r="L17" s="793"/>
      <c r="M17" s="793"/>
      <c r="N17" s="786"/>
    </row>
    <row r="18" spans="2:14">
      <c r="B18" s="794"/>
      <c r="C18" s="794"/>
      <c r="D18" s="794"/>
      <c r="E18" s="794"/>
      <c r="F18" s="794"/>
      <c r="G18" s="794"/>
      <c r="H18" s="794"/>
      <c r="K18" s="770" t="s">
        <v>234</v>
      </c>
      <c r="L18" s="770" t="s">
        <v>233</v>
      </c>
      <c r="M18" s="770" t="s">
        <v>727</v>
      </c>
    </row>
    <row r="19" spans="2:14">
      <c r="B19" s="770" t="s">
        <v>653</v>
      </c>
      <c r="C19" s="770"/>
      <c r="D19" s="770"/>
      <c r="E19" s="1167" t="s">
        <v>649</v>
      </c>
      <c r="F19" s="770" t="s">
        <v>234</v>
      </c>
      <c r="G19" s="770" t="s">
        <v>233</v>
      </c>
      <c r="H19" s="770" t="s">
        <v>727</v>
      </c>
      <c r="I19" s="772" t="s">
        <v>728</v>
      </c>
      <c r="K19" s="770" t="s">
        <v>659</v>
      </c>
      <c r="L19" s="770" t="s">
        <v>659</v>
      </c>
      <c r="M19" s="770" t="s">
        <v>659</v>
      </c>
      <c r="N19" s="772" t="s">
        <v>730</v>
      </c>
    </row>
    <row r="20" spans="2:14">
      <c r="B20" s="773" t="s">
        <v>731</v>
      </c>
      <c r="C20" s="773" t="s">
        <v>685</v>
      </c>
      <c r="D20" s="773"/>
      <c r="E20" s="1169" t="s">
        <v>685</v>
      </c>
      <c r="F20" s="1170">
        <f>SUMIFS(FirmVolume1617!$J$4:$J$38,FirmVolume1617!$G$4:$G$38,Summary1617!$E20,FirmVolume1617!$F$4:$F$38,Summary1617!F$9)</f>
        <v>11647804</v>
      </c>
      <c r="G20" s="1170">
        <f>SUMIFS(FirmVolume1617!$J$4:$J$38,FirmVolume1617!$G$4:$G$38,Summary1617!$E20,FirmVolume1617!$F$4:$F$38,Summary1617!G$9)</f>
        <v>7339221</v>
      </c>
      <c r="H20" s="1170">
        <f t="shared" ref="H20:H25" si="2">SUM(F20:G20)</f>
        <v>18987025</v>
      </c>
      <c r="I20" s="779">
        <f t="shared" ref="I20:I25" si="3">H20/$H$26</f>
        <v>0.46370588556949527</v>
      </c>
      <c r="K20" s="778" t="e">
        <f>SUMIFS(FirmVolume1617!$Q$4:$Q$38,FirmVolume1617!$F$4:$F$38,Summary1617!K$18,FirmVolume1617!$G$4:$G$38,Summary1617!$E20)</f>
        <v>#REF!</v>
      </c>
      <c r="L20" s="778" t="e">
        <f>SUMIFS(FirmVolume1617!$Q$4:$Q$38,FirmVolume1617!$F$4:$F$38,Summary1617!L$18,FirmVolume1617!$G$4:$G$38,Summary1617!$E20)</f>
        <v>#REF!</v>
      </c>
      <c r="M20" s="796" t="e">
        <f t="shared" ref="M20:M25" si="4">K20+L20</f>
        <v>#REF!</v>
      </c>
      <c r="N20" s="779" t="e">
        <f>M20/$M$26</f>
        <v>#REF!</v>
      </c>
    </row>
    <row r="21" spans="2:14">
      <c r="B21" s="773" t="s">
        <v>732</v>
      </c>
      <c r="C21" s="773" t="s">
        <v>688</v>
      </c>
      <c r="D21" s="773"/>
      <c r="E21" s="1169" t="s">
        <v>688</v>
      </c>
      <c r="F21" s="1170">
        <f>SUMIFS(FirmVolume1617!$J$4:$J$38,FirmVolume1617!$G$4:$G$38,Summary1617!$E21,FirmVolume1617!$F$4:$F$38,Summary1617!F$9)</f>
        <v>4677288</v>
      </c>
      <c r="G21" s="1170">
        <f>SUMIFS(FirmVolume1617!$J$4:$J$38,FirmVolume1617!$G$4:$G$38,Summary1617!$E21,FirmVolume1617!$F$4:$F$38,Summary1617!G$9)</f>
        <v>1665004</v>
      </c>
      <c r="H21" s="1170">
        <f t="shared" si="2"/>
        <v>6342292</v>
      </c>
      <c r="I21" s="779">
        <f t="shared" si="3"/>
        <v>0.15489304556139391</v>
      </c>
      <c r="K21" s="778" t="e">
        <f>SUMIFS(FirmVolume1617!$Q$4:$Q$38,FirmVolume1617!$F$4:$F$38,Summary1617!K$18,FirmVolume1617!$G$4:$G$38,Summary1617!$E21)</f>
        <v>#REF!</v>
      </c>
      <c r="L21" s="778">
        <f>SUMIFS(FirmVolume1617!$Q$4:$Q$38,FirmVolume1617!$F$4:$F$38,Summary1617!L$18,FirmVolume1617!$G$4:$G$38,Summary1617!$E21)</f>
        <v>1769699.2572210147</v>
      </c>
      <c r="M21" s="796" t="e">
        <f t="shared" si="4"/>
        <v>#REF!</v>
      </c>
      <c r="N21" s="779" t="e">
        <f t="shared" ref="N21:N25" si="5">M21/$M$26</f>
        <v>#REF!</v>
      </c>
    </row>
    <row r="22" spans="2:14">
      <c r="B22" s="773" t="s">
        <v>733</v>
      </c>
      <c r="C22" s="773" t="s">
        <v>670</v>
      </c>
      <c r="D22" s="773"/>
      <c r="E22" s="1169" t="s">
        <v>670</v>
      </c>
      <c r="F22" s="1170">
        <f>SUMIFS(FirmVolume1617!$J$4:$J$38,FirmVolume1617!$G$4:$G$38,Summary1617!$E22,FirmVolume1617!$F$4:$F$38,Summary1617!F$9)</f>
        <v>7171624</v>
      </c>
      <c r="G22" s="1170">
        <f>SUMIFS(FirmVolume1617!$J$4:$J$38,FirmVolume1617!$G$4:$G$38,Summary1617!$E22,FirmVolume1617!$F$4:$F$38,Summary1617!G$9)</f>
        <v>1749296</v>
      </c>
      <c r="H22" s="1170">
        <f t="shared" si="2"/>
        <v>8920920</v>
      </c>
      <c r="I22" s="779">
        <f t="shared" si="3"/>
        <v>0.21786894517148536</v>
      </c>
      <c r="K22" s="778" t="e">
        <f>SUMIFS(FirmVolume1617!$Q$4:$Q$38,FirmVolume1617!$F$4:$F$38,Summary1617!K$18,FirmVolume1617!$G$4:$G$38,Summary1617!$E22)</f>
        <v>#REF!</v>
      </c>
      <c r="L22" s="778">
        <f>SUMIFS(FirmVolume1617!$Q$4:$Q$38,FirmVolume1617!$F$4:$F$38,Summary1617!L$18,FirmVolume1617!$G$4:$G$38,Summary1617!$E22)</f>
        <v>6633954.4415950254</v>
      </c>
      <c r="M22" s="796" t="e">
        <f t="shared" si="4"/>
        <v>#REF!</v>
      </c>
      <c r="N22" s="779" t="e">
        <f t="shared" si="5"/>
        <v>#REF!</v>
      </c>
    </row>
    <row r="23" spans="2:14">
      <c r="B23" s="773" t="s">
        <v>734</v>
      </c>
      <c r="C23" s="773" t="s">
        <v>674</v>
      </c>
      <c r="D23" s="773"/>
      <c r="E23" s="1169" t="s">
        <v>674</v>
      </c>
      <c r="F23" s="1170">
        <f>SUMIFS(FirmVolume1617!$J$4:$J$38,FirmVolume1617!$G$4:$G$38,Summary1617!$E23,FirmVolume1617!$F$4:$F$38,Summary1617!F$9)</f>
        <v>1957550</v>
      </c>
      <c r="G23" s="1170">
        <f>SUMIFS(FirmVolume1617!$J$4:$J$38,FirmVolume1617!$G$4:$G$38,Summary1617!$E23,FirmVolume1617!$F$4:$F$38,Summary1617!G$9)</f>
        <v>0</v>
      </c>
      <c r="H23" s="1170">
        <f t="shared" si="2"/>
        <v>1957550</v>
      </c>
      <c r="I23" s="779">
        <f t="shared" si="3"/>
        <v>4.7807776958031366E-2</v>
      </c>
      <c r="K23" s="778" t="e">
        <f>SUMIFS(FirmVolume1617!$Q$4:$Q$38,FirmVolume1617!$F$4:$F$38,Summary1617!K$18,FirmVolume1617!$G$4:$G$38,Summary1617!$E23)</f>
        <v>#REF!</v>
      </c>
      <c r="L23" s="778">
        <f>SUMIFS(FirmVolume1617!$Q$4:$Q$38,FirmVolume1617!$F$4:$F$38,Summary1617!L$18,FirmVolume1617!$G$4:$G$38,Summary1617!$E23)</f>
        <v>0</v>
      </c>
      <c r="M23" s="796" t="e">
        <f t="shared" si="4"/>
        <v>#REF!</v>
      </c>
      <c r="N23" s="779" t="e">
        <f t="shared" si="5"/>
        <v>#REF!</v>
      </c>
    </row>
    <row r="24" spans="2:14">
      <c r="B24" s="773" t="s">
        <v>736</v>
      </c>
      <c r="C24" s="773" t="s">
        <v>677</v>
      </c>
      <c r="D24" s="773"/>
      <c r="E24" s="1169" t="s">
        <v>677</v>
      </c>
      <c r="F24" s="1170">
        <f>SUMIFS(FirmVolume1617!$J$4:$J$38,FirmVolume1617!$G$4:$G$38,Summary1617!$E24,FirmVolume1617!$F$4:$F$38,Summary1617!F$9)</f>
        <v>214484</v>
      </c>
      <c r="G24" s="1170">
        <f>SUMIFS(FirmVolume1617!$J$4:$J$38,FirmVolume1617!$G$4:$G$38,Summary1617!$E24,FirmVolume1617!$F$4:$F$38,Summary1617!G$9)</f>
        <v>0</v>
      </c>
      <c r="H24" s="1170">
        <f t="shared" si="2"/>
        <v>214484</v>
      </c>
      <c r="I24" s="779">
        <f t="shared" si="3"/>
        <v>5.2381820301225504E-3</v>
      </c>
      <c r="K24" s="778">
        <f>SUMIFS(FirmVolume1617!$Q$4:$Q$38,FirmVolume1617!$F$4:$F$38,Summary1617!K$18,FirmVolume1617!$G$4:$G$38,Summary1617!$E24)</f>
        <v>1439232.6457542549</v>
      </c>
      <c r="L24" s="778">
        <f>SUMIFS(FirmVolume1617!$Q$4:$Q$38,FirmVolume1617!$F$4:$F$38,Summary1617!L$18,FirmVolume1617!$G$4:$G$38,Summary1617!$E24)</f>
        <v>0</v>
      </c>
      <c r="M24" s="796">
        <f t="shared" si="4"/>
        <v>1439232.6457542549</v>
      </c>
      <c r="N24" s="779" t="e">
        <f t="shared" si="5"/>
        <v>#REF!</v>
      </c>
    </row>
    <row r="25" spans="2:14" ht="15" thickBot="1">
      <c r="B25" s="773" t="s">
        <v>737</v>
      </c>
      <c r="C25" s="773" t="s">
        <v>702</v>
      </c>
      <c r="D25" s="773"/>
      <c r="E25" s="1169" t="s">
        <v>702</v>
      </c>
      <c r="F25" s="1170">
        <f>SUMIFS(FirmVolume1617!$J$4:$J$38,FirmVolume1617!$G$4:$G$38,Summary1617!$E25,FirmVolume1617!$F$4:$F$38,Summary1617!F$9)</f>
        <v>4523996</v>
      </c>
      <c r="G25" s="1170">
        <f>SUMIFS(FirmVolume1617!$J$4:$J$38,FirmVolume1617!$G$4:$G$38,Summary1617!$E25,FirmVolume1617!$F$4:$F$38,Summary1617!G$9)</f>
        <v>0</v>
      </c>
      <c r="H25" s="1170">
        <f t="shared" si="2"/>
        <v>4523996</v>
      </c>
      <c r="I25" s="779">
        <f t="shared" si="3"/>
        <v>0.11048616470947156</v>
      </c>
      <c r="K25" s="778" t="e">
        <f>SUMIFS(FirmVolume1617!$Q$4:$Q$38,FirmVolume1617!$F$4:$F$38,Summary1617!K$18,FirmVolume1617!$G$4:$G$38,Summary1617!$E25)</f>
        <v>#REF!</v>
      </c>
      <c r="L25" s="778">
        <f>SUMIFS(FirmVolume1617!$Q$4:$Q$38,FirmVolume1617!$F$4:$F$38,Summary1617!L$18,FirmVolume1617!$G$4:$G$38,Summary1617!$E25)</f>
        <v>0</v>
      </c>
      <c r="M25" s="796" t="e">
        <f t="shared" si="4"/>
        <v>#REF!</v>
      </c>
      <c r="N25" s="779" t="e">
        <f t="shared" si="5"/>
        <v>#REF!</v>
      </c>
    </row>
    <row r="26" spans="2:14" ht="15" thickTop="1">
      <c r="B26" s="784"/>
      <c r="C26" s="784"/>
      <c r="D26" s="784"/>
      <c r="E26" s="1168"/>
      <c r="F26" s="785">
        <f>SUM(F20:F25)</f>
        <v>30192746</v>
      </c>
      <c r="G26" s="785">
        <f>SUM(G20:G25)</f>
        <v>10753521</v>
      </c>
      <c r="H26" s="785">
        <f>SUM(H20:H25)</f>
        <v>40946267</v>
      </c>
      <c r="K26" s="789" t="e">
        <f>SUM(K20:K25)</f>
        <v>#REF!</v>
      </c>
      <c r="L26" s="789" t="e">
        <f>SUM(L20:L25)</f>
        <v>#REF!</v>
      </c>
      <c r="M26" s="789" t="e">
        <f>SUM(M20:M25)</f>
        <v>#REF!</v>
      </c>
      <c r="N26" s="785"/>
    </row>
    <row r="27" spans="2:14">
      <c r="B27" s="790"/>
      <c r="C27" s="790"/>
      <c r="D27" s="790"/>
      <c r="E27" s="790"/>
      <c r="F27" s="786"/>
      <c r="G27" s="786"/>
      <c r="H27" s="786"/>
      <c r="K27" s="792"/>
      <c r="L27" s="792"/>
      <c r="M27" s="799"/>
      <c r="N27" s="786"/>
    </row>
    <row r="30" spans="2:14">
      <c r="K30" s="1171" t="s">
        <v>986</v>
      </c>
    </row>
    <row r="31" spans="2:14">
      <c r="K31" s="770" t="str">
        <f>K18</f>
        <v>NA</v>
      </c>
      <c r="L31" s="770" t="str">
        <f t="shared" ref="L31:M31" si="6">L18</f>
        <v>WE</v>
      </c>
      <c r="M31" s="770" t="str">
        <f t="shared" si="6"/>
        <v>Total</v>
      </c>
    </row>
    <row r="32" spans="2:14">
      <c r="K32" s="770" t="str">
        <f t="shared" ref="K32:M32" si="7">K19</f>
        <v>Spend</v>
      </c>
      <c r="L32" s="770" t="str">
        <f t="shared" si="7"/>
        <v>Spend</v>
      </c>
      <c r="M32" s="770" t="str">
        <f t="shared" si="7"/>
        <v>Spend</v>
      </c>
      <c r="N32" s="772" t="str">
        <f>N19</f>
        <v>% Spend</v>
      </c>
    </row>
    <row r="33" spans="10:14">
      <c r="J33" s="765" t="str">
        <f>E20</f>
        <v>SH</v>
      </c>
      <c r="K33" s="1172" t="e">
        <f>ROUND(K20,-5)/1000000</f>
        <v>#REF!</v>
      </c>
      <c r="L33" s="1172" t="e">
        <f t="shared" ref="L33:M33" si="8">ROUND(L20,-5)/1000000</f>
        <v>#REF!</v>
      </c>
      <c r="M33" s="1174" t="e">
        <f t="shared" si="8"/>
        <v>#REF!</v>
      </c>
      <c r="N33" s="779" t="e">
        <f>M33/$M$39</f>
        <v>#REF!</v>
      </c>
    </row>
    <row r="34" spans="10:14">
      <c r="J34" s="765" t="str">
        <f t="shared" ref="J34:J38" si="9">E21</f>
        <v>EH</v>
      </c>
      <c r="K34" s="1172" t="e">
        <f t="shared" ref="K34:M34" si="10">ROUND(K21,-5)/1000000</f>
        <v>#REF!</v>
      </c>
      <c r="L34" s="1172">
        <f t="shared" si="10"/>
        <v>1.8</v>
      </c>
      <c r="M34" s="1174" t="e">
        <f t="shared" si="10"/>
        <v>#REF!</v>
      </c>
      <c r="N34" s="779" t="e">
        <f t="shared" ref="N34:N38" si="11">M34/$M$39</f>
        <v>#REF!</v>
      </c>
    </row>
    <row r="35" spans="10:14">
      <c r="J35" s="765" t="str">
        <f t="shared" si="9"/>
        <v>Base</v>
      </c>
      <c r="K35" s="1172" t="e">
        <f t="shared" ref="K35:M35" si="12">ROUND(K22,-5)/1000000</f>
        <v>#REF!</v>
      </c>
      <c r="L35" s="1172">
        <f t="shared" si="12"/>
        <v>6.6</v>
      </c>
      <c r="M35" s="1174" t="e">
        <f t="shared" si="12"/>
        <v>#REF!</v>
      </c>
      <c r="N35" s="779" t="e">
        <f t="shared" si="11"/>
        <v>#REF!</v>
      </c>
    </row>
    <row r="36" spans="10:14">
      <c r="J36" s="765" t="str">
        <f t="shared" si="9"/>
        <v>XL</v>
      </c>
      <c r="K36" s="1172" t="e">
        <f t="shared" ref="K36:M36" si="13">ROUND(K23,-5)/1000000</f>
        <v>#REF!</v>
      </c>
      <c r="L36" s="1172">
        <f t="shared" si="13"/>
        <v>0</v>
      </c>
      <c r="M36" s="1174" t="e">
        <f t="shared" si="13"/>
        <v>#REF!</v>
      </c>
      <c r="N36" s="779" t="e">
        <f t="shared" si="11"/>
        <v>#REF!</v>
      </c>
    </row>
    <row r="37" spans="10:14">
      <c r="J37" s="765" t="str">
        <f t="shared" si="9"/>
        <v>S&amp;T</v>
      </c>
      <c r="K37" s="1172">
        <f t="shared" ref="K37:M37" si="14">ROUND(K24,-5)/1000000</f>
        <v>1.4</v>
      </c>
      <c r="L37" s="1172">
        <f t="shared" si="14"/>
        <v>0</v>
      </c>
      <c r="M37" s="1174">
        <f t="shared" si="14"/>
        <v>1.4</v>
      </c>
      <c r="N37" s="779" t="e">
        <f t="shared" si="11"/>
        <v>#REF!</v>
      </c>
    </row>
    <row r="38" spans="10:14" ht="15" thickBot="1">
      <c r="J38" s="765" t="str">
        <f t="shared" si="9"/>
        <v>WJ</v>
      </c>
      <c r="K38" s="1172" t="e">
        <f t="shared" ref="K38:M38" si="15">ROUND(K25,-5)/1000000</f>
        <v>#REF!</v>
      </c>
      <c r="L38" s="1172">
        <f t="shared" si="15"/>
        <v>0</v>
      </c>
      <c r="M38" s="1174" t="e">
        <f t="shared" si="15"/>
        <v>#REF!</v>
      </c>
      <c r="N38" s="779" t="e">
        <f t="shared" si="11"/>
        <v>#REF!</v>
      </c>
    </row>
    <row r="39" spans="10:14" ht="15" thickTop="1">
      <c r="K39" s="1173" t="e">
        <f>SUM(K33:K38)</f>
        <v>#REF!</v>
      </c>
      <c r="L39" s="1173" t="e">
        <f t="shared" ref="L39:M39" si="16">SUM(L33:L38)</f>
        <v>#REF!</v>
      </c>
      <c r="M39" s="1173" t="e">
        <f t="shared" si="16"/>
        <v>#REF!</v>
      </c>
      <c r="N39" s="785"/>
    </row>
  </sheetData>
  <phoneticPr fontId="91" type="noConversion"/>
  <pageMargins left="0" right="0" top="0.15748031496062992" bottom="0" header="0.31496062992125984" footer="0.31496062992125984"/>
  <pageSetup paperSize="9" scale="6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0"/>
    <pageSetUpPr fitToPage="1"/>
  </sheetPr>
  <dimension ref="B1:BL168"/>
  <sheetViews>
    <sheetView workbookViewId="0">
      <pane xSplit="7" ySplit="3" topLeftCell="H4" activePane="bottomRight" state="frozen"/>
      <selection pane="topRight" activeCell="I1" sqref="I1"/>
      <selection pane="bottomLeft" activeCell="A4" sqref="A4"/>
      <selection pane="bottomRight" activeCell="D26" sqref="D26"/>
    </sheetView>
  </sheetViews>
  <sheetFormatPr defaultColWidth="11.33203125" defaultRowHeight="13.8"/>
  <cols>
    <col min="1" max="1" width="8.44140625" style="736" customWidth="1"/>
    <col min="2" max="2" width="11.33203125" style="736" customWidth="1"/>
    <col min="3" max="3" width="10.33203125" style="762" bestFit="1" customWidth="1"/>
    <col min="4" max="4" width="11.33203125" style="736" customWidth="1"/>
    <col min="5" max="5" width="34.6640625" style="736" customWidth="1"/>
    <col min="6" max="6" width="6.109375" style="736" customWidth="1"/>
    <col min="7" max="8" width="8.109375" style="736" customWidth="1"/>
    <col min="9" max="9" width="9.88671875" style="763" customWidth="1"/>
    <col min="10" max="10" width="12.109375" style="763" customWidth="1"/>
    <col min="11" max="12" width="9.88671875" style="763" customWidth="1"/>
    <col min="13" max="13" width="10.33203125" style="763" customWidth="1"/>
    <col min="14" max="14" width="7.88671875" style="763" customWidth="1"/>
    <col min="15" max="15" width="3" style="764" customWidth="1"/>
    <col min="16" max="16" width="9.88671875" style="764" customWidth="1"/>
    <col min="17" max="17" width="12.109375" style="764" customWidth="1"/>
    <col min="18" max="18" width="3" style="764" customWidth="1"/>
    <col min="19" max="19" width="9.88671875" style="764" customWidth="1"/>
    <col min="20" max="20" width="12.109375" style="764" customWidth="1"/>
    <col min="21" max="21" width="3" style="764" customWidth="1"/>
    <col min="22" max="23" width="10.44140625" style="763" customWidth="1"/>
    <col min="24" max="24" width="9" style="763" customWidth="1"/>
    <col min="25" max="27" width="9.88671875" style="763" customWidth="1"/>
    <col min="28" max="28" width="9" style="763" customWidth="1"/>
    <col min="29" max="29" width="7.88671875" style="763" customWidth="1"/>
    <col min="30" max="30" width="3" style="764" customWidth="1"/>
    <col min="31" max="31" width="7.88671875" style="763" customWidth="1"/>
    <col min="32" max="32" width="10.88671875" style="763" customWidth="1"/>
    <col min="33" max="33" width="3" style="764" customWidth="1"/>
    <col min="34" max="35" width="11.6640625" style="764" customWidth="1"/>
    <col min="36" max="36" width="7.88671875" style="763" customWidth="1"/>
    <col min="37" max="37" width="9.6640625" style="763" customWidth="1"/>
    <col min="38" max="38" width="2.6640625" style="763" customWidth="1"/>
    <col min="39" max="41" width="10" style="764" customWidth="1"/>
    <col min="42" max="42" width="2.6640625" style="736" customWidth="1"/>
    <col min="43" max="53" width="11.33203125" style="736"/>
    <col min="54" max="54" width="2.6640625" style="736" customWidth="1"/>
    <col min="55" max="55" width="12.33203125" style="736" bestFit="1" customWidth="1"/>
    <col min="56" max="16384" width="11.33203125" style="736"/>
  </cols>
  <sheetData>
    <row r="1" spans="2:64" s="730" customFormat="1">
      <c r="C1" s="731"/>
      <c r="I1" s="732"/>
      <c r="J1" s="732"/>
      <c r="K1" s="732"/>
      <c r="L1" s="732"/>
      <c r="M1" s="732"/>
      <c r="N1" s="732"/>
      <c r="O1" s="733"/>
      <c r="P1" s="733" t="s">
        <v>972</v>
      </c>
      <c r="Q1" s="733" t="s">
        <v>972</v>
      </c>
      <c r="R1" s="733"/>
      <c r="S1" s="733" t="s">
        <v>973</v>
      </c>
      <c r="T1" s="733" t="s">
        <v>973</v>
      </c>
      <c r="U1" s="733"/>
      <c r="V1" s="732"/>
      <c r="W1" s="732"/>
      <c r="X1" s="732"/>
      <c r="Y1" s="732"/>
      <c r="Z1" s="732" t="s">
        <v>976</v>
      </c>
      <c r="AA1" s="732" t="s">
        <v>976</v>
      </c>
      <c r="AB1" s="732"/>
      <c r="AC1" s="732"/>
      <c r="AD1" s="733"/>
      <c r="AE1" s="732"/>
      <c r="AF1" s="732"/>
      <c r="AG1" s="733"/>
      <c r="AH1" s="733"/>
      <c r="AI1" s="733"/>
      <c r="AJ1" s="732"/>
      <c r="AK1" s="732"/>
      <c r="AL1" s="732"/>
      <c r="AM1" s="733"/>
      <c r="AN1" s="733"/>
      <c r="AO1" s="733"/>
    </row>
    <row r="2" spans="2:64" s="730" customFormat="1">
      <c r="B2" s="736"/>
      <c r="C2" s="762"/>
      <c r="D2" s="736"/>
      <c r="E2" s="736"/>
      <c r="F2" s="736"/>
      <c r="G2" s="736"/>
      <c r="H2" s="736"/>
      <c r="I2" s="737" t="s">
        <v>960</v>
      </c>
      <c r="J2" s="737" t="s">
        <v>960</v>
      </c>
      <c r="K2" s="737" t="s">
        <v>960</v>
      </c>
      <c r="L2" s="737" t="s">
        <v>960</v>
      </c>
      <c r="M2" s="737" t="s">
        <v>960</v>
      </c>
      <c r="N2" s="737" t="s">
        <v>960</v>
      </c>
      <c r="O2" s="738"/>
      <c r="P2" s="739" t="s">
        <v>971</v>
      </c>
      <c r="Q2" s="739" t="s">
        <v>971</v>
      </c>
      <c r="R2" s="738"/>
      <c r="S2" s="739" t="s">
        <v>971</v>
      </c>
      <c r="T2" s="739" t="s">
        <v>971</v>
      </c>
      <c r="U2" s="738"/>
      <c r="V2" s="737" t="s">
        <v>644</v>
      </c>
      <c r="W2" s="737" t="s">
        <v>644</v>
      </c>
      <c r="X2" s="737" t="s">
        <v>644</v>
      </c>
      <c r="Y2" s="737" t="s">
        <v>644</v>
      </c>
      <c r="Z2" s="737" t="s">
        <v>644</v>
      </c>
      <c r="AA2" s="737" t="s">
        <v>644</v>
      </c>
      <c r="AB2" s="737" t="s">
        <v>644</v>
      </c>
      <c r="AC2" s="737" t="s">
        <v>644</v>
      </c>
      <c r="AD2" s="738"/>
      <c r="AE2" s="1189" t="s">
        <v>1004</v>
      </c>
      <c r="AF2" s="737"/>
      <c r="AG2" s="738"/>
      <c r="AH2" s="1188" t="s">
        <v>1003</v>
      </c>
      <c r="AI2" s="738"/>
      <c r="AJ2" s="737"/>
      <c r="AK2" s="737"/>
      <c r="AL2" s="737"/>
      <c r="AM2" s="737" t="s">
        <v>977</v>
      </c>
      <c r="AN2" s="737" t="s">
        <v>977</v>
      </c>
      <c r="AO2" s="737" t="s">
        <v>977</v>
      </c>
      <c r="AP2" s="737"/>
      <c r="AQ2" s="954" t="s">
        <v>875</v>
      </c>
      <c r="AR2" s="954" t="s">
        <v>875</v>
      </c>
      <c r="AS2" s="954" t="s">
        <v>875</v>
      </c>
      <c r="AT2" s="954" t="s">
        <v>875</v>
      </c>
      <c r="AU2" s="954" t="s">
        <v>875</v>
      </c>
      <c r="AV2" s="954" t="s">
        <v>875</v>
      </c>
      <c r="AW2" s="954" t="s">
        <v>875</v>
      </c>
      <c r="AX2" s="954" t="s">
        <v>875</v>
      </c>
      <c r="AY2" s="954"/>
      <c r="AZ2" s="954" t="s">
        <v>875</v>
      </c>
      <c r="BA2" s="954" t="s">
        <v>875</v>
      </c>
      <c r="BB2" s="954"/>
      <c r="BC2" s="954" t="s">
        <v>876</v>
      </c>
      <c r="BD2" s="954" t="s">
        <v>876</v>
      </c>
      <c r="BE2" s="954" t="s">
        <v>876</v>
      </c>
      <c r="BF2" s="954" t="s">
        <v>876</v>
      </c>
      <c r="BG2" s="954" t="s">
        <v>876</v>
      </c>
      <c r="BH2" s="954" t="s">
        <v>876</v>
      </c>
      <c r="BI2" s="954" t="s">
        <v>876</v>
      </c>
      <c r="BJ2" s="954" t="s">
        <v>876</v>
      </c>
      <c r="BK2" s="954" t="s">
        <v>876</v>
      </c>
      <c r="BL2" s="954" t="s">
        <v>876</v>
      </c>
    </row>
    <row r="3" spans="2:64" s="742" customFormat="1" ht="41.4">
      <c r="B3" s="740" t="s">
        <v>645</v>
      </c>
      <c r="C3" s="740" t="s">
        <v>647</v>
      </c>
      <c r="D3" s="740" t="s">
        <v>648</v>
      </c>
      <c r="E3" s="740" t="s">
        <v>123</v>
      </c>
      <c r="F3" s="740" t="s">
        <v>3</v>
      </c>
      <c r="G3" s="740" t="s">
        <v>649</v>
      </c>
      <c r="H3" s="740" t="s">
        <v>650</v>
      </c>
      <c r="I3" s="740" t="s">
        <v>652</v>
      </c>
      <c r="J3" s="740" t="s">
        <v>653</v>
      </c>
      <c r="K3" s="740" t="s">
        <v>654</v>
      </c>
      <c r="L3" s="741" t="s">
        <v>655</v>
      </c>
      <c r="M3" s="741" t="s">
        <v>656</v>
      </c>
      <c r="N3" s="741" t="s">
        <v>657</v>
      </c>
      <c r="O3" s="741"/>
      <c r="P3" s="741" t="s">
        <v>658</v>
      </c>
      <c r="Q3" s="740" t="s">
        <v>659</v>
      </c>
      <c r="R3" s="740"/>
      <c r="S3" s="741" t="s">
        <v>658</v>
      </c>
      <c r="T3" s="740" t="s">
        <v>659</v>
      </c>
      <c r="U3" s="740"/>
      <c r="V3" s="740" t="s">
        <v>660</v>
      </c>
      <c r="W3" s="740" t="s">
        <v>661</v>
      </c>
      <c r="X3" s="741" t="s">
        <v>662</v>
      </c>
      <c r="Y3" s="741" t="s">
        <v>663</v>
      </c>
      <c r="Z3" s="741" t="s">
        <v>664</v>
      </c>
      <c r="AA3" s="741" t="s">
        <v>665</v>
      </c>
      <c r="AB3" s="741" t="s">
        <v>666</v>
      </c>
      <c r="AC3" s="741" t="s">
        <v>667</v>
      </c>
      <c r="AD3" s="740"/>
      <c r="AE3" s="936" t="s">
        <v>999</v>
      </c>
      <c r="AF3" s="936" t="s">
        <v>1000</v>
      </c>
      <c r="AG3" s="740"/>
      <c r="AH3" s="1160" t="s">
        <v>997</v>
      </c>
      <c r="AI3" s="1160" t="s">
        <v>998</v>
      </c>
      <c r="AJ3" s="936" t="s">
        <v>999</v>
      </c>
      <c r="AK3" s="936" t="s">
        <v>1000</v>
      </c>
      <c r="AL3" s="936"/>
      <c r="AM3" s="1160" t="s">
        <v>978</v>
      </c>
      <c r="AN3" s="1160" t="s">
        <v>979</v>
      </c>
      <c r="AO3" s="1160" t="s">
        <v>980</v>
      </c>
      <c r="AP3" s="936"/>
      <c r="AQ3" s="955" t="s">
        <v>854</v>
      </c>
      <c r="AR3" s="955" t="s">
        <v>855</v>
      </c>
      <c r="AS3" s="955" t="s">
        <v>856</v>
      </c>
      <c r="AT3" s="955" t="s">
        <v>857</v>
      </c>
      <c r="AU3" s="955" t="s">
        <v>858</v>
      </c>
      <c r="AV3" s="955" t="s">
        <v>859</v>
      </c>
      <c r="AW3" s="955" t="s">
        <v>867</v>
      </c>
      <c r="AX3" s="955" t="s">
        <v>869</v>
      </c>
      <c r="AY3" s="956" t="s">
        <v>981</v>
      </c>
      <c r="AZ3" s="955" t="s">
        <v>868</v>
      </c>
      <c r="BA3" s="955" t="s">
        <v>205</v>
      </c>
      <c r="BB3" s="956"/>
      <c r="BC3" s="955" t="s">
        <v>854</v>
      </c>
      <c r="BD3" s="955" t="s">
        <v>855</v>
      </c>
      <c r="BE3" s="955" t="s">
        <v>856</v>
      </c>
      <c r="BF3" s="955" t="s">
        <v>857</v>
      </c>
      <c r="BG3" s="955" t="s">
        <v>858</v>
      </c>
      <c r="BH3" s="955" t="s">
        <v>859</v>
      </c>
      <c r="BI3" s="955" t="s">
        <v>867</v>
      </c>
      <c r="BJ3" s="955" t="s">
        <v>869</v>
      </c>
      <c r="BK3" s="956" t="str">
        <f>AY3</f>
        <v>Battery</v>
      </c>
      <c r="BL3" s="955" t="s">
        <v>868</v>
      </c>
    </row>
    <row r="4" spans="2:64" s="730" customFormat="1">
      <c r="B4" s="743"/>
      <c r="C4" s="745">
        <v>97176265</v>
      </c>
      <c r="D4" s="745">
        <v>80264006</v>
      </c>
      <c r="E4" s="744" t="s">
        <v>669</v>
      </c>
      <c r="F4" s="745" t="s">
        <v>234</v>
      </c>
      <c r="G4" s="746" t="s">
        <v>670</v>
      </c>
      <c r="H4" s="746" t="s">
        <v>641</v>
      </c>
      <c r="I4" s="747">
        <v>767826</v>
      </c>
      <c r="J4" s="747">
        <f t="shared" ref="J4:J13" si="0">V4*I4</f>
        <v>4606956</v>
      </c>
      <c r="K4" s="747">
        <f t="shared" ref="K4:K27" si="1">I4*W4</f>
        <v>2034738.9</v>
      </c>
      <c r="L4" s="747">
        <f t="shared" ref="L4:L14" si="2">ROUND(K4,-4)/1000</f>
        <v>2030</v>
      </c>
      <c r="M4" s="747" t="e">
        <f>J4/Y4</f>
        <v>#REF!</v>
      </c>
      <c r="N4" s="747">
        <f t="shared" ref="N4:N27" si="3">J4/AC4</f>
        <v>11812.707692307693</v>
      </c>
      <c r="O4" s="748"/>
      <c r="P4" s="749" t="e">
        <f>'Olympus-ITB &amp; OHB'!#REF!</f>
        <v>#REF!</v>
      </c>
      <c r="Q4" s="750" t="e">
        <f t="shared" ref="Q4:Q27" si="4">P4*J4</f>
        <v>#REF!</v>
      </c>
      <c r="R4" s="750"/>
      <c r="S4" s="749">
        <v>4.8155000000000001</v>
      </c>
      <c r="T4" s="750">
        <f t="shared" ref="T4:T27" si="5">S4*J4</f>
        <v>22184796.618000001</v>
      </c>
      <c r="U4" s="750"/>
      <c r="V4" s="747">
        <v>6</v>
      </c>
      <c r="W4" s="751">
        <v>2.65</v>
      </c>
      <c r="X4" s="747" t="e">
        <f>'Olympus-ITB &amp; OHB'!#REF!/'Olympus-ITB &amp; OHB'!#REF!</f>
        <v>#REF!</v>
      </c>
      <c r="Y4" s="747" t="e">
        <f t="shared" ref="Y4:Y13" si="6">X4*V4</f>
        <v>#REF!</v>
      </c>
      <c r="Z4" s="747">
        <v>5</v>
      </c>
      <c r="AA4" s="747">
        <v>13</v>
      </c>
      <c r="AB4" s="747">
        <f>AA4*Z4</f>
        <v>65</v>
      </c>
      <c r="AC4" s="747">
        <f t="shared" ref="AC4:AC27" si="7">AB4*V4</f>
        <v>390</v>
      </c>
      <c r="AD4" s="748"/>
      <c r="AE4" s="1179">
        <v>0.3669</v>
      </c>
      <c r="AF4" s="1180">
        <f t="shared" ref="AF4:AF27" si="8">AE4*J4</f>
        <v>1690292.1564</v>
      </c>
      <c r="AG4" s="748"/>
      <c r="AH4" s="937">
        <v>2289</v>
      </c>
      <c r="AI4" s="747">
        <f t="shared" ref="AI4:AI27" si="9">AH4*V4</f>
        <v>13734</v>
      </c>
      <c r="AJ4" s="1179"/>
      <c r="AK4" s="1180"/>
      <c r="AL4" s="937"/>
      <c r="AM4" s="937">
        <v>607</v>
      </c>
      <c r="AN4" s="937">
        <v>393</v>
      </c>
      <c r="AO4" s="937">
        <v>122</v>
      </c>
      <c r="AP4" s="937"/>
      <c r="AQ4" s="957">
        <v>7</v>
      </c>
      <c r="AR4" s="957">
        <v>0</v>
      </c>
      <c r="AS4" s="957">
        <v>0</v>
      </c>
      <c r="AT4" s="957">
        <v>3</v>
      </c>
      <c r="AU4" s="957">
        <v>0</v>
      </c>
      <c r="AV4" s="957">
        <v>0</v>
      </c>
      <c r="AW4" s="957">
        <v>0</v>
      </c>
      <c r="AX4" s="957">
        <v>0</v>
      </c>
      <c r="AY4" s="958">
        <v>0</v>
      </c>
      <c r="AZ4" s="957">
        <v>0</v>
      </c>
      <c r="BA4" s="957">
        <v>0</v>
      </c>
      <c r="BB4" s="958"/>
      <c r="BC4" s="957">
        <f t="shared" ref="BC4:BL4" si="10">AQ4*$J4</f>
        <v>32248692</v>
      </c>
      <c r="BD4" s="957">
        <f t="shared" si="10"/>
        <v>0</v>
      </c>
      <c r="BE4" s="957">
        <f t="shared" si="10"/>
        <v>0</v>
      </c>
      <c r="BF4" s="957">
        <f t="shared" si="10"/>
        <v>13820868</v>
      </c>
      <c r="BG4" s="957">
        <f t="shared" si="10"/>
        <v>0</v>
      </c>
      <c r="BH4" s="957">
        <f t="shared" si="10"/>
        <v>0</v>
      </c>
      <c r="BI4" s="957">
        <f t="shared" si="10"/>
        <v>0</v>
      </c>
      <c r="BJ4" s="957">
        <f t="shared" si="10"/>
        <v>0</v>
      </c>
      <c r="BK4" s="957">
        <f t="shared" si="10"/>
        <v>0</v>
      </c>
      <c r="BL4" s="957">
        <f t="shared" si="10"/>
        <v>0</v>
      </c>
    </row>
    <row r="5" spans="2:64" s="730" customFormat="1">
      <c r="B5" s="743"/>
      <c r="C5" s="745">
        <v>90727063</v>
      </c>
      <c r="D5" s="745">
        <v>80287253</v>
      </c>
      <c r="E5" s="744" t="s">
        <v>961</v>
      </c>
      <c r="F5" s="745" t="s">
        <v>234</v>
      </c>
      <c r="G5" s="746" t="s">
        <v>670</v>
      </c>
      <c r="H5" s="746" t="s">
        <v>641</v>
      </c>
      <c r="I5" s="747">
        <v>193737</v>
      </c>
      <c r="J5" s="747">
        <f t="shared" si="0"/>
        <v>1162422</v>
      </c>
      <c r="K5" s="747">
        <f t="shared" si="1"/>
        <v>513403.05</v>
      </c>
      <c r="L5" s="747">
        <f t="shared" si="2"/>
        <v>510</v>
      </c>
      <c r="M5" s="747" t="e">
        <f>J5/Y5</f>
        <v>#REF!</v>
      </c>
      <c r="N5" s="747">
        <f t="shared" si="3"/>
        <v>2980.5692307692307</v>
      </c>
      <c r="O5" s="748"/>
      <c r="P5" s="749" t="e">
        <f>'Olympus-ITB &amp; OHB'!#REF!</f>
        <v>#REF!</v>
      </c>
      <c r="Q5" s="750" t="e">
        <f t="shared" si="4"/>
        <v>#REF!</v>
      </c>
      <c r="R5" s="750"/>
      <c r="S5" s="749">
        <v>4.8236999999999997</v>
      </c>
      <c r="T5" s="750">
        <f t="shared" si="5"/>
        <v>5607175.0013999995</v>
      </c>
      <c r="U5" s="750"/>
      <c r="V5" s="747">
        <v>6</v>
      </c>
      <c r="W5" s="751">
        <v>2.65</v>
      </c>
      <c r="X5" s="747" t="e">
        <f>'Olympus-ITB &amp; OHB'!#REF!/'Olympus-ITB &amp; OHB'!#REF!</f>
        <v>#REF!</v>
      </c>
      <c r="Y5" s="747" t="e">
        <f t="shared" si="6"/>
        <v>#REF!</v>
      </c>
      <c r="Z5" s="747">
        <v>5</v>
      </c>
      <c r="AA5" s="747">
        <v>13</v>
      </c>
      <c r="AB5" s="747">
        <f t="shared" ref="AB5:AB27" si="11">AA5*Z5</f>
        <v>65</v>
      </c>
      <c r="AC5" s="747">
        <f t="shared" si="7"/>
        <v>390</v>
      </c>
      <c r="AD5" s="748"/>
      <c r="AE5" s="1179">
        <v>0.36720000000000003</v>
      </c>
      <c r="AF5" s="1180">
        <f t="shared" si="8"/>
        <v>426841.35840000003</v>
      </c>
      <c r="AG5" s="748"/>
      <c r="AH5" s="937">
        <v>2289</v>
      </c>
      <c r="AI5" s="747">
        <f t="shared" si="9"/>
        <v>13734</v>
      </c>
      <c r="AJ5" s="1179"/>
      <c r="AK5" s="1180"/>
      <c r="AL5" s="937"/>
      <c r="AM5" s="937">
        <v>607</v>
      </c>
      <c r="AN5" s="937">
        <f>389+4</f>
        <v>393</v>
      </c>
      <c r="AO5" s="937">
        <v>122</v>
      </c>
      <c r="AP5" s="937"/>
      <c r="AQ5" s="957">
        <v>7</v>
      </c>
      <c r="AR5" s="957">
        <v>0</v>
      </c>
      <c r="AS5" s="957">
        <v>0</v>
      </c>
      <c r="AT5" s="957">
        <v>3</v>
      </c>
      <c r="AU5" s="957">
        <v>0</v>
      </c>
      <c r="AV5" s="957">
        <v>0</v>
      </c>
      <c r="AW5" s="957">
        <v>0</v>
      </c>
      <c r="AX5" s="957">
        <v>0</v>
      </c>
      <c r="AY5" s="958">
        <v>0</v>
      </c>
      <c r="AZ5" s="957">
        <v>0</v>
      </c>
      <c r="BA5" s="957">
        <v>0</v>
      </c>
      <c r="BB5" s="958"/>
      <c r="BC5" s="957">
        <f t="shared" ref="BC5:BC27" si="12">AQ5*$J5</f>
        <v>8136954</v>
      </c>
      <c r="BD5" s="957">
        <f t="shared" ref="BD5:BD27" si="13">AR5*$J5</f>
        <v>0</v>
      </c>
      <c r="BE5" s="957">
        <f t="shared" ref="BE5:BE27" si="14">AS5*$J5</f>
        <v>0</v>
      </c>
      <c r="BF5" s="957">
        <f t="shared" ref="BF5:BF27" si="15">AT5*$J5</f>
        <v>3487266</v>
      </c>
      <c r="BG5" s="957">
        <f t="shared" ref="BG5:BG27" si="16">AU5*$J5</f>
        <v>0</v>
      </c>
      <c r="BH5" s="957">
        <f t="shared" ref="BH5:BH27" si="17">AV5*$J5</f>
        <v>0</v>
      </c>
      <c r="BI5" s="957">
        <f t="shared" ref="BI5:BI27" si="18">AW5*$J5</f>
        <v>0</v>
      </c>
      <c r="BJ5" s="957">
        <f t="shared" ref="BJ5:BJ27" si="19">AX5*$J5</f>
        <v>0</v>
      </c>
      <c r="BK5" s="957">
        <f t="shared" ref="BK5:BK27" si="20">AY5*$J5</f>
        <v>0</v>
      </c>
      <c r="BL5" s="957">
        <f t="shared" ref="BL5:BL27" si="21">AZ5*$J5</f>
        <v>0</v>
      </c>
    </row>
    <row r="6" spans="2:64" s="730" customFormat="1">
      <c r="B6" s="743"/>
      <c r="C6" s="745">
        <v>97176485</v>
      </c>
      <c r="D6" s="745">
        <v>80264011</v>
      </c>
      <c r="E6" s="744" t="s">
        <v>671</v>
      </c>
      <c r="F6" s="745" t="s">
        <v>234</v>
      </c>
      <c r="G6" s="746" t="s">
        <v>670</v>
      </c>
      <c r="H6" s="746" t="s">
        <v>672</v>
      </c>
      <c r="I6" s="747">
        <v>179601</v>
      </c>
      <c r="J6" s="747">
        <f t="shared" si="0"/>
        <v>1077606</v>
      </c>
      <c r="K6" s="747">
        <f t="shared" si="1"/>
        <v>475942.64999999997</v>
      </c>
      <c r="L6" s="747">
        <f t="shared" si="2"/>
        <v>480</v>
      </c>
      <c r="M6" s="747" t="e">
        <f>J6/Y6</f>
        <v>#REF!</v>
      </c>
      <c r="N6" s="747">
        <f t="shared" si="3"/>
        <v>2394.6799999999998</v>
      </c>
      <c r="O6" s="748"/>
      <c r="P6" s="749" t="e">
        <f>'Olympus-ITB &amp; OHB'!#REF!</f>
        <v>#REF!</v>
      </c>
      <c r="Q6" s="750" t="e">
        <f t="shared" si="4"/>
        <v>#REF!</v>
      </c>
      <c r="R6" s="750"/>
      <c r="S6" s="749">
        <v>4.3794000000000004</v>
      </c>
      <c r="T6" s="750">
        <f t="shared" si="5"/>
        <v>4719267.7164000003</v>
      </c>
      <c r="U6" s="750"/>
      <c r="V6" s="747">
        <v>6</v>
      </c>
      <c r="W6" s="751">
        <v>2.65</v>
      </c>
      <c r="X6" s="747" t="e">
        <f>'Olympus-ITB &amp; OHB'!#REF!/'Olympus-ITB &amp; OHB'!#REF!</f>
        <v>#REF!</v>
      </c>
      <c r="Y6" s="747" t="e">
        <f t="shared" si="6"/>
        <v>#REF!</v>
      </c>
      <c r="Z6" s="747">
        <v>15</v>
      </c>
      <c r="AA6" s="747">
        <v>5</v>
      </c>
      <c r="AB6" s="747">
        <f t="shared" si="11"/>
        <v>75</v>
      </c>
      <c r="AC6" s="747">
        <f t="shared" si="7"/>
        <v>450</v>
      </c>
      <c r="AD6" s="748"/>
      <c r="AE6" s="1179">
        <v>0.30919999999999997</v>
      </c>
      <c r="AF6" s="1180">
        <f t="shared" si="8"/>
        <v>333195.77519999997</v>
      </c>
      <c r="AG6" s="748"/>
      <c r="AH6" s="1177">
        <v>3520</v>
      </c>
      <c r="AI6" s="1177">
        <f t="shared" si="9"/>
        <v>21120</v>
      </c>
      <c r="AJ6" s="1179">
        <v>0.28260000000000002</v>
      </c>
      <c r="AK6" s="1180">
        <f>AJ6*J6</f>
        <v>304531.45560000004</v>
      </c>
      <c r="AL6" s="937"/>
      <c r="AM6" s="937">
        <v>322</v>
      </c>
      <c r="AN6" s="937">
        <v>237</v>
      </c>
      <c r="AO6" s="937">
        <v>261</v>
      </c>
      <c r="AP6" s="937"/>
      <c r="AQ6" s="957">
        <v>7</v>
      </c>
      <c r="AR6" s="957">
        <v>0</v>
      </c>
      <c r="AS6" s="957">
        <v>0</v>
      </c>
      <c r="AT6" s="957">
        <v>3</v>
      </c>
      <c r="AU6" s="957">
        <v>0</v>
      </c>
      <c r="AV6" s="957">
        <v>0</v>
      </c>
      <c r="AW6" s="957">
        <v>0</v>
      </c>
      <c r="AX6" s="957">
        <v>0</v>
      </c>
      <c r="AY6" s="958">
        <v>0</v>
      </c>
      <c r="AZ6" s="957">
        <v>0</v>
      </c>
      <c r="BA6" s="957">
        <v>0</v>
      </c>
      <c r="BB6" s="958"/>
      <c r="BC6" s="957">
        <f t="shared" si="12"/>
        <v>7543242</v>
      </c>
      <c r="BD6" s="957">
        <f t="shared" si="13"/>
        <v>0</v>
      </c>
      <c r="BE6" s="957">
        <f t="shared" si="14"/>
        <v>0</v>
      </c>
      <c r="BF6" s="957">
        <f t="shared" si="15"/>
        <v>3232818</v>
      </c>
      <c r="BG6" s="957">
        <f t="shared" si="16"/>
        <v>0</v>
      </c>
      <c r="BH6" s="957">
        <f t="shared" si="17"/>
        <v>0</v>
      </c>
      <c r="BI6" s="957">
        <f t="shared" si="18"/>
        <v>0</v>
      </c>
      <c r="BJ6" s="957">
        <f t="shared" si="19"/>
        <v>0</v>
      </c>
      <c r="BK6" s="957">
        <f t="shared" si="20"/>
        <v>0</v>
      </c>
      <c r="BL6" s="957">
        <f t="shared" si="21"/>
        <v>0</v>
      </c>
    </row>
    <row r="7" spans="2:64" s="730" customFormat="1">
      <c r="B7" s="743"/>
      <c r="C7" s="745">
        <v>97365785</v>
      </c>
      <c r="D7" s="745">
        <v>80271593</v>
      </c>
      <c r="E7" s="744" t="s">
        <v>683</v>
      </c>
      <c r="F7" s="745" t="s">
        <v>234</v>
      </c>
      <c r="G7" s="746" t="s">
        <v>670</v>
      </c>
      <c r="H7" s="746" t="s">
        <v>968</v>
      </c>
      <c r="I7" s="747">
        <v>20290</v>
      </c>
      <c r="J7" s="747">
        <f t="shared" si="0"/>
        <v>324640</v>
      </c>
      <c r="K7" s="747">
        <f t="shared" si="1"/>
        <v>206146.4</v>
      </c>
      <c r="L7" s="747">
        <f t="shared" si="2"/>
        <v>210</v>
      </c>
      <c r="M7" s="747">
        <v>0</v>
      </c>
      <c r="N7" s="747">
        <f t="shared" si="3"/>
        <v>1014.5</v>
      </c>
      <c r="O7" s="748"/>
      <c r="P7" s="749" t="e">
        <f>'Olympus-ITB &amp; OHB'!#REF!</f>
        <v>#REF!</v>
      </c>
      <c r="Q7" s="750" t="e">
        <f t="shared" si="4"/>
        <v>#REF!</v>
      </c>
      <c r="R7" s="750"/>
      <c r="S7" s="749">
        <v>5.4852999999999996</v>
      </c>
      <c r="T7" s="750">
        <f t="shared" si="5"/>
        <v>1780747.7919999999</v>
      </c>
      <c r="U7" s="750"/>
      <c r="V7" s="747">
        <v>16</v>
      </c>
      <c r="W7" s="751">
        <v>10.16</v>
      </c>
      <c r="X7" s="747" t="e">
        <f>'Olympus-ITB &amp; OHB'!#REF!/'Olympus-ITB &amp; OHB'!#REF!</f>
        <v>#REF!</v>
      </c>
      <c r="Y7" s="747" t="e">
        <f t="shared" si="6"/>
        <v>#REF!</v>
      </c>
      <c r="Z7" s="747">
        <v>5</v>
      </c>
      <c r="AA7" s="747">
        <v>4</v>
      </c>
      <c r="AB7" s="747">
        <f t="shared" si="11"/>
        <v>20</v>
      </c>
      <c r="AC7" s="747">
        <f t="shared" si="7"/>
        <v>320</v>
      </c>
      <c r="AD7" s="748"/>
      <c r="AE7" s="1179">
        <v>0.42180000000000001</v>
      </c>
      <c r="AF7" s="1180">
        <f t="shared" si="8"/>
        <v>136933.152</v>
      </c>
      <c r="AG7" s="748"/>
      <c r="AH7" s="1177">
        <v>840</v>
      </c>
      <c r="AI7" s="1177">
        <f t="shared" si="9"/>
        <v>13440</v>
      </c>
      <c r="AJ7" s="1179">
        <v>0.40050000000000002</v>
      </c>
      <c r="AK7" s="1180">
        <f>AJ7*J7</f>
        <v>130018.32</v>
      </c>
      <c r="AL7" s="937"/>
      <c r="AM7" s="937">
        <v>596</v>
      </c>
      <c r="AN7" s="937">
        <v>387</v>
      </c>
      <c r="AO7" s="937">
        <v>368</v>
      </c>
      <c r="AP7" s="937"/>
      <c r="AQ7" s="957">
        <v>9</v>
      </c>
      <c r="AR7" s="957">
        <v>4</v>
      </c>
      <c r="AS7" s="957">
        <v>0</v>
      </c>
      <c r="AT7" s="957">
        <v>3</v>
      </c>
      <c r="AU7" s="957">
        <v>0</v>
      </c>
      <c r="AV7" s="957">
        <v>0</v>
      </c>
      <c r="AW7" s="957">
        <v>0</v>
      </c>
      <c r="AX7" s="957">
        <v>0</v>
      </c>
      <c r="AY7" s="958">
        <v>0</v>
      </c>
      <c r="AZ7" s="957">
        <v>0</v>
      </c>
      <c r="BA7" s="957">
        <v>0</v>
      </c>
      <c r="BB7" s="958"/>
      <c r="BC7" s="957">
        <f t="shared" si="12"/>
        <v>2921760</v>
      </c>
      <c r="BD7" s="957">
        <f t="shared" si="13"/>
        <v>1298560</v>
      </c>
      <c r="BE7" s="957">
        <f t="shared" si="14"/>
        <v>0</v>
      </c>
      <c r="BF7" s="957">
        <f t="shared" si="15"/>
        <v>973920</v>
      </c>
      <c r="BG7" s="957">
        <f t="shared" si="16"/>
        <v>0</v>
      </c>
      <c r="BH7" s="957">
        <f t="shared" si="17"/>
        <v>0</v>
      </c>
      <c r="BI7" s="957">
        <f t="shared" si="18"/>
        <v>0</v>
      </c>
      <c r="BJ7" s="957">
        <f t="shared" si="19"/>
        <v>0</v>
      </c>
      <c r="BK7" s="957">
        <f t="shared" si="20"/>
        <v>0</v>
      </c>
      <c r="BL7" s="957">
        <f t="shared" si="21"/>
        <v>0</v>
      </c>
    </row>
    <row r="8" spans="2:64" s="730" customFormat="1">
      <c r="B8" s="743"/>
      <c r="C8" s="745">
        <v>90617645</v>
      </c>
      <c r="D8" s="745">
        <v>80284518</v>
      </c>
      <c r="E8" s="744" t="s">
        <v>701</v>
      </c>
      <c r="F8" s="745" t="s">
        <v>234</v>
      </c>
      <c r="G8" s="746" t="s">
        <v>702</v>
      </c>
      <c r="H8" s="746" t="s">
        <v>641</v>
      </c>
      <c r="I8" s="747">
        <v>1374461</v>
      </c>
      <c r="J8" s="747">
        <f t="shared" si="0"/>
        <v>2748922</v>
      </c>
      <c r="K8" s="747">
        <f t="shared" si="1"/>
        <v>1456928.6600000001</v>
      </c>
      <c r="L8" s="747">
        <f t="shared" si="2"/>
        <v>1460</v>
      </c>
      <c r="M8" s="747" t="e">
        <f>J8/Y8</f>
        <v>#REF!</v>
      </c>
      <c r="N8" s="747">
        <f t="shared" si="3"/>
        <v>27489.22</v>
      </c>
      <c r="O8" s="748"/>
      <c r="P8" s="749" t="e">
        <f>#REF!</f>
        <v>#REF!</v>
      </c>
      <c r="Q8" s="750" t="e">
        <f t="shared" si="4"/>
        <v>#REF!</v>
      </c>
      <c r="R8" s="750"/>
      <c r="S8" s="749">
        <v>11.247199999999999</v>
      </c>
      <c r="T8" s="750">
        <f t="shared" si="5"/>
        <v>30917675.518399999</v>
      </c>
      <c r="U8" s="750"/>
      <c r="V8" s="747">
        <v>2</v>
      </c>
      <c r="W8" s="751">
        <v>1.06</v>
      </c>
      <c r="X8" s="747" t="e">
        <f>#REF!/#REF!</f>
        <v>#REF!</v>
      </c>
      <c r="Y8" s="747" t="e">
        <f t="shared" si="6"/>
        <v>#REF!</v>
      </c>
      <c r="Z8" s="747">
        <v>10</v>
      </c>
      <c r="AA8" s="747">
        <v>5</v>
      </c>
      <c r="AB8" s="747">
        <f t="shared" si="11"/>
        <v>50</v>
      </c>
      <c r="AC8" s="747">
        <f t="shared" si="7"/>
        <v>100</v>
      </c>
      <c r="AD8" s="748"/>
      <c r="AE8" s="1179">
        <v>1.0522</v>
      </c>
      <c r="AF8" s="1180">
        <f t="shared" si="8"/>
        <v>2892415.7283999999</v>
      </c>
      <c r="AG8" s="748"/>
      <c r="AH8" s="937">
        <v>2490</v>
      </c>
      <c r="AI8" s="747">
        <f t="shared" si="9"/>
        <v>4980</v>
      </c>
      <c r="AJ8" s="1179"/>
      <c r="AK8" s="1180"/>
      <c r="AL8" s="937"/>
      <c r="AM8" s="937">
        <v>710</v>
      </c>
      <c r="AN8" s="937">
        <v>151</v>
      </c>
      <c r="AO8" s="937">
        <v>241</v>
      </c>
      <c r="AP8" s="937"/>
      <c r="AQ8" s="957">
        <v>0</v>
      </c>
      <c r="AR8" s="957">
        <v>0</v>
      </c>
      <c r="AS8" s="957">
        <v>0</v>
      </c>
      <c r="AT8" s="957">
        <v>0</v>
      </c>
      <c r="AU8" s="957">
        <v>1</v>
      </c>
      <c r="AV8" s="957">
        <v>0</v>
      </c>
      <c r="AW8" s="957">
        <v>2</v>
      </c>
      <c r="AX8" s="957">
        <v>3</v>
      </c>
      <c r="AY8" s="958">
        <v>4</v>
      </c>
      <c r="AZ8" s="957">
        <v>0</v>
      </c>
      <c r="BA8" s="957">
        <v>0</v>
      </c>
      <c r="BB8" s="958"/>
      <c r="BC8" s="957">
        <f t="shared" si="12"/>
        <v>0</v>
      </c>
      <c r="BD8" s="957">
        <f t="shared" si="13"/>
        <v>0</v>
      </c>
      <c r="BE8" s="957">
        <f t="shared" si="14"/>
        <v>0</v>
      </c>
      <c r="BF8" s="957">
        <f t="shared" si="15"/>
        <v>0</v>
      </c>
      <c r="BG8" s="957">
        <f t="shared" si="16"/>
        <v>2748922</v>
      </c>
      <c r="BH8" s="957">
        <f t="shared" si="17"/>
        <v>0</v>
      </c>
      <c r="BI8" s="957">
        <f t="shared" si="18"/>
        <v>5497844</v>
      </c>
      <c r="BJ8" s="957">
        <f t="shared" si="19"/>
        <v>8246766</v>
      </c>
      <c r="BK8" s="957">
        <f t="shared" si="20"/>
        <v>10995688</v>
      </c>
      <c r="BL8" s="957">
        <f t="shared" si="21"/>
        <v>0</v>
      </c>
    </row>
    <row r="9" spans="2:64" s="730" customFormat="1">
      <c r="B9" s="743"/>
      <c r="C9" s="745">
        <v>90617646</v>
      </c>
      <c r="D9" s="745">
        <v>80284520</v>
      </c>
      <c r="E9" s="744" t="s">
        <v>704</v>
      </c>
      <c r="F9" s="745" t="s">
        <v>234</v>
      </c>
      <c r="G9" s="746" t="s">
        <v>702</v>
      </c>
      <c r="H9" s="746" t="s">
        <v>641</v>
      </c>
      <c r="I9" s="747">
        <v>436427</v>
      </c>
      <c r="J9" s="747">
        <f t="shared" si="0"/>
        <v>872854</v>
      </c>
      <c r="K9" s="747">
        <f t="shared" si="1"/>
        <v>462612.62</v>
      </c>
      <c r="L9" s="747">
        <f t="shared" si="2"/>
        <v>460</v>
      </c>
      <c r="M9" s="747" t="e">
        <f>J9/Y9</f>
        <v>#REF!</v>
      </c>
      <c r="N9" s="747">
        <f t="shared" si="3"/>
        <v>8728.5400000000009</v>
      </c>
      <c r="O9" s="748"/>
      <c r="P9" s="749" t="e">
        <f>#REF!</f>
        <v>#REF!</v>
      </c>
      <c r="Q9" s="750" t="e">
        <f t="shared" si="4"/>
        <v>#REF!</v>
      </c>
      <c r="R9" s="750"/>
      <c r="S9" s="749">
        <v>11.1777</v>
      </c>
      <c r="T9" s="750">
        <f t="shared" si="5"/>
        <v>9756500.1557999998</v>
      </c>
      <c r="U9" s="750"/>
      <c r="V9" s="747">
        <v>2</v>
      </c>
      <c r="W9" s="751">
        <v>1.06</v>
      </c>
      <c r="X9" s="747" t="e">
        <f>#REF!/#REF!</f>
        <v>#REF!</v>
      </c>
      <c r="Y9" s="747" t="e">
        <f t="shared" si="6"/>
        <v>#REF!</v>
      </c>
      <c r="Z9" s="747">
        <v>10</v>
      </c>
      <c r="AA9" s="747">
        <v>5</v>
      </c>
      <c r="AB9" s="747">
        <f t="shared" si="11"/>
        <v>50</v>
      </c>
      <c r="AC9" s="747">
        <f t="shared" si="7"/>
        <v>100</v>
      </c>
      <c r="AD9" s="748"/>
      <c r="AE9" s="1179">
        <v>1.0490999999999999</v>
      </c>
      <c r="AF9" s="1180">
        <f t="shared" si="8"/>
        <v>915711.13139999995</v>
      </c>
      <c r="AG9" s="748"/>
      <c r="AH9" s="937">
        <v>2490</v>
      </c>
      <c r="AI9" s="747">
        <f t="shared" si="9"/>
        <v>4980</v>
      </c>
      <c r="AJ9" s="1179"/>
      <c r="AK9" s="1180"/>
      <c r="AL9" s="937"/>
      <c r="AM9" s="937">
        <v>710</v>
      </c>
      <c r="AN9" s="937">
        <v>151</v>
      </c>
      <c r="AO9" s="937">
        <v>241</v>
      </c>
      <c r="AP9" s="937"/>
      <c r="AQ9" s="957">
        <v>0</v>
      </c>
      <c r="AR9" s="957">
        <v>0</v>
      </c>
      <c r="AS9" s="957">
        <v>0</v>
      </c>
      <c r="AT9" s="957">
        <v>0</v>
      </c>
      <c r="AU9" s="957">
        <v>0</v>
      </c>
      <c r="AV9" s="957">
        <v>1</v>
      </c>
      <c r="AW9" s="957">
        <v>5</v>
      </c>
      <c r="AX9" s="957">
        <v>0</v>
      </c>
      <c r="AY9" s="958">
        <v>4</v>
      </c>
      <c r="AZ9" s="957">
        <v>0</v>
      </c>
      <c r="BA9" s="957">
        <v>0</v>
      </c>
      <c r="BB9" s="958"/>
      <c r="BC9" s="957">
        <f t="shared" si="12"/>
        <v>0</v>
      </c>
      <c r="BD9" s="957">
        <f t="shared" si="13"/>
        <v>0</v>
      </c>
      <c r="BE9" s="957">
        <f t="shared" si="14"/>
        <v>0</v>
      </c>
      <c r="BF9" s="957">
        <f t="shared" si="15"/>
        <v>0</v>
      </c>
      <c r="BG9" s="957">
        <f t="shared" si="16"/>
        <v>0</v>
      </c>
      <c r="BH9" s="957">
        <f t="shared" si="17"/>
        <v>872854</v>
      </c>
      <c r="BI9" s="957">
        <f t="shared" si="18"/>
        <v>4364270</v>
      </c>
      <c r="BJ9" s="957">
        <f t="shared" si="19"/>
        <v>0</v>
      </c>
      <c r="BK9" s="957">
        <f t="shared" si="20"/>
        <v>3491416</v>
      </c>
      <c r="BL9" s="957">
        <f t="shared" si="21"/>
        <v>0</v>
      </c>
    </row>
    <row r="10" spans="2:64" s="730" customFormat="1">
      <c r="B10" s="743">
        <v>80284519</v>
      </c>
      <c r="C10" s="745">
        <v>97177790</v>
      </c>
      <c r="D10" s="745">
        <v>80263751</v>
      </c>
      <c r="E10" s="744" t="s">
        <v>703</v>
      </c>
      <c r="F10" s="745" t="s">
        <v>234</v>
      </c>
      <c r="G10" s="746" t="s">
        <v>702</v>
      </c>
      <c r="H10" s="746" t="s">
        <v>672</v>
      </c>
      <c r="I10" s="747">
        <v>377381</v>
      </c>
      <c r="J10" s="747">
        <f t="shared" si="0"/>
        <v>754762</v>
      </c>
      <c r="K10" s="747">
        <f t="shared" si="1"/>
        <v>350964.33</v>
      </c>
      <c r="L10" s="747">
        <f t="shared" si="2"/>
        <v>350</v>
      </c>
      <c r="M10" s="747">
        <v>0</v>
      </c>
      <c r="N10" s="747">
        <f t="shared" si="3"/>
        <v>4492.6309523809523</v>
      </c>
      <c r="O10" s="748"/>
      <c r="P10" s="749" t="e">
        <f>#REF!</f>
        <v>#REF!</v>
      </c>
      <c r="Q10" s="750" t="e">
        <f t="shared" si="4"/>
        <v>#REF!</v>
      </c>
      <c r="R10" s="750"/>
      <c r="S10" s="749">
        <v>10.8523</v>
      </c>
      <c r="T10" s="750">
        <f t="shared" si="5"/>
        <v>8190903.6525999997</v>
      </c>
      <c r="U10" s="750"/>
      <c r="V10" s="747">
        <v>2</v>
      </c>
      <c r="W10" s="751">
        <v>0.93</v>
      </c>
      <c r="X10" s="747" t="e">
        <f>#REF!/#REF!</f>
        <v>#REF!</v>
      </c>
      <c r="Y10" s="747" t="e">
        <f t="shared" si="6"/>
        <v>#REF!</v>
      </c>
      <c r="Z10" s="747">
        <v>14</v>
      </c>
      <c r="AA10" s="747">
        <v>6</v>
      </c>
      <c r="AB10" s="747">
        <f t="shared" si="11"/>
        <v>84</v>
      </c>
      <c r="AC10" s="747">
        <f t="shared" si="7"/>
        <v>168</v>
      </c>
      <c r="AD10" s="748"/>
      <c r="AE10" s="1179">
        <v>0.89939999999999998</v>
      </c>
      <c r="AF10" s="1180">
        <f t="shared" si="8"/>
        <v>678832.94279999996</v>
      </c>
      <c r="AG10" s="748"/>
      <c r="AH10" s="937">
        <v>3460</v>
      </c>
      <c r="AI10" s="747">
        <f t="shared" si="9"/>
        <v>6920</v>
      </c>
      <c r="AJ10" s="1179"/>
      <c r="AK10" s="1180"/>
      <c r="AL10" s="937"/>
      <c r="AM10" s="937">
        <v>498</v>
      </c>
      <c r="AN10" s="937">
        <v>158</v>
      </c>
      <c r="AO10" s="937">
        <v>241</v>
      </c>
      <c r="AP10" s="937"/>
      <c r="AQ10" s="957">
        <v>0</v>
      </c>
      <c r="AR10" s="957">
        <v>0</v>
      </c>
      <c r="AS10" s="957">
        <v>0</v>
      </c>
      <c r="AT10" s="957">
        <v>0</v>
      </c>
      <c r="AU10" s="957">
        <v>1</v>
      </c>
      <c r="AV10" s="957">
        <v>0</v>
      </c>
      <c r="AW10" s="957">
        <v>2</v>
      </c>
      <c r="AX10" s="957">
        <v>3</v>
      </c>
      <c r="AY10" s="958">
        <v>4</v>
      </c>
      <c r="AZ10" s="957">
        <v>0</v>
      </c>
      <c r="BA10" s="957">
        <v>0</v>
      </c>
      <c r="BB10" s="958"/>
      <c r="BC10" s="957">
        <f t="shared" si="12"/>
        <v>0</v>
      </c>
      <c r="BD10" s="957">
        <f t="shared" si="13"/>
        <v>0</v>
      </c>
      <c r="BE10" s="957">
        <f t="shared" si="14"/>
        <v>0</v>
      </c>
      <c r="BF10" s="957">
        <f t="shared" si="15"/>
        <v>0</v>
      </c>
      <c r="BG10" s="957">
        <f t="shared" si="16"/>
        <v>754762</v>
      </c>
      <c r="BH10" s="957">
        <f t="shared" si="17"/>
        <v>0</v>
      </c>
      <c r="BI10" s="957">
        <f t="shared" si="18"/>
        <v>1509524</v>
      </c>
      <c r="BJ10" s="957">
        <f t="shared" si="19"/>
        <v>2264286</v>
      </c>
      <c r="BK10" s="957">
        <f t="shared" si="20"/>
        <v>3019048</v>
      </c>
      <c r="BL10" s="957">
        <f t="shared" si="21"/>
        <v>0</v>
      </c>
    </row>
    <row r="11" spans="2:64" s="730" customFormat="1">
      <c r="B11" s="743"/>
      <c r="C11" s="745">
        <v>90722449</v>
      </c>
      <c r="D11" s="745">
        <v>80286892</v>
      </c>
      <c r="E11" s="744" t="s">
        <v>962</v>
      </c>
      <c r="F11" s="745" t="s">
        <v>234</v>
      </c>
      <c r="G11" s="746" t="s">
        <v>702</v>
      </c>
      <c r="H11" s="746" t="s">
        <v>969</v>
      </c>
      <c r="I11" s="747">
        <v>73729</v>
      </c>
      <c r="J11" s="747">
        <f t="shared" si="0"/>
        <v>147458</v>
      </c>
      <c r="K11" s="747">
        <f t="shared" si="1"/>
        <v>70779.839999999997</v>
      </c>
      <c r="L11" s="747">
        <f t="shared" si="2"/>
        <v>70</v>
      </c>
      <c r="M11" s="747" t="e">
        <f t="shared" ref="M11:M24" si="22">J11/Y11</f>
        <v>#REF!</v>
      </c>
      <c r="N11" s="747">
        <f t="shared" si="3"/>
        <v>1053.2714285714285</v>
      </c>
      <c r="O11" s="748"/>
      <c r="P11" s="749" t="e">
        <f>#REF!</f>
        <v>#REF!</v>
      </c>
      <c r="Q11" s="750" t="e">
        <f t="shared" si="4"/>
        <v>#REF!</v>
      </c>
      <c r="R11" s="750"/>
      <c r="S11" s="749">
        <v>10.146599999999999</v>
      </c>
      <c r="T11" s="750">
        <f t="shared" si="5"/>
        <v>1496197.3428</v>
      </c>
      <c r="U11" s="750"/>
      <c r="V11" s="747">
        <v>2</v>
      </c>
      <c r="W11" s="751">
        <v>0.96</v>
      </c>
      <c r="X11" s="747" t="e">
        <f>#REF!/#REF!</f>
        <v>#REF!</v>
      </c>
      <c r="Y11" s="747" t="e">
        <f t="shared" si="6"/>
        <v>#REF!</v>
      </c>
      <c r="Z11" s="747">
        <v>14</v>
      </c>
      <c r="AA11" s="747">
        <v>5</v>
      </c>
      <c r="AB11" s="747">
        <f t="shared" si="11"/>
        <v>70</v>
      </c>
      <c r="AC11" s="747">
        <f t="shared" si="7"/>
        <v>140</v>
      </c>
      <c r="AD11" s="748"/>
      <c r="AE11" s="1179">
        <v>0.8679</v>
      </c>
      <c r="AF11" s="1180">
        <f t="shared" si="8"/>
        <v>127978.7982</v>
      </c>
      <c r="AG11" s="748"/>
      <c r="AH11" s="937">
        <v>3460</v>
      </c>
      <c r="AI11" s="747">
        <f t="shared" si="9"/>
        <v>6920</v>
      </c>
      <c r="AJ11" s="1179"/>
      <c r="AK11" s="1180"/>
      <c r="AL11" s="937"/>
      <c r="AM11" s="937">
        <v>498</v>
      </c>
      <c r="AN11" s="937">
        <v>158</v>
      </c>
      <c r="AO11" s="937">
        <v>241</v>
      </c>
      <c r="AP11" s="937"/>
      <c r="AQ11" s="957">
        <v>0</v>
      </c>
      <c r="AR11" s="957">
        <v>0</v>
      </c>
      <c r="AS11" s="957">
        <v>0</v>
      </c>
      <c r="AT11" s="957">
        <v>0</v>
      </c>
      <c r="AU11" s="957">
        <v>1</v>
      </c>
      <c r="AV11" s="957">
        <v>0</v>
      </c>
      <c r="AW11" s="957">
        <v>0</v>
      </c>
      <c r="AX11" s="957">
        <v>0</v>
      </c>
      <c r="AY11" s="958">
        <v>4</v>
      </c>
      <c r="AZ11" s="957">
        <v>0</v>
      </c>
      <c r="BA11" s="957">
        <v>0</v>
      </c>
      <c r="BB11" s="958"/>
      <c r="BC11" s="957">
        <f t="shared" si="12"/>
        <v>0</v>
      </c>
      <c r="BD11" s="957">
        <f t="shared" si="13"/>
        <v>0</v>
      </c>
      <c r="BE11" s="957">
        <f t="shared" si="14"/>
        <v>0</v>
      </c>
      <c r="BF11" s="957">
        <f t="shared" si="15"/>
        <v>0</v>
      </c>
      <c r="BG11" s="957">
        <f t="shared" si="16"/>
        <v>147458</v>
      </c>
      <c r="BH11" s="957">
        <f t="shared" si="17"/>
        <v>0</v>
      </c>
      <c r="BI11" s="957">
        <f t="shared" si="18"/>
        <v>0</v>
      </c>
      <c r="BJ11" s="957">
        <f t="shared" si="19"/>
        <v>0</v>
      </c>
      <c r="BK11" s="957">
        <f t="shared" si="20"/>
        <v>589832</v>
      </c>
      <c r="BL11" s="957">
        <f t="shared" si="21"/>
        <v>0</v>
      </c>
    </row>
    <row r="12" spans="2:64" s="730" customFormat="1">
      <c r="B12" s="743"/>
      <c r="C12" s="745">
        <v>90742458</v>
      </c>
      <c r="D12" s="745">
        <v>80287459</v>
      </c>
      <c r="E12" s="744" t="s">
        <v>967</v>
      </c>
      <c r="F12" s="745" t="s">
        <v>234</v>
      </c>
      <c r="G12" s="746" t="s">
        <v>688</v>
      </c>
      <c r="H12" s="746" t="s">
        <v>686</v>
      </c>
      <c r="I12" s="747">
        <v>368691</v>
      </c>
      <c r="J12" s="747">
        <f t="shared" si="0"/>
        <v>1474764</v>
      </c>
      <c r="K12" s="747">
        <f t="shared" si="1"/>
        <v>324448.08</v>
      </c>
      <c r="L12" s="747">
        <f t="shared" si="2"/>
        <v>320</v>
      </c>
      <c r="M12" s="747">
        <f t="shared" si="22"/>
        <v>89.249818445896878</v>
      </c>
      <c r="N12" s="747">
        <f t="shared" si="3"/>
        <v>5120.708333333333</v>
      </c>
      <c r="O12" s="748"/>
      <c r="P12" s="749">
        <v>2.0741999999999998</v>
      </c>
      <c r="Q12" s="750">
        <f t="shared" si="4"/>
        <v>3058955.4887999999</v>
      </c>
      <c r="R12" s="750"/>
      <c r="S12" s="749">
        <v>2.3283</v>
      </c>
      <c r="T12" s="750">
        <f t="shared" si="5"/>
        <v>3433693.0211999998</v>
      </c>
      <c r="U12" s="750"/>
      <c r="V12" s="747">
        <v>4</v>
      </c>
      <c r="W12" s="751">
        <v>0.88</v>
      </c>
      <c r="X12" s="747">
        <f>'Galvastator Bulk&amp;Jack'!P21/'Galvastator Bulk&amp;Jack'!P16</f>
        <v>4131</v>
      </c>
      <c r="Y12" s="747">
        <f t="shared" si="6"/>
        <v>16524</v>
      </c>
      <c r="Z12" s="747">
        <v>6</v>
      </c>
      <c r="AA12" s="747">
        <v>12</v>
      </c>
      <c r="AB12" s="747">
        <f t="shared" si="11"/>
        <v>72</v>
      </c>
      <c r="AC12" s="747">
        <f t="shared" si="7"/>
        <v>288</v>
      </c>
      <c r="AD12" s="748"/>
      <c r="AE12" s="1179">
        <v>0.2586</v>
      </c>
      <c r="AF12" s="1180">
        <f t="shared" si="8"/>
        <v>381373.97039999999</v>
      </c>
      <c r="AG12" s="748"/>
      <c r="AH12" s="1177">
        <v>4524</v>
      </c>
      <c r="AI12" s="1177">
        <f t="shared" si="9"/>
        <v>18096</v>
      </c>
      <c r="AJ12" s="1179">
        <v>0.24199999999999999</v>
      </c>
      <c r="AK12" s="1180">
        <f>AJ12*J12</f>
        <v>356892.88799999998</v>
      </c>
      <c r="AL12" s="937"/>
      <c r="AM12" s="937">
        <v>685</v>
      </c>
      <c r="AN12" s="937">
        <v>250</v>
      </c>
      <c r="AO12" s="937">
        <v>90</v>
      </c>
      <c r="AP12" s="937"/>
      <c r="AQ12" s="957">
        <v>0</v>
      </c>
      <c r="AR12" s="957">
        <v>0</v>
      </c>
      <c r="AS12" s="957">
        <v>3</v>
      </c>
      <c r="AT12" s="957">
        <v>0</v>
      </c>
      <c r="AU12" s="957">
        <v>0</v>
      </c>
      <c r="AV12" s="957">
        <v>0</v>
      </c>
      <c r="AW12" s="957">
        <v>0</v>
      </c>
      <c r="AX12" s="957">
        <v>0</v>
      </c>
      <c r="AY12" s="958">
        <v>0</v>
      </c>
      <c r="AZ12" s="957">
        <v>0</v>
      </c>
      <c r="BA12" s="957">
        <v>0</v>
      </c>
      <c r="BB12" s="958"/>
      <c r="BC12" s="957">
        <f t="shared" si="12"/>
        <v>0</v>
      </c>
      <c r="BD12" s="957">
        <f t="shared" si="13"/>
        <v>0</v>
      </c>
      <c r="BE12" s="957">
        <f t="shared" si="14"/>
        <v>4424292</v>
      </c>
      <c r="BF12" s="957">
        <f t="shared" si="15"/>
        <v>0</v>
      </c>
      <c r="BG12" s="957">
        <f t="shared" si="16"/>
        <v>0</v>
      </c>
      <c r="BH12" s="957">
        <f t="shared" si="17"/>
        <v>0</v>
      </c>
      <c r="BI12" s="957">
        <f t="shared" si="18"/>
        <v>0</v>
      </c>
      <c r="BJ12" s="957">
        <f t="shared" si="19"/>
        <v>0</v>
      </c>
      <c r="BK12" s="957">
        <f t="shared" si="20"/>
        <v>0</v>
      </c>
      <c r="BL12" s="957">
        <f t="shared" si="21"/>
        <v>0</v>
      </c>
    </row>
    <row r="13" spans="2:64" s="730" customFormat="1">
      <c r="B13" s="743"/>
      <c r="C13" s="745">
        <v>97179241</v>
      </c>
      <c r="D13" s="745">
        <v>80263964</v>
      </c>
      <c r="E13" s="744" t="s">
        <v>687</v>
      </c>
      <c r="F13" s="745" t="s">
        <v>234</v>
      </c>
      <c r="G13" s="746" t="s">
        <v>688</v>
      </c>
      <c r="H13" s="746" t="s">
        <v>686</v>
      </c>
      <c r="I13" s="747">
        <v>112633</v>
      </c>
      <c r="J13" s="747">
        <f t="shared" si="0"/>
        <v>1351596</v>
      </c>
      <c r="K13" s="747">
        <f t="shared" si="1"/>
        <v>351414.96</v>
      </c>
      <c r="L13" s="747">
        <f t="shared" si="2"/>
        <v>350</v>
      </c>
      <c r="M13" s="747">
        <f t="shared" si="22"/>
        <v>66.923945335710044</v>
      </c>
      <c r="N13" s="747">
        <f t="shared" si="3"/>
        <v>3754.4333333333334</v>
      </c>
      <c r="O13" s="748"/>
      <c r="P13" s="749">
        <f>'Galvastator Bulk&amp;Jack'!J113</f>
        <v>2.1101689930209058</v>
      </c>
      <c r="Q13" s="750">
        <f t="shared" si="4"/>
        <v>2852095.9702910841</v>
      </c>
      <c r="R13" s="750"/>
      <c r="S13" s="749">
        <v>2.4272999999999998</v>
      </c>
      <c r="T13" s="750">
        <f t="shared" si="5"/>
        <v>3280728.9707999998</v>
      </c>
      <c r="U13" s="750"/>
      <c r="V13" s="747">
        <v>12</v>
      </c>
      <c r="W13" s="751">
        <v>3.12</v>
      </c>
      <c r="X13" s="747">
        <f>'Galvastator Bulk&amp;Jack'!J21/'Galvastator Bulk&amp;Jack'!J16</f>
        <v>1683</v>
      </c>
      <c r="Y13" s="747">
        <f t="shared" si="6"/>
        <v>20196</v>
      </c>
      <c r="Z13" s="747">
        <v>6</v>
      </c>
      <c r="AA13" s="747">
        <v>5</v>
      </c>
      <c r="AB13" s="747">
        <f t="shared" si="11"/>
        <v>30</v>
      </c>
      <c r="AC13" s="747">
        <f t="shared" si="7"/>
        <v>360</v>
      </c>
      <c r="AD13" s="748"/>
      <c r="AE13" s="1179">
        <v>0.2281</v>
      </c>
      <c r="AF13" s="1180">
        <f t="shared" si="8"/>
        <v>308299.04759999999</v>
      </c>
      <c r="AG13" s="748"/>
      <c r="AH13" s="1177">
        <v>1716</v>
      </c>
      <c r="AI13" s="1177">
        <f t="shared" si="9"/>
        <v>20592</v>
      </c>
      <c r="AJ13" s="1179">
        <v>0.22509999999999999</v>
      </c>
      <c r="AK13" s="1180">
        <f>AJ13*J13</f>
        <v>304244.25959999999</v>
      </c>
      <c r="AL13" s="937"/>
      <c r="AM13" s="937">
        <v>685</v>
      </c>
      <c r="AN13" s="937">
        <v>250</v>
      </c>
      <c r="AO13" s="937">
        <v>236</v>
      </c>
      <c r="AP13" s="937"/>
      <c r="AQ13" s="957">
        <v>0</v>
      </c>
      <c r="AR13" s="957">
        <v>0</v>
      </c>
      <c r="AS13" s="957">
        <v>4</v>
      </c>
      <c r="AT13" s="957">
        <v>0</v>
      </c>
      <c r="AU13" s="957">
        <v>0</v>
      </c>
      <c r="AV13" s="957">
        <v>0</v>
      </c>
      <c r="AW13" s="957">
        <v>0</v>
      </c>
      <c r="AX13" s="957">
        <v>0</v>
      </c>
      <c r="AY13" s="958">
        <v>0</v>
      </c>
      <c r="AZ13" s="957">
        <v>0</v>
      </c>
      <c r="BA13" s="957">
        <v>0</v>
      </c>
      <c r="BB13" s="958"/>
      <c r="BC13" s="957">
        <f t="shared" si="12"/>
        <v>0</v>
      </c>
      <c r="BD13" s="957">
        <f t="shared" si="13"/>
        <v>0</v>
      </c>
      <c r="BE13" s="957">
        <f t="shared" si="14"/>
        <v>5406384</v>
      </c>
      <c r="BF13" s="957">
        <f t="shared" si="15"/>
        <v>0</v>
      </c>
      <c r="BG13" s="957">
        <f t="shared" si="16"/>
        <v>0</v>
      </c>
      <c r="BH13" s="957">
        <f t="shared" si="17"/>
        <v>0</v>
      </c>
      <c r="BI13" s="957">
        <f t="shared" si="18"/>
        <v>0</v>
      </c>
      <c r="BJ13" s="957">
        <f t="shared" si="19"/>
        <v>0</v>
      </c>
      <c r="BK13" s="957">
        <f t="shared" si="20"/>
        <v>0</v>
      </c>
      <c r="BL13" s="957">
        <f t="shared" si="21"/>
        <v>0</v>
      </c>
    </row>
    <row r="14" spans="2:64" s="730" customFormat="1">
      <c r="B14" s="743"/>
      <c r="C14" s="745">
        <v>96397457</v>
      </c>
      <c r="D14" s="745"/>
      <c r="E14" s="744" t="s">
        <v>709</v>
      </c>
      <c r="F14" s="745" t="s">
        <v>234</v>
      </c>
      <c r="G14" s="746" t="s">
        <v>688</v>
      </c>
      <c r="H14" s="746" t="s">
        <v>279</v>
      </c>
      <c r="I14" s="747">
        <v>8750</v>
      </c>
      <c r="J14" s="747">
        <v>700000</v>
      </c>
      <c r="K14" s="747">
        <f t="shared" si="1"/>
        <v>8750</v>
      </c>
      <c r="L14" s="747">
        <f t="shared" si="2"/>
        <v>10</v>
      </c>
      <c r="M14" s="747">
        <f t="shared" si="22"/>
        <v>5.3418803418803416</v>
      </c>
      <c r="N14" s="747">
        <f t="shared" si="3"/>
        <v>175</v>
      </c>
      <c r="O14" s="748"/>
      <c r="P14" s="749" t="e">
        <f>SUM('Galvastator Bulk&amp;Jack'!#REF!)</f>
        <v>#REF!</v>
      </c>
      <c r="Q14" s="750" t="e">
        <f t="shared" si="4"/>
        <v>#REF!</v>
      </c>
      <c r="R14" s="750"/>
      <c r="S14" s="749">
        <f>'Galvastator Bulk&amp;Jack'!G114</f>
        <v>0.97395916135380889</v>
      </c>
      <c r="T14" s="750">
        <f t="shared" si="5"/>
        <v>681771.41294766625</v>
      </c>
      <c r="U14" s="750"/>
      <c r="V14" s="747">
        <v>80</v>
      </c>
      <c r="W14" s="751">
        <v>1</v>
      </c>
      <c r="X14" s="1184">
        <f>Y14/V14</f>
        <v>1638</v>
      </c>
      <c r="Y14" s="1184">
        <v>131040</v>
      </c>
      <c r="Z14" s="747">
        <v>5</v>
      </c>
      <c r="AA14" s="747">
        <v>10</v>
      </c>
      <c r="AB14" s="747">
        <f t="shared" si="11"/>
        <v>50</v>
      </c>
      <c r="AC14" s="747">
        <f t="shared" si="7"/>
        <v>4000</v>
      </c>
      <c r="AD14" s="748"/>
      <c r="AE14" s="1179">
        <v>6.8199999999999997E-2</v>
      </c>
      <c r="AF14" s="1180">
        <f t="shared" si="8"/>
        <v>47740</v>
      </c>
      <c r="AG14" s="748"/>
      <c r="AH14" s="1177">
        <v>1888</v>
      </c>
      <c r="AI14" s="1177">
        <f t="shared" si="9"/>
        <v>151040</v>
      </c>
      <c r="AJ14" s="1179">
        <v>6.0499999999999998E-2</v>
      </c>
      <c r="AK14" s="1180">
        <f>AJ14*J14</f>
        <v>42350</v>
      </c>
      <c r="AL14" s="937"/>
      <c r="AM14" s="937">
        <v>386</v>
      </c>
      <c r="AN14" s="937">
        <v>300</v>
      </c>
      <c r="AO14" s="937">
        <v>305</v>
      </c>
      <c r="AP14" s="937"/>
      <c r="AQ14" s="957">
        <v>0</v>
      </c>
      <c r="AR14" s="957">
        <v>0</v>
      </c>
      <c r="AS14" s="957">
        <v>0</v>
      </c>
      <c r="AT14" s="957">
        <v>0</v>
      </c>
      <c r="AU14" s="957">
        <v>0</v>
      </c>
      <c r="AV14" s="957">
        <v>0</v>
      </c>
      <c r="AW14" s="957">
        <v>0</v>
      </c>
      <c r="AX14" s="957">
        <v>0</v>
      </c>
      <c r="AY14" s="958">
        <v>0</v>
      </c>
      <c r="AZ14" s="957">
        <v>0</v>
      </c>
      <c r="BA14" s="957">
        <v>0</v>
      </c>
      <c r="BB14" s="958"/>
      <c r="BC14" s="957">
        <f t="shared" si="12"/>
        <v>0</v>
      </c>
      <c r="BD14" s="957">
        <f t="shared" si="13"/>
        <v>0</v>
      </c>
      <c r="BE14" s="957">
        <f t="shared" si="14"/>
        <v>0</v>
      </c>
      <c r="BF14" s="957">
        <f t="shared" si="15"/>
        <v>0</v>
      </c>
      <c r="BG14" s="957">
        <f t="shared" si="16"/>
        <v>0</v>
      </c>
      <c r="BH14" s="957">
        <f t="shared" si="17"/>
        <v>0</v>
      </c>
      <c r="BI14" s="957">
        <f t="shared" si="18"/>
        <v>0</v>
      </c>
      <c r="BJ14" s="957">
        <f t="shared" si="19"/>
        <v>0</v>
      </c>
      <c r="BK14" s="957">
        <f t="shared" si="20"/>
        <v>0</v>
      </c>
      <c r="BL14" s="957">
        <f t="shared" si="21"/>
        <v>0</v>
      </c>
    </row>
    <row r="15" spans="2:64" s="730" customFormat="1">
      <c r="B15" s="743"/>
      <c r="C15" s="745">
        <v>97183251</v>
      </c>
      <c r="D15" s="745">
        <v>80270760</v>
      </c>
      <c r="E15" s="744" t="s">
        <v>965</v>
      </c>
      <c r="F15" s="745" t="s">
        <v>234</v>
      </c>
      <c r="G15" s="746" t="s">
        <v>688</v>
      </c>
      <c r="H15" s="746" t="s">
        <v>686</v>
      </c>
      <c r="I15" s="747">
        <v>57183</v>
      </c>
      <c r="J15" s="747">
        <f>V15*I15</f>
        <v>686196</v>
      </c>
      <c r="K15" s="747">
        <f t="shared" si="1"/>
        <v>150963.12</v>
      </c>
      <c r="L15" s="747">
        <f>ROUND(K15,-4)/1000</f>
        <v>150</v>
      </c>
      <c r="M15" s="747">
        <f t="shared" si="22"/>
        <v>33.976827094474153</v>
      </c>
      <c r="N15" s="747">
        <f t="shared" si="3"/>
        <v>1906.1</v>
      </c>
      <c r="O15" s="748"/>
      <c r="P15" s="749">
        <f>'Galvastator Bulk&amp;Jack'!L113</f>
        <v>1.9184941424293318</v>
      </c>
      <c r="Q15" s="750">
        <f t="shared" si="4"/>
        <v>1316463.0065584378</v>
      </c>
      <c r="R15" s="750"/>
      <c r="S15" s="749">
        <v>2.2027999999999999</v>
      </c>
      <c r="T15" s="750">
        <f t="shared" si="5"/>
        <v>1511552.5488</v>
      </c>
      <c r="U15" s="750"/>
      <c r="V15" s="747">
        <v>12</v>
      </c>
      <c r="W15" s="751">
        <v>2.64</v>
      </c>
      <c r="X15" s="747">
        <f>'Galvastator Bulk&amp;Jack'!L21/'Galvastator Bulk&amp;Jack'!L16</f>
        <v>1683</v>
      </c>
      <c r="Y15" s="747">
        <f>X15*V15</f>
        <v>20196</v>
      </c>
      <c r="Z15" s="747">
        <v>6</v>
      </c>
      <c r="AA15" s="747">
        <v>5</v>
      </c>
      <c r="AB15" s="747">
        <f t="shared" si="11"/>
        <v>30</v>
      </c>
      <c r="AC15" s="747">
        <f t="shared" si="7"/>
        <v>360</v>
      </c>
      <c r="AD15" s="748"/>
      <c r="AE15" s="1179">
        <v>0.221</v>
      </c>
      <c r="AF15" s="1180">
        <f t="shared" si="8"/>
        <v>151649.31599999999</v>
      </c>
      <c r="AG15" s="748"/>
      <c r="AH15" s="1177">
        <v>1716</v>
      </c>
      <c r="AI15" s="1177">
        <f t="shared" si="9"/>
        <v>20592</v>
      </c>
      <c r="AJ15" s="1179">
        <v>0.218</v>
      </c>
      <c r="AK15" s="1180">
        <f>AJ15*J15</f>
        <v>149590.728</v>
      </c>
      <c r="AL15" s="937"/>
      <c r="AM15" s="937">
        <v>685</v>
      </c>
      <c r="AN15" s="937">
        <v>250</v>
      </c>
      <c r="AO15" s="937">
        <v>236</v>
      </c>
      <c r="AP15" s="937"/>
      <c r="AQ15" s="957">
        <v>0</v>
      </c>
      <c r="AR15" s="957">
        <v>0</v>
      </c>
      <c r="AS15" s="957">
        <v>3</v>
      </c>
      <c r="AT15" s="957">
        <v>0</v>
      </c>
      <c r="AU15" s="957">
        <v>0</v>
      </c>
      <c r="AV15" s="957">
        <v>0</v>
      </c>
      <c r="AW15" s="957">
        <v>0</v>
      </c>
      <c r="AX15" s="957">
        <v>0</v>
      </c>
      <c r="AY15" s="958">
        <v>0</v>
      </c>
      <c r="AZ15" s="957">
        <v>0</v>
      </c>
      <c r="BA15" s="957">
        <v>0</v>
      </c>
      <c r="BB15" s="958"/>
      <c r="BC15" s="957">
        <f t="shared" si="12"/>
        <v>0</v>
      </c>
      <c r="BD15" s="957">
        <f t="shared" si="13"/>
        <v>0</v>
      </c>
      <c r="BE15" s="957">
        <f t="shared" si="14"/>
        <v>2058588</v>
      </c>
      <c r="BF15" s="957">
        <f t="shared" si="15"/>
        <v>0</v>
      </c>
      <c r="BG15" s="957">
        <f t="shared" si="16"/>
        <v>0</v>
      </c>
      <c r="BH15" s="957">
        <f t="shared" si="17"/>
        <v>0</v>
      </c>
      <c r="BI15" s="957">
        <f t="shared" si="18"/>
        <v>0</v>
      </c>
      <c r="BJ15" s="957">
        <f t="shared" si="19"/>
        <v>0</v>
      </c>
      <c r="BK15" s="957">
        <f t="shared" si="20"/>
        <v>0</v>
      </c>
      <c r="BL15" s="957">
        <f t="shared" si="21"/>
        <v>0</v>
      </c>
    </row>
    <row r="16" spans="2:64" s="730" customFormat="1">
      <c r="B16" s="743"/>
      <c r="C16" s="745">
        <v>97183250</v>
      </c>
      <c r="D16" s="745">
        <v>80270759</v>
      </c>
      <c r="E16" s="744" t="s">
        <v>964</v>
      </c>
      <c r="F16" s="745" t="s">
        <v>234</v>
      </c>
      <c r="G16" s="746" t="s">
        <v>688</v>
      </c>
      <c r="H16" s="746" t="s">
        <v>686</v>
      </c>
      <c r="I16" s="747">
        <v>116183</v>
      </c>
      <c r="J16" s="747">
        <f>V16*I16</f>
        <v>464732</v>
      </c>
      <c r="K16" s="747">
        <f t="shared" si="1"/>
        <v>102241.04</v>
      </c>
      <c r="L16" s="747">
        <f>ROUND(K16,-4)/1000</f>
        <v>100</v>
      </c>
      <c r="M16" s="747">
        <f t="shared" si="22"/>
        <v>28.124667150810943</v>
      </c>
      <c r="N16" s="747">
        <f t="shared" si="3"/>
        <v>1613.6527777777778</v>
      </c>
      <c r="O16" s="748"/>
      <c r="P16" s="749">
        <f>'Galvastator Bulk&amp;Jack'!N113</f>
        <v>2.0207135401311747</v>
      </c>
      <c r="Q16" s="750">
        <f t="shared" si="4"/>
        <v>939090.24493224104</v>
      </c>
      <c r="R16" s="750"/>
      <c r="S16" s="749">
        <v>2.3283</v>
      </c>
      <c r="T16" s="750">
        <f t="shared" si="5"/>
        <v>1082035.5156</v>
      </c>
      <c r="U16" s="750"/>
      <c r="V16" s="747">
        <v>4</v>
      </c>
      <c r="W16" s="751">
        <v>0.88</v>
      </c>
      <c r="X16" s="747">
        <f>'Galvastator Bulk&amp;Jack'!N21/'Galvastator Bulk&amp;Jack'!N16</f>
        <v>4131</v>
      </c>
      <c r="Y16" s="747">
        <f>X16*V16</f>
        <v>16524</v>
      </c>
      <c r="Z16" s="747">
        <v>6</v>
      </c>
      <c r="AA16" s="747">
        <v>12</v>
      </c>
      <c r="AB16" s="747">
        <f t="shared" si="11"/>
        <v>72</v>
      </c>
      <c r="AC16" s="747">
        <f t="shared" si="7"/>
        <v>288</v>
      </c>
      <c r="AD16" s="748"/>
      <c r="AE16" s="1179">
        <v>0.2586</v>
      </c>
      <c r="AF16" s="1180">
        <f t="shared" si="8"/>
        <v>120179.6952</v>
      </c>
      <c r="AG16" s="748"/>
      <c r="AH16" s="1177">
        <v>4524</v>
      </c>
      <c r="AI16" s="1177">
        <f t="shared" si="9"/>
        <v>18096</v>
      </c>
      <c r="AJ16" s="1179">
        <v>0.24199999999999999</v>
      </c>
      <c r="AK16" s="1180">
        <f>AJ16*J16</f>
        <v>112465.144</v>
      </c>
      <c r="AL16" s="937"/>
      <c r="AM16" s="937">
        <v>685</v>
      </c>
      <c r="AN16" s="937">
        <v>250</v>
      </c>
      <c r="AO16" s="937">
        <v>90</v>
      </c>
      <c r="AP16" s="937"/>
      <c r="AQ16" s="957">
        <v>0</v>
      </c>
      <c r="AR16" s="957">
        <v>0</v>
      </c>
      <c r="AS16" s="957">
        <v>3</v>
      </c>
      <c r="AT16" s="957">
        <v>0</v>
      </c>
      <c r="AU16" s="957">
        <v>0</v>
      </c>
      <c r="AV16" s="957">
        <v>0</v>
      </c>
      <c r="AW16" s="957">
        <v>0</v>
      </c>
      <c r="AX16" s="957">
        <v>0</v>
      </c>
      <c r="AY16" s="958">
        <v>0</v>
      </c>
      <c r="AZ16" s="957">
        <v>0</v>
      </c>
      <c r="BA16" s="957">
        <v>0</v>
      </c>
      <c r="BB16" s="958"/>
      <c r="BC16" s="957">
        <f t="shared" si="12"/>
        <v>0</v>
      </c>
      <c r="BD16" s="957">
        <f t="shared" si="13"/>
        <v>0</v>
      </c>
      <c r="BE16" s="957">
        <f t="shared" si="14"/>
        <v>1394196</v>
      </c>
      <c r="BF16" s="957">
        <f t="shared" si="15"/>
        <v>0</v>
      </c>
      <c r="BG16" s="957">
        <f t="shared" si="16"/>
        <v>0</v>
      </c>
      <c r="BH16" s="957">
        <f t="shared" si="17"/>
        <v>0</v>
      </c>
      <c r="BI16" s="957">
        <f t="shared" si="18"/>
        <v>0</v>
      </c>
      <c r="BJ16" s="957">
        <f t="shared" si="19"/>
        <v>0</v>
      </c>
      <c r="BK16" s="957">
        <f t="shared" si="20"/>
        <v>0</v>
      </c>
      <c r="BL16" s="957">
        <f t="shared" si="21"/>
        <v>0</v>
      </c>
    </row>
    <row r="17" spans="2:64" s="730" customFormat="1">
      <c r="B17" s="743"/>
      <c r="C17" s="745">
        <v>99489771</v>
      </c>
      <c r="D17" s="745"/>
      <c r="E17" s="744" t="s">
        <v>708</v>
      </c>
      <c r="F17" s="745" t="s">
        <v>234</v>
      </c>
      <c r="G17" s="746" t="s">
        <v>685</v>
      </c>
      <c r="H17" s="746" t="s">
        <v>279</v>
      </c>
      <c r="I17" s="747">
        <v>31000</v>
      </c>
      <c r="J17" s="747">
        <v>9300000</v>
      </c>
      <c r="K17" s="747">
        <f t="shared" si="1"/>
        <v>31000</v>
      </c>
      <c r="L17" s="747">
        <f t="shared" ref="L17" si="23">ROUND(K17,-4)/1000</f>
        <v>30</v>
      </c>
      <c r="M17" s="747">
        <f t="shared" si="22"/>
        <v>26.248941574936495</v>
      </c>
      <c r="N17" s="747">
        <f t="shared" si="3"/>
        <v>775</v>
      </c>
      <c r="O17" s="748"/>
      <c r="P17" s="749" t="e">
        <f>#REF!</f>
        <v>#REF!</v>
      </c>
      <c r="Q17" s="750" t="e">
        <f t="shared" si="4"/>
        <v>#REF!</v>
      </c>
      <c r="R17" s="750"/>
      <c r="S17" s="749" t="e">
        <f>#REF!</f>
        <v>#REF!</v>
      </c>
      <c r="T17" s="750" t="e">
        <f t="shared" si="5"/>
        <v>#REF!</v>
      </c>
      <c r="U17" s="750"/>
      <c r="V17" s="747">
        <v>300</v>
      </c>
      <c r="W17" s="751">
        <v>1</v>
      </c>
      <c r="X17" s="1184">
        <v>1396</v>
      </c>
      <c r="Y17" s="1184">
        <v>354300</v>
      </c>
      <c r="Z17" s="747">
        <v>10</v>
      </c>
      <c r="AA17" s="747">
        <v>4</v>
      </c>
      <c r="AB17" s="747">
        <f t="shared" si="11"/>
        <v>40</v>
      </c>
      <c r="AC17" s="747">
        <f t="shared" si="7"/>
        <v>12000</v>
      </c>
      <c r="AD17" s="748"/>
      <c r="AE17" s="1179">
        <v>2.3300000000000001E-2</v>
      </c>
      <c r="AF17" s="1180">
        <f t="shared" si="8"/>
        <v>216690</v>
      </c>
      <c r="AG17" s="748"/>
      <c r="AH17" s="937">
        <v>1290</v>
      </c>
      <c r="AI17" s="747">
        <f t="shared" si="9"/>
        <v>387000</v>
      </c>
      <c r="AJ17" s="1179"/>
      <c r="AK17" s="1180"/>
      <c r="AL17" s="937"/>
      <c r="AM17" s="937">
        <v>600</v>
      </c>
      <c r="AN17" s="937">
        <v>200</v>
      </c>
      <c r="AO17" s="937">
        <v>396</v>
      </c>
      <c r="AP17" s="937"/>
      <c r="AQ17" s="957">
        <v>0</v>
      </c>
      <c r="AR17" s="957">
        <v>0</v>
      </c>
      <c r="AS17" s="957">
        <v>0</v>
      </c>
      <c r="AT17" s="957">
        <v>0</v>
      </c>
      <c r="AU17" s="957">
        <v>0</v>
      </c>
      <c r="AV17" s="957">
        <v>0</v>
      </c>
      <c r="AW17" s="957">
        <v>0</v>
      </c>
      <c r="AX17" s="957">
        <v>0</v>
      </c>
      <c r="AY17" s="958">
        <v>0</v>
      </c>
      <c r="AZ17" s="957">
        <v>0</v>
      </c>
      <c r="BA17" s="957">
        <v>0</v>
      </c>
      <c r="BB17" s="958"/>
      <c r="BC17" s="957">
        <f t="shared" si="12"/>
        <v>0</v>
      </c>
      <c r="BD17" s="957">
        <f t="shared" si="13"/>
        <v>0</v>
      </c>
      <c r="BE17" s="957">
        <f t="shared" si="14"/>
        <v>0</v>
      </c>
      <c r="BF17" s="957">
        <f t="shared" si="15"/>
        <v>0</v>
      </c>
      <c r="BG17" s="957">
        <f t="shared" si="16"/>
        <v>0</v>
      </c>
      <c r="BH17" s="957">
        <f t="shared" si="17"/>
        <v>0</v>
      </c>
      <c r="BI17" s="957">
        <f t="shared" si="18"/>
        <v>0</v>
      </c>
      <c r="BJ17" s="957">
        <f t="shared" si="19"/>
        <v>0</v>
      </c>
      <c r="BK17" s="957">
        <f t="shared" si="20"/>
        <v>0</v>
      </c>
      <c r="BL17" s="957">
        <f t="shared" si="21"/>
        <v>0</v>
      </c>
    </row>
    <row r="18" spans="2:64" s="730" customFormat="1">
      <c r="B18" s="743"/>
      <c r="C18" s="745">
        <v>90727079</v>
      </c>
      <c r="D18" s="745">
        <v>80287255</v>
      </c>
      <c r="E18" s="744" t="s">
        <v>966</v>
      </c>
      <c r="F18" s="745" t="s">
        <v>234</v>
      </c>
      <c r="G18" s="746" t="s">
        <v>685</v>
      </c>
      <c r="H18" s="746" t="s">
        <v>686</v>
      </c>
      <c r="I18" s="747">
        <v>286573</v>
      </c>
      <c r="J18" s="747">
        <f t="shared" ref="J18:J27" si="24">V18*I18</f>
        <v>1146292</v>
      </c>
      <c r="K18" s="747">
        <f t="shared" si="1"/>
        <v>206332.56</v>
      </c>
      <c r="L18" s="747">
        <f>ROUND(K18,-4)/1000</f>
        <v>210</v>
      </c>
      <c r="M18" s="747" t="e">
        <f t="shared" si="22"/>
        <v>#REF!</v>
      </c>
      <c r="N18" s="747">
        <f t="shared" si="3"/>
        <v>2985.1354166666665</v>
      </c>
      <c r="O18" s="748"/>
      <c r="P18" s="749">
        <v>1.2837000000000001</v>
      </c>
      <c r="Q18" s="750">
        <f>P18*J18</f>
        <v>1471495.0404000001</v>
      </c>
      <c r="R18" s="750"/>
      <c r="S18" s="749">
        <v>1.4574</v>
      </c>
      <c r="T18" s="750">
        <f t="shared" si="5"/>
        <v>1670605.9608</v>
      </c>
      <c r="U18" s="750"/>
      <c r="V18" s="747">
        <v>4</v>
      </c>
      <c r="W18" s="751">
        <v>0.72</v>
      </c>
      <c r="X18" s="747" t="e">
        <f>#REF!/#REF!</f>
        <v>#REF!</v>
      </c>
      <c r="Y18" s="747" t="e">
        <f>X18*V18</f>
        <v>#REF!</v>
      </c>
      <c r="Z18" s="747">
        <v>8</v>
      </c>
      <c r="AA18" s="747">
        <v>12</v>
      </c>
      <c r="AB18" s="747">
        <f>AA18*Z18</f>
        <v>96</v>
      </c>
      <c r="AC18" s="747">
        <f>AB18*V18</f>
        <v>384</v>
      </c>
      <c r="AD18" s="748"/>
      <c r="AE18" s="1179">
        <v>0.18229999999999999</v>
      </c>
      <c r="AF18" s="1180">
        <f t="shared" si="8"/>
        <v>208969.03159999999</v>
      </c>
      <c r="AG18" s="748"/>
      <c r="AH18" s="1177">
        <v>5880</v>
      </c>
      <c r="AI18" s="1177">
        <f t="shared" si="9"/>
        <v>23520</v>
      </c>
      <c r="AJ18" s="1179">
        <v>0.17580000000000001</v>
      </c>
      <c r="AK18" s="1180">
        <f>AJ18*J18</f>
        <v>201518.1336</v>
      </c>
      <c r="AL18" s="937"/>
      <c r="AM18" s="937">
        <v>495</v>
      </c>
      <c r="AN18" s="937">
        <v>298</v>
      </c>
      <c r="AO18" s="937">
        <v>74</v>
      </c>
      <c r="AP18" s="937"/>
      <c r="AQ18" s="957">
        <v>0</v>
      </c>
      <c r="AR18" s="957">
        <v>0</v>
      </c>
      <c r="AS18" s="957">
        <v>2</v>
      </c>
      <c r="AT18" s="957">
        <v>0</v>
      </c>
      <c r="AU18" s="957">
        <v>0</v>
      </c>
      <c r="AV18" s="957">
        <v>0</v>
      </c>
      <c r="AW18" s="957">
        <v>0</v>
      </c>
      <c r="AX18" s="957">
        <v>0</v>
      </c>
      <c r="AY18" s="958">
        <v>0</v>
      </c>
      <c r="AZ18" s="957">
        <v>0</v>
      </c>
      <c r="BA18" s="957">
        <v>0</v>
      </c>
      <c r="BB18" s="958"/>
      <c r="BC18" s="957">
        <f t="shared" ref="BC18:BJ18" si="25">AQ18*$J18</f>
        <v>0</v>
      </c>
      <c r="BD18" s="957">
        <f t="shared" si="25"/>
        <v>0</v>
      </c>
      <c r="BE18" s="957">
        <f t="shared" si="25"/>
        <v>2292584</v>
      </c>
      <c r="BF18" s="957">
        <f t="shared" si="25"/>
        <v>0</v>
      </c>
      <c r="BG18" s="957">
        <f t="shared" si="25"/>
        <v>0</v>
      </c>
      <c r="BH18" s="957">
        <f t="shared" si="25"/>
        <v>0</v>
      </c>
      <c r="BI18" s="957">
        <f t="shared" si="25"/>
        <v>0</v>
      </c>
      <c r="BJ18" s="957">
        <f t="shared" si="25"/>
        <v>0</v>
      </c>
      <c r="BK18" s="957">
        <f t="shared" si="20"/>
        <v>0</v>
      </c>
      <c r="BL18" s="957">
        <f>AZ18*$J18</f>
        <v>0</v>
      </c>
    </row>
    <row r="19" spans="2:64" s="730" customFormat="1">
      <c r="B19" s="743"/>
      <c r="C19" s="745">
        <v>96360368</v>
      </c>
      <c r="D19" s="745">
        <v>80240015</v>
      </c>
      <c r="E19" s="744" t="s">
        <v>963</v>
      </c>
      <c r="F19" s="745" t="s">
        <v>234</v>
      </c>
      <c r="G19" s="746" t="s">
        <v>685</v>
      </c>
      <c r="H19" s="746" t="s">
        <v>686</v>
      </c>
      <c r="I19" s="747">
        <v>48494</v>
      </c>
      <c r="J19" s="747">
        <f t="shared" si="24"/>
        <v>581928</v>
      </c>
      <c r="K19" s="747">
        <f t="shared" si="1"/>
        <v>81469.919999999998</v>
      </c>
      <c r="L19" s="747">
        <f t="shared" ref="L19:L27" si="26">ROUND(K19,-4)/1000</f>
        <v>80</v>
      </c>
      <c r="M19" s="747" t="e">
        <f t="shared" si="22"/>
        <v>#REF!</v>
      </c>
      <c r="N19" s="747">
        <f t="shared" si="3"/>
        <v>808.23333333333335</v>
      </c>
      <c r="O19" s="748"/>
      <c r="P19" s="749" t="e">
        <f>#REF!</f>
        <v>#REF!</v>
      </c>
      <c r="Q19" s="750" t="e">
        <f t="shared" si="4"/>
        <v>#REF!</v>
      </c>
      <c r="R19" s="750"/>
      <c r="S19" s="749">
        <v>0.85619999999999996</v>
      </c>
      <c r="T19" s="750">
        <f t="shared" si="5"/>
        <v>498246.7536</v>
      </c>
      <c r="U19" s="750"/>
      <c r="V19" s="747">
        <v>12</v>
      </c>
      <c r="W19" s="751">
        <v>1.68</v>
      </c>
      <c r="X19" s="747" t="e">
        <f>#REF!/#REF!</f>
        <v>#REF!</v>
      </c>
      <c r="Y19" s="747" t="e">
        <f t="shared" ref="Y19:Y29" si="27">X19*V19</f>
        <v>#REF!</v>
      </c>
      <c r="Z19" s="747">
        <v>12</v>
      </c>
      <c r="AA19" s="747">
        <v>5</v>
      </c>
      <c r="AB19" s="747">
        <f t="shared" si="11"/>
        <v>60</v>
      </c>
      <c r="AC19" s="747">
        <f t="shared" si="7"/>
        <v>720</v>
      </c>
      <c r="AD19" s="748"/>
      <c r="AE19" s="1179">
        <v>0.1082</v>
      </c>
      <c r="AF19" s="1180">
        <f t="shared" si="8"/>
        <v>62964.609600000003</v>
      </c>
      <c r="AG19" s="748"/>
      <c r="AH19" s="1177">
        <v>3355</v>
      </c>
      <c r="AI19" s="1177">
        <f t="shared" si="9"/>
        <v>40260</v>
      </c>
      <c r="AJ19" s="1179">
        <v>0.1028</v>
      </c>
      <c r="AK19" s="1180">
        <f>AJ19*J19</f>
        <v>59822.198400000001</v>
      </c>
      <c r="AL19" s="937"/>
      <c r="AM19" s="937">
        <v>317</v>
      </c>
      <c r="AN19" s="937">
        <v>273</v>
      </c>
      <c r="AO19" s="937">
        <v>240</v>
      </c>
      <c r="AP19" s="937"/>
      <c r="AQ19" s="957">
        <v>0</v>
      </c>
      <c r="AR19" s="957">
        <v>0</v>
      </c>
      <c r="AS19" s="957">
        <v>1</v>
      </c>
      <c r="AT19" s="957">
        <v>0</v>
      </c>
      <c r="AU19" s="957">
        <v>0</v>
      </c>
      <c r="AV19" s="957">
        <v>0</v>
      </c>
      <c r="AW19" s="957">
        <v>0</v>
      </c>
      <c r="AX19" s="957">
        <v>0</v>
      </c>
      <c r="AY19" s="958">
        <v>0</v>
      </c>
      <c r="AZ19" s="957">
        <v>0</v>
      </c>
      <c r="BA19" s="957">
        <v>0</v>
      </c>
      <c r="BB19" s="958"/>
      <c r="BC19" s="957">
        <f t="shared" si="12"/>
        <v>0</v>
      </c>
      <c r="BD19" s="957">
        <f t="shared" si="13"/>
        <v>0</v>
      </c>
      <c r="BE19" s="957">
        <f t="shared" si="14"/>
        <v>581928</v>
      </c>
      <c r="BF19" s="957">
        <f t="shared" si="15"/>
        <v>0</v>
      </c>
      <c r="BG19" s="957">
        <f t="shared" si="16"/>
        <v>0</v>
      </c>
      <c r="BH19" s="957">
        <f t="shared" si="17"/>
        <v>0</v>
      </c>
      <c r="BI19" s="957">
        <f t="shared" si="18"/>
        <v>0</v>
      </c>
      <c r="BJ19" s="957">
        <f t="shared" si="19"/>
        <v>0</v>
      </c>
      <c r="BK19" s="957">
        <f t="shared" si="20"/>
        <v>0</v>
      </c>
      <c r="BL19" s="957">
        <f t="shared" si="21"/>
        <v>0</v>
      </c>
    </row>
    <row r="20" spans="2:64" s="730" customFormat="1">
      <c r="B20" s="743"/>
      <c r="C20" s="745">
        <v>97180862</v>
      </c>
      <c r="D20" s="745">
        <v>80263962</v>
      </c>
      <c r="E20" s="744" t="s">
        <v>684</v>
      </c>
      <c r="F20" s="745" t="s">
        <v>234</v>
      </c>
      <c r="G20" s="746" t="s">
        <v>685</v>
      </c>
      <c r="H20" s="746" t="s">
        <v>686</v>
      </c>
      <c r="I20" s="747">
        <v>40958</v>
      </c>
      <c r="J20" s="747">
        <f t="shared" si="24"/>
        <v>491496</v>
      </c>
      <c r="K20" s="747">
        <f t="shared" si="1"/>
        <v>88469.28</v>
      </c>
      <c r="L20" s="747">
        <f t="shared" si="26"/>
        <v>90</v>
      </c>
      <c r="M20" s="747" t="e">
        <f t="shared" si="22"/>
        <v>#REF!</v>
      </c>
      <c r="N20" s="747">
        <f t="shared" si="3"/>
        <v>1023.95</v>
      </c>
      <c r="O20" s="748"/>
      <c r="P20" s="749" t="e">
        <f>#REF!</f>
        <v>#REF!</v>
      </c>
      <c r="Q20" s="750" t="e">
        <f t="shared" si="4"/>
        <v>#REF!</v>
      </c>
      <c r="R20" s="750"/>
      <c r="S20" s="749">
        <v>1.3638999999999999</v>
      </c>
      <c r="T20" s="750">
        <f t="shared" si="5"/>
        <v>670351.39439999999</v>
      </c>
      <c r="U20" s="750"/>
      <c r="V20" s="747">
        <v>12</v>
      </c>
      <c r="W20" s="751">
        <v>2.16</v>
      </c>
      <c r="X20" s="747" t="e">
        <f>#REF!/#REF!</f>
        <v>#REF!</v>
      </c>
      <c r="Y20" s="747" t="e">
        <f t="shared" si="27"/>
        <v>#REF!</v>
      </c>
      <c r="Z20" s="747">
        <v>8</v>
      </c>
      <c r="AA20" s="747">
        <v>5</v>
      </c>
      <c r="AB20" s="747">
        <f t="shared" si="11"/>
        <v>40</v>
      </c>
      <c r="AC20" s="747">
        <f t="shared" si="7"/>
        <v>480</v>
      </c>
      <c r="AD20" s="748"/>
      <c r="AE20" s="1179">
        <v>0.15840000000000001</v>
      </c>
      <c r="AF20" s="1180">
        <f t="shared" si="8"/>
        <v>77852.966400000005</v>
      </c>
      <c r="AG20" s="748"/>
      <c r="AH20" s="1177">
        <v>2520</v>
      </c>
      <c r="AI20" s="1177">
        <f t="shared" si="9"/>
        <v>30240</v>
      </c>
      <c r="AJ20" s="1179">
        <v>0.14380000000000001</v>
      </c>
      <c r="AK20" s="1180">
        <f>AJ20*J20</f>
        <v>70677.124800000005</v>
      </c>
      <c r="AL20" s="937"/>
      <c r="AM20" s="937">
        <v>495</v>
      </c>
      <c r="AN20" s="937">
        <v>298</v>
      </c>
      <c r="AO20" s="937">
        <v>174</v>
      </c>
      <c r="AP20" s="937"/>
      <c r="AQ20" s="957">
        <v>0</v>
      </c>
      <c r="AR20" s="957">
        <v>0</v>
      </c>
      <c r="AS20" s="957">
        <v>2</v>
      </c>
      <c r="AT20" s="957">
        <v>0</v>
      </c>
      <c r="AU20" s="957">
        <v>0</v>
      </c>
      <c r="AV20" s="957">
        <v>0</v>
      </c>
      <c r="AW20" s="957">
        <v>0</v>
      </c>
      <c r="AX20" s="957">
        <v>0</v>
      </c>
      <c r="AY20" s="958">
        <v>0</v>
      </c>
      <c r="AZ20" s="957">
        <v>0</v>
      </c>
      <c r="BA20" s="957">
        <v>0</v>
      </c>
      <c r="BB20" s="958"/>
      <c r="BC20" s="957">
        <f t="shared" si="12"/>
        <v>0</v>
      </c>
      <c r="BD20" s="957">
        <f t="shared" si="13"/>
        <v>0</v>
      </c>
      <c r="BE20" s="957">
        <f t="shared" si="14"/>
        <v>982992</v>
      </c>
      <c r="BF20" s="957">
        <f t="shared" si="15"/>
        <v>0</v>
      </c>
      <c r="BG20" s="957">
        <f t="shared" si="16"/>
        <v>0</v>
      </c>
      <c r="BH20" s="957">
        <f t="shared" si="17"/>
        <v>0</v>
      </c>
      <c r="BI20" s="957">
        <f t="shared" si="18"/>
        <v>0</v>
      </c>
      <c r="BJ20" s="957">
        <f t="shared" si="19"/>
        <v>0</v>
      </c>
      <c r="BK20" s="957">
        <f t="shared" si="20"/>
        <v>0</v>
      </c>
      <c r="BL20" s="957">
        <f t="shared" si="21"/>
        <v>0</v>
      </c>
    </row>
    <row r="21" spans="2:64" s="730" customFormat="1">
      <c r="B21" s="743"/>
      <c r="C21" s="745">
        <v>94503659</v>
      </c>
      <c r="D21" s="745">
        <v>80221146</v>
      </c>
      <c r="E21" s="744" t="s">
        <v>694</v>
      </c>
      <c r="F21" s="745" t="s">
        <v>234</v>
      </c>
      <c r="G21" s="746" t="s">
        <v>685</v>
      </c>
      <c r="H21" s="746" t="s">
        <v>970</v>
      </c>
      <c r="I21" s="747">
        <v>5337</v>
      </c>
      <c r="J21" s="747">
        <f t="shared" si="24"/>
        <v>128088</v>
      </c>
      <c r="K21" s="747">
        <f t="shared" si="1"/>
        <v>15370.56</v>
      </c>
      <c r="L21" s="747">
        <f t="shared" si="26"/>
        <v>20</v>
      </c>
      <c r="M21" s="747" t="e">
        <f t="shared" si="22"/>
        <v>#REF!</v>
      </c>
      <c r="N21" s="747">
        <f t="shared" si="3"/>
        <v>55.59375</v>
      </c>
      <c r="O21" s="748"/>
      <c r="P21" s="749" t="e">
        <f>#REF!</f>
        <v>#REF!</v>
      </c>
      <c r="Q21" s="750" t="e">
        <f t="shared" si="4"/>
        <v>#REF!</v>
      </c>
      <c r="R21" s="750"/>
      <c r="S21" s="749">
        <v>0.41589999999999999</v>
      </c>
      <c r="T21" s="750">
        <f t="shared" si="5"/>
        <v>53271.799200000001</v>
      </c>
      <c r="U21" s="750"/>
      <c r="V21" s="747">
        <v>24</v>
      </c>
      <c r="W21" s="751">
        <v>2.88</v>
      </c>
      <c r="X21" s="747" t="e">
        <f>#REF!/#REF!</f>
        <v>#REF!</v>
      </c>
      <c r="Y21" s="747" t="e">
        <f t="shared" si="27"/>
        <v>#REF!</v>
      </c>
      <c r="Z21" s="747">
        <v>12</v>
      </c>
      <c r="AA21" s="747">
        <v>8</v>
      </c>
      <c r="AB21" s="747">
        <f t="shared" si="11"/>
        <v>96</v>
      </c>
      <c r="AC21" s="747">
        <f t="shared" si="7"/>
        <v>2304</v>
      </c>
      <c r="AD21" s="748"/>
      <c r="AE21" s="1179">
        <v>3.7999999999999999E-2</v>
      </c>
      <c r="AF21" s="1180">
        <f t="shared" si="8"/>
        <v>4867.3440000000001</v>
      </c>
      <c r="AG21" s="748"/>
      <c r="AH21" s="937">
        <v>5130</v>
      </c>
      <c r="AI21" s="747">
        <f t="shared" si="9"/>
        <v>123120</v>
      </c>
      <c r="AJ21" s="1179"/>
      <c r="AK21" s="1180"/>
      <c r="AL21" s="937"/>
      <c r="AM21" s="937">
        <v>397</v>
      </c>
      <c r="AN21" s="937">
        <v>238</v>
      </c>
      <c r="AO21" s="937">
        <v>136</v>
      </c>
      <c r="AP21" s="937"/>
      <c r="AQ21" s="957">
        <v>0</v>
      </c>
      <c r="AR21" s="957">
        <v>1</v>
      </c>
      <c r="AS21" s="957">
        <v>0</v>
      </c>
      <c r="AT21" s="957">
        <v>0</v>
      </c>
      <c r="AU21" s="957">
        <v>0</v>
      </c>
      <c r="AV21" s="957">
        <v>0</v>
      </c>
      <c r="AW21" s="957">
        <v>0</v>
      </c>
      <c r="AX21" s="957">
        <v>0</v>
      </c>
      <c r="AY21" s="958">
        <v>0</v>
      </c>
      <c r="AZ21" s="957">
        <v>0</v>
      </c>
      <c r="BA21" s="957">
        <v>0</v>
      </c>
      <c r="BB21" s="958"/>
      <c r="BC21" s="957">
        <f t="shared" si="12"/>
        <v>0</v>
      </c>
      <c r="BD21" s="957">
        <f t="shared" si="13"/>
        <v>128088</v>
      </c>
      <c r="BE21" s="957">
        <f t="shared" si="14"/>
        <v>0</v>
      </c>
      <c r="BF21" s="957">
        <f t="shared" si="15"/>
        <v>0</v>
      </c>
      <c r="BG21" s="957">
        <f t="shared" si="16"/>
        <v>0</v>
      </c>
      <c r="BH21" s="957">
        <f t="shared" si="17"/>
        <v>0</v>
      </c>
      <c r="BI21" s="957">
        <f t="shared" si="18"/>
        <v>0</v>
      </c>
      <c r="BJ21" s="957">
        <f t="shared" si="19"/>
        <v>0</v>
      </c>
      <c r="BK21" s="957">
        <f t="shared" si="20"/>
        <v>0</v>
      </c>
      <c r="BL21" s="957">
        <f t="shared" si="21"/>
        <v>0</v>
      </c>
    </row>
    <row r="22" spans="2:64" s="730" customFormat="1">
      <c r="B22" s="743"/>
      <c r="C22" s="745">
        <v>96235111</v>
      </c>
      <c r="D22" s="745">
        <v>80232637</v>
      </c>
      <c r="E22" s="744" t="s">
        <v>699</v>
      </c>
      <c r="F22" s="745" t="s">
        <v>234</v>
      </c>
      <c r="G22" s="746" t="s">
        <v>674</v>
      </c>
      <c r="H22" s="746" t="s">
        <v>743</v>
      </c>
      <c r="I22" s="747">
        <v>185886</v>
      </c>
      <c r="J22" s="747">
        <f t="shared" si="24"/>
        <v>1115316</v>
      </c>
      <c r="K22" s="747">
        <f t="shared" si="1"/>
        <v>237934.08000000002</v>
      </c>
      <c r="L22" s="747">
        <f t="shared" si="26"/>
        <v>240</v>
      </c>
      <c r="M22" s="747">
        <f t="shared" si="22"/>
        <v>48.610355648535567</v>
      </c>
      <c r="N22" s="747">
        <f t="shared" si="3"/>
        <v>2655.5142857142855</v>
      </c>
      <c r="O22" s="748"/>
      <c r="P22" s="749">
        <f>'Max refill'!E36</f>
        <v>1.3664955860641224</v>
      </c>
      <c r="Q22" s="750">
        <f t="shared" si="4"/>
        <v>1524074.3910666928</v>
      </c>
      <c r="R22" s="750"/>
      <c r="S22" s="749">
        <v>1.6011</v>
      </c>
      <c r="T22" s="750">
        <f t="shared" si="5"/>
        <v>1785732.4476000001</v>
      </c>
      <c r="U22" s="750"/>
      <c r="V22" s="747">
        <v>6</v>
      </c>
      <c r="W22" s="751">
        <v>1.28</v>
      </c>
      <c r="X22" s="747">
        <f>'Max refill'!E19/FirmVolume1617!V22</f>
        <v>3824</v>
      </c>
      <c r="Y22" s="747">
        <f t="shared" si="27"/>
        <v>22944</v>
      </c>
      <c r="Z22" s="747">
        <v>10</v>
      </c>
      <c r="AA22" s="747">
        <v>7</v>
      </c>
      <c r="AB22" s="747">
        <f t="shared" si="11"/>
        <v>70</v>
      </c>
      <c r="AC22" s="747">
        <f t="shared" si="7"/>
        <v>420</v>
      </c>
      <c r="AD22" s="748"/>
      <c r="AE22" s="1179">
        <v>0.21729999999999999</v>
      </c>
      <c r="AF22" s="1180">
        <f t="shared" si="8"/>
        <v>242358.16680000001</v>
      </c>
      <c r="AG22" s="748"/>
      <c r="AH22" s="1177">
        <v>3856</v>
      </c>
      <c r="AI22" s="1177">
        <f t="shared" si="9"/>
        <v>23136</v>
      </c>
      <c r="AJ22" s="1179">
        <v>0.2162</v>
      </c>
      <c r="AK22" s="1180">
        <f>AJ22*J22</f>
        <v>241131.3192</v>
      </c>
      <c r="AL22" s="937"/>
      <c r="AM22" s="937">
        <v>444</v>
      </c>
      <c r="AN22" s="937">
        <v>254</v>
      </c>
      <c r="AO22" s="937">
        <v>163</v>
      </c>
      <c r="AP22" s="937"/>
      <c r="AQ22" s="957">
        <v>0</v>
      </c>
      <c r="AR22" s="957">
        <v>0</v>
      </c>
      <c r="AS22" s="957">
        <v>0</v>
      </c>
      <c r="AT22" s="957">
        <v>0</v>
      </c>
      <c r="AU22" s="957">
        <v>0</v>
      </c>
      <c r="AV22" s="957">
        <v>0</v>
      </c>
      <c r="AW22" s="957">
        <v>0</v>
      </c>
      <c r="AX22" s="957">
        <v>0</v>
      </c>
      <c r="AY22" s="958">
        <v>0</v>
      </c>
      <c r="AZ22" s="957">
        <v>16</v>
      </c>
      <c r="BA22" s="957">
        <v>0</v>
      </c>
      <c r="BB22" s="958"/>
      <c r="BC22" s="957">
        <f t="shared" si="12"/>
        <v>0</v>
      </c>
      <c r="BD22" s="957">
        <f t="shared" si="13"/>
        <v>0</v>
      </c>
      <c r="BE22" s="957">
        <f t="shared" si="14"/>
        <v>0</v>
      </c>
      <c r="BF22" s="957">
        <f t="shared" si="15"/>
        <v>0</v>
      </c>
      <c r="BG22" s="957">
        <f t="shared" si="16"/>
        <v>0</v>
      </c>
      <c r="BH22" s="957">
        <f t="shared" si="17"/>
        <v>0</v>
      </c>
      <c r="BI22" s="957">
        <f t="shared" si="18"/>
        <v>0</v>
      </c>
      <c r="BJ22" s="957">
        <f t="shared" si="19"/>
        <v>0</v>
      </c>
      <c r="BK22" s="957">
        <f t="shared" si="20"/>
        <v>0</v>
      </c>
      <c r="BL22" s="957">
        <f t="shared" si="21"/>
        <v>17845056</v>
      </c>
    </row>
    <row r="23" spans="2:64" s="730" customFormat="1">
      <c r="B23" s="743"/>
      <c r="C23" s="745">
        <v>97177953</v>
      </c>
      <c r="D23" s="745">
        <v>80264012</v>
      </c>
      <c r="E23" s="744" t="s">
        <v>673</v>
      </c>
      <c r="F23" s="745" t="s">
        <v>234</v>
      </c>
      <c r="G23" s="746" t="s">
        <v>674</v>
      </c>
      <c r="H23" s="746" t="s">
        <v>641</v>
      </c>
      <c r="I23" s="747">
        <v>134729</v>
      </c>
      <c r="J23" s="747">
        <f t="shared" si="24"/>
        <v>538916</v>
      </c>
      <c r="K23" s="747">
        <f t="shared" si="1"/>
        <v>266763.42</v>
      </c>
      <c r="L23" s="747">
        <f t="shared" si="26"/>
        <v>270</v>
      </c>
      <c r="M23" s="747" t="e">
        <f t="shared" si="22"/>
        <v>#REF!</v>
      </c>
      <c r="N23" s="747">
        <f t="shared" si="3"/>
        <v>3368.2249999999999</v>
      </c>
      <c r="O23" s="748"/>
      <c r="P23" s="749" t="e">
        <f>'Max XL-Global'!#REF!</f>
        <v>#REF!</v>
      </c>
      <c r="Q23" s="750" t="e">
        <f t="shared" si="4"/>
        <v>#REF!</v>
      </c>
      <c r="R23" s="750"/>
      <c r="S23" s="749">
        <v>6.5835999999999997</v>
      </c>
      <c r="T23" s="750">
        <f t="shared" si="5"/>
        <v>3548007.3775999998</v>
      </c>
      <c r="U23" s="750"/>
      <c r="V23" s="747">
        <v>4</v>
      </c>
      <c r="W23" s="751">
        <v>1.98</v>
      </c>
      <c r="X23" s="747" t="e">
        <f>'Max XL-Global'!#REF!/'Max XL-Global'!#REF!</f>
        <v>#REF!</v>
      </c>
      <c r="Y23" s="747" t="e">
        <f t="shared" si="27"/>
        <v>#REF!</v>
      </c>
      <c r="Z23" s="747">
        <v>10</v>
      </c>
      <c r="AA23" s="747">
        <v>4</v>
      </c>
      <c r="AB23" s="747">
        <f t="shared" si="11"/>
        <v>40</v>
      </c>
      <c r="AC23" s="747">
        <f t="shared" si="7"/>
        <v>160</v>
      </c>
      <c r="AD23" s="748"/>
      <c r="AE23" s="1179">
        <v>0.55200000000000005</v>
      </c>
      <c r="AF23" s="1180">
        <f t="shared" si="8"/>
        <v>297481.63200000004</v>
      </c>
      <c r="AG23" s="748"/>
      <c r="AH23" s="937">
        <v>2223</v>
      </c>
      <c r="AI23" s="747">
        <f t="shared" si="9"/>
        <v>8892</v>
      </c>
      <c r="AJ23" s="1179"/>
      <c r="AK23" s="1180"/>
      <c r="AL23" s="937"/>
      <c r="AM23" s="937">
        <v>623</v>
      </c>
      <c r="AN23" s="937">
        <v>179</v>
      </c>
      <c r="AO23" s="937">
        <v>274</v>
      </c>
      <c r="AP23" s="937"/>
      <c r="AQ23" s="957">
        <v>0</v>
      </c>
      <c r="AR23" s="957">
        <v>0</v>
      </c>
      <c r="AS23" s="957">
        <v>0</v>
      </c>
      <c r="AT23" s="957">
        <v>2</v>
      </c>
      <c r="AU23" s="957">
        <v>0</v>
      </c>
      <c r="AV23" s="957">
        <v>0</v>
      </c>
      <c r="AW23" s="957">
        <v>0</v>
      </c>
      <c r="AX23" s="957">
        <v>0</v>
      </c>
      <c r="AY23" s="958">
        <v>0</v>
      </c>
      <c r="AZ23" s="957">
        <v>8</v>
      </c>
      <c r="BA23" s="957">
        <v>0</v>
      </c>
      <c r="BB23" s="958"/>
      <c r="BC23" s="957">
        <f t="shared" si="12"/>
        <v>0</v>
      </c>
      <c r="BD23" s="957">
        <f t="shared" si="13"/>
        <v>0</v>
      </c>
      <c r="BE23" s="957">
        <f t="shared" si="14"/>
        <v>0</v>
      </c>
      <c r="BF23" s="957">
        <f t="shared" si="15"/>
        <v>1077832</v>
      </c>
      <c r="BG23" s="957">
        <f t="shared" si="16"/>
        <v>0</v>
      </c>
      <c r="BH23" s="957">
        <f t="shared" si="17"/>
        <v>0</v>
      </c>
      <c r="BI23" s="957">
        <f t="shared" si="18"/>
        <v>0</v>
      </c>
      <c r="BJ23" s="957">
        <f t="shared" si="19"/>
        <v>0</v>
      </c>
      <c r="BK23" s="957">
        <f t="shared" si="20"/>
        <v>0</v>
      </c>
      <c r="BL23" s="957">
        <f t="shared" si="21"/>
        <v>4311328</v>
      </c>
    </row>
    <row r="24" spans="2:64" s="730" customFormat="1">
      <c r="B24" s="743"/>
      <c r="C24" s="745">
        <v>96240911</v>
      </c>
      <c r="D24" s="745">
        <v>80233010</v>
      </c>
      <c r="E24" s="744" t="s">
        <v>700</v>
      </c>
      <c r="F24" s="745" t="s">
        <v>234</v>
      </c>
      <c r="G24" s="746" t="s">
        <v>674</v>
      </c>
      <c r="H24" s="746" t="s">
        <v>743</v>
      </c>
      <c r="I24" s="747">
        <v>39031</v>
      </c>
      <c r="J24" s="747">
        <f t="shared" si="24"/>
        <v>234186</v>
      </c>
      <c r="K24" s="747">
        <f t="shared" si="1"/>
        <v>59327.12</v>
      </c>
      <c r="L24" s="747">
        <f t="shared" si="26"/>
        <v>60</v>
      </c>
      <c r="M24" s="747">
        <f t="shared" si="22"/>
        <v>10.206851464435147</v>
      </c>
      <c r="N24" s="747">
        <f t="shared" si="3"/>
        <v>557.58571428571429</v>
      </c>
      <c r="O24" s="748"/>
      <c r="P24" s="749">
        <f>'Max refill'!F36</f>
        <v>1.5741182455202907</v>
      </c>
      <c r="Q24" s="750">
        <f t="shared" si="4"/>
        <v>368636.45544541482</v>
      </c>
      <c r="R24" s="750"/>
      <c r="S24" s="749">
        <v>1.8263</v>
      </c>
      <c r="T24" s="750">
        <f t="shared" si="5"/>
        <v>427693.89179999998</v>
      </c>
      <c r="U24" s="750"/>
      <c r="V24" s="747">
        <v>6</v>
      </c>
      <c r="W24" s="751">
        <v>1.52</v>
      </c>
      <c r="X24" s="747">
        <f>'Max refill'!F19/FirmVolume1617!V24</f>
        <v>3824</v>
      </c>
      <c r="Y24" s="747">
        <f t="shared" si="27"/>
        <v>22944</v>
      </c>
      <c r="Z24" s="747">
        <v>10</v>
      </c>
      <c r="AA24" s="747">
        <v>7</v>
      </c>
      <c r="AB24" s="747">
        <f t="shared" si="11"/>
        <v>70</v>
      </c>
      <c r="AC24" s="747">
        <f t="shared" si="7"/>
        <v>420</v>
      </c>
      <c r="AD24" s="748"/>
      <c r="AE24" s="1179">
        <v>0.2296</v>
      </c>
      <c r="AF24" s="1180">
        <f t="shared" si="8"/>
        <v>53769.105600000003</v>
      </c>
      <c r="AG24" s="748"/>
      <c r="AH24" s="1177">
        <v>3856</v>
      </c>
      <c r="AI24" s="1177">
        <f t="shared" si="9"/>
        <v>23136</v>
      </c>
      <c r="AJ24" s="1179">
        <v>0.22850000000000001</v>
      </c>
      <c r="AK24" s="1180">
        <f>AJ24*J24</f>
        <v>53511.501000000004</v>
      </c>
      <c r="AL24" s="937"/>
      <c r="AM24" s="937">
        <v>444</v>
      </c>
      <c r="AN24" s="937">
        <v>254</v>
      </c>
      <c r="AO24" s="937">
        <v>163</v>
      </c>
      <c r="AP24" s="937"/>
      <c r="AQ24" s="957">
        <v>0</v>
      </c>
      <c r="AR24" s="957">
        <v>0</v>
      </c>
      <c r="AS24" s="957">
        <v>0</v>
      </c>
      <c r="AT24" s="957">
        <v>0</v>
      </c>
      <c r="AU24" s="957">
        <v>0</v>
      </c>
      <c r="AV24" s="957">
        <v>0</v>
      </c>
      <c r="AW24" s="957">
        <v>0</v>
      </c>
      <c r="AX24" s="957">
        <v>0</v>
      </c>
      <c r="AY24" s="958">
        <v>0</v>
      </c>
      <c r="AZ24" s="957">
        <v>19</v>
      </c>
      <c r="BA24" s="957">
        <v>0</v>
      </c>
      <c r="BB24" s="958"/>
      <c r="BC24" s="957">
        <f t="shared" si="12"/>
        <v>0</v>
      </c>
      <c r="BD24" s="957">
        <f t="shared" si="13"/>
        <v>0</v>
      </c>
      <c r="BE24" s="957">
        <f t="shared" si="14"/>
        <v>0</v>
      </c>
      <c r="BF24" s="957">
        <f t="shared" si="15"/>
        <v>0</v>
      </c>
      <c r="BG24" s="957">
        <f t="shared" si="16"/>
        <v>0</v>
      </c>
      <c r="BH24" s="957">
        <f t="shared" si="17"/>
        <v>0</v>
      </c>
      <c r="BI24" s="957">
        <f t="shared" si="18"/>
        <v>0</v>
      </c>
      <c r="BJ24" s="957">
        <f t="shared" si="19"/>
        <v>0</v>
      </c>
      <c r="BK24" s="957">
        <f t="shared" si="20"/>
        <v>0</v>
      </c>
      <c r="BL24" s="957">
        <f t="shared" si="21"/>
        <v>4449534</v>
      </c>
    </row>
    <row r="25" spans="2:64" s="730" customFormat="1">
      <c r="B25" s="743"/>
      <c r="C25" s="745">
        <v>97178026</v>
      </c>
      <c r="D25" s="745">
        <v>80264013</v>
      </c>
      <c r="E25" s="744" t="s">
        <v>675</v>
      </c>
      <c r="F25" s="745" t="s">
        <v>234</v>
      </c>
      <c r="G25" s="746" t="s">
        <v>674</v>
      </c>
      <c r="H25" s="746" t="s">
        <v>672</v>
      </c>
      <c r="I25" s="747">
        <v>17283</v>
      </c>
      <c r="J25" s="747">
        <f t="shared" si="24"/>
        <v>69132</v>
      </c>
      <c r="K25" s="747">
        <f t="shared" si="1"/>
        <v>34220.339999999997</v>
      </c>
      <c r="L25" s="747">
        <f t="shared" si="26"/>
        <v>30</v>
      </c>
      <c r="M25" s="747">
        <v>0</v>
      </c>
      <c r="N25" s="747">
        <f t="shared" si="3"/>
        <v>240.04166666666666</v>
      </c>
      <c r="O25" s="748"/>
      <c r="P25" s="749" t="e">
        <f>'Max XL-Global'!#REF!</f>
        <v>#REF!</v>
      </c>
      <c r="Q25" s="750" t="e">
        <f t="shared" si="4"/>
        <v>#REF!</v>
      </c>
      <c r="R25" s="750"/>
      <c r="S25" s="749">
        <v>6.1547000000000001</v>
      </c>
      <c r="T25" s="750">
        <f t="shared" si="5"/>
        <v>425486.72039999999</v>
      </c>
      <c r="U25" s="750"/>
      <c r="V25" s="747">
        <v>4</v>
      </c>
      <c r="W25" s="751">
        <v>1.98</v>
      </c>
      <c r="X25" s="747" t="e">
        <f>'Max XL-Global'!#REF!/'Max XL-Global'!#REF!</f>
        <v>#REF!</v>
      </c>
      <c r="Y25" s="747" t="e">
        <f t="shared" si="27"/>
        <v>#REF!</v>
      </c>
      <c r="Z25" s="747">
        <v>9</v>
      </c>
      <c r="AA25" s="747">
        <v>8</v>
      </c>
      <c r="AB25" s="747">
        <f t="shared" si="11"/>
        <v>72</v>
      </c>
      <c r="AC25" s="747">
        <f t="shared" si="7"/>
        <v>288</v>
      </c>
      <c r="AD25" s="748"/>
      <c r="AE25" s="1179">
        <v>0.41089999999999999</v>
      </c>
      <c r="AF25" s="1180">
        <f t="shared" si="8"/>
        <v>28406.338799999998</v>
      </c>
      <c r="AG25" s="748"/>
      <c r="AH25" s="1177">
        <v>3791</v>
      </c>
      <c r="AI25" s="1177">
        <f t="shared" si="9"/>
        <v>15164</v>
      </c>
      <c r="AJ25" s="1179">
        <v>0.39589999999999997</v>
      </c>
      <c r="AK25" s="1180">
        <f>AJ25*J25</f>
        <v>27369.358799999998</v>
      </c>
      <c r="AL25" s="937"/>
      <c r="AM25" s="937">
        <v>437</v>
      </c>
      <c r="AN25" s="937">
        <v>266</v>
      </c>
      <c r="AO25" s="937">
        <v>155</v>
      </c>
      <c r="AP25" s="937"/>
      <c r="AQ25" s="957">
        <v>0</v>
      </c>
      <c r="AR25" s="957">
        <v>0</v>
      </c>
      <c r="AS25" s="957">
        <v>0</v>
      </c>
      <c r="AT25" s="957">
        <v>2</v>
      </c>
      <c r="AU25" s="957">
        <v>0</v>
      </c>
      <c r="AV25" s="957">
        <v>0</v>
      </c>
      <c r="AW25" s="957">
        <v>0</v>
      </c>
      <c r="AX25" s="957">
        <v>0</v>
      </c>
      <c r="AY25" s="958">
        <v>0</v>
      </c>
      <c r="AZ25" s="957">
        <v>8</v>
      </c>
      <c r="BA25" s="957">
        <v>0</v>
      </c>
      <c r="BB25" s="958"/>
      <c r="BC25" s="957">
        <f t="shared" si="12"/>
        <v>0</v>
      </c>
      <c r="BD25" s="957">
        <f t="shared" si="13"/>
        <v>0</v>
      </c>
      <c r="BE25" s="957">
        <f t="shared" si="14"/>
        <v>0</v>
      </c>
      <c r="BF25" s="957">
        <f t="shared" si="15"/>
        <v>138264</v>
      </c>
      <c r="BG25" s="957">
        <f t="shared" si="16"/>
        <v>0</v>
      </c>
      <c r="BH25" s="957">
        <f t="shared" si="17"/>
        <v>0</v>
      </c>
      <c r="BI25" s="957">
        <f t="shared" si="18"/>
        <v>0</v>
      </c>
      <c r="BJ25" s="957">
        <f t="shared" si="19"/>
        <v>0</v>
      </c>
      <c r="BK25" s="957">
        <f t="shared" si="20"/>
        <v>0</v>
      </c>
      <c r="BL25" s="957">
        <f t="shared" si="21"/>
        <v>553056</v>
      </c>
    </row>
    <row r="26" spans="2:64" s="730" customFormat="1">
      <c r="B26" s="743"/>
      <c r="C26" s="745">
        <v>97177453</v>
      </c>
      <c r="D26" s="745">
        <v>80263829</v>
      </c>
      <c r="E26" s="744" t="s">
        <v>676</v>
      </c>
      <c r="F26" s="745" t="s">
        <v>234</v>
      </c>
      <c r="G26" s="746" t="s">
        <v>677</v>
      </c>
      <c r="H26" s="746" t="s">
        <v>641</v>
      </c>
      <c r="I26" s="747">
        <v>44067</v>
      </c>
      <c r="J26" s="747">
        <f t="shared" si="24"/>
        <v>176268</v>
      </c>
      <c r="K26" s="747">
        <f t="shared" si="1"/>
        <v>75354.569999999992</v>
      </c>
      <c r="L26" s="747">
        <f t="shared" si="26"/>
        <v>80</v>
      </c>
      <c r="M26" s="747">
        <f>J26/Y26</f>
        <v>27.370807453416148</v>
      </c>
      <c r="N26" s="747">
        <f t="shared" si="3"/>
        <v>1468.9</v>
      </c>
      <c r="O26" s="748"/>
      <c r="P26" s="749">
        <f>Bedrock!E101</f>
        <v>6.7858687533009983</v>
      </c>
      <c r="Q26" s="750">
        <f t="shared" si="4"/>
        <v>1196131.5134068604</v>
      </c>
      <c r="R26" s="750"/>
      <c r="S26" s="749">
        <v>8.0449000000000002</v>
      </c>
      <c r="T26" s="750">
        <f t="shared" si="5"/>
        <v>1418058.4332000001</v>
      </c>
      <c r="U26" s="750"/>
      <c r="V26" s="747">
        <v>4</v>
      </c>
      <c r="W26" s="751">
        <v>1.71</v>
      </c>
      <c r="X26" s="747">
        <f>Bedrock!E17/Bedrock!E18</f>
        <v>1610</v>
      </c>
      <c r="Y26" s="747">
        <f t="shared" si="27"/>
        <v>6440</v>
      </c>
      <c r="Z26" s="747">
        <v>10</v>
      </c>
      <c r="AA26" s="747">
        <v>3</v>
      </c>
      <c r="AB26" s="747">
        <f t="shared" si="11"/>
        <v>30</v>
      </c>
      <c r="AC26" s="747">
        <f t="shared" si="7"/>
        <v>120</v>
      </c>
      <c r="AD26" s="748"/>
      <c r="AE26" s="1179">
        <v>0.72909999999999997</v>
      </c>
      <c r="AF26" s="1180">
        <f t="shared" si="8"/>
        <v>128516.9988</v>
      </c>
      <c r="AG26" s="748"/>
      <c r="AH26" s="937">
        <v>1554</v>
      </c>
      <c r="AI26" s="747">
        <f t="shared" si="9"/>
        <v>6216</v>
      </c>
      <c r="AJ26" s="1179"/>
      <c r="AK26" s="1180"/>
      <c r="AL26" s="937"/>
      <c r="AM26" s="937">
        <v>636</v>
      </c>
      <c r="AN26" s="937">
        <v>182</v>
      </c>
      <c r="AO26" s="937">
        <v>332</v>
      </c>
      <c r="AP26" s="937"/>
      <c r="AQ26" s="957">
        <v>8</v>
      </c>
      <c r="AR26" s="957">
        <v>0</v>
      </c>
      <c r="AS26" s="957">
        <v>0</v>
      </c>
      <c r="AT26" s="957">
        <v>0</v>
      </c>
      <c r="AU26" s="957">
        <v>0</v>
      </c>
      <c r="AV26" s="957">
        <v>0</v>
      </c>
      <c r="AW26" s="957">
        <v>0</v>
      </c>
      <c r="AX26" s="957">
        <v>0</v>
      </c>
      <c r="AY26" s="958">
        <v>0</v>
      </c>
      <c r="AZ26" s="957">
        <v>0</v>
      </c>
      <c r="BA26" s="957">
        <v>0</v>
      </c>
      <c r="BB26" s="958"/>
      <c r="BC26" s="957">
        <f t="shared" si="12"/>
        <v>1410144</v>
      </c>
      <c r="BD26" s="957">
        <f t="shared" si="13"/>
        <v>0</v>
      </c>
      <c r="BE26" s="957">
        <f t="shared" si="14"/>
        <v>0</v>
      </c>
      <c r="BF26" s="957">
        <f t="shared" si="15"/>
        <v>0</v>
      </c>
      <c r="BG26" s="957">
        <f t="shared" si="16"/>
        <v>0</v>
      </c>
      <c r="BH26" s="957">
        <f t="shared" si="17"/>
        <v>0</v>
      </c>
      <c r="BI26" s="957">
        <f t="shared" si="18"/>
        <v>0</v>
      </c>
      <c r="BJ26" s="957">
        <f t="shared" si="19"/>
        <v>0</v>
      </c>
      <c r="BK26" s="957">
        <f t="shared" si="20"/>
        <v>0</v>
      </c>
      <c r="BL26" s="957">
        <f t="shared" si="21"/>
        <v>0</v>
      </c>
    </row>
    <row r="27" spans="2:64" s="730" customFormat="1">
      <c r="B27" s="743"/>
      <c r="C27" s="745">
        <v>97177497</v>
      </c>
      <c r="D27" s="745">
        <v>80263830</v>
      </c>
      <c r="E27" s="744" t="s">
        <v>678</v>
      </c>
      <c r="F27" s="745" t="s">
        <v>234</v>
      </c>
      <c r="G27" s="746" t="s">
        <v>677</v>
      </c>
      <c r="H27" s="746" t="s">
        <v>672</v>
      </c>
      <c r="I27" s="747">
        <v>19108</v>
      </c>
      <c r="J27" s="747">
        <f t="shared" si="24"/>
        <v>38216</v>
      </c>
      <c r="K27" s="747">
        <f t="shared" si="1"/>
        <v>16432.88</v>
      </c>
      <c r="L27" s="747">
        <f t="shared" si="26"/>
        <v>20</v>
      </c>
      <c r="M27" s="747">
        <f>J27/Y27</f>
        <v>3.8208358328334335</v>
      </c>
      <c r="N27" s="747">
        <f t="shared" si="3"/>
        <v>176.92592592592592</v>
      </c>
      <c r="O27" s="748"/>
      <c r="P27" s="749">
        <f>Bedrock!D101</f>
        <v>6.3612395946042106</v>
      </c>
      <c r="Q27" s="750">
        <f t="shared" si="4"/>
        <v>243101.13234739451</v>
      </c>
      <c r="R27" s="750"/>
      <c r="S27" s="749">
        <v>7.3853999999999997</v>
      </c>
      <c r="T27" s="750">
        <f t="shared" si="5"/>
        <v>282240.44640000002</v>
      </c>
      <c r="U27" s="750"/>
      <c r="V27" s="747">
        <v>2</v>
      </c>
      <c r="W27" s="751">
        <v>0.86</v>
      </c>
      <c r="X27" s="747">
        <f>Bedrock!D17/Bedrock!D18</f>
        <v>5001</v>
      </c>
      <c r="Y27" s="747">
        <f t="shared" si="27"/>
        <v>10002</v>
      </c>
      <c r="Z27" s="747">
        <v>18</v>
      </c>
      <c r="AA27" s="747">
        <v>6</v>
      </c>
      <c r="AB27" s="747">
        <f t="shared" si="11"/>
        <v>108</v>
      </c>
      <c r="AC27" s="747">
        <f t="shared" si="7"/>
        <v>216</v>
      </c>
      <c r="AD27" s="748"/>
      <c r="AE27" s="1179">
        <v>0.5393</v>
      </c>
      <c r="AF27" s="1180">
        <f t="shared" si="8"/>
        <v>20609.888800000001</v>
      </c>
      <c r="AG27" s="748"/>
      <c r="AH27" s="1177">
        <v>5330</v>
      </c>
      <c r="AI27" s="1177">
        <f t="shared" si="9"/>
        <v>10660</v>
      </c>
      <c r="AJ27" s="1179">
        <v>0.51990000000000003</v>
      </c>
      <c r="AK27" s="1180">
        <f>AJ27*J27</f>
        <v>19868.4984</v>
      </c>
      <c r="AL27" s="937"/>
      <c r="AM27" s="937">
        <v>333</v>
      </c>
      <c r="AN27" s="937">
        <v>203</v>
      </c>
      <c r="AO27" s="937">
        <v>202</v>
      </c>
      <c r="AP27" s="937"/>
      <c r="AQ27" s="957">
        <v>8</v>
      </c>
      <c r="AR27" s="957">
        <v>0</v>
      </c>
      <c r="AS27" s="957">
        <v>0</v>
      </c>
      <c r="AT27" s="957">
        <v>0</v>
      </c>
      <c r="AU27" s="957">
        <v>0</v>
      </c>
      <c r="AV27" s="957">
        <v>0</v>
      </c>
      <c r="AW27" s="957">
        <v>0</v>
      </c>
      <c r="AX27" s="957">
        <v>0</v>
      </c>
      <c r="AY27" s="958">
        <v>0</v>
      </c>
      <c r="AZ27" s="957">
        <v>0</v>
      </c>
      <c r="BA27" s="957">
        <v>0</v>
      </c>
      <c r="BB27" s="958"/>
      <c r="BC27" s="957">
        <f t="shared" si="12"/>
        <v>305728</v>
      </c>
      <c r="BD27" s="957">
        <f t="shared" si="13"/>
        <v>0</v>
      </c>
      <c r="BE27" s="957">
        <f t="shared" si="14"/>
        <v>0</v>
      </c>
      <c r="BF27" s="957">
        <f t="shared" si="15"/>
        <v>0</v>
      </c>
      <c r="BG27" s="957">
        <f t="shared" si="16"/>
        <v>0</v>
      </c>
      <c r="BH27" s="957">
        <f t="shared" si="17"/>
        <v>0</v>
      </c>
      <c r="BI27" s="957">
        <f t="shared" si="18"/>
        <v>0</v>
      </c>
      <c r="BJ27" s="957">
        <f t="shared" si="19"/>
        <v>0</v>
      </c>
      <c r="BK27" s="957">
        <f t="shared" si="20"/>
        <v>0</v>
      </c>
      <c r="BL27" s="957">
        <f t="shared" si="21"/>
        <v>0</v>
      </c>
    </row>
    <row r="28" spans="2:64" s="730" customFormat="1">
      <c r="B28" s="1152"/>
      <c r="C28" s="1154"/>
      <c r="D28" s="1154"/>
      <c r="E28" s="1153"/>
      <c r="F28" s="1154"/>
      <c r="G28" s="1155"/>
      <c r="H28" s="1155"/>
      <c r="I28" s="937"/>
      <c r="J28" s="937"/>
      <c r="K28" s="937"/>
      <c r="L28" s="937"/>
      <c r="M28" s="937"/>
      <c r="N28" s="937"/>
      <c r="O28" s="1156"/>
      <c r="P28" s="1157"/>
      <c r="Q28" s="1158"/>
      <c r="R28" s="1158"/>
      <c r="S28" s="1157"/>
      <c r="T28" s="1158"/>
      <c r="U28" s="1158"/>
      <c r="V28" s="937"/>
      <c r="W28" s="1159"/>
      <c r="X28" s="937"/>
      <c r="Y28" s="937"/>
      <c r="Z28" s="937"/>
      <c r="AA28" s="937"/>
      <c r="AB28" s="937"/>
      <c r="AC28" s="937"/>
      <c r="AD28" s="1156"/>
      <c r="AE28" s="1179"/>
      <c r="AF28" s="1180"/>
      <c r="AG28" s="1156"/>
      <c r="AH28" s="937"/>
      <c r="AI28" s="937"/>
      <c r="AJ28" s="1179"/>
      <c r="AK28" s="1180"/>
      <c r="AL28" s="937"/>
      <c r="AM28" s="937"/>
      <c r="AN28" s="937"/>
      <c r="AO28" s="937"/>
      <c r="AP28" s="937"/>
      <c r="AQ28" s="958"/>
      <c r="AR28" s="958"/>
      <c r="AS28" s="958"/>
      <c r="AT28" s="958"/>
      <c r="AU28" s="958"/>
      <c r="AV28" s="958"/>
      <c r="AW28" s="958"/>
      <c r="AX28" s="958"/>
      <c r="AY28" s="958"/>
      <c r="AZ28" s="958"/>
      <c r="BA28" s="958"/>
      <c r="BB28" s="958"/>
      <c r="BC28" s="958"/>
      <c r="BD28" s="958"/>
      <c r="BE28" s="958"/>
      <c r="BF28" s="958"/>
      <c r="BG28" s="958"/>
      <c r="BH28" s="958"/>
      <c r="BI28" s="958"/>
      <c r="BJ28" s="958"/>
      <c r="BK28" s="958"/>
      <c r="BL28" s="958"/>
    </row>
    <row r="29" spans="2:64" s="730" customFormat="1">
      <c r="B29" s="1152"/>
      <c r="C29" s="1154"/>
      <c r="D29" s="1154">
        <v>81554244</v>
      </c>
      <c r="E29" s="1153" t="s">
        <v>988</v>
      </c>
      <c r="F29" s="1154" t="s">
        <v>233</v>
      </c>
      <c r="G29" s="1155" t="s">
        <v>670</v>
      </c>
      <c r="H29" s="1155" t="s">
        <v>672</v>
      </c>
      <c r="I29" s="937">
        <v>189650</v>
      </c>
      <c r="J29" s="747">
        <f>V29*I29</f>
        <v>1137900</v>
      </c>
      <c r="K29" s="747">
        <f t="shared" ref="K29:K40" si="28">I29*W29</f>
        <v>487400.49999999994</v>
      </c>
      <c r="L29" s="747">
        <f t="shared" ref="L29:L38" si="29">ROUND(K29,-4)/1000</f>
        <v>490</v>
      </c>
      <c r="M29" s="747">
        <f t="shared" ref="M29:M40" si="30">J29/Y29</f>
        <v>56.79844264749925</v>
      </c>
      <c r="N29" s="747">
        <f t="shared" ref="N29:N40" si="31">J29/AC29</f>
        <v>2495.3947368421054</v>
      </c>
      <c r="O29" s="1156"/>
      <c r="P29" s="1157">
        <f>'Olympus-ITB &amp; OHB'!M124</f>
        <v>3.6718887226138857</v>
      </c>
      <c r="Q29" s="750">
        <f t="shared" ref="Q29:Q38" si="32">P29*J29</f>
        <v>4178242.1774623403</v>
      </c>
      <c r="R29" s="1158"/>
      <c r="S29" s="1157">
        <f>'Olympus-ITB &amp; OHB'!M131</f>
        <v>3.7963352100633476</v>
      </c>
      <c r="T29" s="750">
        <f>S29*J29</f>
        <v>4319849.8355310829</v>
      </c>
      <c r="U29" s="1158"/>
      <c r="V29" s="937">
        <v>6</v>
      </c>
      <c r="W29" s="1175">
        <v>2.57</v>
      </c>
      <c r="X29" s="937">
        <f>'Olympus-ITB &amp; OHB'!M20/'Olympus-ITB &amp; OHB'!M15</f>
        <v>3339</v>
      </c>
      <c r="Y29" s="747">
        <f t="shared" si="27"/>
        <v>20034</v>
      </c>
      <c r="Z29" s="937">
        <v>19</v>
      </c>
      <c r="AA29" s="937">
        <v>4</v>
      </c>
      <c r="AB29" s="747">
        <f t="shared" ref="AB29:AB38" si="33">AA29*Z29</f>
        <v>76</v>
      </c>
      <c r="AC29" s="747">
        <f t="shared" ref="AC29:AC38" si="34">AB29*V29</f>
        <v>456</v>
      </c>
      <c r="AD29" s="1156"/>
      <c r="AE29" s="1179">
        <v>0.1353</v>
      </c>
      <c r="AF29" s="1180">
        <f t="shared" ref="AF29:AF40" si="35">AE29*J29</f>
        <v>153957.87</v>
      </c>
      <c r="AG29" s="1156"/>
      <c r="AH29" s="1177">
        <v>3600</v>
      </c>
      <c r="AI29" s="1177">
        <f t="shared" ref="AI29:AI36" si="36">AH29*V29</f>
        <v>21600</v>
      </c>
      <c r="AJ29" s="1179">
        <v>0.1162</v>
      </c>
      <c r="AK29" s="1180">
        <f>AJ29*J29</f>
        <v>132223.98000000001</v>
      </c>
      <c r="AL29" s="937"/>
      <c r="AM29" s="937">
        <v>257</v>
      </c>
      <c r="AN29" s="937">
        <v>237</v>
      </c>
      <c r="AO29" s="937">
        <v>325</v>
      </c>
      <c r="AP29" s="937"/>
      <c r="AQ29" s="958">
        <v>8</v>
      </c>
      <c r="AR29" s="958">
        <v>0</v>
      </c>
      <c r="AS29" s="958">
        <v>0</v>
      </c>
      <c r="AT29" s="958">
        <v>0</v>
      </c>
      <c r="AU29" s="958">
        <v>0</v>
      </c>
      <c r="AV29" s="958">
        <v>0</v>
      </c>
      <c r="AW29" s="958">
        <v>0</v>
      </c>
      <c r="AX29" s="958">
        <v>0</v>
      </c>
      <c r="AY29" s="958">
        <v>0</v>
      </c>
      <c r="AZ29" s="958">
        <v>0</v>
      </c>
      <c r="BA29" s="958">
        <v>0</v>
      </c>
      <c r="BB29" s="958"/>
      <c r="BC29" s="957">
        <f t="shared" ref="BC29:BC38" si="37">AQ29*$J29</f>
        <v>9103200</v>
      </c>
      <c r="BD29" s="957">
        <f t="shared" ref="BD29:BD38" si="38">AR29*$J29</f>
        <v>0</v>
      </c>
      <c r="BE29" s="957">
        <f t="shared" ref="BE29:BE38" si="39">AS29*$J29</f>
        <v>0</v>
      </c>
      <c r="BF29" s="957">
        <f t="shared" ref="BF29:BF38" si="40">AT29*$J29</f>
        <v>0</v>
      </c>
      <c r="BG29" s="957">
        <f t="shared" ref="BG29:BG38" si="41">AU29*$J29</f>
        <v>0</v>
      </c>
      <c r="BH29" s="957">
        <f t="shared" ref="BH29:BH38" si="42">AV29*$J29</f>
        <v>0</v>
      </c>
      <c r="BI29" s="957">
        <f t="shared" ref="BI29:BI38" si="43">AW29*$J29</f>
        <v>0</v>
      </c>
      <c r="BJ29" s="957">
        <f t="shared" ref="BJ29:BJ38" si="44">AX29*$J29</f>
        <v>0</v>
      </c>
      <c r="BK29" s="957">
        <f t="shared" ref="BK29:BK38" si="45">AY29*$J29</f>
        <v>0</v>
      </c>
      <c r="BL29" s="957">
        <f t="shared" ref="BL29:BL38" si="46">AZ29*$J29</f>
        <v>0</v>
      </c>
    </row>
    <row r="30" spans="2:64" s="730" customFormat="1">
      <c r="B30" s="1152"/>
      <c r="C30" s="1154"/>
      <c r="D30" s="1154">
        <v>81554245</v>
      </c>
      <c r="E30" s="1153" t="s">
        <v>989</v>
      </c>
      <c r="F30" s="1154" t="s">
        <v>233</v>
      </c>
      <c r="G30" s="1155" t="s">
        <v>670</v>
      </c>
      <c r="H30" s="1155" t="s">
        <v>641</v>
      </c>
      <c r="I30" s="937">
        <v>85486</v>
      </c>
      <c r="J30" s="747">
        <f>V30*I30</f>
        <v>512916</v>
      </c>
      <c r="K30" s="747">
        <f t="shared" si="28"/>
        <v>219699.02</v>
      </c>
      <c r="L30" s="747">
        <f t="shared" si="29"/>
        <v>220</v>
      </c>
      <c r="M30" s="747">
        <f t="shared" si="30"/>
        <v>35.994105263157891</v>
      </c>
      <c r="N30" s="747">
        <f t="shared" si="31"/>
        <v>1554.2909090909091</v>
      </c>
      <c r="O30" s="1156"/>
      <c r="P30" s="1157">
        <f>'Olympus-ITB &amp; OHB'!P124</f>
        <v>3.9882716546178179</v>
      </c>
      <c r="Q30" s="750">
        <f t="shared" si="32"/>
        <v>2045648.3439999528</v>
      </c>
      <c r="R30" s="1158"/>
      <c r="S30" s="1157">
        <f>'Olympus-ITB &amp; OHB'!P131</f>
        <v>4.1618743262736393</v>
      </c>
      <c r="T30" s="750">
        <f t="shared" ref="T30:T40" si="47">S30*J30</f>
        <v>2134691.93193497</v>
      </c>
      <c r="U30" s="1158"/>
      <c r="V30" s="937">
        <v>6</v>
      </c>
      <c r="W30" s="1175">
        <v>2.57</v>
      </c>
      <c r="X30" s="937">
        <v>2375</v>
      </c>
      <c r="Y30" s="747">
        <f t="shared" ref="Y30:Y38" si="48">X30*V30</f>
        <v>14250</v>
      </c>
      <c r="Z30" s="937">
        <v>5</v>
      </c>
      <c r="AA30" s="937">
        <v>11</v>
      </c>
      <c r="AB30" s="747">
        <f t="shared" si="33"/>
        <v>55</v>
      </c>
      <c r="AC30" s="747">
        <f t="shared" si="34"/>
        <v>330</v>
      </c>
      <c r="AD30" s="1156"/>
      <c r="AE30" s="1179">
        <v>0.1724</v>
      </c>
      <c r="AF30" s="1180">
        <f t="shared" si="35"/>
        <v>88426.718399999998</v>
      </c>
      <c r="AG30" s="1156"/>
      <c r="AH30" s="1177">
        <v>2760</v>
      </c>
      <c r="AI30" s="1177">
        <f t="shared" si="36"/>
        <v>16560</v>
      </c>
      <c r="AJ30" s="1179">
        <v>0.1497</v>
      </c>
      <c r="AK30" s="1180">
        <f>AJ30*J30</f>
        <v>76783.525200000004</v>
      </c>
      <c r="AL30" s="937"/>
      <c r="AM30" s="937">
        <v>596</v>
      </c>
      <c r="AN30" s="937">
        <v>389</v>
      </c>
      <c r="AO30" s="937">
        <v>114</v>
      </c>
      <c r="AP30" s="937"/>
      <c r="AQ30" s="958">
        <v>8</v>
      </c>
      <c r="AR30" s="958">
        <v>0</v>
      </c>
      <c r="AS30" s="958">
        <v>0</v>
      </c>
      <c r="AT30" s="958">
        <v>0</v>
      </c>
      <c r="AU30" s="958">
        <v>0</v>
      </c>
      <c r="AV30" s="958">
        <v>0</v>
      </c>
      <c r="AW30" s="958">
        <v>0</v>
      </c>
      <c r="AX30" s="958">
        <v>0</v>
      </c>
      <c r="AY30" s="958">
        <v>0</v>
      </c>
      <c r="AZ30" s="958">
        <v>0</v>
      </c>
      <c r="BA30" s="958">
        <v>0</v>
      </c>
      <c r="BB30" s="958"/>
      <c r="BC30" s="957">
        <f t="shared" si="37"/>
        <v>4103328</v>
      </c>
      <c r="BD30" s="957">
        <f t="shared" si="38"/>
        <v>0</v>
      </c>
      <c r="BE30" s="957">
        <f t="shared" si="39"/>
        <v>0</v>
      </c>
      <c r="BF30" s="957">
        <f t="shared" si="40"/>
        <v>0</v>
      </c>
      <c r="BG30" s="957">
        <f t="shared" si="41"/>
        <v>0</v>
      </c>
      <c r="BH30" s="957">
        <f t="shared" si="42"/>
        <v>0</v>
      </c>
      <c r="BI30" s="957">
        <f t="shared" si="43"/>
        <v>0</v>
      </c>
      <c r="BJ30" s="957">
        <f t="shared" si="44"/>
        <v>0</v>
      </c>
      <c r="BK30" s="957">
        <f t="shared" si="45"/>
        <v>0</v>
      </c>
      <c r="BL30" s="957">
        <f t="shared" si="46"/>
        <v>0</v>
      </c>
    </row>
    <row r="31" spans="2:64" s="730" customFormat="1">
      <c r="B31" s="1152"/>
      <c r="C31" s="1154"/>
      <c r="D31" s="1154">
        <v>81554256</v>
      </c>
      <c r="E31" s="1153" t="s">
        <v>995</v>
      </c>
      <c r="F31" s="1154" t="s">
        <v>233</v>
      </c>
      <c r="G31" s="1155" t="s">
        <v>670</v>
      </c>
      <c r="H31" s="1155" t="s">
        <v>968</v>
      </c>
      <c r="I31" s="937">
        <v>6155</v>
      </c>
      <c r="J31" s="747">
        <f>V31*I31</f>
        <v>98480</v>
      </c>
      <c r="K31" s="747">
        <f t="shared" si="28"/>
        <v>53999.661500000002</v>
      </c>
      <c r="L31" s="747">
        <f>ROUND(K31,-4)/1000</f>
        <v>50</v>
      </c>
      <c r="M31" s="747">
        <f t="shared" si="30"/>
        <v>7.9935064935064934</v>
      </c>
      <c r="N31" s="747">
        <f t="shared" si="31"/>
        <v>307.75</v>
      </c>
      <c r="O31" s="1156"/>
      <c r="P31" s="1157">
        <f>'Olympus-ITB &amp; OHB'!O124</f>
        <v>4.1639309517945966</v>
      </c>
      <c r="Q31" s="750">
        <f>P31*J31</f>
        <v>410063.9201327319</v>
      </c>
      <c r="R31" s="1158"/>
      <c r="S31" s="1157">
        <f>'Olympus-ITB &amp; OHB'!O131</f>
        <v>4.3642107551121008</v>
      </c>
      <c r="T31" s="750">
        <f t="shared" si="47"/>
        <v>429787.4751634397</v>
      </c>
      <c r="U31" s="1158"/>
      <c r="V31" s="937">
        <v>16</v>
      </c>
      <c r="W31" s="1175">
        <v>8.7733000000000008</v>
      </c>
      <c r="X31" s="937">
        <v>770</v>
      </c>
      <c r="Y31" s="747">
        <f>X31*V31</f>
        <v>12320</v>
      </c>
      <c r="Z31" s="937">
        <v>5</v>
      </c>
      <c r="AA31" s="937">
        <v>4</v>
      </c>
      <c r="AB31" s="747">
        <f>AA31*Z31</f>
        <v>20</v>
      </c>
      <c r="AC31" s="747">
        <f>AB31*V31</f>
        <v>320</v>
      </c>
      <c r="AD31" s="1156"/>
      <c r="AE31" s="1179">
        <v>0.19850000000000001</v>
      </c>
      <c r="AF31" s="1180">
        <f t="shared" si="35"/>
        <v>19548.280000000002</v>
      </c>
      <c r="AG31" s="1156"/>
      <c r="AH31" s="1177">
        <v>840</v>
      </c>
      <c r="AI31" s="1177">
        <f t="shared" si="36"/>
        <v>13440</v>
      </c>
      <c r="AJ31" s="1179">
        <v>0.1827</v>
      </c>
      <c r="AK31" s="1180">
        <f>AJ31*J31</f>
        <v>17992.295999999998</v>
      </c>
      <c r="AL31" s="937"/>
      <c r="AM31" s="937">
        <v>596</v>
      </c>
      <c r="AN31" s="937">
        <v>387</v>
      </c>
      <c r="AO31" s="937">
        <v>368</v>
      </c>
      <c r="AP31" s="937"/>
      <c r="AQ31" s="958">
        <v>8</v>
      </c>
      <c r="AR31" s="958">
        <v>1</v>
      </c>
      <c r="AS31" s="958">
        <v>0</v>
      </c>
      <c r="AT31" s="958">
        <v>0</v>
      </c>
      <c r="AU31" s="958">
        <v>0</v>
      </c>
      <c r="AV31" s="958">
        <v>0</v>
      </c>
      <c r="AW31" s="958">
        <v>0</v>
      </c>
      <c r="AX31" s="958">
        <v>0</v>
      </c>
      <c r="AY31" s="958">
        <v>0</v>
      </c>
      <c r="AZ31" s="958">
        <v>0</v>
      </c>
      <c r="BA31" s="958">
        <v>0</v>
      </c>
      <c r="BB31" s="958"/>
      <c r="BC31" s="957">
        <f t="shared" ref="BC31:BL32" si="49">AQ31*$J31</f>
        <v>787840</v>
      </c>
      <c r="BD31" s="957">
        <f t="shared" si="49"/>
        <v>98480</v>
      </c>
      <c r="BE31" s="957">
        <f t="shared" si="49"/>
        <v>0</v>
      </c>
      <c r="BF31" s="957">
        <f t="shared" si="49"/>
        <v>0</v>
      </c>
      <c r="BG31" s="957">
        <f t="shared" si="49"/>
        <v>0</v>
      </c>
      <c r="BH31" s="957">
        <f t="shared" si="49"/>
        <v>0</v>
      </c>
      <c r="BI31" s="957">
        <f t="shared" si="49"/>
        <v>0</v>
      </c>
      <c r="BJ31" s="957">
        <f t="shared" si="49"/>
        <v>0</v>
      </c>
      <c r="BK31" s="957">
        <f t="shared" si="49"/>
        <v>0</v>
      </c>
      <c r="BL31" s="957">
        <f t="shared" si="49"/>
        <v>0</v>
      </c>
    </row>
    <row r="32" spans="2:64" s="730" customFormat="1">
      <c r="B32" s="1152"/>
      <c r="C32" s="1154"/>
      <c r="D32" s="1154">
        <v>81554257</v>
      </c>
      <c r="E32" s="1153" t="s">
        <v>996</v>
      </c>
      <c r="F32" s="1154" t="s">
        <v>233</v>
      </c>
      <c r="G32" s="1155" t="s">
        <v>688</v>
      </c>
      <c r="H32" s="1155" t="s">
        <v>686</v>
      </c>
      <c r="I32" s="937">
        <v>40556</v>
      </c>
      <c r="J32" s="747">
        <f>V32*I32</f>
        <v>365004</v>
      </c>
      <c r="K32" s="747">
        <f t="shared" si="28"/>
        <v>51100.56</v>
      </c>
      <c r="L32" s="747">
        <f>ROUND(K32,-4)/1000</f>
        <v>50</v>
      </c>
      <c r="M32" s="747">
        <f t="shared" si="30"/>
        <v>19.99802761341223</v>
      </c>
      <c r="N32" s="747">
        <f t="shared" si="31"/>
        <v>965.61904761904759</v>
      </c>
      <c r="O32" s="1156"/>
      <c r="P32" s="1157">
        <f>'Galvastator Bulk&amp;Jack'!S113</f>
        <v>1.6322760956075653</v>
      </c>
      <c r="Q32" s="750">
        <f>P32*J32</f>
        <v>595787.30400114378</v>
      </c>
      <c r="R32" s="1158"/>
      <c r="S32" s="1157">
        <f>'Galvastator Bulk&amp;Jack'!S121</f>
        <v>1.7661028661153493</v>
      </c>
      <c r="T32" s="750">
        <f t="shared" si="47"/>
        <v>644634.61054356699</v>
      </c>
      <c r="U32" s="1158"/>
      <c r="V32" s="937">
        <v>9</v>
      </c>
      <c r="W32" s="1175">
        <v>1.26</v>
      </c>
      <c r="X32" s="937">
        <v>2028</v>
      </c>
      <c r="Y32" s="747">
        <f>X32*V32</f>
        <v>18252</v>
      </c>
      <c r="Z32" s="937">
        <v>6</v>
      </c>
      <c r="AA32" s="937">
        <v>7</v>
      </c>
      <c r="AB32" s="747">
        <f>AA32*Z32</f>
        <v>42</v>
      </c>
      <c r="AC32" s="747">
        <f>AB32*V32</f>
        <v>378</v>
      </c>
      <c r="AD32" s="1156"/>
      <c r="AE32" s="1179">
        <v>0.21429999999999999</v>
      </c>
      <c r="AF32" s="1180">
        <f t="shared" si="35"/>
        <v>78220.357199999999</v>
      </c>
      <c r="AG32" s="1156"/>
      <c r="AH32" s="937">
        <v>2028</v>
      </c>
      <c r="AI32" s="747">
        <f t="shared" si="36"/>
        <v>18252</v>
      </c>
      <c r="AJ32" s="1179"/>
      <c r="AK32" s="1180"/>
      <c r="AL32" s="937"/>
      <c r="AM32" s="937">
        <v>685</v>
      </c>
      <c r="AN32" s="937">
        <v>250</v>
      </c>
      <c r="AO32" s="937">
        <v>201</v>
      </c>
      <c r="AP32" s="937"/>
      <c r="AQ32" s="958">
        <v>0</v>
      </c>
      <c r="AR32" s="958">
        <v>2</v>
      </c>
      <c r="AS32" s="958">
        <v>0</v>
      </c>
      <c r="AT32" s="958">
        <v>0</v>
      </c>
      <c r="AU32" s="958">
        <v>0</v>
      </c>
      <c r="AV32" s="958">
        <v>0</v>
      </c>
      <c r="AW32" s="958">
        <v>0</v>
      </c>
      <c r="AX32" s="958">
        <v>0</v>
      </c>
      <c r="AY32" s="958">
        <v>0</v>
      </c>
      <c r="AZ32" s="958">
        <v>0</v>
      </c>
      <c r="BA32" s="958">
        <v>0</v>
      </c>
      <c r="BB32" s="958"/>
      <c r="BC32" s="957">
        <f t="shared" si="49"/>
        <v>0</v>
      </c>
      <c r="BD32" s="957">
        <f t="shared" si="49"/>
        <v>730008</v>
      </c>
      <c r="BE32" s="957">
        <f t="shared" si="49"/>
        <v>0</v>
      </c>
      <c r="BF32" s="957">
        <f t="shared" si="49"/>
        <v>0</v>
      </c>
      <c r="BG32" s="957">
        <f t="shared" si="49"/>
        <v>0</v>
      </c>
      <c r="BH32" s="957">
        <f t="shared" si="49"/>
        <v>0</v>
      </c>
      <c r="BI32" s="957">
        <f t="shared" si="49"/>
        <v>0</v>
      </c>
      <c r="BJ32" s="957">
        <f t="shared" si="49"/>
        <v>0</v>
      </c>
      <c r="BK32" s="957">
        <f t="shared" si="49"/>
        <v>0</v>
      </c>
      <c r="BL32" s="957">
        <f t="shared" si="49"/>
        <v>0</v>
      </c>
    </row>
    <row r="33" spans="2:64" s="730" customFormat="1">
      <c r="B33" s="1152"/>
      <c r="C33" s="753">
        <v>96399382</v>
      </c>
      <c r="D33" s="745"/>
      <c r="E33" s="744" t="s">
        <v>709</v>
      </c>
      <c r="F33" s="745" t="s">
        <v>233</v>
      </c>
      <c r="G33" s="746" t="s">
        <v>688</v>
      </c>
      <c r="H33" s="746" t="s">
        <v>279</v>
      </c>
      <c r="I33" s="747">
        <v>16250</v>
      </c>
      <c r="J33" s="747">
        <v>1300000</v>
      </c>
      <c r="K33" s="747">
        <f t="shared" si="28"/>
        <v>16250</v>
      </c>
      <c r="L33" s="747">
        <f>ROUND(K33,-4)/1000</f>
        <v>20</v>
      </c>
      <c r="M33" s="747">
        <f t="shared" si="30"/>
        <v>9.9206349206349209</v>
      </c>
      <c r="N33" s="747">
        <f t="shared" si="31"/>
        <v>325</v>
      </c>
      <c r="O33" s="1157"/>
      <c r="P33" s="1157">
        <f>'Galvastator Bulk&amp;Jack'!D113</f>
        <v>0.90300919478451602</v>
      </c>
      <c r="Q33" s="750">
        <f>P33*J33</f>
        <v>1173911.9532198708</v>
      </c>
      <c r="R33" s="1157"/>
      <c r="S33" s="1157">
        <v>0</v>
      </c>
      <c r="T33" s="750">
        <f t="shared" si="47"/>
        <v>0</v>
      </c>
      <c r="U33" s="937"/>
      <c r="V33" s="1175">
        <v>80</v>
      </c>
      <c r="W33" s="937">
        <v>1</v>
      </c>
      <c r="X33" s="1184">
        <f>Y33/V33</f>
        <v>1638</v>
      </c>
      <c r="Y33" s="1184">
        <v>131040</v>
      </c>
      <c r="Z33" s="937">
        <v>5</v>
      </c>
      <c r="AA33" s="937">
        <v>10</v>
      </c>
      <c r="AB33" s="937">
        <f>AA33*Z33</f>
        <v>50</v>
      </c>
      <c r="AC33" s="747">
        <f>AB33*V33</f>
        <v>4000</v>
      </c>
      <c r="AD33" s="937"/>
      <c r="AE33" s="1180">
        <v>0</v>
      </c>
      <c r="AF33" s="1180">
        <f t="shared" si="35"/>
        <v>0</v>
      </c>
      <c r="AG33" s="937"/>
      <c r="AH33" s="1177">
        <v>1888</v>
      </c>
      <c r="AI33" s="754">
        <f t="shared" si="36"/>
        <v>151040</v>
      </c>
      <c r="AJ33" s="1180">
        <v>0</v>
      </c>
      <c r="AK33" s="1180">
        <f>AJ33*J33</f>
        <v>0</v>
      </c>
      <c r="AL33" s="937"/>
      <c r="AM33" s="937">
        <v>386</v>
      </c>
      <c r="AN33" s="937">
        <v>300</v>
      </c>
      <c r="AO33" s="937">
        <v>305</v>
      </c>
      <c r="AP33" s="937"/>
      <c r="AQ33" s="958">
        <v>0</v>
      </c>
      <c r="AR33" s="958">
        <v>0</v>
      </c>
      <c r="AS33" s="958">
        <v>0</v>
      </c>
      <c r="AT33" s="958">
        <v>0</v>
      </c>
      <c r="AU33" s="958">
        <v>0</v>
      </c>
      <c r="AV33" s="958">
        <v>0</v>
      </c>
      <c r="AW33" s="958">
        <v>0</v>
      </c>
      <c r="AX33" s="958">
        <v>0</v>
      </c>
      <c r="AY33" s="958">
        <v>0</v>
      </c>
      <c r="AZ33" s="958">
        <v>0</v>
      </c>
      <c r="BA33" s="958">
        <v>0</v>
      </c>
      <c r="BB33" s="958"/>
      <c r="BC33" s="957">
        <f t="shared" ref="BC33:BC34" si="50">AQ33*$J33</f>
        <v>0</v>
      </c>
      <c r="BD33" s="957">
        <f t="shared" ref="BD33:BD34" si="51">AR33*$J33</f>
        <v>0</v>
      </c>
      <c r="BE33" s="957">
        <f t="shared" ref="BE33:BE34" si="52">AS33*$J33</f>
        <v>0</v>
      </c>
      <c r="BF33" s="957">
        <f t="shared" ref="BF33:BF34" si="53">AT33*$J33</f>
        <v>0</v>
      </c>
      <c r="BG33" s="957">
        <f t="shared" ref="BG33:BG34" si="54">AU33*$J33</f>
        <v>0</v>
      </c>
      <c r="BH33" s="957">
        <f t="shared" ref="BH33:BH34" si="55">AV33*$J33</f>
        <v>0</v>
      </c>
      <c r="BI33" s="957">
        <f t="shared" ref="BI33:BI34" si="56">AW33*$J33</f>
        <v>0</v>
      </c>
      <c r="BJ33" s="957">
        <f t="shared" ref="BJ33:BJ34" si="57">AX33*$J33</f>
        <v>0</v>
      </c>
      <c r="BK33" s="957">
        <f t="shared" ref="BK33:BK34" si="58">AY33*$J33</f>
        <v>0</v>
      </c>
      <c r="BL33" s="957">
        <f t="shared" ref="BL33:BL34" si="59">AZ33*$J33</f>
        <v>0</v>
      </c>
    </row>
    <row r="34" spans="2:64" s="730" customFormat="1">
      <c r="B34" s="1152"/>
      <c r="C34" s="753">
        <v>99813217</v>
      </c>
      <c r="D34" s="745"/>
      <c r="E34" s="744" t="s">
        <v>708</v>
      </c>
      <c r="F34" s="745" t="s">
        <v>233</v>
      </c>
      <c r="G34" s="746" t="s">
        <v>685</v>
      </c>
      <c r="H34" s="746" t="s">
        <v>279</v>
      </c>
      <c r="I34" s="747">
        <v>18000</v>
      </c>
      <c r="J34" s="747">
        <v>5400000</v>
      </c>
      <c r="K34" s="747">
        <f t="shared" si="28"/>
        <v>18000</v>
      </c>
      <c r="L34" s="747">
        <f>ROUND(K34,-4)/1000</f>
        <v>20</v>
      </c>
      <c r="M34" s="747">
        <f t="shared" si="30"/>
        <v>15.241320914479255</v>
      </c>
      <c r="N34" s="747">
        <f t="shared" si="31"/>
        <v>1200</v>
      </c>
      <c r="O34" s="1157"/>
      <c r="P34" s="1157" t="e">
        <f>#REF!</f>
        <v>#REF!</v>
      </c>
      <c r="Q34" s="750" t="e">
        <f>P34*J34</f>
        <v>#REF!</v>
      </c>
      <c r="R34" s="1157"/>
      <c r="S34" s="1157">
        <v>0</v>
      </c>
      <c r="T34" s="750">
        <f>S34*J34</f>
        <v>0</v>
      </c>
      <c r="U34" s="937"/>
      <c r="V34" s="1175">
        <v>300</v>
      </c>
      <c r="W34" s="937">
        <v>1</v>
      </c>
      <c r="X34" s="1176">
        <v>1396</v>
      </c>
      <c r="Y34" s="1184">
        <v>354300</v>
      </c>
      <c r="Z34" s="937">
        <v>5</v>
      </c>
      <c r="AA34" s="937">
        <v>3</v>
      </c>
      <c r="AB34" s="937">
        <f>AA34*Z34</f>
        <v>15</v>
      </c>
      <c r="AC34" s="747">
        <f>AB34*V34</f>
        <v>4500</v>
      </c>
      <c r="AD34" s="937"/>
      <c r="AE34" s="1180">
        <v>0</v>
      </c>
      <c r="AF34" s="1180">
        <f t="shared" si="35"/>
        <v>0</v>
      </c>
      <c r="AG34" s="937"/>
      <c r="AH34" s="1177">
        <v>1404</v>
      </c>
      <c r="AI34" s="754">
        <f t="shared" si="36"/>
        <v>421200</v>
      </c>
      <c r="AJ34" s="1180">
        <v>0</v>
      </c>
      <c r="AK34" s="1180">
        <f>AJ34*J34</f>
        <v>0</v>
      </c>
      <c r="AL34" s="937"/>
      <c r="AM34" s="937">
        <v>600</v>
      </c>
      <c r="AN34" s="937">
        <v>190</v>
      </c>
      <c r="AO34" s="937">
        <v>385</v>
      </c>
      <c r="AP34" s="937"/>
      <c r="AQ34" s="958">
        <v>0</v>
      </c>
      <c r="AR34" s="958">
        <v>0</v>
      </c>
      <c r="AS34" s="958">
        <v>0</v>
      </c>
      <c r="AT34" s="958">
        <v>0</v>
      </c>
      <c r="AU34" s="958">
        <v>0</v>
      </c>
      <c r="AV34" s="958">
        <v>0</v>
      </c>
      <c r="AW34" s="958">
        <v>0</v>
      </c>
      <c r="AX34" s="958">
        <v>0</v>
      </c>
      <c r="AY34" s="958">
        <v>0</v>
      </c>
      <c r="AZ34" s="958">
        <v>0</v>
      </c>
      <c r="BA34" s="958">
        <v>0</v>
      </c>
      <c r="BB34" s="958"/>
      <c r="BC34" s="957">
        <f t="shared" si="50"/>
        <v>0</v>
      </c>
      <c r="BD34" s="957">
        <f t="shared" si="51"/>
        <v>0</v>
      </c>
      <c r="BE34" s="957">
        <f t="shared" si="52"/>
        <v>0</v>
      </c>
      <c r="BF34" s="957">
        <f t="shared" si="53"/>
        <v>0</v>
      </c>
      <c r="BG34" s="957">
        <f t="shared" si="54"/>
        <v>0</v>
      </c>
      <c r="BH34" s="957">
        <f t="shared" si="55"/>
        <v>0</v>
      </c>
      <c r="BI34" s="957">
        <f t="shared" si="56"/>
        <v>0</v>
      </c>
      <c r="BJ34" s="957">
        <f t="shared" si="57"/>
        <v>0</v>
      </c>
      <c r="BK34" s="957">
        <f t="shared" si="58"/>
        <v>0</v>
      </c>
      <c r="BL34" s="957">
        <f t="shared" si="59"/>
        <v>0</v>
      </c>
    </row>
    <row r="35" spans="2:64" s="730" customFormat="1">
      <c r="B35" s="1152"/>
      <c r="C35" s="1154"/>
      <c r="D35" s="1154">
        <v>81554249</v>
      </c>
      <c r="E35" s="1153" t="s">
        <v>992</v>
      </c>
      <c r="F35" s="1154" t="s">
        <v>233</v>
      </c>
      <c r="G35" s="1155" t="s">
        <v>685</v>
      </c>
      <c r="H35" s="1155" t="s">
        <v>686</v>
      </c>
      <c r="I35" s="937">
        <v>72944</v>
      </c>
      <c r="J35" s="747">
        <f t="shared" ref="J35:J40" si="60">V35*I35</f>
        <v>656496</v>
      </c>
      <c r="K35" s="747">
        <f t="shared" si="28"/>
        <v>131299.20000000001</v>
      </c>
      <c r="L35" s="747">
        <f>ROUND(K35,-4)/1000</f>
        <v>130</v>
      </c>
      <c r="M35" s="747">
        <f t="shared" si="30"/>
        <v>33.006334841628963</v>
      </c>
      <c r="N35" s="747">
        <f t="shared" si="31"/>
        <v>1139.75</v>
      </c>
      <c r="O35" s="1156"/>
      <c r="P35" s="1157" t="e">
        <f>#REF!</f>
        <v>#REF!</v>
      </c>
      <c r="Q35" s="750" t="e">
        <f>P35*J35</f>
        <v>#REF!</v>
      </c>
      <c r="R35" s="1158"/>
      <c r="S35" s="1157" t="e">
        <f>#REF!</f>
        <v>#REF!</v>
      </c>
      <c r="T35" s="750" t="e">
        <f t="shared" si="47"/>
        <v>#REF!</v>
      </c>
      <c r="U35" s="1158"/>
      <c r="V35" s="937">
        <v>9</v>
      </c>
      <c r="W35" s="1175">
        <v>1.8</v>
      </c>
      <c r="X35" s="937">
        <v>2210</v>
      </c>
      <c r="Y35" s="747">
        <f>X35*V35</f>
        <v>19890</v>
      </c>
      <c r="Z35" s="937">
        <v>8</v>
      </c>
      <c r="AA35" s="937">
        <v>8</v>
      </c>
      <c r="AB35" s="747">
        <f>AA35*Z35</f>
        <v>64</v>
      </c>
      <c r="AC35" s="747">
        <f>AB35*V35</f>
        <v>576</v>
      </c>
      <c r="AD35" s="1156"/>
      <c r="AE35" s="1179">
        <v>0.19259999999999999</v>
      </c>
      <c r="AF35" s="1180">
        <f t="shared" si="35"/>
        <v>126441.1296</v>
      </c>
      <c r="AG35" s="1156"/>
      <c r="AH35" s="1177">
        <v>2366</v>
      </c>
      <c r="AI35" s="1177">
        <f t="shared" si="36"/>
        <v>21294</v>
      </c>
      <c r="AJ35" s="1179">
        <v>0.18479999999999999</v>
      </c>
      <c r="AK35" s="1180">
        <f>AJ35*J35</f>
        <v>121320.4608</v>
      </c>
      <c r="AL35" s="937"/>
      <c r="AM35" s="937">
        <v>492</v>
      </c>
      <c r="AN35" s="937">
        <v>295</v>
      </c>
      <c r="AO35" s="937">
        <v>183</v>
      </c>
      <c r="AP35" s="937"/>
      <c r="AQ35" s="958">
        <v>0</v>
      </c>
      <c r="AR35" s="958">
        <v>5</v>
      </c>
      <c r="AS35" s="958">
        <v>0</v>
      </c>
      <c r="AT35" s="958">
        <v>0</v>
      </c>
      <c r="AU35" s="958">
        <v>0</v>
      </c>
      <c r="AV35" s="958">
        <v>0</v>
      </c>
      <c r="AW35" s="958">
        <v>0</v>
      </c>
      <c r="AX35" s="958">
        <v>0</v>
      </c>
      <c r="AY35" s="958">
        <v>0</v>
      </c>
      <c r="AZ35" s="958">
        <v>0</v>
      </c>
      <c r="BA35" s="958">
        <v>0</v>
      </c>
      <c r="BB35" s="958"/>
      <c r="BC35" s="957">
        <f t="shared" ref="BC35:BL35" si="61">AQ35*$J35</f>
        <v>0</v>
      </c>
      <c r="BD35" s="957">
        <f t="shared" si="61"/>
        <v>3282480</v>
      </c>
      <c r="BE35" s="957">
        <f t="shared" si="61"/>
        <v>0</v>
      </c>
      <c r="BF35" s="957">
        <f t="shared" si="61"/>
        <v>0</v>
      </c>
      <c r="BG35" s="957">
        <f t="shared" si="61"/>
        <v>0</v>
      </c>
      <c r="BH35" s="957">
        <f t="shared" si="61"/>
        <v>0</v>
      </c>
      <c r="BI35" s="957">
        <f t="shared" si="61"/>
        <v>0</v>
      </c>
      <c r="BJ35" s="957">
        <f t="shared" si="61"/>
        <v>0</v>
      </c>
      <c r="BK35" s="957">
        <f t="shared" si="61"/>
        <v>0</v>
      </c>
      <c r="BL35" s="957">
        <f t="shared" si="61"/>
        <v>0</v>
      </c>
    </row>
    <row r="36" spans="2:64" s="730" customFormat="1">
      <c r="B36" s="1152"/>
      <c r="C36" s="1154"/>
      <c r="D36" s="1154">
        <v>81554248</v>
      </c>
      <c r="E36" s="1153" t="s">
        <v>991</v>
      </c>
      <c r="F36" s="1154" t="s">
        <v>233</v>
      </c>
      <c r="G36" s="1155" t="s">
        <v>685</v>
      </c>
      <c r="H36" s="1155" t="s">
        <v>686</v>
      </c>
      <c r="I36" s="937">
        <v>59653</v>
      </c>
      <c r="J36" s="747">
        <f t="shared" si="60"/>
        <v>536877</v>
      </c>
      <c r="K36" s="747">
        <f t="shared" si="28"/>
        <v>85900.319999999992</v>
      </c>
      <c r="L36" s="747">
        <f t="shared" si="29"/>
        <v>90</v>
      </c>
      <c r="M36" s="747">
        <f t="shared" si="30"/>
        <v>26.992307692307691</v>
      </c>
      <c r="N36" s="747">
        <f t="shared" si="31"/>
        <v>932.078125</v>
      </c>
      <c r="O36" s="1156"/>
      <c r="P36" s="1157" t="e">
        <f>#REF!</f>
        <v>#REF!</v>
      </c>
      <c r="Q36" s="750" t="e">
        <f t="shared" si="32"/>
        <v>#REF!</v>
      </c>
      <c r="R36" s="1158"/>
      <c r="S36" s="1157" t="e">
        <f>#REF!</f>
        <v>#REF!</v>
      </c>
      <c r="T36" s="750" t="e">
        <f t="shared" si="47"/>
        <v>#REF!</v>
      </c>
      <c r="U36" s="1158"/>
      <c r="V36" s="937">
        <v>9</v>
      </c>
      <c r="W36" s="1175">
        <v>1.44</v>
      </c>
      <c r="X36" s="937">
        <v>2210</v>
      </c>
      <c r="Y36" s="747">
        <f t="shared" si="48"/>
        <v>19890</v>
      </c>
      <c r="Z36" s="937">
        <v>8</v>
      </c>
      <c r="AA36" s="937">
        <v>8</v>
      </c>
      <c r="AB36" s="747">
        <f t="shared" si="33"/>
        <v>64</v>
      </c>
      <c r="AC36" s="747">
        <f t="shared" si="34"/>
        <v>576</v>
      </c>
      <c r="AD36" s="1156"/>
      <c r="AE36" s="1179">
        <v>0.19259999999999999</v>
      </c>
      <c r="AF36" s="1180">
        <f t="shared" si="35"/>
        <v>103402.51019999999</v>
      </c>
      <c r="AG36" s="1156"/>
      <c r="AH36" s="1177">
        <v>2366</v>
      </c>
      <c r="AI36" s="1177">
        <f t="shared" si="36"/>
        <v>21294</v>
      </c>
      <c r="AJ36" s="1179">
        <v>0.18479999999999999</v>
      </c>
      <c r="AK36" s="1180">
        <f>AJ36*J36</f>
        <v>99214.869599999991</v>
      </c>
      <c r="AL36" s="937"/>
      <c r="AM36" s="937">
        <v>492</v>
      </c>
      <c r="AN36" s="937">
        <v>295</v>
      </c>
      <c r="AO36" s="937">
        <v>183</v>
      </c>
      <c r="AP36" s="937"/>
      <c r="AQ36" s="958">
        <v>0</v>
      </c>
      <c r="AR36" s="958">
        <v>3</v>
      </c>
      <c r="AS36" s="958">
        <v>0</v>
      </c>
      <c r="AT36" s="958">
        <v>0</v>
      </c>
      <c r="AU36" s="958">
        <v>0</v>
      </c>
      <c r="AV36" s="958">
        <v>0</v>
      </c>
      <c r="AW36" s="958">
        <v>0</v>
      </c>
      <c r="AX36" s="958">
        <v>0</v>
      </c>
      <c r="AY36" s="958">
        <v>0</v>
      </c>
      <c r="AZ36" s="958">
        <v>0</v>
      </c>
      <c r="BA36" s="958">
        <v>0</v>
      </c>
      <c r="BB36" s="958"/>
      <c r="BC36" s="957">
        <f t="shared" si="37"/>
        <v>0</v>
      </c>
      <c r="BD36" s="957">
        <f t="shared" si="38"/>
        <v>1610631</v>
      </c>
      <c r="BE36" s="957">
        <f t="shared" si="39"/>
        <v>0</v>
      </c>
      <c r="BF36" s="957">
        <f t="shared" si="40"/>
        <v>0</v>
      </c>
      <c r="BG36" s="957">
        <f t="shared" si="41"/>
        <v>0</v>
      </c>
      <c r="BH36" s="957">
        <f t="shared" si="42"/>
        <v>0</v>
      </c>
      <c r="BI36" s="957">
        <f t="shared" si="43"/>
        <v>0</v>
      </c>
      <c r="BJ36" s="957">
        <f t="shared" si="44"/>
        <v>0</v>
      </c>
      <c r="BK36" s="957">
        <f t="shared" si="45"/>
        <v>0</v>
      </c>
      <c r="BL36" s="957">
        <f t="shared" si="46"/>
        <v>0</v>
      </c>
    </row>
    <row r="37" spans="2:64" s="730" customFormat="1">
      <c r="B37" s="1152"/>
      <c r="C37" s="1154"/>
      <c r="D37" s="1154">
        <v>81554253</v>
      </c>
      <c r="E37" s="1153" t="s">
        <v>993</v>
      </c>
      <c r="F37" s="1154" t="s">
        <v>233</v>
      </c>
      <c r="G37" s="1155" t="s">
        <v>685</v>
      </c>
      <c r="H37" s="1155" t="s">
        <v>686</v>
      </c>
      <c r="I37" s="937">
        <v>20521</v>
      </c>
      <c r="J37" s="747">
        <f t="shared" si="60"/>
        <v>492504</v>
      </c>
      <c r="K37" s="747">
        <f t="shared" si="28"/>
        <v>59100.479999999996</v>
      </c>
      <c r="L37" s="747">
        <f t="shared" si="29"/>
        <v>60</v>
      </c>
      <c r="M37" s="747">
        <f t="shared" si="30"/>
        <v>4.000194931773879</v>
      </c>
      <c r="N37" s="747">
        <f t="shared" si="31"/>
        <v>171.00833333333333</v>
      </c>
      <c r="O37" s="1156"/>
      <c r="P37" s="1157" t="e">
        <f>#REF!</f>
        <v>#REF!</v>
      </c>
      <c r="Q37" s="750" t="e">
        <f t="shared" si="32"/>
        <v>#REF!</v>
      </c>
      <c r="R37" s="1158"/>
      <c r="S37" s="1157" t="e">
        <f>#REF!</f>
        <v>#REF!</v>
      </c>
      <c r="T37" s="750" t="e">
        <f t="shared" si="47"/>
        <v>#REF!</v>
      </c>
      <c r="U37" s="1158"/>
      <c r="V37" s="937">
        <v>24</v>
      </c>
      <c r="W37" s="1175">
        <v>2.88</v>
      </c>
      <c r="X37" s="937">
        <v>5130</v>
      </c>
      <c r="Y37" s="747">
        <f t="shared" si="48"/>
        <v>123120</v>
      </c>
      <c r="Z37" s="937">
        <v>12</v>
      </c>
      <c r="AA37" s="937">
        <v>10</v>
      </c>
      <c r="AB37" s="747">
        <f t="shared" si="33"/>
        <v>120</v>
      </c>
      <c r="AC37" s="747">
        <f t="shared" si="34"/>
        <v>2880</v>
      </c>
      <c r="AD37" s="1156"/>
      <c r="AE37" s="1179">
        <v>3.9E-2</v>
      </c>
      <c r="AF37" s="1180">
        <f t="shared" si="35"/>
        <v>19207.655999999999</v>
      </c>
      <c r="AG37" s="1156"/>
      <c r="AH37" s="937">
        <v>5130</v>
      </c>
      <c r="AI37" s="747">
        <f t="shared" ref="AI37:AI38" si="62">AH37*V37</f>
        <v>123120</v>
      </c>
      <c r="AJ37" s="1179"/>
      <c r="AK37" s="1180"/>
      <c r="AL37" s="937"/>
      <c r="AM37" s="937">
        <v>397</v>
      </c>
      <c r="AN37" s="937">
        <v>238</v>
      </c>
      <c r="AO37" s="937">
        <v>136</v>
      </c>
      <c r="AP37" s="937"/>
      <c r="AQ37" s="958">
        <v>0</v>
      </c>
      <c r="AR37" s="958">
        <v>1</v>
      </c>
      <c r="AS37" s="958">
        <v>0</v>
      </c>
      <c r="AT37" s="958">
        <v>0</v>
      </c>
      <c r="AU37" s="958">
        <v>0</v>
      </c>
      <c r="AV37" s="958">
        <v>0</v>
      </c>
      <c r="AW37" s="958">
        <v>0</v>
      </c>
      <c r="AX37" s="958">
        <v>0</v>
      </c>
      <c r="AY37" s="958">
        <v>0</v>
      </c>
      <c r="AZ37" s="958">
        <v>0</v>
      </c>
      <c r="BA37" s="958">
        <v>0</v>
      </c>
      <c r="BB37" s="958"/>
      <c r="BC37" s="957">
        <f t="shared" si="37"/>
        <v>0</v>
      </c>
      <c r="BD37" s="957">
        <f t="shared" si="38"/>
        <v>492504</v>
      </c>
      <c r="BE37" s="957">
        <f t="shared" si="39"/>
        <v>0</v>
      </c>
      <c r="BF37" s="957">
        <f t="shared" si="40"/>
        <v>0</v>
      </c>
      <c r="BG37" s="957">
        <f t="shared" si="41"/>
        <v>0</v>
      </c>
      <c r="BH37" s="957">
        <f t="shared" si="42"/>
        <v>0</v>
      </c>
      <c r="BI37" s="957">
        <f t="shared" si="43"/>
        <v>0</v>
      </c>
      <c r="BJ37" s="957">
        <f t="shared" si="44"/>
        <v>0</v>
      </c>
      <c r="BK37" s="957">
        <f t="shared" si="45"/>
        <v>0</v>
      </c>
      <c r="BL37" s="957">
        <f t="shared" si="46"/>
        <v>0</v>
      </c>
    </row>
    <row r="38" spans="2:64" s="730" customFormat="1">
      <c r="B38" s="1152"/>
      <c r="C38" s="1154"/>
      <c r="D38" s="1154">
        <v>81554254</v>
      </c>
      <c r="E38" s="1153" t="s">
        <v>994</v>
      </c>
      <c r="F38" s="1154" t="s">
        <v>233</v>
      </c>
      <c r="G38" s="1155" t="s">
        <v>685</v>
      </c>
      <c r="H38" s="1155" t="s">
        <v>686</v>
      </c>
      <c r="I38" s="937">
        <v>10556</v>
      </c>
      <c r="J38" s="747">
        <f t="shared" si="60"/>
        <v>253344</v>
      </c>
      <c r="K38" s="747">
        <f t="shared" si="28"/>
        <v>30401.279999999999</v>
      </c>
      <c r="L38" s="747">
        <f t="shared" si="29"/>
        <v>30</v>
      </c>
      <c r="M38" s="747">
        <f t="shared" si="30"/>
        <v>2.0576998050682263</v>
      </c>
      <c r="N38" s="747">
        <f t="shared" si="31"/>
        <v>87.966666666666669</v>
      </c>
      <c r="O38" s="1156"/>
      <c r="P38" s="1157" t="e">
        <f>#REF!</f>
        <v>#REF!</v>
      </c>
      <c r="Q38" s="750" t="e">
        <f t="shared" si="32"/>
        <v>#REF!</v>
      </c>
      <c r="R38" s="1158"/>
      <c r="S38" s="1157" t="e">
        <f>#REF!</f>
        <v>#REF!</v>
      </c>
      <c r="T38" s="750" t="e">
        <f t="shared" si="47"/>
        <v>#REF!</v>
      </c>
      <c r="U38" s="1158"/>
      <c r="V38" s="937">
        <v>24</v>
      </c>
      <c r="W38" s="1175">
        <v>2.88</v>
      </c>
      <c r="X38" s="937">
        <v>5130</v>
      </c>
      <c r="Y38" s="747">
        <f t="shared" si="48"/>
        <v>123120</v>
      </c>
      <c r="Z38" s="937">
        <v>12</v>
      </c>
      <c r="AA38" s="937">
        <v>10</v>
      </c>
      <c r="AB38" s="747">
        <f t="shared" si="33"/>
        <v>120</v>
      </c>
      <c r="AC38" s="747">
        <f t="shared" si="34"/>
        <v>2880</v>
      </c>
      <c r="AD38" s="1156"/>
      <c r="AE38" s="1179">
        <v>3.9399999999999998E-2</v>
      </c>
      <c r="AF38" s="1180">
        <f t="shared" si="35"/>
        <v>9981.7536</v>
      </c>
      <c r="AG38" s="1156"/>
      <c r="AH38" s="937">
        <v>5130</v>
      </c>
      <c r="AI38" s="747">
        <f t="shared" si="62"/>
        <v>123120</v>
      </c>
      <c r="AJ38" s="1179"/>
      <c r="AK38" s="1180"/>
      <c r="AL38" s="937"/>
      <c r="AM38" s="937">
        <v>397</v>
      </c>
      <c r="AN38" s="937">
        <v>238</v>
      </c>
      <c r="AO38" s="937">
        <v>136</v>
      </c>
      <c r="AP38" s="937"/>
      <c r="AQ38" s="958">
        <v>0</v>
      </c>
      <c r="AR38" s="958">
        <v>1</v>
      </c>
      <c r="AS38" s="958">
        <v>0</v>
      </c>
      <c r="AT38" s="958">
        <v>0</v>
      </c>
      <c r="AU38" s="958">
        <v>0</v>
      </c>
      <c r="AV38" s="958">
        <v>0</v>
      </c>
      <c r="AW38" s="958">
        <v>0</v>
      </c>
      <c r="AX38" s="958">
        <v>0</v>
      </c>
      <c r="AY38" s="958">
        <v>0</v>
      </c>
      <c r="AZ38" s="958">
        <v>0</v>
      </c>
      <c r="BA38" s="958">
        <v>0</v>
      </c>
      <c r="BB38" s="958"/>
      <c r="BC38" s="957">
        <f t="shared" si="37"/>
        <v>0</v>
      </c>
      <c r="BD38" s="957">
        <f t="shared" si="38"/>
        <v>253344</v>
      </c>
      <c r="BE38" s="957">
        <f t="shared" si="39"/>
        <v>0</v>
      </c>
      <c r="BF38" s="957">
        <f t="shared" si="40"/>
        <v>0</v>
      </c>
      <c r="BG38" s="957">
        <f t="shared" si="41"/>
        <v>0</v>
      </c>
      <c r="BH38" s="957">
        <f t="shared" si="42"/>
        <v>0</v>
      </c>
      <c r="BI38" s="957">
        <f t="shared" si="43"/>
        <v>0</v>
      </c>
      <c r="BJ38" s="957">
        <f t="shared" si="44"/>
        <v>0</v>
      </c>
      <c r="BK38" s="957">
        <f t="shared" si="45"/>
        <v>0</v>
      </c>
      <c r="BL38" s="957">
        <f t="shared" si="46"/>
        <v>0</v>
      </c>
    </row>
    <row r="39" spans="2:64" s="730" customFormat="1">
      <c r="B39" s="1152"/>
      <c r="C39" s="1154"/>
      <c r="D39" s="1154">
        <v>81554243</v>
      </c>
      <c r="E39" s="1153" t="s">
        <v>987</v>
      </c>
      <c r="F39" s="1154" t="s">
        <v>233</v>
      </c>
      <c r="G39" s="1155" t="s">
        <v>674</v>
      </c>
      <c r="H39" s="1155" t="s">
        <v>743</v>
      </c>
      <c r="I39" s="937">
        <v>95625</v>
      </c>
      <c r="J39" s="747">
        <f t="shared" si="60"/>
        <v>573750</v>
      </c>
      <c r="K39" s="747">
        <f t="shared" si="28"/>
        <v>122400</v>
      </c>
      <c r="L39" s="747">
        <f>ROUND(K39,-4)/1000</f>
        <v>120</v>
      </c>
      <c r="M39" s="747">
        <f t="shared" si="30"/>
        <v>25.006537656903767</v>
      </c>
      <c r="N39" s="747">
        <f t="shared" si="31"/>
        <v>1366.0714285714287</v>
      </c>
      <c r="O39" s="1156"/>
      <c r="P39" s="1157">
        <f>'Max refill'!L36</f>
        <v>1.3664955860641224</v>
      </c>
      <c r="Q39" s="750">
        <f>P39*J39</f>
        <v>784026.84250429017</v>
      </c>
      <c r="R39" s="1158"/>
      <c r="S39" s="1157">
        <f>'Max refill'!L43</f>
        <v>1.4728796545989458</v>
      </c>
      <c r="T39" s="750">
        <f t="shared" si="47"/>
        <v>845064.70182614517</v>
      </c>
      <c r="U39" s="1158"/>
      <c r="V39" s="937">
        <v>6</v>
      </c>
      <c r="W39" s="1175">
        <v>1.28</v>
      </c>
      <c r="X39" s="937">
        <v>3824</v>
      </c>
      <c r="Y39" s="747">
        <f>X39*V39</f>
        <v>22944</v>
      </c>
      <c r="Z39" s="937">
        <v>10</v>
      </c>
      <c r="AA39" s="937">
        <v>7</v>
      </c>
      <c r="AB39" s="747">
        <f t="shared" ref="AB39" si="63">AA39*Z39</f>
        <v>70</v>
      </c>
      <c r="AC39" s="747">
        <f t="shared" ref="AC39" si="64">AB39*V39</f>
        <v>420</v>
      </c>
      <c r="AD39" s="1156"/>
      <c r="AE39" s="1179">
        <v>0.17449999999999999</v>
      </c>
      <c r="AF39" s="1180">
        <f t="shared" si="35"/>
        <v>100119.375</v>
      </c>
      <c r="AG39" s="1156"/>
      <c r="AH39" s="1177">
        <v>3856</v>
      </c>
      <c r="AI39" s="1177">
        <f>AH39*V39</f>
        <v>23136</v>
      </c>
      <c r="AJ39" s="1179">
        <v>0.1736</v>
      </c>
      <c r="AK39" s="1180">
        <f>AJ39*J39</f>
        <v>99603</v>
      </c>
      <c r="AL39" s="937"/>
      <c r="AM39" s="937">
        <v>444</v>
      </c>
      <c r="AN39" s="937">
        <v>254</v>
      </c>
      <c r="AO39" s="937">
        <v>163</v>
      </c>
      <c r="AP39" s="937"/>
      <c r="AQ39" s="958">
        <v>0</v>
      </c>
      <c r="AR39" s="958">
        <v>0</v>
      </c>
      <c r="AS39" s="958">
        <v>0</v>
      </c>
      <c r="AT39" s="958">
        <v>0</v>
      </c>
      <c r="AU39" s="958">
        <v>0</v>
      </c>
      <c r="AV39" s="958">
        <v>0</v>
      </c>
      <c r="AW39" s="958">
        <v>0</v>
      </c>
      <c r="AX39" s="958">
        <v>0</v>
      </c>
      <c r="AY39" s="958">
        <v>0</v>
      </c>
      <c r="AZ39" s="958">
        <v>16</v>
      </c>
      <c r="BA39" s="958">
        <v>0</v>
      </c>
      <c r="BB39" s="958"/>
      <c r="BC39" s="957">
        <f t="shared" ref="BC39:BL40" si="65">AQ39*$J39</f>
        <v>0</v>
      </c>
      <c r="BD39" s="957">
        <f t="shared" si="65"/>
        <v>0</v>
      </c>
      <c r="BE39" s="957">
        <f t="shared" si="65"/>
        <v>0</v>
      </c>
      <c r="BF39" s="957">
        <f t="shared" si="65"/>
        <v>0</v>
      </c>
      <c r="BG39" s="957">
        <f t="shared" si="65"/>
        <v>0</v>
      </c>
      <c r="BH39" s="957">
        <f t="shared" si="65"/>
        <v>0</v>
      </c>
      <c r="BI39" s="957">
        <f t="shared" si="65"/>
        <v>0</v>
      </c>
      <c r="BJ39" s="957">
        <f t="shared" si="65"/>
        <v>0</v>
      </c>
      <c r="BK39" s="957">
        <f t="shared" si="65"/>
        <v>0</v>
      </c>
      <c r="BL39" s="957">
        <f t="shared" si="65"/>
        <v>9180000</v>
      </c>
    </row>
    <row r="40" spans="2:64" s="730" customFormat="1" ht="14.4" thickBot="1">
      <c r="B40" s="1152"/>
      <c r="C40" s="1154"/>
      <c r="D40" s="1154">
        <v>81554246</v>
      </c>
      <c r="E40" s="1153" t="s">
        <v>990</v>
      </c>
      <c r="F40" s="1154" t="s">
        <v>233</v>
      </c>
      <c r="G40" s="1155" t="s">
        <v>674</v>
      </c>
      <c r="H40" s="1155" t="s">
        <v>672</v>
      </c>
      <c r="I40" s="937">
        <v>16021</v>
      </c>
      <c r="J40" s="747">
        <f t="shared" si="60"/>
        <v>96126</v>
      </c>
      <c r="K40" s="747">
        <f t="shared" si="28"/>
        <v>46300.69</v>
      </c>
      <c r="L40" s="747">
        <f>ROUND(K40,-4)/1000</f>
        <v>50</v>
      </c>
      <c r="M40" s="747">
        <f t="shared" si="30"/>
        <v>6.6504773765047736</v>
      </c>
      <c r="N40" s="747">
        <f t="shared" si="31"/>
        <v>296.68518518518516</v>
      </c>
      <c r="O40" s="1156"/>
      <c r="P40" s="1157">
        <f>'Max XL-Global'!G81</f>
        <v>5.4429346903451927</v>
      </c>
      <c r="Q40" s="750">
        <f>P40*J40</f>
        <v>523207.54004412197</v>
      </c>
      <c r="R40" s="1158"/>
      <c r="S40" s="1157">
        <f>'Max XL-Global'!G88</f>
        <v>5.6158323291030765</v>
      </c>
      <c r="T40" s="750">
        <f t="shared" si="47"/>
        <v>539827.49846736237</v>
      </c>
      <c r="U40" s="1158"/>
      <c r="V40" s="937">
        <v>6</v>
      </c>
      <c r="W40" s="1175">
        <v>2.89</v>
      </c>
      <c r="X40" s="937">
        <v>2409</v>
      </c>
      <c r="Y40" s="747">
        <f>X40*V40</f>
        <v>14454</v>
      </c>
      <c r="Z40" s="937">
        <v>9</v>
      </c>
      <c r="AA40" s="937">
        <v>6</v>
      </c>
      <c r="AB40" s="747">
        <f>AA40*Z40</f>
        <v>54</v>
      </c>
      <c r="AC40" s="747">
        <f>AB40*V40</f>
        <v>324</v>
      </c>
      <c r="AD40" s="1156"/>
      <c r="AE40" s="1179">
        <v>0.44040000000000001</v>
      </c>
      <c r="AF40" s="1180">
        <f t="shared" si="35"/>
        <v>42333.890400000004</v>
      </c>
      <c r="AG40" s="1156"/>
      <c r="AH40" s="1177">
        <v>2616</v>
      </c>
      <c r="AI40" s="1177">
        <f>AH40*V40</f>
        <v>15696</v>
      </c>
      <c r="AJ40" s="1179">
        <v>0.42749999999999999</v>
      </c>
      <c r="AK40" s="1180">
        <f>AJ40*J40</f>
        <v>41093.864999999998</v>
      </c>
      <c r="AL40" s="937"/>
      <c r="AM40" s="937">
        <v>441</v>
      </c>
      <c r="AN40" s="937">
        <v>273</v>
      </c>
      <c r="AO40" s="937">
        <v>216</v>
      </c>
      <c r="AP40" s="937"/>
      <c r="AQ40" s="958">
        <v>0</v>
      </c>
      <c r="AR40" s="958">
        <v>0</v>
      </c>
      <c r="AS40" s="958">
        <v>0</v>
      </c>
      <c r="AT40" s="958">
        <v>0</v>
      </c>
      <c r="AU40" s="958">
        <v>0</v>
      </c>
      <c r="AV40" s="958">
        <v>0</v>
      </c>
      <c r="AW40" s="958">
        <v>0</v>
      </c>
      <c r="AX40" s="958">
        <v>0</v>
      </c>
      <c r="AY40" s="958">
        <v>0</v>
      </c>
      <c r="AZ40" s="958">
        <v>8</v>
      </c>
      <c r="BA40" s="958">
        <v>0</v>
      </c>
      <c r="BB40" s="958"/>
      <c r="BC40" s="957">
        <f t="shared" si="65"/>
        <v>0</v>
      </c>
      <c r="BD40" s="957">
        <f t="shared" si="65"/>
        <v>0</v>
      </c>
      <c r="BE40" s="957">
        <f t="shared" si="65"/>
        <v>0</v>
      </c>
      <c r="BF40" s="957">
        <f t="shared" si="65"/>
        <v>0</v>
      </c>
      <c r="BG40" s="957">
        <f t="shared" si="65"/>
        <v>0</v>
      </c>
      <c r="BH40" s="957">
        <f t="shared" si="65"/>
        <v>0</v>
      </c>
      <c r="BI40" s="957">
        <f t="shared" si="65"/>
        <v>0</v>
      </c>
      <c r="BJ40" s="957">
        <f t="shared" si="65"/>
        <v>0</v>
      </c>
      <c r="BK40" s="957">
        <f t="shared" si="65"/>
        <v>0</v>
      </c>
      <c r="BL40" s="957">
        <f t="shared" si="65"/>
        <v>769008</v>
      </c>
    </row>
    <row r="41" spans="2:64" s="730" customFormat="1" ht="14.4" thickTop="1">
      <c r="B41" s="948"/>
      <c r="C41" s="949"/>
      <c r="D41" s="948"/>
      <c r="E41" s="950"/>
      <c r="F41" s="950"/>
      <c r="G41" s="950"/>
      <c r="H41" s="950"/>
      <c r="I41" s="962">
        <f t="shared" ref="I41:N41" si="66">SUBTOTAL(9,I4:I38)</f>
        <v>5459129</v>
      </c>
      <c r="J41" s="962">
        <f t="shared" si="66"/>
        <v>40946267</v>
      </c>
      <c r="K41" s="962">
        <f t="shared" si="66"/>
        <v>8775159.4014999997</v>
      </c>
      <c r="L41" s="962">
        <f t="shared" si="66"/>
        <v>8790</v>
      </c>
      <c r="M41" s="962" t="e">
        <f t="shared" si="66"/>
        <v>#REF!</v>
      </c>
      <c r="N41" s="962">
        <f t="shared" si="66"/>
        <v>95829.976659618434</v>
      </c>
      <c r="O41" s="951"/>
      <c r="P41" s="951"/>
      <c r="Q41" s="1185" t="e">
        <f>SUBTOTAL(9,Q4:Q38)</f>
        <v>#REF!</v>
      </c>
      <c r="R41" s="952"/>
      <c r="S41" s="951"/>
      <c r="T41" s="1185" t="e">
        <f>SUBTOTAL(9,T4:T38)</f>
        <v>#REF!</v>
      </c>
      <c r="U41" s="952"/>
      <c r="V41" s="950"/>
      <c r="W41" s="950"/>
      <c r="X41" s="950"/>
      <c r="Y41" s="950"/>
      <c r="Z41" s="950"/>
      <c r="AA41" s="950"/>
      <c r="AB41" s="950"/>
      <c r="AC41" s="950"/>
      <c r="AD41" s="951"/>
      <c r="AE41" s="1178"/>
      <c r="AF41" s="1181">
        <f>SUBTOTAL(9,AF4:AF40)</f>
        <v>10295568.694799997</v>
      </c>
      <c r="AG41" s="951"/>
      <c r="AH41" s="1162"/>
      <c r="AI41" s="1162"/>
      <c r="AJ41" s="1178"/>
      <c r="AK41" s="1181">
        <f>SUBTOTAL(9,AK4:AK40)</f>
        <v>2662222.9260000009</v>
      </c>
      <c r="AL41" s="1178"/>
      <c r="AM41" s="1162"/>
      <c r="AN41" s="1162"/>
      <c r="AO41" s="1162"/>
      <c r="AP41" s="953"/>
      <c r="AQ41" s="960"/>
      <c r="AR41" s="960"/>
      <c r="AS41" s="960"/>
      <c r="AT41" s="960"/>
      <c r="AU41" s="960"/>
      <c r="AV41" s="960"/>
      <c r="AW41" s="960"/>
      <c r="AX41" s="960"/>
      <c r="AY41" s="1164"/>
      <c r="AZ41" s="960"/>
      <c r="BA41" s="960"/>
      <c r="BB41" s="960"/>
      <c r="BC41" s="961">
        <f t="shared" ref="BC41:BL41" si="67">SUBTOTAL(9,BC4:BC38)</f>
        <v>66560888</v>
      </c>
      <c r="BD41" s="961">
        <f t="shared" si="67"/>
        <v>7894095</v>
      </c>
      <c r="BE41" s="961">
        <f t="shared" si="67"/>
        <v>17140964</v>
      </c>
      <c r="BF41" s="961">
        <f t="shared" si="67"/>
        <v>22730968</v>
      </c>
      <c r="BG41" s="961">
        <f t="shared" si="67"/>
        <v>3651142</v>
      </c>
      <c r="BH41" s="961">
        <f t="shared" si="67"/>
        <v>872854</v>
      </c>
      <c r="BI41" s="961">
        <f t="shared" si="67"/>
        <v>11371638</v>
      </c>
      <c r="BJ41" s="961">
        <f t="shared" si="67"/>
        <v>10511052</v>
      </c>
      <c r="BK41" s="961">
        <f t="shared" si="67"/>
        <v>18095984</v>
      </c>
      <c r="BL41" s="961">
        <f t="shared" si="67"/>
        <v>27158974</v>
      </c>
    </row>
    <row r="42" spans="2:64" s="730" customFormat="1">
      <c r="B42" s="755"/>
      <c r="C42" s="762"/>
      <c r="D42" s="755"/>
      <c r="E42" s="755"/>
      <c r="F42" s="757"/>
      <c r="G42" s="757"/>
      <c r="H42" s="757"/>
      <c r="I42" s="757"/>
      <c r="J42" s="757"/>
      <c r="K42" s="757"/>
      <c r="L42" s="757"/>
      <c r="M42" s="757"/>
      <c r="N42" s="757"/>
      <c r="O42" s="758"/>
      <c r="P42" s="758"/>
      <c r="Q42" s="759"/>
      <c r="R42" s="759"/>
      <c r="S42" s="758"/>
      <c r="T42" s="759"/>
      <c r="U42" s="759"/>
      <c r="V42" s="757"/>
      <c r="W42" s="757"/>
      <c r="X42" s="757"/>
      <c r="Y42" s="757"/>
      <c r="Z42" s="757"/>
      <c r="AA42" s="757"/>
      <c r="AB42" s="757"/>
      <c r="AC42" s="757"/>
      <c r="AD42" s="758"/>
      <c r="AE42" s="757"/>
      <c r="AF42" s="757"/>
      <c r="AG42" s="758"/>
      <c r="AH42" s="758"/>
      <c r="AI42" s="758"/>
      <c r="AL42" s="757"/>
      <c r="AM42" s="758"/>
      <c r="AN42" s="758"/>
      <c r="AO42" s="758"/>
      <c r="AP42" s="736"/>
      <c r="AQ42" s="736"/>
      <c r="AR42" s="736"/>
      <c r="AS42" s="736"/>
      <c r="AT42" s="736"/>
      <c r="AU42" s="736"/>
      <c r="AV42" s="736"/>
      <c r="AW42" s="736"/>
      <c r="AX42" s="736"/>
      <c r="AY42" s="736"/>
      <c r="AZ42" s="736"/>
      <c r="BA42" s="736"/>
      <c r="BB42" s="736"/>
      <c r="BC42" s="1163">
        <f>refills!Q9</f>
        <v>3.5411146379832024E-2</v>
      </c>
      <c r="BD42" s="1163">
        <f>refills!Q11</f>
        <v>0.10379022498680061</v>
      </c>
      <c r="BE42" s="1163">
        <f>refills!Q13</f>
        <v>0.18377690248324868</v>
      </c>
      <c r="BF42" s="1163">
        <f>refills!Q15</f>
        <v>0.20582337755513014</v>
      </c>
      <c r="BG42" s="1163">
        <f>refills!Q18</f>
        <v>0.4265432900070536</v>
      </c>
      <c r="BH42" s="1163">
        <f>refills!Q19</f>
        <v>0.41953253122168743</v>
      </c>
      <c r="BI42" s="1163">
        <f>refills!Q23</f>
        <v>0.12050568081253994</v>
      </c>
      <c r="BJ42" s="1163">
        <f>refills!Q25</f>
        <v>0.16485564582009302</v>
      </c>
      <c r="BK42" s="1163">
        <f>refills!Q27</f>
        <v>8.417946038775509E-2</v>
      </c>
      <c r="BL42" s="1163" t="s">
        <v>982</v>
      </c>
    </row>
    <row r="43" spans="2:64" s="730" customFormat="1">
      <c r="B43" s="755"/>
      <c r="C43" s="762"/>
      <c r="D43" s="755"/>
      <c r="E43" s="755"/>
      <c r="F43" s="755"/>
      <c r="G43" s="756"/>
      <c r="H43" s="761" t="s">
        <v>719</v>
      </c>
      <c r="I43" s="757">
        <f t="shared" ref="I43:N43" si="68">SUBTOTAL(9,I4:I40)</f>
        <v>5570775</v>
      </c>
      <c r="J43" s="757">
        <f t="shared" si="68"/>
        <v>41616143</v>
      </c>
      <c r="K43" s="757">
        <f t="shared" si="68"/>
        <v>8943860.0914999992</v>
      </c>
      <c r="L43" s="757">
        <f t="shared" si="68"/>
        <v>8960</v>
      </c>
      <c r="M43" s="757" t="e">
        <f t="shared" si="68"/>
        <v>#REF!</v>
      </c>
      <c r="N43" s="757">
        <f t="shared" si="68"/>
        <v>97492.733273375052</v>
      </c>
      <c r="O43" s="758"/>
      <c r="P43" s="758"/>
      <c r="Q43" s="759"/>
      <c r="R43" s="758"/>
      <c r="S43" s="758"/>
      <c r="T43" s="758"/>
      <c r="U43" s="758"/>
      <c r="V43" s="757"/>
      <c r="W43" s="757"/>
      <c r="X43" s="757"/>
      <c r="Y43" s="757"/>
      <c r="Z43" s="757"/>
      <c r="AA43" s="757"/>
      <c r="AB43" s="757"/>
      <c r="AC43" s="757"/>
      <c r="AD43" s="758"/>
      <c r="AE43" s="757"/>
      <c r="AF43" s="757"/>
      <c r="AG43" s="758"/>
      <c r="AH43" s="758"/>
      <c r="AI43" s="758"/>
      <c r="AJ43" s="757"/>
      <c r="AK43" s="757"/>
      <c r="AL43" s="757"/>
      <c r="AM43" s="758"/>
      <c r="AN43" s="758"/>
      <c r="AO43" s="758"/>
      <c r="BC43" s="1165">
        <f>BC42*BC41</f>
        <v>2356997.348139605</v>
      </c>
      <c r="BD43" s="1165">
        <f t="shared" ref="BD43:BK43" si="69">BD42*BD41</f>
        <v>819329.89611717779</v>
      </c>
      <c r="BE43" s="1165">
        <f t="shared" si="69"/>
        <v>3150113.2694968763</v>
      </c>
      <c r="BF43" s="1165">
        <f t="shared" si="69"/>
        <v>4678564.6088575814</v>
      </c>
      <c r="BG43" s="1165">
        <f t="shared" si="69"/>
        <v>1557370.1209629336</v>
      </c>
      <c r="BH43" s="1165">
        <f t="shared" si="69"/>
        <v>366190.64800697478</v>
      </c>
      <c r="BI43" s="1165">
        <f t="shared" si="69"/>
        <v>1370346.9791437502</v>
      </c>
      <c r="BJ43" s="1165">
        <f t="shared" si="69"/>
        <v>1732806.2657085804</v>
      </c>
      <c r="BK43" s="1165">
        <f t="shared" si="69"/>
        <v>1523310.1683054499</v>
      </c>
      <c r="BL43" s="1165">
        <f>BL22*'Max refill'!E37+BL23*'Max-sheet-for-SK'!D37+FirmVolume1617!BL24*'Max refill'!F37+FirmVolume1617!BL25*'Max-sheet-for-SK'!D37</f>
        <v>363026.69028078445</v>
      </c>
    </row>
    <row r="44" spans="2:64" s="730" customFormat="1">
      <c r="B44" s="755"/>
      <c r="C44" s="762"/>
      <c r="D44" s="755"/>
      <c r="E44" s="755"/>
      <c r="F44" s="755"/>
      <c r="G44" s="756"/>
      <c r="H44" s="761" t="s">
        <v>720</v>
      </c>
      <c r="I44" s="757">
        <f t="shared" ref="I44:N44" si="70">I43/12</f>
        <v>464231.25</v>
      </c>
      <c r="J44" s="757">
        <f t="shared" si="70"/>
        <v>3468011.9166666665</v>
      </c>
      <c r="K44" s="757">
        <f t="shared" si="70"/>
        <v>745321.6742916666</v>
      </c>
      <c r="L44" s="757">
        <f t="shared" si="70"/>
        <v>746.66666666666663</v>
      </c>
      <c r="M44" s="757" t="e">
        <f t="shared" si="70"/>
        <v>#REF!</v>
      </c>
      <c r="N44" s="757">
        <f t="shared" si="70"/>
        <v>8124.3944394479213</v>
      </c>
      <c r="O44" s="758"/>
      <c r="P44" s="758"/>
      <c r="Q44" s="758"/>
      <c r="R44" s="758"/>
      <c r="S44" s="758"/>
      <c r="T44" s="758"/>
      <c r="U44" s="758"/>
      <c r="V44" s="757"/>
      <c r="W44" s="757"/>
      <c r="X44" s="757"/>
      <c r="Y44" s="757"/>
      <c r="Z44" s="757"/>
      <c r="AA44" s="757"/>
      <c r="AB44" s="757"/>
      <c r="AC44" s="757"/>
      <c r="AD44" s="758"/>
      <c r="AE44" s="757"/>
      <c r="AF44" s="757"/>
      <c r="AG44" s="758"/>
      <c r="AH44" s="758"/>
      <c r="AI44" s="758"/>
      <c r="AJ44" s="757"/>
      <c r="AK44" s="757"/>
      <c r="AL44" s="757"/>
      <c r="AM44" s="758"/>
      <c r="AN44" s="758"/>
      <c r="AO44" s="758"/>
    </row>
    <row r="45" spans="2:64">
      <c r="B45" s="755"/>
      <c r="D45" s="755"/>
      <c r="E45" s="755"/>
      <c r="F45" s="755"/>
      <c r="G45" s="760"/>
      <c r="H45" s="761" t="s">
        <v>721</v>
      </c>
      <c r="I45" s="757">
        <f t="shared" ref="I45:N45" si="71">I43/52</f>
        <v>107130.28846153847</v>
      </c>
      <c r="J45" s="757">
        <f t="shared" si="71"/>
        <v>800310.44230769225</v>
      </c>
      <c r="K45" s="757">
        <f t="shared" si="71"/>
        <v>171997.30945192307</v>
      </c>
      <c r="L45" s="757">
        <f t="shared" si="71"/>
        <v>172.30769230769232</v>
      </c>
      <c r="M45" s="757" t="e">
        <f t="shared" si="71"/>
        <v>#REF!</v>
      </c>
      <c r="N45" s="757">
        <f t="shared" si="71"/>
        <v>1874.8602552572124</v>
      </c>
      <c r="O45" s="758"/>
      <c r="P45" s="758"/>
      <c r="Q45" s="758"/>
      <c r="R45" s="758"/>
      <c r="S45" s="758"/>
      <c r="T45" s="758"/>
      <c r="U45" s="758"/>
      <c r="V45" s="757"/>
      <c r="W45" s="757"/>
      <c r="X45" s="757"/>
      <c r="Y45" s="757"/>
      <c r="Z45" s="757"/>
      <c r="AA45" s="757"/>
      <c r="AB45" s="757"/>
      <c r="AC45" s="757"/>
      <c r="AD45" s="758"/>
      <c r="AE45" s="757"/>
      <c r="AF45" s="1183">
        <f>SUM(AF6,AF7,AF12,AF13,AF14,AF15,AF16,AF18,AF19,AF20,AF22,AF24,AF25,AF27,AF29,AF30,AF31,AF35,AF36,AF39,AF40)</f>
        <v>2808530.8375999997</v>
      </c>
      <c r="AG45" s="758"/>
      <c r="AH45" s="758"/>
      <c r="AI45" s="758"/>
      <c r="AJ45" s="736"/>
      <c r="AK45" s="1183">
        <f>SUM(AK6,AK7,AK12,AK13,AK14,AK15,AK16,AK18,AK19,AK20,AK22,AK24,AK25,AK27,AK29,AK30,AK31,AK35,AK36,AK39,AK40)</f>
        <v>2662222.9260000009</v>
      </c>
      <c r="AL45" s="757"/>
      <c r="AM45" s="758"/>
      <c r="AN45" s="758"/>
      <c r="AO45" s="758"/>
    </row>
    <row r="46" spans="2:64">
      <c r="B46" s="755"/>
      <c r="D46" s="755"/>
      <c r="E46" s="755"/>
      <c r="F46" s="755"/>
      <c r="G46" s="760"/>
      <c r="H46" s="760"/>
      <c r="I46" s="757"/>
      <c r="J46" s="757"/>
      <c r="K46" s="757"/>
      <c r="L46" s="757"/>
      <c r="M46" s="757"/>
      <c r="N46" s="757"/>
      <c r="O46" s="758"/>
      <c r="P46" s="758"/>
      <c r="Q46" s="758"/>
      <c r="R46" s="758"/>
      <c r="S46" s="758"/>
      <c r="T46" s="758"/>
      <c r="U46" s="758"/>
      <c r="V46" s="757"/>
      <c r="W46" s="757"/>
      <c r="X46" s="757"/>
      <c r="Y46" s="757"/>
      <c r="Z46" s="757"/>
      <c r="AA46" s="757"/>
      <c r="AB46" s="757"/>
      <c r="AC46" s="757"/>
      <c r="AD46" s="758"/>
      <c r="AE46" s="757"/>
      <c r="AF46" s="757"/>
      <c r="AG46" s="758"/>
      <c r="AH46" s="758"/>
      <c r="AI46" s="758"/>
      <c r="AJ46" s="761" t="s">
        <v>1001</v>
      </c>
      <c r="AK46" s="1183">
        <f>AF45-AK45</f>
        <v>146307.91159999883</v>
      </c>
      <c r="AL46" s="757"/>
      <c r="AM46" s="758"/>
      <c r="AN46" s="758"/>
      <c r="AO46" s="758"/>
    </row>
    <row r="47" spans="2:64">
      <c r="B47" s="755"/>
      <c r="D47" s="755"/>
      <c r="E47" s="755"/>
      <c r="F47" s="755"/>
      <c r="G47" s="760"/>
      <c r="H47" s="761" t="s">
        <v>722</v>
      </c>
      <c r="I47" s="757">
        <f t="shared" ref="I47:N47" si="72">SUBTOTAL(9,I4:I7,I12:I25,I29:I40)</f>
        <v>3245602</v>
      </c>
      <c r="J47" s="757">
        <f t="shared" si="72"/>
        <v>36877663</v>
      </c>
      <c r="K47" s="757">
        <f t="shared" si="72"/>
        <v>6510787.1914999997</v>
      </c>
      <c r="L47" s="757">
        <f t="shared" si="72"/>
        <v>6520</v>
      </c>
      <c r="M47" s="757" t="e">
        <f t="shared" si="72"/>
        <v>#REF!</v>
      </c>
      <c r="N47" s="757">
        <f t="shared" si="72"/>
        <v>54083.244966496692</v>
      </c>
      <c r="O47" s="758"/>
      <c r="P47" s="758"/>
      <c r="Q47" s="758"/>
      <c r="R47" s="758"/>
      <c r="S47" s="758"/>
      <c r="T47" s="758"/>
      <c r="U47" s="758"/>
      <c r="V47" s="757"/>
      <c r="W47" s="757"/>
      <c r="X47" s="757"/>
      <c r="Y47" s="757"/>
      <c r="Z47" s="757"/>
      <c r="AA47" s="757"/>
      <c r="AB47" s="757"/>
      <c r="AC47" s="757"/>
      <c r="AD47" s="758"/>
      <c r="AE47" s="757"/>
      <c r="AF47" s="757"/>
      <c r="AG47" s="758"/>
      <c r="AH47" s="758"/>
      <c r="AI47" s="758"/>
      <c r="AJ47" s="757"/>
      <c r="AK47" s="757"/>
      <c r="AL47" s="757"/>
      <c r="AM47" s="758"/>
      <c r="AN47" s="758"/>
      <c r="AO47" s="758"/>
    </row>
    <row r="48" spans="2:64">
      <c r="B48" s="755"/>
      <c r="D48" s="755"/>
      <c r="E48" s="755"/>
      <c r="F48" s="755"/>
      <c r="G48" s="760"/>
      <c r="H48" s="761" t="s">
        <v>723</v>
      </c>
      <c r="I48" s="757">
        <f t="shared" ref="I48:N48" si="73">I47/12</f>
        <v>270466.83333333331</v>
      </c>
      <c r="J48" s="757">
        <f t="shared" si="73"/>
        <v>3073138.5833333335</v>
      </c>
      <c r="K48" s="757">
        <f t="shared" si="73"/>
        <v>542565.59929166664</v>
      </c>
      <c r="L48" s="757">
        <f t="shared" si="73"/>
        <v>543.33333333333337</v>
      </c>
      <c r="M48" s="757" t="e">
        <f t="shared" si="73"/>
        <v>#REF!</v>
      </c>
      <c r="N48" s="757">
        <f t="shared" si="73"/>
        <v>4506.937080541391</v>
      </c>
      <c r="O48" s="758"/>
      <c r="P48" s="758"/>
      <c r="Q48" s="758"/>
      <c r="R48" s="758"/>
      <c r="S48" s="758"/>
      <c r="T48" s="758"/>
      <c r="U48" s="758"/>
      <c r="V48" s="757"/>
      <c r="W48" s="757"/>
      <c r="X48" s="757"/>
      <c r="Y48" s="757"/>
      <c r="Z48" s="757"/>
      <c r="AA48" s="757"/>
      <c r="AB48" s="757"/>
      <c r="AC48" s="757"/>
      <c r="AD48" s="758"/>
      <c r="AE48" s="757"/>
      <c r="AF48" s="757"/>
      <c r="AG48" s="758"/>
      <c r="AH48" s="758"/>
      <c r="AI48" s="758"/>
      <c r="AJ48" s="757"/>
      <c r="AK48" s="757"/>
      <c r="AL48" s="757"/>
      <c r="AM48" s="758"/>
      <c r="AN48" s="758"/>
      <c r="AO48" s="758"/>
    </row>
    <row r="49" spans="2:41">
      <c r="B49" s="755"/>
      <c r="D49" s="755"/>
      <c r="E49" s="755"/>
      <c r="F49" s="755"/>
      <c r="G49" s="760"/>
      <c r="H49" s="761" t="s">
        <v>724</v>
      </c>
      <c r="I49" s="757">
        <f t="shared" ref="I49:N49" si="74">I47/52</f>
        <v>62415.423076923078</v>
      </c>
      <c r="J49" s="757">
        <f t="shared" si="74"/>
        <v>709185.82692307688</v>
      </c>
      <c r="K49" s="757">
        <f t="shared" si="74"/>
        <v>125207.44599038461</v>
      </c>
      <c r="L49" s="757">
        <f t="shared" si="74"/>
        <v>125.38461538461539</v>
      </c>
      <c r="M49" s="757" t="e">
        <f t="shared" si="74"/>
        <v>#REF!</v>
      </c>
      <c r="N49" s="757">
        <f t="shared" si="74"/>
        <v>1040.0624032018595</v>
      </c>
      <c r="O49" s="758"/>
      <c r="P49" s="758"/>
      <c r="Q49" s="758"/>
      <c r="R49" s="758"/>
      <c r="S49" s="758"/>
      <c r="T49" s="758"/>
      <c r="U49" s="758"/>
      <c r="V49" s="757"/>
      <c r="W49" s="757"/>
      <c r="X49" s="757"/>
      <c r="Y49" s="757"/>
      <c r="Z49" s="757"/>
      <c r="AA49" s="757"/>
      <c r="AB49" s="757"/>
      <c r="AC49" s="757"/>
      <c r="AD49" s="758"/>
      <c r="AE49" s="757"/>
      <c r="AF49" s="757"/>
      <c r="AG49" s="758"/>
      <c r="AH49" s="758"/>
      <c r="AI49" s="758"/>
      <c r="AJ49" s="757"/>
      <c r="AK49" s="757"/>
      <c r="AL49" s="757"/>
      <c r="AM49" s="758"/>
      <c r="AN49" s="758"/>
      <c r="AO49" s="758"/>
    </row>
    <row r="50" spans="2:41">
      <c r="B50" s="755"/>
      <c r="D50" s="755"/>
      <c r="E50" s="755"/>
      <c r="F50" s="755"/>
      <c r="G50" s="760"/>
      <c r="H50" s="760"/>
      <c r="I50" s="757"/>
      <c r="J50" s="757"/>
      <c r="K50" s="757"/>
      <c r="L50" s="757"/>
      <c r="M50" s="757"/>
      <c r="N50" s="757"/>
      <c r="O50" s="758"/>
      <c r="P50" s="758"/>
      <c r="Q50" s="758"/>
      <c r="R50" s="758"/>
      <c r="S50" s="758"/>
      <c r="T50" s="758"/>
      <c r="U50" s="758"/>
      <c r="V50" s="757"/>
      <c r="W50" s="757"/>
      <c r="X50" s="757"/>
      <c r="Y50" s="757"/>
      <c r="Z50" s="757"/>
      <c r="AA50" s="757"/>
      <c r="AB50" s="757"/>
      <c r="AC50" s="757"/>
      <c r="AD50" s="758"/>
      <c r="AE50" s="757"/>
      <c r="AF50" s="757"/>
      <c r="AG50" s="758"/>
      <c r="AH50" s="758"/>
      <c r="AI50" s="758"/>
      <c r="AJ50" s="757"/>
      <c r="AK50" s="757"/>
      <c r="AL50" s="757"/>
      <c r="AM50" s="758"/>
      <c r="AN50" s="758"/>
      <c r="AO50" s="758"/>
    </row>
    <row r="51" spans="2:41">
      <c r="B51" s="755"/>
      <c r="D51" s="755"/>
      <c r="E51" s="755"/>
      <c r="F51" s="755"/>
      <c r="G51" s="760"/>
      <c r="H51" s="760"/>
      <c r="I51" s="757"/>
      <c r="J51" s="757"/>
      <c r="K51" s="757"/>
      <c r="L51" s="757"/>
      <c r="M51" s="757"/>
      <c r="N51" s="757"/>
      <c r="O51" s="758"/>
      <c r="P51" s="758"/>
      <c r="Q51" s="758"/>
      <c r="R51" s="758"/>
      <c r="S51" s="758"/>
      <c r="T51" s="758"/>
      <c r="U51" s="758"/>
      <c r="V51" s="757"/>
      <c r="W51" s="757"/>
      <c r="X51" s="757"/>
      <c r="Y51" s="757"/>
      <c r="Z51" s="757"/>
      <c r="AA51" s="757"/>
      <c r="AB51" s="757"/>
      <c r="AC51" s="757"/>
      <c r="AD51" s="758"/>
      <c r="AE51" s="757"/>
      <c r="AF51" s="757"/>
      <c r="AG51" s="758"/>
      <c r="AH51" s="758"/>
      <c r="AI51" s="758"/>
      <c r="AJ51" s="757"/>
      <c r="AK51" s="757"/>
      <c r="AL51" s="757"/>
      <c r="AM51" s="758"/>
      <c r="AN51" s="758"/>
      <c r="AO51" s="758"/>
    </row>
    <row r="52" spans="2:41">
      <c r="B52" s="755"/>
      <c r="D52" s="755"/>
      <c r="E52" s="755"/>
      <c r="F52" s="755"/>
      <c r="G52" s="760"/>
      <c r="H52" s="760"/>
      <c r="I52" s="757"/>
      <c r="J52" s="757"/>
      <c r="K52" s="757"/>
      <c r="L52" s="757"/>
      <c r="M52" s="757"/>
      <c r="N52" s="757"/>
      <c r="O52" s="758"/>
      <c r="P52" s="758"/>
      <c r="Q52" s="758"/>
      <c r="R52" s="758"/>
      <c r="S52" s="758"/>
      <c r="T52" s="758"/>
      <c r="U52" s="758"/>
      <c r="V52" s="757"/>
      <c r="W52" s="757"/>
      <c r="X52" s="757"/>
      <c r="Y52" s="757"/>
      <c r="Z52" s="757"/>
      <c r="AA52" s="757"/>
      <c r="AB52" s="757"/>
      <c r="AC52" s="757"/>
      <c r="AD52" s="758"/>
      <c r="AE52" s="757"/>
      <c r="AF52" s="757"/>
      <c r="AG52" s="758"/>
      <c r="AH52" s="758"/>
      <c r="AI52" s="758"/>
      <c r="AJ52" s="757"/>
      <c r="AK52" s="757"/>
      <c r="AL52" s="757"/>
      <c r="AM52" s="758"/>
      <c r="AN52" s="758"/>
      <c r="AO52" s="758"/>
    </row>
    <row r="53" spans="2:41">
      <c r="B53" s="755"/>
      <c r="D53" s="755"/>
      <c r="E53" s="755"/>
      <c r="F53" s="755"/>
      <c r="G53" s="760"/>
      <c r="H53" s="760"/>
      <c r="I53" s="757"/>
      <c r="J53" s="757"/>
      <c r="K53" s="757"/>
      <c r="L53" s="757"/>
      <c r="M53" s="757"/>
      <c r="N53" s="757"/>
      <c r="O53" s="758"/>
      <c r="P53" s="758"/>
      <c r="Q53" s="758"/>
      <c r="R53" s="758"/>
      <c r="S53" s="758"/>
      <c r="T53" s="758"/>
      <c r="U53" s="758"/>
      <c r="V53" s="757"/>
      <c r="W53" s="757"/>
      <c r="X53" s="757"/>
      <c r="Y53" s="757"/>
      <c r="Z53" s="757"/>
      <c r="AA53" s="757"/>
      <c r="AB53" s="757"/>
      <c r="AC53" s="757"/>
      <c r="AD53" s="758"/>
      <c r="AE53" s="757"/>
      <c r="AF53" s="757"/>
      <c r="AG53" s="758"/>
      <c r="AH53" s="758"/>
      <c r="AI53" s="758"/>
      <c r="AJ53" s="757"/>
      <c r="AK53" s="757"/>
      <c r="AL53" s="757"/>
      <c r="AM53" s="758"/>
      <c r="AN53" s="758"/>
      <c r="AO53" s="758"/>
    </row>
    <row r="54" spans="2:41">
      <c r="B54" s="755"/>
      <c r="D54" s="755"/>
      <c r="E54" s="755"/>
      <c r="F54" s="755"/>
      <c r="G54" s="760"/>
      <c r="H54" s="760"/>
      <c r="I54" s="757"/>
      <c r="J54" s="757"/>
      <c r="K54" s="757"/>
      <c r="L54" s="757"/>
      <c r="M54" s="757"/>
      <c r="N54" s="757"/>
      <c r="O54" s="758"/>
      <c r="P54" s="758"/>
      <c r="Q54" s="758"/>
      <c r="R54" s="758"/>
      <c r="S54" s="758"/>
      <c r="T54" s="758"/>
      <c r="U54" s="758"/>
      <c r="V54" s="757"/>
      <c r="W54" s="757"/>
      <c r="X54" s="757"/>
      <c r="Y54" s="757"/>
      <c r="Z54" s="757"/>
      <c r="AA54" s="757"/>
      <c r="AB54" s="757"/>
      <c r="AC54" s="757"/>
      <c r="AD54" s="758"/>
      <c r="AE54" s="757"/>
      <c r="AF54" s="757"/>
      <c r="AG54" s="758"/>
      <c r="AH54" s="758"/>
      <c r="AI54" s="758"/>
      <c r="AJ54" s="757"/>
      <c r="AK54" s="757"/>
      <c r="AL54" s="757"/>
      <c r="AM54" s="758"/>
      <c r="AN54" s="758"/>
      <c r="AO54" s="758"/>
    </row>
    <row r="55" spans="2:41">
      <c r="B55" s="755"/>
      <c r="D55" s="755"/>
      <c r="E55" s="755"/>
      <c r="F55" s="755"/>
      <c r="G55" s="760"/>
      <c r="H55" s="760"/>
      <c r="I55" s="757"/>
      <c r="J55" s="757"/>
      <c r="K55" s="757"/>
      <c r="L55" s="757"/>
      <c r="M55" s="757"/>
      <c r="N55" s="757"/>
      <c r="O55" s="758"/>
      <c r="P55" s="758"/>
      <c r="Q55" s="758"/>
      <c r="R55" s="758"/>
      <c r="S55" s="758"/>
      <c r="T55" s="758"/>
      <c r="U55" s="758"/>
      <c r="V55" s="757"/>
      <c r="W55" s="757"/>
      <c r="X55" s="757"/>
      <c r="Y55" s="757"/>
      <c r="Z55" s="757"/>
      <c r="AA55" s="757"/>
      <c r="AB55" s="757"/>
      <c r="AC55" s="757"/>
      <c r="AD55" s="758"/>
      <c r="AE55" s="757"/>
      <c r="AF55" s="757"/>
      <c r="AG55" s="758"/>
      <c r="AH55" s="758"/>
      <c r="AI55" s="758"/>
      <c r="AJ55" s="757"/>
      <c r="AK55" s="757"/>
      <c r="AL55" s="757"/>
      <c r="AM55" s="758"/>
      <c r="AN55" s="758"/>
      <c r="AO55" s="758"/>
    </row>
    <row r="56" spans="2:41">
      <c r="B56" s="755"/>
      <c r="D56" s="755"/>
      <c r="E56" s="755"/>
      <c r="F56" s="755"/>
      <c r="G56" s="760"/>
      <c r="H56" s="760"/>
      <c r="I56" s="757"/>
      <c r="J56" s="757"/>
      <c r="K56" s="757"/>
      <c r="L56" s="757"/>
      <c r="M56" s="757"/>
      <c r="N56" s="757"/>
      <c r="O56" s="758"/>
      <c r="P56" s="758"/>
      <c r="Q56" s="758"/>
      <c r="R56" s="758"/>
      <c r="S56" s="758"/>
      <c r="T56" s="758"/>
      <c r="U56" s="758"/>
      <c r="V56" s="757"/>
      <c r="W56" s="757"/>
      <c r="X56" s="757"/>
      <c r="Y56" s="757"/>
      <c r="Z56" s="757"/>
      <c r="AA56" s="757"/>
      <c r="AB56" s="757"/>
      <c r="AC56" s="757"/>
      <c r="AD56" s="758"/>
      <c r="AE56" s="757"/>
      <c r="AF56" s="757"/>
      <c r="AG56" s="758"/>
      <c r="AH56" s="758"/>
      <c r="AI56" s="758"/>
      <c r="AJ56" s="757"/>
      <c r="AK56" s="757"/>
      <c r="AL56" s="757"/>
      <c r="AM56" s="758"/>
      <c r="AN56" s="758"/>
      <c r="AO56" s="758"/>
    </row>
    <row r="57" spans="2:41">
      <c r="B57" s="755"/>
      <c r="D57" s="755"/>
      <c r="E57" s="755"/>
      <c r="F57" s="755"/>
      <c r="G57" s="760"/>
      <c r="H57" s="760"/>
      <c r="I57" s="757"/>
      <c r="J57" s="757"/>
      <c r="K57" s="757"/>
      <c r="L57" s="757"/>
      <c r="M57" s="757"/>
      <c r="N57" s="757"/>
      <c r="O57" s="758"/>
      <c r="P57" s="758"/>
      <c r="Q57" s="758"/>
      <c r="R57" s="758"/>
      <c r="S57" s="758"/>
      <c r="T57" s="758"/>
      <c r="U57" s="758"/>
      <c r="V57" s="757"/>
      <c r="W57" s="757"/>
      <c r="X57" s="757"/>
      <c r="Y57" s="757"/>
      <c r="Z57" s="757"/>
      <c r="AA57" s="757"/>
      <c r="AB57" s="757"/>
      <c r="AC57" s="757"/>
      <c r="AD57" s="758"/>
      <c r="AE57" s="757"/>
      <c r="AF57" s="757"/>
      <c r="AG57" s="758"/>
      <c r="AH57" s="758"/>
      <c r="AI57" s="758"/>
      <c r="AJ57" s="757"/>
      <c r="AK57" s="757"/>
      <c r="AL57" s="757"/>
      <c r="AM57" s="758"/>
      <c r="AN57" s="758"/>
      <c r="AO57" s="758"/>
    </row>
    <row r="58" spans="2:41">
      <c r="B58" s="755"/>
      <c r="D58" s="755"/>
      <c r="E58" s="755"/>
      <c r="F58" s="755"/>
      <c r="G58" s="760"/>
      <c r="H58" s="760"/>
      <c r="I58" s="757"/>
      <c r="J58" s="757"/>
      <c r="K58" s="757"/>
      <c r="L58" s="757"/>
      <c r="M58" s="757"/>
      <c r="N58" s="757"/>
      <c r="O58" s="758"/>
      <c r="P58" s="758"/>
      <c r="Q58" s="758"/>
      <c r="R58" s="758"/>
      <c r="S58" s="758"/>
      <c r="T58" s="758"/>
      <c r="U58" s="758"/>
      <c r="V58" s="757"/>
      <c r="W58" s="757"/>
      <c r="X58" s="757"/>
      <c r="Y58" s="757"/>
      <c r="Z58" s="757"/>
      <c r="AA58" s="757"/>
      <c r="AB58" s="757"/>
      <c r="AC58" s="757"/>
      <c r="AD58" s="758"/>
      <c r="AE58" s="757"/>
      <c r="AF58" s="757"/>
      <c r="AG58" s="758"/>
      <c r="AH58" s="758"/>
      <c r="AI58" s="758"/>
      <c r="AJ58" s="757"/>
      <c r="AK58" s="757"/>
      <c r="AL58" s="757"/>
      <c r="AM58" s="758"/>
      <c r="AN58" s="758"/>
      <c r="AO58" s="758"/>
    </row>
    <row r="59" spans="2:41">
      <c r="B59" s="755"/>
      <c r="D59" s="755"/>
      <c r="E59" s="755"/>
      <c r="F59" s="755"/>
      <c r="G59" s="760"/>
      <c r="H59" s="760"/>
      <c r="I59" s="757"/>
      <c r="J59" s="757"/>
      <c r="K59" s="757"/>
      <c r="L59" s="757"/>
      <c r="M59" s="757"/>
      <c r="N59" s="757"/>
      <c r="O59" s="758"/>
      <c r="P59" s="758"/>
      <c r="Q59" s="758"/>
      <c r="R59" s="758"/>
      <c r="S59" s="758"/>
      <c r="T59" s="758"/>
      <c r="U59" s="758"/>
      <c r="V59" s="757"/>
      <c r="W59" s="757"/>
      <c r="X59" s="757"/>
      <c r="Y59" s="757"/>
      <c r="Z59" s="757"/>
      <c r="AA59" s="757"/>
      <c r="AB59" s="757"/>
      <c r="AC59" s="757"/>
      <c r="AD59" s="758"/>
      <c r="AE59" s="757"/>
      <c r="AF59" s="757"/>
      <c r="AG59" s="758"/>
      <c r="AH59" s="758"/>
      <c r="AI59" s="758"/>
      <c r="AJ59" s="757"/>
      <c r="AK59" s="757"/>
      <c r="AL59" s="757"/>
      <c r="AM59" s="758"/>
      <c r="AN59" s="758"/>
      <c r="AO59" s="758"/>
    </row>
    <row r="60" spans="2:41">
      <c r="B60" s="755"/>
      <c r="D60" s="755"/>
      <c r="E60" s="755"/>
      <c r="F60" s="755"/>
      <c r="G60" s="760"/>
      <c r="H60" s="760"/>
      <c r="I60" s="757"/>
      <c r="J60" s="757"/>
      <c r="K60" s="757"/>
      <c r="L60" s="757"/>
      <c r="M60" s="757"/>
      <c r="N60" s="757"/>
      <c r="O60" s="758"/>
      <c r="P60" s="758"/>
      <c r="Q60" s="758"/>
      <c r="R60" s="758"/>
      <c r="S60" s="758"/>
      <c r="T60" s="758"/>
      <c r="U60" s="758"/>
      <c r="V60" s="757"/>
      <c r="W60" s="757"/>
      <c r="X60" s="757"/>
      <c r="Y60" s="757"/>
      <c r="Z60" s="757"/>
      <c r="AA60" s="757"/>
      <c r="AB60" s="757"/>
      <c r="AC60" s="757"/>
      <c r="AD60" s="758"/>
      <c r="AE60" s="757"/>
      <c r="AF60" s="757"/>
      <c r="AG60" s="758"/>
      <c r="AH60" s="758"/>
      <c r="AI60" s="758"/>
      <c r="AJ60" s="757"/>
      <c r="AK60" s="757"/>
      <c r="AL60" s="757"/>
      <c r="AM60" s="758"/>
      <c r="AN60" s="758"/>
      <c r="AO60" s="758"/>
    </row>
    <row r="61" spans="2:41">
      <c r="B61" s="755"/>
      <c r="D61" s="755"/>
      <c r="E61" s="755"/>
      <c r="F61" s="755"/>
      <c r="G61" s="760"/>
      <c r="H61" s="760"/>
      <c r="I61" s="757"/>
      <c r="J61" s="757"/>
      <c r="K61" s="757"/>
      <c r="L61" s="757"/>
      <c r="M61" s="757"/>
      <c r="N61" s="757"/>
      <c r="O61" s="758"/>
      <c r="P61" s="758"/>
      <c r="Q61" s="758"/>
      <c r="R61" s="758"/>
      <c r="S61" s="758"/>
      <c r="T61" s="758"/>
      <c r="U61" s="758"/>
      <c r="V61" s="757"/>
      <c r="W61" s="757"/>
      <c r="X61" s="757"/>
      <c r="Y61" s="757"/>
      <c r="Z61" s="757"/>
      <c r="AA61" s="757"/>
      <c r="AB61" s="757"/>
      <c r="AC61" s="757"/>
      <c r="AD61" s="758"/>
      <c r="AE61" s="757"/>
      <c r="AF61" s="757"/>
      <c r="AG61" s="758"/>
      <c r="AH61" s="758"/>
      <c r="AI61" s="758"/>
      <c r="AJ61" s="757"/>
      <c r="AK61" s="757"/>
      <c r="AL61" s="757"/>
      <c r="AM61" s="758"/>
      <c r="AN61" s="758"/>
      <c r="AO61" s="758"/>
    </row>
    <row r="62" spans="2:41">
      <c r="B62" s="755"/>
      <c r="D62" s="755"/>
      <c r="E62" s="755"/>
      <c r="F62" s="755"/>
      <c r="G62" s="760"/>
      <c r="H62" s="760"/>
      <c r="I62" s="757"/>
      <c r="J62" s="757"/>
      <c r="K62" s="757"/>
      <c r="L62" s="757"/>
      <c r="M62" s="757"/>
      <c r="N62" s="757"/>
      <c r="O62" s="758"/>
      <c r="P62" s="758"/>
      <c r="Q62" s="758"/>
      <c r="R62" s="758"/>
      <c r="S62" s="758"/>
      <c r="T62" s="758"/>
      <c r="U62" s="758"/>
      <c r="V62" s="757"/>
      <c r="W62" s="757"/>
      <c r="X62" s="757"/>
      <c r="Y62" s="757"/>
      <c r="Z62" s="757"/>
      <c r="AA62" s="757"/>
      <c r="AB62" s="757"/>
      <c r="AC62" s="757"/>
      <c r="AD62" s="758"/>
      <c r="AE62" s="757"/>
      <c r="AF62" s="757"/>
      <c r="AG62" s="758"/>
      <c r="AH62" s="758"/>
      <c r="AI62" s="758"/>
      <c r="AJ62" s="757"/>
      <c r="AK62" s="757"/>
      <c r="AL62" s="757"/>
      <c r="AM62" s="758"/>
      <c r="AN62" s="758"/>
      <c r="AO62" s="758"/>
    </row>
    <row r="63" spans="2:41">
      <c r="B63" s="755"/>
      <c r="D63" s="755"/>
      <c r="E63" s="755"/>
      <c r="F63" s="755"/>
      <c r="G63" s="760"/>
      <c r="H63" s="760"/>
      <c r="I63" s="757"/>
      <c r="J63" s="757"/>
      <c r="K63" s="757"/>
      <c r="L63" s="757"/>
      <c r="M63" s="757"/>
      <c r="N63" s="757"/>
      <c r="O63" s="758"/>
      <c r="P63" s="758"/>
      <c r="Q63" s="758"/>
      <c r="R63" s="758"/>
      <c r="S63" s="758"/>
      <c r="T63" s="758"/>
      <c r="U63" s="758"/>
      <c r="V63" s="757"/>
      <c r="W63" s="757"/>
      <c r="X63" s="757"/>
      <c r="Y63" s="757"/>
      <c r="Z63" s="757"/>
      <c r="AA63" s="757"/>
      <c r="AB63" s="757"/>
      <c r="AC63" s="757"/>
      <c r="AD63" s="758"/>
      <c r="AE63" s="757"/>
      <c r="AF63" s="757"/>
      <c r="AG63" s="758"/>
      <c r="AH63" s="758"/>
      <c r="AI63" s="758"/>
      <c r="AJ63" s="757"/>
      <c r="AK63" s="757"/>
      <c r="AL63" s="757"/>
      <c r="AM63" s="758"/>
      <c r="AN63" s="758"/>
      <c r="AO63" s="758"/>
    </row>
    <row r="64" spans="2:41">
      <c r="B64" s="755"/>
      <c r="D64" s="755"/>
      <c r="E64" s="755"/>
      <c r="F64" s="755"/>
      <c r="G64" s="760"/>
      <c r="H64" s="760"/>
      <c r="I64" s="757"/>
      <c r="J64" s="757"/>
      <c r="K64" s="757"/>
      <c r="L64" s="757"/>
      <c r="M64" s="757"/>
      <c r="N64" s="757"/>
      <c r="O64" s="758"/>
      <c r="P64" s="758"/>
      <c r="Q64" s="758"/>
      <c r="R64" s="758"/>
      <c r="S64" s="758"/>
      <c r="T64" s="758"/>
      <c r="U64" s="758"/>
      <c r="V64" s="757"/>
      <c r="W64" s="757"/>
      <c r="X64" s="757"/>
      <c r="Y64" s="757"/>
      <c r="Z64" s="757"/>
      <c r="AA64" s="757"/>
      <c r="AB64" s="757"/>
      <c r="AC64" s="757"/>
      <c r="AD64" s="758"/>
      <c r="AE64" s="757"/>
      <c r="AF64" s="757"/>
      <c r="AG64" s="758"/>
      <c r="AH64" s="758"/>
      <c r="AI64" s="758"/>
      <c r="AJ64" s="757"/>
      <c r="AK64" s="757"/>
      <c r="AL64" s="757"/>
      <c r="AM64" s="758"/>
      <c r="AN64" s="758"/>
      <c r="AO64" s="758"/>
    </row>
    <row r="65" spans="2:41">
      <c r="B65" s="755"/>
      <c r="D65" s="755"/>
      <c r="E65" s="755"/>
      <c r="F65" s="755"/>
      <c r="G65" s="760"/>
      <c r="H65" s="760"/>
      <c r="I65" s="757"/>
      <c r="J65" s="757"/>
      <c r="K65" s="757"/>
      <c r="L65" s="757"/>
      <c r="M65" s="757"/>
      <c r="N65" s="757"/>
      <c r="O65" s="758"/>
      <c r="P65" s="758"/>
      <c r="Q65" s="758"/>
      <c r="R65" s="758"/>
      <c r="S65" s="758"/>
      <c r="T65" s="758"/>
      <c r="U65" s="758"/>
      <c r="V65" s="757"/>
      <c r="W65" s="757"/>
      <c r="X65" s="757"/>
      <c r="Y65" s="757"/>
      <c r="Z65" s="757"/>
      <c r="AA65" s="757"/>
      <c r="AB65" s="757"/>
      <c r="AC65" s="757"/>
      <c r="AD65" s="758"/>
      <c r="AE65" s="757"/>
      <c r="AF65" s="757"/>
      <c r="AG65" s="758"/>
      <c r="AH65" s="758"/>
      <c r="AI65" s="758"/>
      <c r="AJ65" s="757"/>
      <c r="AK65" s="757"/>
      <c r="AL65" s="757"/>
      <c r="AM65" s="758"/>
      <c r="AN65" s="758"/>
      <c r="AO65" s="758"/>
    </row>
    <row r="66" spans="2:41">
      <c r="B66" s="755"/>
      <c r="D66" s="755"/>
      <c r="E66" s="755"/>
      <c r="F66" s="755"/>
      <c r="G66" s="760"/>
      <c r="H66" s="760"/>
      <c r="I66" s="757"/>
      <c r="J66" s="757"/>
      <c r="K66" s="757"/>
      <c r="L66" s="757"/>
      <c r="M66" s="757"/>
      <c r="N66" s="757"/>
      <c r="O66" s="758"/>
      <c r="P66" s="758"/>
      <c r="Q66" s="758"/>
      <c r="R66" s="758"/>
      <c r="S66" s="758"/>
      <c r="T66" s="758"/>
      <c r="U66" s="758"/>
      <c r="V66" s="757"/>
      <c r="W66" s="757"/>
      <c r="X66" s="757"/>
      <c r="Y66" s="757"/>
      <c r="Z66" s="757"/>
      <c r="AA66" s="757"/>
      <c r="AB66" s="757"/>
      <c r="AC66" s="757"/>
      <c r="AD66" s="758"/>
      <c r="AE66" s="757"/>
      <c r="AF66" s="757"/>
      <c r="AG66" s="758"/>
      <c r="AH66" s="758"/>
      <c r="AI66" s="758"/>
      <c r="AJ66" s="757"/>
      <c r="AK66" s="757"/>
      <c r="AL66" s="757"/>
      <c r="AM66" s="758"/>
      <c r="AN66" s="758"/>
      <c r="AO66" s="758"/>
    </row>
    <row r="67" spans="2:41">
      <c r="B67" s="755"/>
      <c r="D67" s="755"/>
      <c r="E67" s="755"/>
      <c r="F67" s="755"/>
      <c r="G67" s="760"/>
      <c r="H67" s="760"/>
      <c r="I67" s="757"/>
      <c r="J67" s="757"/>
      <c r="K67" s="757"/>
      <c r="L67" s="757"/>
      <c r="M67" s="757"/>
      <c r="N67" s="757"/>
      <c r="O67" s="758"/>
      <c r="P67" s="758"/>
      <c r="Q67" s="758"/>
      <c r="R67" s="758"/>
      <c r="S67" s="758"/>
      <c r="T67" s="758"/>
      <c r="U67" s="758"/>
      <c r="V67" s="757"/>
      <c r="W67" s="757"/>
      <c r="X67" s="757"/>
      <c r="Y67" s="757"/>
      <c r="Z67" s="757"/>
      <c r="AA67" s="757"/>
      <c r="AB67" s="757"/>
      <c r="AC67" s="757"/>
      <c r="AD67" s="758"/>
      <c r="AE67" s="757"/>
      <c r="AF67" s="757"/>
      <c r="AG67" s="758"/>
      <c r="AH67" s="758"/>
      <c r="AI67" s="758"/>
      <c r="AJ67" s="757"/>
      <c r="AK67" s="757"/>
      <c r="AL67" s="757"/>
      <c r="AM67" s="758"/>
      <c r="AN67" s="758"/>
      <c r="AO67" s="758"/>
    </row>
    <row r="68" spans="2:41">
      <c r="B68" s="755"/>
      <c r="D68" s="755"/>
      <c r="E68" s="755"/>
      <c r="F68" s="755"/>
      <c r="G68" s="760"/>
      <c r="H68" s="760"/>
      <c r="I68" s="757"/>
      <c r="J68" s="757"/>
      <c r="K68" s="757"/>
      <c r="L68" s="757"/>
      <c r="M68" s="757"/>
      <c r="N68" s="757"/>
      <c r="O68" s="758"/>
      <c r="P68" s="758"/>
      <c r="Q68" s="758"/>
      <c r="R68" s="758"/>
      <c r="S68" s="758"/>
      <c r="T68" s="758"/>
      <c r="U68" s="758"/>
      <c r="V68" s="757"/>
      <c r="W68" s="757"/>
      <c r="X68" s="757"/>
      <c r="Y68" s="757"/>
      <c r="Z68" s="757"/>
      <c r="AA68" s="757"/>
      <c r="AB68" s="757"/>
      <c r="AC68" s="757"/>
      <c r="AD68" s="758"/>
      <c r="AE68" s="757"/>
      <c r="AF68" s="757"/>
      <c r="AG68" s="758"/>
      <c r="AH68" s="758"/>
      <c r="AI68" s="758"/>
      <c r="AJ68" s="757"/>
      <c r="AK68" s="757"/>
      <c r="AL68" s="757"/>
      <c r="AM68" s="758"/>
      <c r="AN68" s="758"/>
      <c r="AO68" s="758"/>
    </row>
    <row r="69" spans="2:41">
      <c r="B69" s="755"/>
      <c r="D69" s="755"/>
      <c r="E69" s="755"/>
      <c r="F69" s="755"/>
      <c r="G69" s="760"/>
      <c r="H69" s="760"/>
      <c r="I69" s="757"/>
      <c r="J69" s="757"/>
      <c r="K69" s="757"/>
      <c r="L69" s="757"/>
      <c r="M69" s="757"/>
      <c r="N69" s="757"/>
      <c r="O69" s="758"/>
      <c r="P69" s="758"/>
      <c r="Q69" s="758"/>
      <c r="R69" s="758"/>
      <c r="S69" s="758"/>
      <c r="T69" s="758"/>
      <c r="U69" s="758"/>
      <c r="V69" s="757"/>
      <c r="W69" s="757"/>
      <c r="X69" s="757"/>
      <c r="Y69" s="757"/>
      <c r="Z69" s="757"/>
      <c r="AA69" s="757"/>
      <c r="AB69" s="757"/>
      <c r="AC69" s="757"/>
      <c r="AD69" s="758"/>
      <c r="AE69" s="757"/>
      <c r="AF69" s="757"/>
      <c r="AG69" s="758"/>
      <c r="AH69" s="758"/>
      <c r="AI69" s="758"/>
      <c r="AJ69" s="757"/>
      <c r="AK69" s="757"/>
      <c r="AL69" s="757"/>
      <c r="AM69" s="758"/>
      <c r="AN69" s="758"/>
      <c r="AO69" s="758"/>
    </row>
    <row r="70" spans="2:41">
      <c r="B70" s="755"/>
      <c r="D70" s="755"/>
      <c r="E70" s="755"/>
      <c r="F70" s="755"/>
      <c r="G70" s="760"/>
      <c r="H70" s="760"/>
      <c r="I70" s="757"/>
      <c r="J70" s="757"/>
      <c r="K70" s="757"/>
      <c r="L70" s="757"/>
      <c r="M70" s="757"/>
      <c r="N70" s="757"/>
      <c r="O70" s="758"/>
      <c r="P70" s="758"/>
      <c r="Q70" s="758"/>
      <c r="R70" s="758"/>
      <c r="S70" s="758"/>
      <c r="T70" s="758"/>
      <c r="U70" s="758"/>
      <c r="V70" s="757"/>
      <c r="W70" s="757"/>
      <c r="X70" s="757"/>
      <c r="Y70" s="757"/>
      <c r="Z70" s="757"/>
      <c r="AA70" s="757"/>
      <c r="AB70" s="757"/>
      <c r="AC70" s="757"/>
      <c r="AD70" s="758"/>
      <c r="AE70" s="757"/>
      <c r="AF70" s="757"/>
      <c r="AG70" s="758"/>
      <c r="AH70" s="758"/>
      <c r="AI70" s="758"/>
      <c r="AJ70" s="757"/>
      <c r="AK70" s="757"/>
      <c r="AL70" s="757"/>
      <c r="AM70" s="758"/>
      <c r="AN70" s="758"/>
      <c r="AO70" s="758"/>
    </row>
    <row r="71" spans="2:41">
      <c r="B71" s="755"/>
      <c r="D71" s="755"/>
      <c r="E71" s="755"/>
      <c r="F71" s="755"/>
      <c r="G71" s="760"/>
      <c r="H71" s="760"/>
      <c r="I71" s="757"/>
      <c r="J71" s="757"/>
      <c r="K71" s="757"/>
      <c r="L71" s="757"/>
      <c r="M71" s="757"/>
      <c r="N71" s="757"/>
      <c r="O71" s="758"/>
      <c r="P71" s="758"/>
      <c r="Q71" s="758"/>
      <c r="R71" s="758"/>
      <c r="S71" s="758"/>
      <c r="T71" s="758"/>
      <c r="U71" s="758"/>
      <c r="V71" s="757"/>
      <c r="W71" s="757"/>
      <c r="X71" s="757"/>
      <c r="Y71" s="757"/>
      <c r="Z71" s="757"/>
      <c r="AA71" s="757"/>
      <c r="AB71" s="757"/>
      <c r="AC71" s="757"/>
      <c r="AD71" s="758"/>
      <c r="AE71" s="757"/>
      <c r="AF71" s="757"/>
      <c r="AG71" s="758"/>
      <c r="AH71" s="758"/>
      <c r="AI71" s="758"/>
      <c r="AJ71" s="757"/>
      <c r="AK71" s="757"/>
      <c r="AL71" s="757"/>
      <c r="AM71" s="758"/>
      <c r="AN71" s="758"/>
      <c r="AO71" s="758"/>
    </row>
    <row r="72" spans="2:41">
      <c r="B72" s="755"/>
      <c r="D72" s="755"/>
      <c r="E72" s="755"/>
      <c r="F72" s="755"/>
      <c r="G72" s="760"/>
      <c r="H72" s="760"/>
      <c r="I72" s="757"/>
      <c r="J72" s="757"/>
      <c r="K72" s="757"/>
      <c r="L72" s="757"/>
      <c r="M72" s="757"/>
      <c r="N72" s="757"/>
      <c r="O72" s="758"/>
      <c r="P72" s="758"/>
      <c r="Q72" s="758"/>
      <c r="R72" s="758"/>
      <c r="S72" s="758"/>
      <c r="T72" s="758"/>
      <c r="U72" s="758"/>
      <c r="V72" s="757"/>
      <c r="W72" s="757"/>
      <c r="X72" s="757"/>
      <c r="Y72" s="757"/>
      <c r="Z72" s="757"/>
      <c r="AA72" s="757"/>
      <c r="AB72" s="757"/>
      <c r="AC72" s="757"/>
      <c r="AD72" s="758"/>
      <c r="AE72" s="757"/>
      <c r="AF72" s="757"/>
      <c r="AG72" s="758"/>
      <c r="AH72" s="758"/>
      <c r="AI72" s="758"/>
      <c r="AJ72" s="757"/>
      <c r="AK72" s="757"/>
      <c r="AL72" s="757"/>
      <c r="AM72" s="758"/>
      <c r="AN72" s="758"/>
      <c r="AO72" s="758"/>
    </row>
    <row r="73" spans="2:41">
      <c r="B73" s="755"/>
      <c r="D73" s="755"/>
      <c r="E73" s="755"/>
      <c r="F73" s="755"/>
      <c r="G73" s="760"/>
      <c r="H73" s="760"/>
      <c r="I73" s="757"/>
      <c r="J73" s="757"/>
      <c r="K73" s="757"/>
      <c r="L73" s="757"/>
      <c r="M73" s="757"/>
      <c r="N73" s="757"/>
      <c r="O73" s="758"/>
      <c r="P73" s="758"/>
      <c r="Q73" s="758"/>
      <c r="R73" s="758"/>
      <c r="S73" s="758"/>
      <c r="T73" s="758"/>
      <c r="U73" s="758"/>
      <c r="V73" s="757"/>
      <c r="W73" s="757"/>
      <c r="X73" s="757"/>
      <c r="Y73" s="757"/>
      <c r="Z73" s="757"/>
      <c r="AA73" s="757"/>
      <c r="AB73" s="757"/>
      <c r="AC73" s="757"/>
      <c r="AD73" s="758"/>
      <c r="AE73" s="757"/>
      <c r="AF73" s="757"/>
      <c r="AG73" s="758"/>
      <c r="AH73" s="758"/>
      <c r="AI73" s="758"/>
      <c r="AJ73" s="757"/>
      <c r="AK73" s="757"/>
      <c r="AL73" s="757"/>
      <c r="AM73" s="758"/>
      <c r="AN73" s="758"/>
      <c r="AO73" s="758"/>
    </row>
    <row r="74" spans="2:41">
      <c r="B74" s="755"/>
      <c r="D74" s="755"/>
      <c r="E74" s="755"/>
      <c r="F74" s="755"/>
      <c r="G74" s="760"/>
      <c r="H74" s="760"/>
      <c r="I74" s="757"/>
      <c r="J74" s="757"/>
      <c r="K74" s="757"/>
      <c r="L74" s="757"/>
      <c r="M74" s="757"/>
      <c r="N74" s="757"/>
      <c r="O74" s="758"/>
      <c r="P74" s="758"/>
      <c r="Q74" s="758"/>
      <c r="R74" s="758"/>
      <c r="S74" s="758"/>
      <c r="T74" s="758"/>
      <c r="U74" s="758"/>
      <c r="V74" s="757"/>
      <c r="W74" s="757"/>
      <c r="X74" s="757"/>
      <c r="Y74" s="757"/>
      <c r="Z74" s="757"/>
      <c r="AA74" s="757"/>
      <c r="AB74" s="757"/>
      <c r="AC74" s="757"/>
      <c r="AD74" s="758"/>
      <c r="AE74" s="757"/>
      <c r="AF74" s="757"/>
      <c r="AG74" s="758"/>
      <c r="AH74" s="758"/>
      <c r="AI74" s="758"/>
      <c r="AJ74" s="757"/>
      <c r="AK74" s="757"/>
      <c r="AL74" s="757"/>
      <c r="AM74" s="758"/>
      <c r="AN74" s="758"/>
      <c r="AO74" s="758"/>
    </row>
    <row r="75" spans="2:41">
      <c r="B75" s="755"/>
      <c r="D75" s="755"/>
      <c r="E75" s="755"/>
      <c r="F75" s="755"/>
      <c r="G75" s="760"/>
      <c r="H75" s="760"/>
      <c r="I75" s="757"/>
      <c r="J75" s="757"/>
      <c r="K75" s="757"/>
      <c r="L75" s="757"/>
      <c r="M75" s="757"/>
      <c r="N75" s="757"/>
      <c r="O75" s="758"/>
      <c r="P75" s="758"/>
      <c r="Q75" s="758"/>
      <c r="R75" s="758"/>
      <c r="S75" s="758"/>
      <c r="T75" s="758"/>
      <c r="U75" s="758"/>
      <c r="V75" s="757"/>
      <c r="W75" s="757"/>
      <c r="X75" s="757"/>
      <c r="Y75" s="757"/>
      <c r="Z75" s="757"/>
      <c r="AA75" s="757"/>
      <c r="AB75" s="757"/>
      <c r="AC75" s="757"/>
      <c r="AD75" s="758"/>
      <c r="AE75" s="757"/>
      <c r="AF75" s="757"/>
      <c r="AG75" s="758"/>
      <c r="AH75" s="758"/>
      <c r="AI75" s="758"/>
      <c r="AJ75" s="757"/>
      <c r="AK75" s="757"/>
      <c r="AL75" s="757"/>
      <c r="AM75" s="758"/>
      <c r="AN75" s="758"/>
      <c r="AO75" s="758"/>
    </row>
    <row r="76" spans="2:41">
      <c r="B76" s="755"/>
      <c r="D76" s="755"/>
      <c r="E76" s="755"/>
      <c r="F76" s="755"/>
      <c r="G76" s="760"/>
      <c r="H76" s="760"/>
      <c r="I76" s="757"/>
      <c r="J76" s="757"/>
      <c r="K76" s="757"/>
      <c r="L76" s="757"/>
      <c r="M76" s="757"/>
      <c r="N76" s="757"/>
      <c r="O76" s="758"/>
      <c r="P76" s="758"/>
      <c r="Q76" s="758"/>
      <c r="R76" s="758"/>
      <c r="S76" s="758"/>
      <c r="T76" s="758"/>
      <c r="U76" s="758"/>
      <c r="V76" s="757"/>
      <c r="W76" s="757"/>
      <c r="X76" s="757"/>
      <c r="Y76" s="757"/>
      <c r="Z76" s="757"/>
      <c r="AA76" s="757"/>
      <c r="AB76" s="757"/>
      <c r="AC76" s="757"/>
      <c r="AD76" s="758"/>
      <c r="AE76" s="757"/>
      <c r="AF76" s="757"/>
      <c r="AG76" s="758"/>
      <c r="AH76" s="758"/>
      <c r="AI76" s="758"/>
      <c r="AJ76" s="757"/>
      <c r="AK76" s="757"/>
      <c r="AL76" s="757"/>
      <c r="AM76" s="758"/>
      <c r="AN76" s="758"/>
      <c r="AO76" s="758"/>
    </row>
    <row r="77" spans="2:41">
      <c r="B77" s="755"/>
      <c r="D77" s="755"/>
      <c r="E77" s="755"/>
      <c r="F77" s="755"/>
      <c r="G77" s="760"/>
      <c r="H77" s="760"/>
      <c r="I77" s="757"/>
      <c r="J77" s="757"/>
      <c r="K77" s="757"/>
      <c r="L77" s="757"/>
      <c r="M77" s="757"/>
      <c r="N77" s="757"/>
      <c r="O77" s="758"/>
      <c r="P77" s="758"/>
      <c r="Q77" s="758"/>
      <c r="R77" s="758"/>
      <c r="S77" s="758"/>
      <c r="T77" s="758"/>
      <c r="U77" s="758"/>
      <c r="V77" s="757"/>
      <c r="W77" s="757"/>
      <c r="X77" s="757"/>
      <c r="Y77" s="757"/>
      <c r="Z77" s="757"/>
      <c r="AA77" s="757"/>
      <c r="AB77" s="757"/>
      <c r="AC77" s="757"/>
      <c r="AD77" s="758"/>
      <c r="AE77" s="757"/>
      <c r="AF77" s="757"/>
      <c r="AG77" s="758"/>
      <c r="AH77" s="758"/>
      <c r="AI77" s="758"/>
      <c r="AJ77" s="757"/>
      <c r="AK77" s="757"/>
      <c r="AL77" s="757"/>
      <c r="AM77" s="758"/>
      <c r="AN77" s="758"/>
      <c r="AO77" s="758"/>
    </row>
    <row r="78" spans="2:41">
      <c r="B78" s="755"/>
      <c r="D78" s="755"/>
      <c r="E78" s="755"/>
      <c r="F78" s="755"/>
      <c r="G78" s="760"/>
      <c r="H78" s="760"/>
      <c r="I78" s="757"/>
      <c r="J78" s="757"/>
      <c r="K78" s="757"/>
      <c r="L78" s="757"/>
      <c r="M78" s="757"/>
      <c r="N78" s="757"/>
      <c r="O78" s="758"/>
      <c r="P78" s="758"/>
      <c r="Q78" s="758"/>
      <c r="R78" s="758"/>
      <c r="S78" s="758"/>
      <c r="T78" s="758"/>
      <c r="U78" s="758"/>
      <c r="V78" s="757"/>
      <c r="W78" s="757"/>
      <c r="X78" s="757"/>
      <c r="Y78" s="757"/>
      <c r="Z78" s="757"/>
      <c r="AA78" s="757"/>
      <c r="AB78" s="757"/>
      <c r="AC78" s="757"/>
      <c r="AD78" s="758"/>
      <c r="AE78" s="757"/>
      <c r="AF78" s="757"/>
      <c r="AG78" s="758"/>
      <c r="AH78" s="758"/>
      <c r="AI78" s="758"/>
      <c r="AJ78" s="757"/>
      <c r="AK78" s="757"/>
      <c r="AL78" s="757"/>
      <c r="AM78" s="758"/>
      <c r="AN78" s="758"/>
      <c r="AO78" s="758"/>
    </row>
    <row r="79" spans="2:41">
      <c r="B79" s="755"/>
      <c r="D79" s="755"/>
      <c r="E79" s="755"/>
      <c r="F79" s="755"/>
      <c r="G79" s="760"/>
      <c r="H79" s="760"/>
      <c r="I79" s="757"/>
      <c r="J79" s="757"/>
      <c r="K79" s="757"/>
      <c r="L79" s="757"/>
      <c r="M79" s="757"/>
      <c r="N79" s="757"/>
      <c r="O79" s="758"/>
      <c r="P79" s="758"/>
      <c r="Q79" s="758"/>
      <c r="R79" s="758"/>
      <c r="S79" s="758"/>
      <c r="T79" s="758"/>
      <c r="U79" s="758"/>
      <c r="V79" s="757"/>
      <c r="W79" s="757"/>
      <c r="X79" s="757"/>
      <c r="Y79" s="757"/>
      <c r="Z79" s="757"/>
      <c r="AA79" s="757"/>
      <c r="AB79" s="757"/>
      <c r="AC79" s="757"/>
      <c r="AD79" s="758"/>
      <c r="AE79" s="757"/>
      <c r="AF79" s="757"/>
      <c r="AG79" s="758"/>
      <c r="AH79" s="758"/>
      <c r="AI79" s="758"/>
      <c r="AJ79" s="757"/>
      <c r="AK79" s="757"/>
      <c r="AL79" s="757"/>
      <c r="AM79" s="758"/>
      <c r="AN79" s="758"/>
      <c r="AO79" s="758"/>
    </row>
    <row r="80" spans="2:41">
      <c r="B80" s="755"/>
      <c r="D80" s="755"/>
      <c r="E80" s="755"/>
      <c r="F80" s="755"/>
      <c r="G80" s="760"/>
      <c r="H80" s="760"/>
      <c r="I80" s="757"/>
      <c r="J80" s="757"/>
      <c r="K80" s="757"/>
      <c r="L80" s="757"/>
      <c r="M80" s="757"/>
      <c r="N80" s="757"/>
      <c r="O80" s="758"/>
      <c r="P80" s="758"/>
      <c r="Q80" s="758"/>
      <c r="R80" s="758"/>
      <c r="S80" s="758"/>
      <c r="T80" s="758"/>
      <c r="U80" s="758"/>
      <c r="V80" s="757"/>
      <c r="W80" s="757"/>
      <c r="X80" s="757"/>
      <c r="Y80" s="757"/>
      <c r="Z80" s="757"/>
      <c r="AA80" s="757"/>
      <c r="AB80" s="757"/>
      <c r="AC80" s="757"/>
      <c r="AD80" s="758"/>
      <c r="AE80" s="757"/>
      <c r="AF80" s="757"/>
      <c r="AG80" s="758"/>
      <c r="AH80" s="758"/>
      <c r="AI80" s="758"/>
      <c r="AJ80" s="757"/>
      <c r="AK80" s="757"/>
      <c r="AL80" s="757"/>
      <c r="AM80" s="758"/>
      <c r="AN80" s="758"/>
      <c r="AO80" s="758"/>
    </row>
    <row r="81" spans="2:41">
      <c r="B81" s="755"/>
      <c r="D81" s="755"/>
      <c r="E81" s="755"/>
      <c r="F81" s="755"/>
      <c r="G81" s="760"/>
      <c r="H81" s="760"/>
      <c r="I81" s="757"/>
      <c r="J81" s="757"/>
      <c r="K81" s="757"/>
      <c r="L81" s="757"/>
      <c r="M81" s="757"/>
      <c r="N81" s="757"/>
      <c r="O81" s="758"/>
      <c r="P81" s="758"/>
      <c r="Q81" s="758"/>
      <c r="R81" s="758"/>
      <c r="S81" s="758"/>
      <c r="T81" s="758"/>
      <c r="U81" s="758"/>
      <c r="V81" s="757"/>
      <c r="W81" s="757"/>
      <c r="X81" s="757"/>
      <c r="Y81" s="757"/>
      <c r="Z81" s="757"/>
      <c r="AA81" s="757"/>
      <c r="AB81" s="757"/>
      <c r="AC81" s="757"/>
      <c r="AD81" s="758"/>
      <c r="AE81" s="757"/>
      <c r="AF81" s="757"/>
      <c r="AG81" s="758"/>
      <c r="AH81" s="758"/>
      <c r="AI81" s="758"/>
      <c r="AJ81" s="757"/>
      <c r="AK81" s="757"/>
      <c r="AL81" s="757"/>
      <c r="AM81" s="758"/>
      <c r="AN81" s="758"/>
      <c r="AO81" s="758"/>
    </row>
    <row r="82" spans="2:41">
      <c r="B82" s="755"/>
      <c r="D82" s="755"/>
      <c r="E82" s="755"/>
      <c r="F82" s="755"/>
      <c r="G82" s="760"/>
      <c r="H82" s="760"/>
      <c r="I82" s="757"/>
      <c r="J82" s="757"/>
      <c r="K82" s="757"/>
      <c r="L82" s="757"/>
      <c r="M82" s="757"/>
      <c r="N82" s="757"/>
      <c r="O82" s="758"/>
      <c r="P82" s="758"/>
      <c r="Q82" s="758"/>
      <c r="R82" s="758"/>
      <c r="S82" s="758"/>
      <c r="T82" s="758"/>
      <c r="U82" s="758"/>
      <c r="V82" s="757"/>
      <c r="W82" s="757"/>
      <c r="X82" s="757"/>
      <c r="Y82" s="757"/>
      <c r="Z82" s="757"/>
      <c r="AA82" s="757"/>
      <c r="AB82" s="757"/>
      <c r="AC82" s="757"/>
      <c r="AD82" s="758"/>
      <c r="AE82" s="757"/>
      <c r="AF82" s="757"/>
      <c r="AG82" s="758"/>
      <c r="AH82" s="758"/>
      <c r="AI82" s="758"/>
      <c r="AJ82" s="757"/>
      <c r="AK82" s="757"/>
      <c r="AL82" s="757"/>
      <c r="AM82" s="758"/>
      <c r="AN82" s="758"/>
      <c r="AO82" s="758"/>
    </row>
    <row r="83" spans="2:41">
      <c r="B83" s="755"/>
      <c r="D83" s="755"/>
      <c r="E83" s="755"/>
      <c r="F83" s="755"/>
      <c r="G83" s="760"/>
      <c r="H83" s="760"/>
      <c r="I83" s="757"/>
      <c r="J83" s="757"/>
      <c r="K83" s="757"/>
      <c r="L83" s="757"/>
      <c r="M83" s="757"/>
      <c r="N83" s="757"/>
      <c r="O83" s="758"/>
      <c r="P83" s="758"/>
      <c r="Q83" s="758"/>
      <c r="R83" s="758"/>
      <c r="S83" s="758"/>
      <c r="T83" s="758"/>
      <c r="U83" s="758"/>
      <c r="V83" s="757"/>
      <c r="W83" s="757"/>
      <c r="X83" s="757"/>
      <c r="Y83" s="757"/>
      <c r="Z83" s="757"/>
      <c r="AA83" s="757"/>
      <c r="AB83" s="757"/>
      <c r="AC83" s="757"/>
      <c r="AD83" s="758"/>
      <c r="AE83" s="757"/>
      <c r="AF83" s="757"/>
      <c r="AG83" s="758"/>
      <c r="AH83" s="758"/>
      <c r="AI83" s="758"/>
      <c r="AJ83" s="757"/>
      <c r="AK83" s="757"/>
      <c r="AL83" s="757"/>
      <c r="AM83" s="758"/>
      <c r="AN83" s="758"/>
      <c r="AO83" s="758"/>
    </row>
    <row r="84" spans="2:41">
      <c r="B84" s="755"/>
      <c r="D84" s="755"/>
      <c r="E84" s="755"/>
      <c r="F84" s="755"/>
      <c r="G84" s="760"/>
      <c r="H84" s="760"/>
      <c r="I84" s="757"/>
      <c r="J84" s="757"/>
      <c r="K84" s="757"/>
      <c r="L84" s="757"/>
      <c r="M84" s="757"/>
      <c r="N84" s="757"/>
      <c r="O84" s="758"/>
      <c r="P84" s="758"/>
      <c r="Q84" s="758"/>
      <c r="R84" s="758"/>
      <c r="S84" s="758"/>
      <c r="T84" s="758"/>
      <c r="U84" s="758"/>
      <c r="V84" s="757"/>
      <c r="W84" s="757"/>
      <c r="X84" s="757"/>
      <c r="Y84" s="757"/>
      <c r="Z84" s="757"/>
      <c r="AA84" s="757"/>
      <c r="AB84" s="757"/>
      <c r="AC84" s="757"/>
      <c r="AD84" s="758"/>
      <c r="AE84" s="757"/>
      <c r="AF84" s="757"/>
      <c r="AG84" s="758"/>
      <c r="AH84" s="758"/>
      <c r="AI84" s="758"/>
      <c r="AJ84" s="757"/>
      <c r="AK84" s="757"/>
      <c r="AL84" s="757"/>
      <c r="AM84" s="758"/>
      <c r="AN84" s="758"/>
      <c r="AO84" s="758"/>
    </row>
    <row r="85" spans="2:41">
      <c r="B85" s="755"/>
      <c r="D85" s="755"/>
      <c r="E85" s="755"/>
      <c r="F85" s="755"/>
      <c r="G85" s="760"/>
      <c r="H85" s="760"/>
      <c r="I85" s="757"/>
      <c r="J85" s="757"/>
      <c r="K85" s="757"/>
      <c r="L85" s="757"/>
      <c r="M85" s="757"/>
      <c r="N85" s="757"/>
      <c r="O85" s="758"/>
      <c r="P85" s="758"/>
      <c r="Q85" s="758"/>
      <c r="R85" s="758"/>
      <c r="S85" s="758"/>
      <c r="T85" s="758"/>
      <c r="U85" s="758"/>
      <c r="V85" s="757"/>
      <c r="W85" s="757"/>
      <c r="X85" s="757"/>
      <c r="Y85" s="757"/>
      <c r="Z85" s="757"/>
      <c r="AA85" s="757"/>
      <c r="AB85" s="757"/>
      <c r="AC85" s="757"/>
      <c r="AD85" s="758"/>
      <c r="AE85" s="757"/>
      <c r="AF85" s="757"/>
      <c r="AG85" s="758"/>
      <c r="AH85" s="758"/>
      <c r="AI85" s="758"/>
      <c r="AJ85" s="757"/>
      <c r="AK85" s="757"/>
      <c r="AL85" s="757"/>
      <c r="AM85" s="758"/>
      <c r="AN85" s="758"/>
      <c r="AO85" s="758"/>
    </row>
    <row r="86" spans="2:41">
      <c r="B86" s="755"/>
      <c r="D86" s="755"/>
      <c r="E86" s="755"/>
      <c r="F86" s="755"/>
      <c r="G86" s="760"/>
      <c r="H86" s="760"/>
      <c r="I86" s="757"/>
      <c r="J86" s="757"/>
      <c r="K86" s="757"/>
      <c r="L86" s="757"/>
      <c r="M86" s="757"/>
      <c r="N86" s="757"/>
      <c r="O86" s="758"/>
      <c r="P86" s="758"/>
      <c r="Q86" s="758"/>
      <c r="R86" s="758"/>
      <c r="S86" s="758"/>
      <c r="T86" s="758"/>
      <c r="U86" s="758"/>
      <c r="V86" s="757"/>
      <c r="W86" s="757"/>
      <c r="X86" s="757"/>
      <c r="Y86" s="757"/>
      <c r="Z86" s="757"/>
      <c r="AA86" s="757"/>
      <c r="AB86" s="757"/>
      <c r="AC86" s="757"/>
      <c r="AD86" s="758"/>
      <c r="AE86" s="757"/>
      <c r="AF86" s="757"/>
      <c r="AG86" s="758"/>
      <c r="AH86" s="758"/>
      <c r="AI86" s="758"/>
      <c r="AJ86" s="757"/>
      <c r="AK86" s="757"/>
      <c r="AL86" s="757"/>
      <c r="AM86" s="758"/>
      <c r="AN86" s="758"/>
      <c r="AO86" s="758"/>
    </row>
    <row r="87" spans="2:41">
      <c r="B87" s="755"/>
      <c r="D87" s="755"/>
      <c r="E87" s="755"/>
      <c r="F87" s="755"/>
      <c r="G87" s="760"/>
      <c r="H87" s="760"/>
      <c r="I87" s="757"/>
      <c r="J87" s="757"/>
      <c r="K87" s="757"/>
      <c r="L87" s="757"/>
      <c r="M87" s="757"/>
      <c r="N87" s="757"/>
      <c r="O87" s="758"/>
      <c r="P87" s="758"/>
      <c r="Q87" s="758"/>
      <c r="R87" s="758"/>
      <c r="S87" s="758"/>
      <c r="T87" s="758"/>
      <c r="U87" s="758"/>
      <c r="V87" s="757"/>
      <c r="W87" s="757"/>
      <c r="X87" s="757"/>
      <c r="Y87" s="757"/>
      <c r="Z87" s="757"/>
      <c r="AA87" s="757"/>
      <c r="AB87" s="757"/>
      <c r="AC87" s="757"/>
      <c r="AD87" s="758"/>
      <c r="AE87" s="757"/>
      <c r="AF87" s="757"/>
      <c r="AG87" s="758"/>
      <c r="AH87" s="758"/>
      <c r="AI87" s="758"/>
      <c r="AJ87" s="757"/>
      <c r="AK87" s="757"/>
      <c r="AL87" s="757"/>
      <c r="AM87" s="758"/>
      <c r="AN87" s="758"/>
      <c r="AO87" s="758"/>
    </row>
    <row r="88" spans="2:41">
      <c r="B88" s="755"/>
      <c r="D88" s="755"/>
      <c r="E88" s="755"/>
      <c r="F88" s="755"/>
      <c r="G88" s="760"/>
      <c r="H88" s="760"/>
      <c r="I88" s="757"/>
      <c r="J88" s="757"/>
      <c r="K88" s="757"/>
      <c r="L88" s="757"/>
      <c r="M88" s="757"/>
      <c r="N88" s="757"/>
      <c r="O88" s="758"/>
      <c r="P88" s="758"/>
      <c r="Q88" s="758"/>
      <c r="R88" s="758"/>
      <c r="S88" s="758"/>
      <c r="T88" s="758"/>
      <c r="U88" s="758"/>
      <c r="V88" s="757"/>
      <c r="W88" s="757"/>
      <c r="X88" s="757"/>
      <c r="Y88" s="757"/>
      <c r="Z88" s="757"/>
      <c r="AA88" s="757"/>
      <c r="AB88" s="757"/>
      <c r="AC88" s="757"/>
      <c r="AD88" s="758"/>
      <c r="AE88" s="757"/>
      <c r="AF88" s="757"/>
      <c r="AG88" s="758"/>
      <c r="AH88" s="758"/>
      <c r="AI88" s="758"/>
      <c r="AJ88" s="757"/>
      <c r="AK88" s="757"/>
      <c r="AL88" s="757"/>
      <c r="AM88" s="758"/>
      <c r="AN88" s="758"/>
      <c r="AO88" s="758"/>
    </row>
    <row r="89" spans="2:41">
      <c r="B89" s="755"/>
      <c r="D89" s="755"/>
      <c r="E89" s="755"/>
      <c r="F89" s="755"/>
      <c r="G89" s="760"/>
      <c r="H89" s="760"/>
      <c r="I89" s="757"/>
      <c r="J89" s="757"/>
      <c r="K89" s="757"/>
      <c r="L89" s="757"/>
      <c r="M89" s="757"/>
      <c r="N89" s="757"/>
      <c r="O89" s="758"/>
      <c r="P89" s="758"/>
      <c r="Q89" s="758"/>
      <c r="R89" s="758"/>
      <c r="S89" s="758"/>
      <c r="T89" s="758"/>
      <c r="U89" s="758"/>
      <c r="V89" s="757"/>
      <c r="W89" s="757"/>
      <c r="X89" s="757"/>
      <c r="Y89" s="757"/>
      <c r="Z89" s="757"/>
      <c r="AA89" s="757"/>
      <c r="AB89" s="757"/>
      <c r="AC89" s="757"/>
      <c r="AD89" s="758"/>
      <c r="AE89" s="757"/>
      <c r="AF89" s="757"/>
      <c r="AG89" s="758"/>
      <c r="AH89" s="758"/>
      <c r="AI89" s="758"/>
      <c r="AJ89" s="757"/>
      <c r="AK89" s="757"/>
      <c r="AL89" s="757"/>
      <c r="AM89" s="758"/>
      <c r="AN89" s="758"/>
      <c r="AO89" s="758"/>
    </row>
    <row r="90" spans="2:41">
      <c r="B90" s="755"/>
      <c r="D90" s="755"/>
      <c r="E90" s="755"/>
      <c r="F90" s="755"/>
      <c r="G90" s="760"/>
      <c r="H90" s="760"/>
      <c r="I90" s="757"/>
      <c r="J90" s="757"/>
      <c r="K90" s="757"/>
      <c r="L90" s="757"/>
      <c r="M90" s="757"/>
      <c r="N90" s="757"/>
      <c r="O90" s="758"/>
      <c r="P90" s="758"/>
      <c r="Q90" s="758"/>
      <c r="R90" s="758"/>
      <c r="S90" s="758"/>
      <c r="T90" s="758"/>
      <c r="U90" s="758"/>
      <c r="V90" s="757"/>
      <c r="W90" s="757"/>
      <c r="X90" s="757"/>
      <c r="Y90" s="757"/>
      <c r="Z90" s="757"/>
      <c r="AA90" s="757"/>
      <c r="AB90" s="757"/>
      <c r="AC90" s="757"/>
      <c r="AD90" s="758"/>
      <c r="AE90" s="757"/>
      <c r="AF90" s="757"/>
      <c r="AG90" s="758"/>
      <c r="AH90" s="758"/>
      <c r="AI90" s="758"/>
      <c r="AJ90" s="757"/>
      <c r="AK90" s="757"/>
      <c r="AL90" s="757"/>
      <c r="AM90" s="758"/>
      <c r="AN90" s="758"/>
      <c r="AO90" s="758"/>
    </row>
    <row r="91" spans="2:41">
      <c r="B91" s="755"/>
      <c r="D91" s="755"/>
      <c r="E91" s="755"/>
      <c r="F91" s="755"/>
      <c r="G91" s="760"/>
      <c r="H91" s="760"/>
      <c r="I91" s="757"/>
      <c r="J91" s="757"/>
      <c r="K91" s="757"/>
      <c r="L91" s="757"/>
      <c r="M91" s="757"/>
      <c r="N91" s="757"/>
      <c r="O91" s="758"/>
      <c r="P91" s="758"/>
      <c r="Q91" s="758"/>
      <c r="R91" s="758"/>
      <c r="S91" s="758"/>
      <c r="T91" s="758"/>
      <c r="U91" s="758"/>
      <c r="V91" s="757"/>
      <c r="W91" s="757"/>
      <c r="X91" s="757"/>
      <c r="Y91" s="757"/>
      <c r="Z91" s="757"/>
      <c r="AA91" s="757"/>
      <c r="AB91" s="757"/>
      <c r="AC91" s="757"/>
      <c r="AD91" s="758"/>
      <c r="AE91" s="757"/>
      <c r="AF91" s="757"/>
      <c r="AG91" s="758"/>
      <c r="AH91" s="758"/>
      <c r="AI91" s="758"/>
      <c r="AJ91" s="757"/>
      <c r="AK91" s="757"/>
      <c r="AL91" s="757"/>
      <c r="AM91" s="758"/>
      <c r="AN91" s="758"/>
      <c r="AO91" s="758"/>
    </row>
    <row r="92" spans="2:41">
      <c r="B92" s="755"/>
      <c r="D92" s="755"/>
      <c r="E92" s="755"/>
      <c r="F92" s="755"/>
      <c r="G92" s="760"/>
      <c r="H92" s="760"/>
      <c r="I92" s="757"/>
      <c r="J92" s="757"/>
      <c r="K92" s="757"/>
      <c r="L92" s="757"/>
      <c r="M92" s="757"/>
      <c r="N92" s="757"/>
      <c r="O92" s="758"/>
      <c r="P92" s="758"/>
      <c r="Q92" s="758"/>
      <c r="R92" s="758"/>
      <c r="S92" s="758"/>
      <c r="T92" s="758"/>
      <c r="U92" s="758"/>
      <c r="V92" s="757"/>
      <c r="W92" s="757"/>
      <c r="X92" s="757"/>
      <c r="Y92" s="757"/>
      <c r="Z92" s="757"/>
      <c r="AA92" s="757"/>
      <c r="AB92" s="757"/>
      <c r="AC92" s="757"/>
      <c r="AD92" s="758"/>
      <c r="AE92" s="757"/>
      <c r="AF92" s="757"/>
      <c r="AG92" s="758"/>
      <c r="AH92" s="758"/>
      <c r="AI92" s="758"/>
      <c r="AJ92" s="757"/>
      <c r="AK92" s="757"/>
      <c r="AL92" s="757"/>
      <c r="AM92" s="758"/>
      <c r="AN92" s="758"/>
      <c r="AO92" s="758"/>
    </row>
    <row r="93" spans="2:41">
      <c r="B93" s="755"/>
      <c r="D93" s="755"/>
      <c r="E93" s="755"/>
      <c r="F93" s="755"/>
      <c r="G93" s="760"/>
      <c r="H93" s="760"/>
      <c r="I93" s="757"/>
      <c r="J93" s="757"/>
      <c r="K93" s="757"/>
      <c r="L93" s="757"/>
      <c r="M93" s="757"/>
      <c r="N93" s="757"/>
      <c r="O93" s="758"/>
      <c r="P93" s="758"/>
      <c r="Q93" s="758"/>
      <c r="R93" s="758"/>
      <c r="S93" s="758"/>
      <c r="T93" s="758"/>
      <c r="U93" s="758"/>
      <c r="V93" s="757"/>
      <c r="W93" s="757"/>
      <c r="X93" s="757"/>
      <c r="Y93" s="757"/>
      <c r="Z93" s="757"/>
      <c r="AA93" s="757"/>
      <c r="AB93" s="757"/>
      <c r="AC93" s="757"/>
      <c r="AD93" s="758"/>
      <c r="AE93" s="757"/>
      <c r="AF93" s="757"/>
      <c r="AG93" s="758"/>
      <c r="AH93" s="758"/>
      <c r="AI93" s="758"/>
      <c r="AJ93" s="757"/>
      <c r="AK93" s="757"/>
      <c r="AL93" s="757"/>
      <c r="AM93" s="758"/>
      <c r="AN93" s="758"/>
      <c r="AO93" s="758"/>
    </row>
    <row r="94" spans="2:41">
      <c r="B94" s="755"/>
      <c r="D94" s="755"/>
      <c r="E94" s="755"/>
      <c r="F94" s="755"/>
      <c r="G94" s="760"/>
      <c r="H94" s="760"/>
      <c r="I94" s="757"/>
      <c r="J94" s="757"/>
      <c r="K94" s="757"/>
      <c r="L94" s="757"/>
      <c r="M94" s="757"/>
      <c r="N94" s="757"/>
      <c r="O94" s="758"/>
      <c r="P94" s="758"/>
      <c r="Q94" s="758"/>
      <c r="R94" s="758"/>
      <c r="S94" s="758"/>
      <c r="T94" s="758"/>
      <c r="U94" s="758"/>
      <c r="V94" s="757"/>
      <c r="W94" s="757"/>
      <c r="X94" s="757"/>
      <c r="Y94" s="757"/>
      <c r="Z94" s="757"/>
      <c r="AA94" s="757"/>
      <c r="AB94" s="757"/>
      <c r="AC94" s="757"/>
      <c r="AD94" s="758"/>
      <c r="AE94" s="757"/>
      <c r="AF94" s="757"/>
      <c r="AG94" s="758"/>
      <c r="AH94" s="758"/>
      <c r="AI94" s="758"/>
      <c r="AJ94" s="757"/>
      <c r="AK94" s="757"/>
      <c r="AL94" s="757"/>
      <c r="AM94" s="758"/>
      <c r="AN94" s="758"/>
      <c r="AO94" s="758"/>
    </row>
    <row r="95" spans="2:41">
      <c r="B95" s="755"/>
      <c r="D95" s="755"/>
      <c r="E95" s="755"/>
      <c r="F95" s="755"/>
      <c r="G95" s="760"/>
      <c r="H95" s="760"/>
      <c r="I95" s="757"/>
      <c r="J95" s="757"/>
      <c r="K95" s="757"/>
      <c r="L95" s="757"/>
      <c r="M95" s="757"/>
      <c r="N95" s="757"/>
      <c r="O95" s="758"/>
      <c r="P95" s="758"/>
      <c r="Q95" s="758"/>
      <c r="R95" s="758"/>
      <c r="S95" s="758"/>
      <c r="T95" s="758"/>
      <c r="U95" s="758"/>
      <c r="V95" s="757"/>
      <c r="W95" s="757"/>
      <c r="X95" s="757"/>
      <c r="Y95" s="757"/>
      <c r="Z95" s="757"/>
      <c r="AA95" s="757"/>
      <c r="AB95" s="757"/>
      <c r="AC95" s="757"/>
      <c r="AD95" s="758"/>
      <c r="AE95" s="757"/>
      <c r="AF95" s="757"/>
      <c r="AG95" s="758"/>
      <c r="AH95" s="758"/>
      <c r="AI95" s="758"/>
      <c r="AJ95" s="757"/>
      <c r="AK95" s="757"/>
      <c r="AL95" s="757"/>
      <c r="AM95" s="758"/>
      <c r="AN95" s="758"/>
      <c r="AO95" s="758"/>
    </row>
    <row r="96" spans="2:41">
      <c r="B96" s="755"/>
      <c r="D96" s="755"/>
      <c r="E96" s="755"/>
      <c r="F96" s="755"/>
      <c r="G96" s="760"/>
      <c r="H96" s="760"/>
      <c r="I96" s="757"/>
      <c r="J96" s="757"/>
      <c r="K96" s="757"/>
      <c r="L96" s="757"/>
      <c r="M96" s="757"/>
      <c r="N96" s="757"/>
      <c r="O96" s="758"/>
      <c r="P96" s="758"/>
      <c r="Q96" s="758"/>
      <c r="R96" s="758"/>
      <c r="S96" s="758"/>
      <c r="T96" s="758"/>
      <c r="U96" s="758"/>
      <c r="V96" s="757"/>
      <c r="W96" s="757"/>
      <c r="X96" s="757"/>
      <c r="Y96" s="757"/>
      <c r="Z96" s="757"/>
      <c r="AA96" s="757"/>
      <c r="AB96" s="757"/>
      <c r="AC96" s="757"/>
      <c r="AD96" s="758"/>
      <c r="AE96" s="757"/>
      <c r="AF96" s="757"/>
      <c r="AG96" s="758"/>
      <c r="AH96" s="758"/>
      <c r="AI96" s="758"/>
      <c r="AJ96" s="757"/>
      <c r="AK96" s="757"/>
      <c r="AL96" s="757"/>
      <c r="AM96" s="758"/>
      <c r="AN96" s="758"/>
      <c r="AO96" s="758"/>
    </row>
    <row r="97" spans="2:41">
      <c r="B97" s="755"/>
      <c r="D97" s="755"/>
      <c r="E97" s="755"/>
      <c r="F97" s="755"/>
      <c r="G97" s="760"/>
      <c r="H97" s="760"/>
      <c r="I97" s="757"/>
      <c r="J97" s="757"/>
      <c r="K97" s="757"/>
      <c r="L97" s="757"/>
      <c r="M97" s="757"/>
      <c r="N97" s="757"/>
      <c r="O97" s="758"/>
      <c r="P97" s="758"/>
      <c r="Q97" s="758"/>
      <c r="R97" s="758"/>
      <c r="S97" s="758"/>
      <c r="T97" s="758"/>
      <c r="U97" s="758"/>
      <c r="V97" s="757"/>
      <c r="W97" s="757"/>
      <c r="X97" s="757"/>
      <c r="Y97" s="757"/>
      <c r="Z97" s="757"/>
      <c r="AA97" s="757"/>
      <c r="AB97" s="757"/>
      <c r="AC97" s="757"/>
      <c r="AD97" s="758"/>
      <c r="AE97" s="757"/>
      <c r="AF97" s="757"/>
      <c r="AG97" s="758"/>
      <c r="AH97" s="758"/>
      <c r="AI97" s="758"/>
      <c r="AJ97" s="757"/>
      <c r="AK97" s="757"/>
      <c r="AL97" s="757"/>
      <c r="AM97" s="758"/>
      <c r="AN97" s="758"/>
      <c r="AO97" s="758"/>
    </row>
    <row r="98" spans="2:41">
      <c r="B98" s="755"/>
      <c r="D98" s="755"/>
      <c r="E98" s="755"/>
      <c r="F98" s="755"/>
      <c r="G98" s="760"/>
      <c r="H98" s="760"/>
      <c r="I98" s="757"/>
      <c r="J98" s="757"/>
      <c r="K98" s="757"/>
      <c r="L98" s="757"/>
      <c r="M98" s="757"/>
      <c r="N98" s="757"/>
      <c r="O98" s="758"/>
      <c r="P98" s="758"/>
      <c r="Q98" s="758"/>
      <c r="R98" s="758"/>
      <c r="S98" s="758"/>
      <c r="T98" s="758"/>
      <c r="U98" s="758"/>
      <c r="V98" s="757"/>
      <c r="W98" s="757"/>
      <c r="X98" s="757"/>
      <c r="Y98" s="757"/>
      <c r="Z98" s="757"/>
      <c r="AA98" s="757"/>
      <c r="AB98" s="757"/>
      <c r="AC98" s="757"/>
      <c r="AD98" s="758"/>
      <c r="AE98" s="757"/>
      <c r="AF98" s="757"/>
      <c r="AG98" s="758"/>
      <c r="AH98" s="758"/>
      <c r="AI98" s="758"/>
      <c r="AJ98" s="757"/>
      <c r="AK98" s="757"/>
      <c r="AL98" s="757"/>
      <c r="AM98" s="758"/>
      <c r="AN98" s="758"/>
      <c r="AO98" s="758"/>
    </row>
    <row r="99" spans="2:41">
      <c r="B99" s="755"/>
      <c r="D99" s="755"/>
      <c r="E99" s="755"/>
      <c r="F99" s="755"/>
      <c r="G99" s="760"/>
      <c r="H99" s="760"/>
      <c r="I99" s="757"/>
      <c r="J99" s="757"/>
      <c r="K99" s="757"/>
      <c r="L99" s="757"/>
      <c r="M99" s="757"/>
      <c r="N99" s="757"/>
      <c r="O99" s="758"/>
      <c r="P99" s="758"/>
      <c r="Q99" s="758"/>
      <c r="R99" s="758"/>
      <c r="S99" s="758"/>
      <c r="T99" s="758"/>
      <c r="U99" s="758"/>
      <c r="V99" s="757"/>
      <c r="W99" s="757"/>
      <c r="X99" s="757"/>
      <c r="Y99" s="757"/>
      <c r="Z99" s="757"/>
      <c r="AA99" s="757"/>
      <c r="AB99" s="757"/>
      <c r="AC99" s="757"/>
      <c r="AD99" s="758"/>
      <c r="AE99" s="757"/>
      <c r="AF99" s="757"/>
      <c r="AG99" s="758"/>
      <c r="AH99" s="758"/>
      <c r="AI99" s="758"/>
      <c r="AJ99" s="757"/>
      <c r="AK99" s="757"/>
      <c r="AL99" s="757"/>
      <c r="AM99" s="758"/>
      <c r="AN99" s="758"/>
      <c r="AO99" s="758"/>
    </row>
    <row r="100" spans="2:41">
      <c r="B100" s="755"/>
      <c r="D100" s="755"/>
      <c r="E100" s="755"/>
      <c r="F100" s="755"/>
      <c r="G100" s="760"/>
      <c r="H100" s="760"/>
      <c r="I100" s="757"/>
      <c r="J100" s="757"/>
      <c r="K100" s="757"/>
      <c r="L100" s="757"/>
      <c r="M100" s="757"/>
      <c r="N100" s="757"/>
      <c r="O100" s="758"/>
      <c r="P100" s="758"/>
      <c r="Q100" s="758"/>
      <c r="R100" s="758"/>
      <c r="S100" s="758"/>
      <c r="T100" s="758"/>
      <c r="U100" s="758"/>
      <c r="V100" s="757"/>
      <c r="W100" s="757"/>
      <c r="X100" s="757"/>
      <c r="Y100" s="757"/>
      <c r="Z100" s="757"/>
      <c r="AA100" s="757"/>
      <c r="AB100" s="757"/>
      <c r="AC100" s="757"/>
      <c r="AD100" s="758"/>
      <c r="AE100" s="757"/>
      <c r="AF100" s="757"/>
      <c r="AG100" s="758"/>
      <c r="AH100" s="758"/>
      <c r="AI100" s="758"/>
      <c r="AJ100" s="757"/>
      <c r="AK100" s="757"/>
      <c r="AL100" s="757"/>
      <c r="AM100" s="758"/>
      <c r="AN100" s="758"/>
      <c r="AO100" s="758"/>
    </row>
    <row r="101" spans="2:41">
      <c r="B101" s="755"/>
      <c r="D101" s="755"/>
      <c r="E101" s="755"/>
      <c r="F101" s="755"/>
      <c r="G101" s="760"/>
      <c r="H101" s="760"/>
      <c r="I101" s="757"/>
      <c r="J101" s="757"/>
      <c r="K101" s="757"/>
      <c r="L101" s="757"/>
      <c r="M101" s="757"/>
      <c r="N101" s="757"/>
      <c r="O101" s="758"/>
      <c r="P101" s="758"/>
      <c r="Q101" s="758"/>
      <c r="R101" s="758"/>
      <c r="S101" s="758"/>
      <c r="T101" s="758"/>
      <c r="U101" s="758"/>
      <c r="V101" s="757"/>
      <c r="W101" s="757"/>
      <c r="X101" s="757"/>
      <c r="Y101" s="757"/>
      <c r="Z101" s="757"/>
      <c r="AA101" s="757"/>
      <c r="AB101" s="757"/>
      <c r="AC101" s="757"/>
      <c r="AD101" s="758"/>
      <c r="AE101" s="757"/>
      <c r="AF101" s="757"/>
      <c r="AG101" s="758"/>
      <c r="AH101" s="758"/>
      <c r="AI101" s="758"/>
      <c r="AJ101" s="757"/>
      <c r="AK101" s="757"/>
      <c r="AL101" s="757"/>
      <c r="AM101" s="758"/>
      <c r="AN101" s="758"/>
      <c r="AO101" s="758"/>
    </row>
    <row r="102" spans="2:41">
      <c r="B102" s="755"/>
      <c r="D102" s="755"/>
      <c r="E102" s="755"/>
      <c r="F102" s="755"/>
      <c r="G102" s="760"/>
      <c r="H102" s="760"/>
      <c r="I102" s="757"/>
      <c r="J102" s="757"/>
      <c r="K102" s="757"/>
      <c r="L102" s="757"/>
      <c r="M102" s="757"/>
      <c r="N102" s="757"/>
      <c r="O102" s="758"/>
      <c r="P102" s="758"/>
      <c r="Q102" s="758"/>
      <c r="R102" s="758"/>
      <c r="S102" s="758"/>
      <c r="T102" s="758"/>
      <c r="U102" s="758"/>
      <c r="V102" s="757"/>
      <c r="W102" s="757"/>
      <c r="X102" s="757"/>
      <c r="Y102" s="757"/>
      <c r="Z102" s="757"/>
      <c r="AA102" s="757"/>
      <c r="AB102" s="757"/>
      <c r="AC102" s="757"/>
      <c r="AD102" s="758"/>
      <c r="AE102" s="757"/>
      <c r="AF102" s="757"/>
      <c r="AG102" s="758"/>
      <c r="AH102" s="758"/>
      <c r="AI102" s="758"/>
      <c r="AJ102" s="757"/>
      <c r="AK102" s="757"/>
      <c r="AL102" s="757"/>
      <c r="AM102" s="758"/>
      <c r="AN102" s="758"/>
      <c r="AO102" s="758"/>
    </row>
    <row r="103" spans="2:41">
      <c r="B103" s="755"/>
      <c r="D103" s="755"/>
      <c r="E103" s="755"/>
      <c r="F103" s="755"/>
      <c r="G103" s="760"/>
      <c r="H103" s="760"/>
      <c r="I103" s="757"/>
      <c r="J103" s="757"/>
      <c r="K103" s="757"/>
      <c r="L103" s="757"/>
      <c r="M103" s="757"/>
      <c r="N103" s="757"/>
      <c r="O103" s="758"/>
      <c r="P103" s="758"/>
      <c r="Q103" s="758"/>
      <c r="R103" s="758"/>
      <c r="S103" s="758"/>
      <c r="T103" s="758"/>
      <c r="U103" s="758"/>
      <c r="V103" s="757"/>
      <c r="W103" s="757"/>
      <c r="X103" s="757"/>
      <c r="Y103" s="757"/>
      <c r="Z103" s="757"/>
      <c r="AA103" s="757"/>
      <c r="AB103" s="757"/>
      <c r="AC103" s="757"/>
      <c r="AD103" s="758"/>
      <c r="AE103" s="757"/>
      <c r="AF103" s="757"/>
      <c r="AG103" s="758"/>
      <c r="AH103" s="758"/>
      <c r="AI103" s="758"/>
      <c r="AJ103" s="757"/>
      <c r="AK103" s="757"/>
      <c r="AL103" s="757"/>
      <c r="AM103" s="758"/>
      <c r="AN103" s="758"/>
      <c r="AO103" s="758"/>
    </row>
    <row r="104" spans="2:41">
      <c r="B104" s="755"/>
      <c r="D104" s="755"/>
      <c r="E104" s="755"/>
      <c r="F104" s="755"/>
      <c r="G104" s="760"/>
      <c r="H104" s="760"/>
      <c r="I104" s="757"/>
      <c r="J104" s="757"/>
      <c r="K104" s="757"/>
      <c r="L104" s="757"/>
      <c r="M104" s="757"/>
      <c r="N104" s="757"/>
      <c r="O104" s="758"/>
      <c r="P104" s="758"/>
      <c r="Q104" s="758"/>
      <c r="R104" s="758"/>
      <c r="S104" s="758"/>
      <c r="T104" s="758"/>
      <c r="U104" s="758"/>
      <c r="V104" s="757"/>
      <c r="W104" s="757"/>
      <c r="X104" s="757"/>
      <c r="Y104" s="757"/>
      <c r="Z104" s="757"/>
      <c r="AA104" s="757"/>
      <c r="AB104" s="757"/>
      <c r="AC104" s="757"/>
      <c r="AD104" s="758"/>
      <c r="AE104" s="757"/>
      <c r="AF104" s="757"/>
      <c r="AG104" s="758"/>
      <c r="AH104" s="758"/>
      <c r="AI104" s="758"/>
      <c r="AJ104" s="757"/>
      <c r="AK104" s="757"/>
      <c r="AL104" s="757"/>
      <c r="AM104" s="758"/>
      <c r="AN104" s="758"/>
      <c r="AO104" s="758"/>
    </row>
    <row r="105" spans="2:41">
      <c r="B105" s="755"/>
      <c r="D105" s="755"/>
      <c r="E105" s="755"/>
      <c r="F105" s="755"/>
      <c r="G105" s="760"/>
      <c r="H105" s="760"/>
      <c r="I105" s="757"/>
      <c r="J105" s="757"/>
      <c r="K105" s="757"/>
      <c r="L105" s="757"/>
      <c r="M105" s="757"/>
      <c r="N105" s="757"/>
      <c r="O105" s="758"/>
      <c r="P105" s="758"/>
      <c r="Q105" s="758"/>
      <c r="R105" s="758"/>
      <c r="S105" s="758"/>
      <c r="T105" s="758"/>
      <c r="U105" s="758"/>
      <c r="V105" s="757"/>
      <c r="W105" s="757"/>
      <c r="X105" s="757"/>
      <c r="Y105" s="757"/>
      <c r="Z105" s="757"/>
      <c r="AA105" s="757"/>
      <c r="AB105" s="757"/>
      <c r="AC105" s="757"/>
      <c r="AD105" s="758"/>
      <c r="AE105" s="757"/>
      <c r="AF105" s="757"/>
      <c r="AG105" s="758"/>
      <c r="AH105" s="758"/>
      <c r="AI105" s="758"/>
      <c r="AJ105" s="757"/>
      <c r="AK105" s="757"/>
      <c r="AL105" s="757"/>
      <c r="AM105" s="758"/>
      <c r="AN105" s="758"/>
      <c r="AO105" s="758"/>
    </row>
    <row r="106" spans="2:41">
      <c r="B106" s="755"/>
      <c r="D106" s="755"/>
      <c r="E106" s="755"/>
      <c r="F106" s="755"/>
      <c r="G106" s="760"/>
      <c r="H106" s="760"/>
      <c r="I106" s="757"/>
      <c r="J106" s="757"/>
      <c r="K106" s="757"/>
      <c r="L106" s="757"/>
      <c r="M106" s="757"/>
      <c r="N106" s="757"/>
      <c r="O106" s="758"/>
      <c r="P106" s="758"/>
      <c r="Q106" s="758"/>
      <c r="R106" s="758"/>
      <c r="S106" s="758"/>
      <c r="T106" s="758"/>
      <c r="U106" s="758"/>
      <c r="V106" s="757"/>
      <c r="W106" s="757"/>
      <c r="X106" s="757"/>
      <c r="Y106" s="757"/>
      <c r="Z106" s="757"/>
      <c r="AA106" s="757"/>
      <c r="AB106" s="757"/>
      <c r="AC106" s="757"/>
      <c r="AD106" s="758"/>
      <c r="AE106" s="757"/>
      <c r="AF106" s="757"/>
      <c r="AG106" s="758"/>
      <c r="AH106" s="758"/>
      <c r="AI106" s="758"/>
      <c r="AJ106" s="757"/>
      <c r="AK106" s="757"/>
      <c r="AL106" s="757"/>
      <c r="AM106" s="758"/>
      <c r="AN106" s="758"/>
      <c r="AO106" s="758"/>
    </row>
    <row r="107" spans="2:41">
      <c r="B107" s="755"/>
      <c r="D107" s="755"/>
      <c r="E107" s="755"/>
      <c r="F107" s="755"/>
      <c r="G107" s="760"/>
      <c r="H107" s="760"/>
      <c r="I107" s="757"/>
      <c r="J107" s="757"/>
      <c r="K107" s="757"/>
      <c r="L107" s="757"/>
      <c r="M107" s="757"/>
      <c r="N107" s="757"/>
      <c r="O107" s="758"/>
      <c r="P107" s="758"/>
      <c r="Q107" s="758"/>
      <c r="R107" s="758"/>
      <c r="S107" s="758"/>
      <c r="T107" s="758"/>
      <c r="U107" s="758"/>
      <c r="V107" s="757"/>
      <c r="W107" s="757"/>
      <c r="X107" s="757"/>
      <c r="Y107" s="757"/>
      <c r="Z107" s="757"/>
      <c r="AA107" s="757"/>
      <c r="AB107" s="757"/>
      <c r="AC107" s="757"/>
      <c r="AD107" s="758"/>
      <c r="AE107" s="757"/>
      <c r="AF107" s="757"/>
      <c r="AG107" s="758"/>
      <c r="AH107" s="758"/>
      <c r="AI107" s="758"/>
      <c r="AJ107" s="757"/>
      <c r="AK107" s="757"/>
      <c r="AL107" s="757"/>
      <c r="AM107" s="758"/>
      <c r="AN107" s="758"/>
      <c r="AO107" s="758"/>
    </row>
    <row r="108" spans="2:41">
      <c r="B108" s="755"/>
      <c r="D108" s="755"/>
      <c r="E108" s="755"/>
      <c r="F108" s="755"/>
      <c r="G108" s="760"/>
      <c r="H108" s="760"/>
      <c r="I108" s="757"/>
      <c r="J108" s="757"/>
      <c r="K108" s="757"/>
      <c r="L108" s="757"/>
      <c r="M108" s="757"/>
      <c r="N108" s="757"/>
      <c r="O108" s="758"/>
      <c r="P108" s="758"/>
      <c r="Q108" s="758"/>
      <c r="R108" s="758"/>
      <c r="S108" s="758"/>
      <c r="T108" s="758"/>
      <c r="U108" s="758"/>
      <c r="V108" s="757"/>
      <c r="W108" s="757"/>
      <c r="X108" s="757"/>
      <c r="Y108" s="757"/>
      <c r="Z108" s="757"/>
      <c r="AA108" s="757"/>
      <c r="AB108" s="757"/>
      <c r="AC108" s="757"/>
      <c r="AD108" s="758"/>
      <c r="AE108" s="757"/>
      <c r="AF108" s="757"/>
      <c r="AG108" s="758"/>
      <c r="AH108" s="758"/>
      <c r="AI108" s="758"/>
      <c r="AJ108" s="757"/>
      <c r="AK108" s="757"/>
      <c r="AL108" s="757"/>
      <c r="AM108" s="758"/>
      <c r="AN108" s="758"/>
      <c r="AO108" s="758"/>
    </row>
    <row r="109" spans="2:41">
      <c r="B109" s="755"/>
      <c r="D109" s="755"/>
      <c r="E109" s="755"/>
      <c r="F109" s="755"/>
      <c r="G109" s="760"/>
      <c r="H109" s="760"/>
      <c r="I109" s="757"/>
      <c r="J109" s="757"/>
      <c r="K109" s="757"/>
      <c r="L109" s="757"/>
      <c r="M109" s="757"/>
      <c r="N109" s="757"/>
      <c r="O109" s="758"/>
      <c r="P109" s="758"/>
      <c r="Q109" s="758"/>
      <c r="R109" s="758"/>
      <c r="S109" s="758"/>
      <c r="T109" s="758"/>
      <c r="U109" s="758"/>
      <c r="V109" s="757"/>
      <c r="W109" s="757"/>
      <c r="X109" s="757"/>
      <c r="Y109" s="757"/>
      <c r="Z109" s="757"/>
      <c r="AA109" s="757"/>
      <c r="AB109" s="757"/>
      <c r="AC109" s="757"/>
      <c r="AD109" s="758"/>
      <c r="AE109" s="757"/>
      <c r="AF109" s="757"/>
      <c r="AG109" s="758"/>
      <c r="AH109" s="758"/>
      <c r="AI109" s="758"/>
      <c r="AJ109" s="757"/>
      <c r="AK109" s="757"/>
      <c r="AL109" s="757"/>
      <c r="AM109" s="758"/>
      <c r="AN109" s="758"/>
      <c r="AO109" s="758"/>
    </row>
    <row r="110" spans="2:41">
      <c r="B110" s="755"/>
      <c r="D110" s="755"/>
      <c r="E110" s="755"/>
      <c r="F110" s="755"/>
      <c r="G110" s="760"/>
      <c r="H110" s="760"/>
      <c r="I110" s="757"/>
      <c r="J110" s="757"/>
      <c r="K110" s="757"/>
      <c r="L110" s="757"/>
      <c r="M110" s="757"/>
      <c r="N110" s="757"/>
      <c r="O110" s="758"/>
      <c r="P110" s="758"/>
      <c r="Q110" s="758"/>
      <c r="R110" s="758"/>
      <c r="S110" s="758"/>
      <c r="T110" s="758"/>
      <c r="U110" s="758"/>
      <c r="V110" s="757"/>
      <c r="W110" s="757"/>
      <c r="X110" s="757"/>
      <c r="Y110" s="757"/>
      <c r="Z110" s="757"/>
      <c r="AA110" s="757"/>
      <c r="AB110" s="757"/>
      <c r="AC110" s="757"/>
      <c r="AD110" s="758"/>
      <c r="AE110" s="757"/>
      <c r="AF110" s="757"/>
      <c r="AG110" s="758"/>
      <c r="AH110" s="758"/>
      <c r="AI110" s="758"/>
      <c r="AJ110" s="757"/>
      <c r="AK110" s="757"/>
      <c r="AL110" s="757"/>
      <c r="AM110" s="758"/>
      <c r="AN110" s="758"/>
      <c r="AO110" s="758"/>
    </row>
    <row r="111" spans="2:41">
      <c r="B111" s="755"/>
      <c r="D111" s="755"/>
      <c r="E111" s="755"/>
      <c r="F111" s="755"/>
      <c r="G111" s="760"/>
      <c r="H111" s="760"/>
      <c r="I111" s="757"/>
      <c r="J111" s="757"/>
      <c r="K111" s="757"/>
      <c r="L111" s="757"/>
      <c r="M111" s="757"/>
      <c r="N111" s="757"/>
      <c r="O111" s="758"/>
      <c r="P111" s="758"/>
      <c r="Q111" s="758"/>
      <c r="R111" s="758"/>
      <c r="S111" s="758"/>
      <c r="T111" s="758"/>
      <c r="U111" s="758"/>
      <c r="V111" s="757"/>
      <c r="W111" s="757"/>
      <c r="X111" s="757"/>
      <c r="Y111" s="757"/>
      <c r="Z111" s="757"/>
      <c r="AA111" s="757"/>
      <c r="AB111" s="757"/>
      <c r="AC111" s="757"/>
      <c r="AD111" s="758"/>
      <c r="AE111" s="757"/>
      <c r="AF111" s="757"/>
      <c r="AG111" s="758"/>
      <c r="AH111" s="758"/>
      <c r="AI111" s="758"/>
      <c r="AJ111" s="757"/>
      <c r="AK111" s="757"/>
      <c r="AL111" s="757"/>
      <c r="AM111" s="758"/>
      <c r="AN111" s="758"/>
      <c r="AO111" s="758"/>
    </row>
    <row r="112" spans="2:41">
      <c r="B112" s="755"/>
      <c r="D112" s="755"/>
      <c r="E112" s="755"/>
      <c r="F112" s="755"/>
      <c r="G112" s="760"/>
      <c r="H112" s="760"/>
      <c r="I112" s="757"/>
      <c r="J112" s="757"/>
      <c r="K112" s="757"/>
      <c r="L112" s="757"/>
      <c r="M112" s="757"/>
      <c r="N112" s="757"/>
      <c r="O112" s="758"/>
      <c r="P112" s="758"/>
      <c r="Q112" s="758"/>
      <c r="R112" s="758"/>
      <c r="S112" s="758"/>
      <c r="T112" s="758"/>
      <c r="U112" s="758"/>
      <c r="V112" s="757"/>
      <c r="W112" s="757"/>
      <c r="X112" s="757"/>
      <c r="Y112" s="757"/>
      <c r="Z112" s="757"/>
      <c r="AA112" s="757"/>
      <c r="AB112" s="757"/>
      <c r="AC112" s="757"/>
      <c r="AD112" s="758"/>
      <c r="AE112" s="757"/>
      <c r="AF112" s="757"/>
      <c r="AG112" s="758"/>
      <c r="AH112" s="758"/>
      <c r="AI112" s="758"/>
      <c r="AJ112" s="757"/>
      <c r="AK112" s="757"/>
      <c r="AL112" s="757"/>
      <c r="AM112" s="758"/>
      <c r="AN112" s="758"/>
      <c r="AO112" s="758"/>
    </row>
    <row r="113" spans="2:41">
      <c r="B113" s="755"/>
      <c r="D113" s="755"/>
      <c r="E113" s="755"/>
      <c r="F113" s="755"/>
      <c r="G113" s="760"/>
      <c r="H113" s="760"/>
      <c r="I113" s="757"/>
      <c r="J113" s="757"/>
      <c r="K113" s="757"/>
      <c r="L113" s="757"/>
      <c r="M113" s="757"/>
      <c r="N113" s="757"/>
      <c r="O113" s="758"/>
      <c r="P113" s="758"/>
      <c r="Q113" s="758"/>
      <c r="R113" s="758"/>
      <c r="S113" s="758"/>
      <c r="T113" s="758"/>
      <c r="U113" s="758"/>
      <c r="V113" s="757"/>
      <c r="W113" s="757"/>
      <c r="X113" s="757"/>
      <c r="Y113" s="757"/>
      <c r="Z113" s="757"/>
      <c r="AA113" s="757"/>
      <c r="AB113" s="757"/>
      <c r="AC113" s="757"/>
      <c r="AD113" s="758"/>
      <c r="AE113" s="757"/>
      <c r="AF113" s="757"/>
      <c r="AG113" s="758"/>
      <c r="AH113" s="758"/>
      <c r="AI113" s="758"/>
      <c r="AJ113" s="757"/>
      <c r="AK113" s="757"/>
      <c r="AL113" s="757"/>
      <c r="AM113" s="758"/>
      <c r="AN113" s="758"/>
      <c r="AO113" s="758"/>
    </row>
    <row r="114" spans="2:41">
      <c r="B114" s="755"/>
      <c r="D114" s="755"/>
      <c r="E114" s="755"/>
      <c r="F114" s="755"/>
      <c r="G114" s="760"/>
      <c r="H114" s="760"/>
      <c r="I114" s="757"/>
      <c r="J114" s="757"/>
      <c r="K114" s="757"/>
      <c r="L114" s="757"/>
      <c r="M114" s="757"/>
      <c r="N114" s="757"/>
      <c r="O114" s="758"/>
      <c r="P114" s="758"/>
      <c r="Q114" s="758"/>
      <c r="R114" s="758"/>
      <c r="S114" s="758"/>
      <c r="T114" s="758"/>
      <c r="U114" s="758"/>
      <c r="V114" s="757"/>
      <c r="W114" s="757"/>
      <c r="X114" s="757"/>
      <c r="Y114" s="757"/>
      <c r="Z114" s="757"/>
      <c r="AA114" s="757"/>
      <c r="AB114" s="757"/>
      <c r="AC114" s="757"/>
      <c r="AD114" s="758"/>
      <c r="AE114" s="757"/>
      <c r="AF114" s="757"/>
      <c r="AG114" s="758"/>
      <c r="AH114" s="758"/>
      <c r="AI114" s="758"/>
      <c r="AJ114" s="757"/>
      <c r="AK114" s="757"/>
      <c r="AL114" s="757"/>
      <c r="AM114" s="758"/>
      <c r="AN114" s="758"/>
      <c r="AO114" s="758"/>
    </row>
    <row r="115" spans="2:41">
      <c r="B115" s="755"/>
      <c r="D115" s="755"/>
      <c r="E115" s="755"/>
      <c r="F115" s="755"/>
      <c r="G115" s="760"/>
      <c r="H115" s="760"/>
      <c r="I115" s="757"/>
      <c r="J115" s="757"/>
      <c r="K115" s="757"/>
      <c r="L115" s="757"/>
      <c r="M115" s="757"/>
      <c r="N115" s="757"/>
      <c r="O115" s="758"/>
      <c r="P115" s="758"/>
      <c r="Q115" s="758"/>
      <c r="R115" s="758"/>
      <c r="S115" s="758"/>
      <c r="T115" s="758"/>
      <c r="U115" s="758"/>
      <c r="V115" s="757"/>
      <c r="W115" s="757"/>
      <c r="X115" s="757"/>
      <c r="Y115" s="757"/>
      <c r="Z115" s="757"/>
      <c r="AA115" s="757"/>
      <c r="AB115" s="757"/>
      <c r="AC115" s="757"/>
      <c r="AD115" s="758"/>
      <c r="AE115" s="757"/>
      <c r="AF115" s="757"/>
      <c r="AG115" s="758"/>
      <c r="AH115" s="758"/>
      <c r="AI115" s="758"/>
      <c r="AJ115" s="757"/>
      <c r="AK115" s="757"/>
      <c r="AL115" s="757"/>
      <c r="AM115" s="758"/>
      <c r="AN115" s="758"/>
      <c r="AO115" s="758"/>
    </row>
    <row r="116" spans="2:41">
      <c r="B116" s="755"/>
      <c r="D116" s="755"/>
      <c r="E116" s="755"/>
      <c r="F116" s="755"/>
      <c r="G116" s="760"/>
      <c r="H116" s="760"/>
      <c r="I116" s="757"/>
      <c r="J116" s="757"/>
      <c r="K116" s="757"/>
      <c r="L116" s="757"/>
      <c r="M116" s="757"/>
      <c r="N116" s="757"/>
      <c r="O116" s="758"/>
      <c r="P116" s="758"/>
      <c r="Q116" s="758"/>
      <c r="R116" s="758"/>
      <c r="S116" s="758"/>
      <c r="T116" s="758"/>
      <c r="U116" s="758"/>
      <c r="V116" s="757"/>
      <c r="W116" s="757"/>
      <c r="X116" s="757"/>
      <c r="Y116" s="757"/>
      <c r="Z116" s="757"/>
      <c r="AA116" s="757"/>
      <c r="AB116" s="757"/>
      <c r="AC116" s="757"/>
      <c r="AD116" s="758"/>
      <c r="AE116" s="757"/>
      <c r="AF116" s="757"/>
      <c r="AG116" s="758"/>
      <c r="AH116" s="758"/>
      <c r="AI116" s="758"/>
      <c r="AJ116" s="757"/>
      <c r="AK116" s="757"/>
      <c r="AL116" s="757"/>
      <c r="AM116" s="758"/>
      <c r="AN116" s="758"/>
      <c r="AO116" s="758"/>
    </row>
    <row r="117" spans="2:41">
      <c r="B117" s="755"/>
      <c r="D117" s="755"/>
      <c r="E117" s="755"/>
      <c r="F117" s="755"/>
      <c r="G117" s="760"/>
      <c r="H117" s="760"/>
      <c r="I117" s="757"/>
      <c r="J117" s="757"/>
      <c r="K117" s="757"/>
      <c r="L117" s="757"/>
      <c r="M117" s="757"/>
      <c r="N117" s="757"/>
      <c r="O117" s="758"/>
      <c r="P117" s="758"/>
      <c r="Q117" s="758"/>
      <c r="R117" s="758"/>
      <c r="S117" s="758"/>
      <c r="T117" s="758"/>
      <c r="U117" s="758"/>
      <c r="V117" s="757"/>
      <c r="W117" s="757"/>
      <c r="X117" s="757"/>
      <c r="Y117" s="757"/>
      <c r="Z117" s="757"/>
      <c r="AA117" s="757"/>
      <c r="AB117" s="757"/>
      <c r="AC117" s="757"/>
      <c r="AD117" s="758"/>
      <c r="AE117" s="757"/>
      <c r="AF117" s="757"/>
      <c r="AG117" s="758"/>
      <c r="AH117" s="758"/>
      <c r="AI117" s="758"/>
      <c r="AJ117" s="757"/>
      <c r="AK117" s="757"/>
      <c r="AL117" s="757"/>
      <c r="AM117" s="758"/>
      <c r="AN117" s="758"/>
      <c r="AO117" s="758"/>
    </row>
    <row r="118" spans="2:41">
      <c r="B118" s="755"/>
      <c r="D118" s="755"/>
      <c r="E118" s="755"/>
      <c r="F118" s="755"/>
      <c r="G118" s="760"/>
      <c r="H118" s="760"/>
      <c r="I118" s="757"/>
      <c r="J118" s="757"/>
      <c r="K118" s="757"/>
      <c r="L118" s="757"/>
      <c r="M118" s="757"/>
      <c r="N118" s="757"/>
      <c r="O118" s="758"/>
      <c r="P118" s="758"/>
      <c r="Q118" s="758"/>
      <c r="R118" s="758"/>
      <c r="S118" s="758"/>
      <c r="T118" s="758"/>
      <c r="U118" s="758"/>
      <c r="V118" s="757"/>
      <c r="W118" s="757"/>
      <c r="X118" s="757"/>
      <c r="Y118" s="757"/>
      <c r="Z118" s="757"/>
      <c r="AA118" s="757"/>
      <c r="AB118" s="757"/>
      <c r="AC118" s="757"/>
      <c r="AD118" s="758"/>
      <c r="AE118" s="757"/>
      <c r="AF118" s="757"/>
      <c r="AG118" s="758"/>
      <c r="AH118" s="758"/>
      <c r="AI118" s="758"/>
      <c r="AJ118" s="757"/>
      <c r="AK118" s="757"/>
      <c r="AL118" s="757"/>
      <c r="AM118" s="758"/>
      <c r="AN118" s="758"/>
      <c r="AO118" s="758"/>
    </row>
    <row r="119" spans="2:41">
      <c r="B119" s="755"/>
      <c r="D119" s="755"/>
      <c r="E119" s="755"/>
      <c r="F119" s="755"/>
      <c r="G119" s="760"/>
      <c r="H119" s="760"/>
      <c r="I119" s="757"/>
      <c r="J119" s="757"/>
      <c r="K119" s="757"/>
      <c r="L119" s="757"/>
      <c r="M119" s="757"/>
      <c r="N119" s="757"/>
      <c r="O119" s="758"/>
      <c r="P119" s="758"/>
      <c r="Q119" s="758"/>
      <c r="R119" s="758"/>
      <c r="S119" s="758"/>
      <c r="T119" s="758"/>
      <c r="U119" s="758"/>
      <c r="V119" s="757"/>
      <c r="W119" s="757"/>
      <c r="X119" s="757"/>
      <c r="Y119" s="757"/>
      <c r="Z119" s="757"/>
      <c r="AA119" s="757"/>
      <c r="AB119" s="757"/>
      <c r="AC119" s="757"/>
      <c r="AD119" s="758"/>
      <c r="AE119" s="757"/>
      <c r="AF119" s="757"/>
      <c r="AG119" s="758"/>
      <c r="AH119" s="758"/>
      <c r="AI119" s="758"/>
      <c r="AJ119" s="757"/>
      <c r="AK119" s="757"/>
      <c r="AL119" s="757"/>
      <c r="AM119" s="758"/>
      <c r="AN119" s="758"/>
      <c r="AO119" s="758"/>
    </row>
    <row r="120" spans="2:41">
      <c r="B120" s="755"/>
      <c r="D120" s="755"/>
      <c r="E120" s="755"/>
      <c r="F120" s="755"/>
      <c r="G120" s="760"/>
      <c r="H120" s="760"/>
      <c r="I120" s="757"/>
      <c r="J120" s="757"/>
      <c r="K120" s="757"/>
      <c r="L120" s="757"/>
      <c r="M120" s="757"/>
      <c r="N120" s="757"/>
      <c r="O120" s="758"/>
      <c r="P120" s="758"/>
      <c r="Q120" s="758"/>
      <c r="R120" s="758"/>
      <c r="S120" s="758"/>
      <c r="T120" s="758"/>
      <c r="U120" s="758"/>
      <c r="V120" s="757"/>
      <c r="W120" s="757"/>
      <c r="X120" s="757"/>
      <c r="Y120" s="757"/>
      <c r="Z120" s="757"/>
      <c r="AA120" s="757"/>
      <c r="AB120" s="757"/>
      <c r="AC120" s="757"/>
      <c r="AD120" s="758"/>
      <c r="AE120" s="757"/>
      <c r="AF120" s="757"/>
      <c r="AG120" s="758"/>
      <c r="AH120" s="758"/>
      <c r="AI120" s="758"/>
      <c r="AJ120" s="757"/>
      <c r="AK120" s="757"/>
      <c r="AL120" s="757"/>
      <c r="AM120" s="758"/>
      <c r="AN120" s="758"/>
      <c r="AO120" s="758"/>
    </row>
    <row r="121" spans="2:41">
      <c r="B121" s="755"/>
      <c r="D121" s="755"/>
      <c r="E121" s="755"/>
      <c r="F121" s="755"/>
      <c r="G121" s="760"/>
      <c r="H121" s="760"/>
      <c r="I121" s="757"/>
      <c r="J121" s="757"/>
      <c r="K121" s="757"/>
      <c r="L121" s="757"/>
      <c r="M121" s="757"/>
      <c r="N121" s="757"/>
      <c r="O121" s="758"/>
      <c r="P121" s="758"/>
      <c r="Q121" s="758"/>
      <c r="R121" s="758"/>
      <c r="S121" s="758"/>
      <c r="T121" s="758"/>
      <c r="U121" s="758"/>
      <c r="V121" s="757"/>
      <c r="W121" s="757"/>
      <c r="X121" s="757"/>
      <c r="Y121" s="757"/>
      <c r="Z121" s="757"/>
      <c r="AA121" s="757"/>
      <c r="AB121" s="757"/>
      <c r="AC121" s="757"/>
      <c r="AD121" s="758"/>
      <c r="AE121" s="757"/>
      <c r="AF121" s="757"/>
      <c r="AG121" s="758"/>
      <c r="AH121" s="758"/>
      <c r="AI121" s="758"/>
      <c r="AJ121" s="757"/>
      <c r="AK121" s="757"/>
      <c r="AL121" s="757"/>
      <c r="AM121" s="758"/>
      <c r="AN121" s="758"/>
      <c r="AO121" s="758"/>
    </row>
    <row r="122" spans="2:41">
      <c r="B122" s="755"/>
      <c r="D122" s="755"/>
      <c r="E122" s="755"/>
      <c r="F122" s="755"/>
      <c r="G122" s="760"/>
      <c r="H122" s="760"/>
      <c r="I122" s="757"/>
      <c r="J122" s="757"/>
      <c r="K122" s="757"/>
      <c r="L122" s="757"/>
      <c r="M122" s="757"/>
      <c r="N122" s="757"/>
      <c r="O122" s="758"/>
      <c r="P122" s="758"/>
      <c r="Q122" s="758"/>
      <c r="R122" s="758"/>
      <c r="S122" s="758"/>
      <c r="T122" s="758"/>
      <c r="U122" s="758"/>
      <c r="V122" s="757"/>
      <c r="W122" s="757"/>
      <c r="X122" s="757"/>
      <c r="Y122" s="757"/>
      <c r="Z122" s="757"/>
      <c r="AA122" s="757"/>
      <c r="AB122" s="757"/>
      <c r="AC122" s="757"/>
      <c r="AD122" s="758"/>
      <c r="AE122" s="757"/>
      <c r="AF122" s="757"/>
      <c r="AG122" s="758"/>
      <c r="AH122" s="758"/>
      <c r="AI122" s="758"/>
      <c r="AJ122" s="757"/>
      <c r="AK122" s="757"/>
      <c r="AL122" s="757"/>
      <c r="AM122" s="758"/>
      <c r="AN122" s="758"/>
      <c r="AO122" s="758"/>
    </row>
    <row r="123" spans="2:41">
      <c r="B123" s="755"/>
      <c r="D123" s="755"/>
      <c r="E123" s="755"/>
      <c r="F123" s="755"/>
      <c r="G123" s="760"/>
      <c r="H123" s="760"/>
      <c r="I123" s="757"/>
      <c r="J123" s="757"/>
      <c r="K123" s="757"/>
      <c r="L123" s="757"/>
      <c r="M123" s="757"/>
      <c r="N123" s="757"/>
      <c r="O123" s="758"/>
      <c r="P123" s="758"/>
      <c r="Q123" s="758"/>
      <c r="R123" s="758"/>
      <c r="S123" s="758"/>
      <c r="T123" s="758"/>
      <c r="U123" s="758"/>
      <c r="V123" s="757"/>
      <c r="W123" s="757"/>
      <c r="X123" s="757"/>
      <c r="Y123" s="757"/>
      <c r="Z123" s="757"/>
      <c r="AA123" s="757"/>
      <c r="AB123" s="757"/>
      <c r="AC123" s="757"/>
      <c r="AD123" s="758"/>
      <c r="AE123" s="757"/>
      <c r="AF123" s="757"/>
      <c r="AG123" s="758"/>
      <c r="AH123" s="758"/>
      <c r="AI123" s="758"/>
      <c r="AJ123" s="757"/>
      <c r="AK123" s="757"/>
      <c r="AL123" s="757"/>
      <c r="AM123" s="758"/>
      <c r="AN123" s="758"/>
      <c r="AO123" s="758"/>
    </row>
    <row r="124" spans="2:41">
      <c r="B124" s="755"/>
      <c r="D124" s="755"/>
      <c r="E124" s="755"/>
      <c r="F124" s="755"/>
      <c r="G124" s="760"/>
      <c r="H124" s="760"/>
      <c r="I124" s="757"/>
      <c r="J124" s="757"/>
      <c r="K124" s="757"/>
      <c r="L124" s="757"/>
      <c r="M124" s="757"/>
      <c r="N124" s="757"/>
      <c r="O124" s="758"/>
      <c r="P124" s="758"/>
      <c r="Q124" s="758"/>
      <c r="R124" s="758"/>
      <c r="S124" s="758"/>
      <c r="T124" s="758"/>
      <c r="U124" s="758"/>
      <c r="V124" s="757"/>
      <c r="W124" s="757"/>
      <c r="X124" s="757"/>
      <c r="Y124" s="757"/>
      <c r="Z124" s="757"/>
      <c r="AA124" s="757"/>
      <c r="AB124" s="757"/>
      <c r="AC124" s="757"/>
      <c r="AD124" s="758"/>
      <c r="AE124" s="757"/>
      <c r="AF124" s="757"/>
      <c r="AG124" s="758"/>
      <c r="AH124" s="758"/>
      <c r="AI124" s="758"/>
      <c r="AJ124" s="757"/>
      <c r="AK124" s="757"/>
      <c r="AL124" s="757"/>
      <c r="AM124" s="758"/>
      <c r="AN124" s="758"/>
      <c r="AO124" s="758"/>
    </row>
    <row r="125" spans="2:41">
      <c r="B125" s="755"/>
      <c r="D125" s="755"/>
      <c r="E125" s="755"/>
      <c r="F125" s="755"/>
      <c r="G125" s="760"/>
      <c r="H125" s="760"/>
      <c r="I125" s="757"/>
      <c r="J125" s="757"/>
      <c r="K125" s="757"/>
      <c r="L125" s="757"/>
      <c r="M125" s="757"/>
      <c r="N125" s="757"/>
      <c r="O125" s="758"/>
      <c r="P125" s="758"/>
      <c r="Q125" s="758"/>
      <c r="R125" s="758"/>
      <c r="S125" s="758"/>
      <c r="T125" s="758"/>
      <c r="U125" s="758"/>
      <c r="V125" s="757"/>
      <c r="W125" s="757"/>
      <c r="X125" s="757"/>
      <c r="Y125" s="757"/>
      <c r="Z125" s="757"/>
      <c r="AA125" s="757"/>
      <c r="AB125" s="757"/>
      <c r="AC125" s="757"/>
      <c r="AD125" s="758"/>
      <c r="AE125" s="757"/>
      <c r="AF125" s="757"/>
      <c r="AG125" s="758"/>
      <c r="AH125" s="758"/>
      <c r="AI125" s="758"/>
      <c r="AJ125" s="757"/>
      <c r="AK125" s="757"/>
      <c r="AL125" s="757"/>
      <c r="AM125" s="758"/>
      <c r="AN125" s="758"/>
      <c r="AO125" s="758"/>
    </row>
    <row r="126" spans="2:41">
      <c r="B126" s="755"/>
      <c r="D126" s="755"/>
      <c r="E126" s="755"/>
      <c r="F126" s="755"/>
      <c r="G126" s="760"/>
      <c r="H126" s="760"/>
      <c r="I126" s="757"/>
      <c r="J126" s="757"/>
      <c r="K126" s="757"/>
      <c r="L126" s="757"/>
      <c r="M126" s="757"/>
      <c r="N126" s="757"/>
      <c r="O126" s="758"/>
      <c r="P126" s="758"/>
      <c r="Q126" s="758"/>
      <c r="R126" s="758"/>
      <c r="S126" s="758"/>
      <c r="T126" s="758"/>
      <c r="U126" s="758"/>
      <c r="V126" s="757"/>
      <c r="W126" s="757"/>
      <c r="X126" s="757"/>
      <c r="Y126" s="757"/>
      <c r="Z126" s="757"/>
      <c r="AA126" s="757"/>
      <c r="AB126" s="757"/>
      <c r="AC126" s="757"/>
      <c r="AD126" s="758"/>
      <c r="AE126" s="757"/>
      <c r="AF126" s="757"/>
      <c r="AG126" s="758"/>
      <c r="AH126" s="758"/>
      <c r="AI126" s="758"/>
      <c r="AJ126" s="757"/>
      <c r="AK126" s="757"/>
      <c r="AL126" s="757"/>
      <c r="AM126" s="758"/>
      <c r="AN126" s="758"/>
      <c r="AO126" s="758"/>
    </row>
    <row r="127" spans="2:41">
      <c r="B127" s="755"/>
      <c r="D127" s="755"/>
      <c r="E127" s="755"/>
      <c r="F127" s="755"/>
      <c r="G127" s="760"/>
      <c r="H127" s="760"/>
      <c r="I127" s="757"/>
      <c r="J127" s="757"/>
      <c r="K127" s="757"/>
      <c r="L127" s="757"/>
      <c r="M127" s="757"/>
      <c r="N127" s="757"/>
      <c r="O127" s="758"/>
      <c r="P127" s="758"/>
      <c r="Q127" s="758"/>
      <c r="R127" s="758"/>
      <c r="S127" s="758"/>
      <c r="T127" s="758"/>
      <c r="U127" s="758"/>
      <c r="V127" s="757"/>
      <c r="W127" s="757"/>
      <c r="X127" s="757"/>
      <c r="Y127" s="757"/>
      <c r="Z127" s="757"/>
      <c r="AA127" s="757"/>
      <c r="AB127" s="757"/>
      <c r="AC127" s="757"/>
      <c r="AD127" s="758"/>
      <c r="AE127" s="757"/>
      <c r="AF127" s="757"/>
      <c r="AG127" s="758"/>
      <c r="AH127" s="758"/>
      <c r="AI127" s="758"/>
      <c r="AJ127" s="757"/>
      <c r="AK127" s="757"/>
      <c r="AL127" s="757"/>
      <c r="AM127" s="758"/>
      <c r="AN127" s="758"/>
      <c r="AO127" s="758"/>
    </row>
    <row r="128" spans="2:41">
      <c r="B128" s="755"/>
      <c r="D128" s="755"/>
      <c r="E128" s="755"/>
      <c r="F128" s="755"/>
      <c r="G128" s="760"/>
      <c r="H128" s="760"/>
      <c r="I128" s="757"/>
      <c r="J128" s="757"/>
      <c r="K128" s="757"/>
      <c r="L128" s="757"/>
      <c r="M128" s="757"/>
      <c r="N128" s="757"/>
      <c r="O128" s="758"/>
      <c r="P128" s="758"/>
      <c r="Q128" s="758"/>
      <c r="R128" s="758"/>
      <c r="S128" s="758"/>
      <c r="T128" s="758"/>
      <c r="U128" s="758"/>
      <c r="V128" s="757"/>
      <c r="W128" s="757"/>
      <c r="X128" s="757"/>
      <c r="Y128" s="757"/>
      <c r="Z128" s="757"/>
      <c r="AA128" s="757"/>
      <c r="AB128" s="757"/>
      <c r="AC128" s="757"/>
      <c r="AD128" s="758"/>
      <c r="AE128" s="757"/>
      <c r="AF128" s="757"/>
      <c r="AG128" s="758"/>
      <c r="AH128" s="758"/>
      <c r="AI128" s="758"/>
      <c r="AJ128" s="757"/>
      <c r="AK128" s="757"/>
      <c r="AL128" s="757"/>
      <c r="AM128" s="758"/>
      <c r="AN128" s="758"/>
      <c r="AO128" s="758"/>
    </row>
    <row r="129" spans="2:41">
      <c r="B129" s="755"/>
      <c r="D129" s="755"/>
      <c r="E129" s="755"/>
      <c r="F129" s="755"/>
      <c r="G129" s="760"/>
      <c r="H129" s="760"/>
      <c r="I129" s="757"/>
      <c r="J129" s="757"/>
      <c r="K129" s="757"/>
      <c r="L129" s="757"/>
      <c r="M129" s="757"/>
      <c r="N129" s="757"/>
      <c r="O129" s="758"/>
      <c r="P129" s="758"/>
      <c r="Q129" s="758"/>
      <c r="R129" s="758"/>
      <c r="S129" s="758"/>
      <c r="T129" s="758"/>
      <c r="U129" s="758"/>
      <c r="V129" s="757"/>
      <c r="W129" s="757"/>
      <c r="X129" s="757"/>
      <c r="Y129" s="757"/>
      <c r="Z129" s="757"/>
      <c r="AA129" s="757"/>
      <c r="AB129" s="757"/>
      <c r="AC129" s="757"/>
      <c r="AD129" s="758"/>
      <c r="AE129" s="757"/>
      <c r="AF129" s="757"/>
      <c r="AG129" s="758"/>
      <c r="AH129" s="758"/>
      <c r="AI129" s="758"/>
      <c r="AJ129" s="757"/>
      <c r="AK129" s="757"/>
      <c r="AL129" s="757"/>
      <c r="AM129" s="758"/>
      <c r="AN129" s="758"/>
      <c r="AO129" s="758"/>
    </row>
    <row r="130" spans="2:41">
      <c r="B130" s="755"/>
      <c r="D130" s="755"/>
      <c r="E130" s="755"/>
      <c r="F130" s="755"/>
      <c r="G130" s="760"/>
      <c r="H130" s="760"/>
      <c r="I130" s="757"/>
      <c r="J130" s="757"/>
      <c r="K130" s="757"/>
      <c r="L130" s="757"/>
      <c r="M130" s="757"/>
      <c r="N130" s="757"/>
      <c r="O130" s="758"/>
      <c r="P130" s="758"/>
      <c r="Q130" s="758"/>
      <c r="R130" s="758"/>
      <c r="S130" s="758"/>
      <c r="T130" s="758"/>
      <c r="U130" s="758"/>
      <c r="V130" s="757"/>
      <c r="W130" s="757"/>
      <c r="X130" s="757"/>
      <c r="Y130" s="757"/>
      <c r="Z130" s="757"/>
      <c r="AA130" s="757"/>
      <c r="AB130" s="757"/>
      <c r="AC130" s="757"/>
      <c r="AD130" s="758"/>
      <c r="AE130" s="757"/>
      <c r="AF130" s="757"/>
      <c r="AG130" s="758"/>
      <c r="AH130" s="758"/>
      <c r="AI130" s="758"/>
      <c r="AJ130" s="757"/>
      <c r="AK130" s="757"/>
      <c r="AL130" s="757"/>
      <c r="AM130" s="758"/>
      <c r="AN130" s="758"/>
      <c r="AO130" s="758"/>
    </row>
    <row r="131" spans="2:41">
      <c r="B131" s="755"/>
      <c r="D131" s="755"/>
      <c r="E131" s="755"/>
      <c r="F131" s="755"/>
      <c r="G131" s="760"/>
      <c r="H131" s="760"/>
      <c r="I131" s="757"/>
      <c r="J131" s="757"/>
      <c r="K131" s="757"/>
      <c r="L131" s="757"/>
      <c r="M131" s="757"/>
      <c r="N131" s="757"/>
      <c r="O131" s="758"/>
      <c r="P131" s="758"/>
      <c r="Q131" s="758"/>
      <c r="R131" s="758"/>
      <c r="S131" s="758"/>
      <c r="T131" s="758"/>
      <c r="U131" s="758"/>
      <c r="V131" s="757"/>
      <c r="W131" s="757"/>
      <c r="X131" s="757"/>
      <c r="Y131" s="757"/>
      <c r="Z131" s="757"/>
      <c r="AA131" s="757"/>
      <c r="AB131" s="757"/>
      <c r="AC131" s="757"/>
      <c r="AD131" s="758"/>
      <c r="AE131" s="757"/>
      <c r="AF131" s="757"/>
      <c r="AG131" s="758"/>
      <c r="AH131" s="758"/>
      <c r="AI131" s="758"/>
      <c r="AJ131" s="757"/>
      <c r="AK131" s="757"/>
      <c r="AL131" s="757"/>
      <c r="AM131" s="758"/>
      <c r="AN131" s="758"/>
      <c r="AO131" s="758"/>
    </row>
    <row r="132" spans="2:41">
      <c r="B132" s="755"/>
      <c r="D132" s="755"/>
      <c r="E132" s="755"/>
      <c r="F132" s="755"/>
      <c r="G132" s="760"/>
      <c r="H132" s="760"/>
      <c r="I132" s="757"/>
      <c r="J132" s="757"/>
      <c r="K132" s="757"/>
      <c r="L132" s="757"/>
      <c r="M132" s="757"/>
      <c r="N132" s="757"/>
      <c r="O132" s="758"/>
      <c r="P132" s="758"/>
      <c r="Q132" s="758"/>
      <c r="R132" s="758"/>
      <c r="S132" s="758"/>
      <c r="T132" s="758"/>
      <c r="U132" s="758"/>
      <c r="V132" s="757"/>
      <c r="W132" s="757"/>
      <c r="X132" s="757"/>
      <c r="Y132" s="757"/>
      <c r="Z132" s="757"/>
      <c r="AA132" s="757"/>
      <c r="AB132" s="757"/>
      <c r="AC132" s="757"/>
      <c r="AD132" s="758"/>
      <c r="AE132" s="757"/>
      <c r="AF132" s="757"/>
      <c r="AG132" s="758"/>
      <c r="AH132" s="758"/>
      <c r="AI132" s="758"/>
      <c r="AJ132" s="757"/>
      <c r="AK132" s="757"/>
      <c r="AL132" s="757"/>
      <c r="AM132" s="758"/>
      <c r="AN132" s="758"/>
      <c r="AO132" s="758"/>
    </row>
    <row r="133" spans="2:41">
      <c r="B133" s="755"/>
      <c r="D133" s="755"/>
      <c r="E133" s="755"/>
      <c r="F133" s="755"/>
      <c r="G133" s="760"/>
      <c r="H133" s="760"/>
      <c r="I133" s="757"/>
      <c r="J133" s="757"/>
      <c r="K133" s="757"/>
      <c r="L133" s="757"/>
      <c r="M133" s="757"/>
      <c r="N133" s="757"/>
      <c r="O133" s="758"/>
      <c r="P133" s="758"/>
      <c r="Q133" s="758"/>
      <c r="R133" s="758"/>
      <c r="S133" s="758"/>
      <c r="T133" s="758"/>
      <c r="U133" s="758"/>
      <c r="V133" s="757"/>
      <c r="W133" s="757"/>
      <c r="X133" s="757"/>
      <c r="Y133" s="757"/>
      <c r="Z133" s="757"/>
      <c r="AA133" s="757"/>
      <c r="AB133" s="757"/>
      <c r="AC133" s="757"/>
      <c r="AD133" s="758"/>
      <c r="AE133" s="757"/>
      <c r="AF133" s="757"/>
      <c r="AG133" s="758"/>
      <c r="AH133" s="758"/>
      <c r="AI133" s="758"/>
      <c r="AJ133" s="757"/>
      <c r="AK133" s="757"/>
      <c r="AL133" s="757"/>
      <c r="AM133" s="758"/>
      <c r="AN133" s="758"/>
      <c r="AO133" s="758"/>
    </row>
    <row r="134" spans="2:41">
      <c r="B134" s="755"/>
      <c r="D134" s="755"/>
      <c r="E134" s="755"/>
      <c r="F134" s="755"/>
      <c r="G134" s="760"/>
      <c r="H134" s="760"/>
      <c r="I134" s="757"/>
      <c r="J134" s="757"/>
      <c r="K134" s="757"/>
      <c r="L134" s="757"/>
      <c r="M134" s="757"/>
      <c r="N134" s="757"/>
      <c r="O134" s="758"/>
      <c r="P134" s="758"/>
      <c r="Q134" s="758"/>
      <c r="R134" s="758"/>
      <c r="S134" s="758"/>
      <c r="T134" s="758"/>
      <c r="U134" s="758"/>
      <c r="V134" s="757"/>
      <c r="W134" s="757"/>
      <c r="X134" s="757"/>
      <c r="Y134" s="757"/>
      <c r="Z134" s="757"/>
      <c r="AA134" s="757"/>
      <c r="AB134" s="757"/>
      <c r="AC134" s="757"/>
      <c r="AD134" s="758"/>
      <c r="AE134" s="757"/>
      <c r="AF134" s="757"/>
      <c r="AG134" s="758"/>
      <c r="AH134" s="758"/>
      <c r="AI134" s="758"/>
      <c r="AJ134" s="757"/>
      <c r="AK134" s="757"/>
      <c r="AL134" s="757"/>
      <c r="AM134" s="758"/>
      <c r="AN134" s="758"/>
      <c r="AO134" s="758"/>
    </row>
    <row r="135" spans="2:41">
      <c r="B135" s="755"/>
      <c r="D135" s="755"/>
      <c r="E135" s="755"/>
      <c r="F135" s="755"/>
      <c r="G135" s="760"/>
      <c r="H135" s="760"/>
      <c r="I135" s="757"/>
      <c r="J135" s="757"/>
      <c r="K135" s="757"/>
      <c r="L135" s="757"/>
      <c r="M135" s="757"/>
      <c r="N135" s="757"/>
      <c r="O135" s="758"/>
      <c r="P135" s="758"/>
      <c r="Q135" s="758"/>
      <c r="R135" s="758"/>
      <c r="S135" s="758"/>
      <c r="T135" s="758"/>
      <c r="U135" s="758"/>
      <c r="V135" s="757"/>
      <c r="W135" s="757"/>
      <c r="X135" s="757"/>
      <c r="Y135" s="757"/>
      <c r="Z135" s="757"/>
      <c r="AA135" s="757"/>
      <c r="AB135" s="757"/>
      <c r="AC135" s="757"/>
      <c r="AD135" s="758"/>
      <c r="AE135" s="757"/>
      <c r="AF135" s="757"/>
      <c r="AG135" s="758"/>
      <c r="AH135" s="758"/>
      <c r="AI135" s="758"/>
      <c r="AJ135" s="757"/>
      <c r="AK135" s="757"/>
      <c r="AL135" s="757"/>
      <c r="AM135" s="758"/>
      <c r="AN135" s="758"/>
      <c r="AO135" s="758"/>
    </row>
    <row r="136" spans="2:41">
      <c r="B136" s="755"/>
      <c r="D136" s="755"/>
      <c r="E136" s="755"/>
      <c r="F136" s="755"/>
      <c r="G136" s="760"/>
      <c r="H136" s="760"/>
      <c r="I136" s="757"/>
      <c r="J136" s="757"/>
      <c r="K136" s="757"/>
      <c r="L136" s="757"/>
      <c r="M136" s="757"/>
      <c r="N136" s="757"/>
      <c r="O136" s="758"/>
      <c r="P136" s="758"/>
      <c r="Q136" s="758"/>
      <c r="R136" s="758"/>
      <c r="S136" s="758"/>
      <c r="T136" s="758"/>
      <c r="U136" s="758"/>
      <c r="V136" s="757"/>
      <c r="W136" s="757"/>
      <c r="X136" s="757"/>
      <c r="Y136" s="757"/>
      <c r="Z136" s="757"/>
      <c r="AA136" s="757"/>
      <c r="AB136" s="757"/>
      <c r="AC136" s="757"/>
      <c r="AD136" s="758"/>
      <c r="AE136" s="757"/>
      <c r="AF136" s="757"/>
      <c r="AG136" s="758"/>
      <c r="AH136" s="758"/>
      <c r="AI136" s="758"/>
      <c r="AJ136" s="757"/>
      <c r="AK136" s="757"/>
      <c r="AL136" s="757"/>
      <c r="AM136" s="758"/>
      <c r="AN136" s="758"/>
      <c r="AO136" s="758"/>
    </row>
    <row r="137" spans="2:41">
      <c r="B137" s="755"/>
      <c r="D137" s="755"/>
      <c r="E137" s="755"/>
      <c r="F137" s="755"/>
      <c r="G137" s="760"/>
      <c r="H137" s="760"/>
      <c r="I137" s="757"/>
      <c r="J137" s="757"/>
      <c r="K137" s="757"/>
      <c r="L137" s="757"/>
      <c r="M137" s="757"/>
      <c r="N137" s="757"/>
      <c r="O137" s="758"/>
      <c r="P137" s="758"/>
      <c r="Q137" s="758"/>
      <c r="R137" s="758"/>
      <c r="S137" s="758"/>
      <c r="T137" s="758"/>
      <c r="U137" s="758"/>
      <c r="V137" s="757"/>
      <c r="W137" s="757"/>
      <c r="X137" s="757"/>
      <c r="Y137" s="757"/>
      <c r="Z137" s="757"/>
      <c r="AA137" s="757"/>
      <c r="AB137" s="757"/>
      <c r="AC137" s="757"/>
      <c r="AD137" s="758"/>
      <c r="AE137" s="757"/>
      <c r="AF137" s="757"/>
      <c r="AG137" s="758"/>
      <c r="AH137" s="758"/>
      <c r="AI137" s="758"/>
      <c r="AJ137" s="757"/>
      <c r="AK137" s="757"/>
      <c r="AL137" s="757"/>
      <c r="AM137" s="758"/>
      <c r="AN137" s="758"/>
      <c r="AO137" s="758"/>
    </row>
    <row r="138" spans="2:41">
      <c r="B138" s="755"/>
      <c r="D138" s="755"/>
      <c r="E138" s="755"/>
      <c r="F138" s="755"/>
      <c r="G138" s="760"/>
      <c r="H138" s="760"/>
      <c r="I138" s="757"/>
      <c r="J138" s="757"/>
      <c r="K138" s="757"/>
      <c r="L138" s="757"/>
      <c r="M138" s="757"/>
      <c r="N138" s="757"/>
      <c r="O138" s="758"/>
      <c r="P138" s="758"/>
      <c r="Q138" s="758"/>
      <c r="R138" s="758"/>
      <c r="S138" s="758"/>
      <c r="T138" s="758"/>
      <c r="U138" s="758"/>
      <c r="V138" s="757"/>
      <c r="W138" s="757"/>
      <c r="X138" s="757"/>
      <c r="Y138" s="757"/>
      <c r="Z138" s="757"/>
      <c r="AA138" s="757"/>
      <c r="AB138" s="757"/>
      <c r="AC138" s="757"/>
      <c r="AD138" s="758"/>
      <c r="AE138" s="757"/>
      <c r="AF138" s="757"/>
      <c r="AG138" s="758"/>
      <c r="AH138" s="758"/>
      <c r="AI138" s="758"/>
      <c r="AJ138" s="757"/>
      <c r="AK138" s="757"/>
      <c r="AL138" s="757"/>
      <c r="AM138" s="758"/>
      <c r="AN138" s="758"/>
      <c r="AO138" s="758"/>
    </row>
    <row r="139" spans="2:41">
      <c r="B139" s="755"/>
      <c r="D139" s="755"/>
      <c r="E139" s="755"/>
      <c r="F139" s="755"/>
      <c r="G139" s="760"/>
      <c r="H139" s="760"/>
      <c r="I139" s="757"/>
      <c r="J139" s="757"/>
      <c r="K139" s="757"/>
      <c r="L139" s="757"/>
      <c r="M139" s="757"/>
      <c r="N139" s="757"/>
      <c r="O139" s="758"/>
      <c r="P139" s="758"/>
      <c r="Q139" s="758"/>
      <c r="R139" s="758"/>
      <c r="S139" s="758"/>
      <c r="T139" s="758"/>
      <c r="U139" s="758"/>
      <c r="V139" s="757"/>
      <c r="W139" s="757"/>
      <c r="X139" s="757"/>
      <c r="Y139" s="757"/>
      <c r="Z139" s="757"/>
      <c r="AA139" s="757"/>
      <c r="AB139" s="757"/>
      <c r="AC139" s="757"/>
      <c r="AD139" s="758"/>
      <c r="AE139" s="757"/>
      <c r="AF139" s="757"/>
      <c r="AG139" s="758"/>
      <c r="AH139" s="758"/>
      <c r="AI139" s="758"/>
      <c r="AJ139" s="757"/>
      <c r="AK139" s="757"/>
      <c r="AL139" s="757"/>
      <c r="AM139" s="758"/>
      <c r="AN139" s="758"/>
      <c r="AO139" s="758"/>
    </row>
    <row r="140" spans="2:41">
      <c r="B140" s="755"/>
      <c r="D140" s="755"/>
      <c r="E140" s="755"/>
      <c r="F140" s="755"/>
      <c r="G140" s="760"/>
      <c r="H140" s="760"/>
      <c r="I140" s="757"/>
      <c r="J140" s="757"/>
      <c r="K140" s="757"/>
      <c r="L140" s="757"/>
      <c r="M140" s="757"/>
      <c r="N140" s="757"/>
      <c r="O140" s="758"/>
      <c r="P140" s="758"/>
      <c r="Q140" s="758"/>
      <c r="R140" s="758"/>
      <c r="S140" s="758"/>
      <c r="T140" s="758"/>
      <c r="U140" s="758"/>
      <c r="V140" s="757"/>
      <c r="W140" s="757"/>
      <c r="X140" s="757"/>
      <c r="Y140" s="757"/>
      <c r="Z140" s="757"/>
      <c r="AA140" s="757"/>
      <c r="AB140" s="757"/>
      <c r="AC140" s="757"/>
      <c r="AD140" s="758"/>
      <c r="AE140" s="757"/>
      <c r="AF140" s="757"/>
      <c r="AG140" s="758"/>
      <c r="AH140" s="758"/>
      <c r="AI140" s="758"/>
      <c r="AJ140" s="757"/>
      <c r="AK140" s="757"/>
      <c r="AL140" s="757"/>
      <c r="AM140" s="758"/>
      <c r="AN140" s="758"/>
      <c r="AO140" s="758"/>
    </row>
    <row r="141" spans="2:41">
      <c r="B141" s="755"/>
      <c r="D141" s="755"/>
      <c r="E141" s="755"/>
      <c r="F141" s="755"/>
      <c r="G141" s="760"/>
      <c r="H141" s="760"/>
      <c r="I141" s="757"/>
      <c r="J141" s="757"/>
      <c r="K141" s="757"/>
      <c r="L141" s="757"/>
      <c r="M141" s="757"/>
      <c r="N141" s="757"/>
      <c r="O141" s="758"/>
      <c r="P141" s="758"/>
      <c r="Q141" s="758"/>
      <c r="R141" s="758"/>
      <c r="S141" s="758"/>
      <c r="T141" s="758"/>
      <c r="U141" s="758"/>
      <c r="V141" s="757"/>
      <c r="W141" s="757"/>
      <c r="X141" s="757"/>
      <c r="Y141" s="757"/>
      <c r="Z141" s="757"/>
      <c r="AA141" s="757"/>
      <c r="AB141" s="757"/>
      <c r="AC141" s="757"/>
      <c r="AD141" s="758"/>
      <c r="AE141" s="757"/>
      <c r="AF141" s="757"/>
      <c r="AG141" s="758"/>
      <c r="AH141" s="758"/>
      <c r="AI141" s="758"/>
      <c r="AJ141" s="757"/>
      <c r="AK141" s="757"/>
      <c r="AL141" s="757"/>
      <c r="AM141" s="758"/>
      <c r="AN141" s="758"/>
      <c r="AO141" s="758"/>
    </row>
    <row r="142" spans="2:41">
      <c r="B142" s="755"/>
      <c r="D142" s="755"/>
      <c r="E142" s="755"/>
      <c r="F142" s="755"/>
      <c r="G142" s="760"/>
      <c r="H142" s="760"/>
      <c r="I142" s="757"/>
      <c r="J142" s="757"/>
      <c r="K142" s="757"/>
      <c r="L142" s="757"/>
      <c r="M142" s="757"/>
      <c r="N142" s="757"/>
      <c r="O142" s="758"/>
      <c r="P142" s="758"/>
      <c r="Q142" s="758"/>
      <c r="R142" s="758"/>
      <c r="S142" s="758"/>
      <c r="T142" s="758"/>
      <c r="U142" s="758"/>
      <c r="V142" s="757"/>
      <c r="W142" s="757"/>
      <c r="X142" s="757"/>
      <c r="Y142" s="757"/>
      <c r="Z142" s="757"/>
      <c r="AA142" s="757"/>
      <c r="AB142" s="757"/>
      <c r="AC142" s="757"/>
      <c r="AD142" s="758"/>
      <c r="AE142" s="757"/>
      <c r="AF142" s="757"/>
      <c r="AG142" s="758"/>
      <c r="AH142" s="758"/>
      <c r="AI142" s="758"/>
      <c r="AJ142" s="757"/>
      <c r="AK142" s="757"/>
      <c r="AL142" s="757"/>
      <c r="AM142" s="758"/>
      <c r="AN142" s="758"/>
      <c r="AO142" s="758"/>
    </row>
    <row r="143" spans="2:41">
      <c r="B143" s="755"/>
      <c r="D143" s="755"/>
      <c r="E143" s="755"/>
      <c r="F143" s="755"/>
      <c r="G143" s="760"/>
      <c r="H143" s="760"/>
      <c r="I143" s="757"/>
      <c r="J143" s="757"/>
      <c r="K143" s="757"/>
      <c r="L143" s="757"/>
      <c r="M143" s="757"/>
      <c r="N143" s="757"/>
      <c r="O143" s="758"/>
      <c r="P143" s="758"/>
      <c r="Q143" s="758"/>
      <c r="R143" s="758"/>
      <c r="S143" s="758"/>
      <c r="T143" s="758"/>
      <c r="U143" s="758"/>
      <c r="V143" s="757"/>
      <c r="W143" s="757"/>
      <c r="X143" s="757"/>
      <c r="Y143" s="757"/>
      <c r="Z143" s="757"/>
      <c r="AA143" s="757"/>
      <c r="AB143" s="757"/>
      <c r="AC143" s="757"/>
      <c r="AD143" s="758"/>
      <c r="AE143" s="757"/>
      <c r="AF143" s="757"/>
      <c r="AG143" s="758"/>
      <c r="AH143" s="758"/>
      <c r="AI143" s="758"/>
      <c r="AJ143" s="757"/>
      <c r="AK143" s="757"/>
      <c r="AL143" s="757"/>
      <c r="AM143" s="758"/>
      <c r="AN143" s="758"/>
      <c r="AO143" s="758"/>
    </row>
    <row r="144" spans="2:41">
      <c r="B144" s="755"/>
      <c r="D144" s="755"/>
      <c r="E144" s="755"/>
      <c r="F144" s="755"/>
      <c r="G144" s="760"/>
      <c r="H144" s="760"/>
      <c r="I144" s="757"/>
      <c r="J144" s="757"/>
      <c r="K144" s="757"/>
      <c r="L144" s="757"/>
      <c r="M144" s="757"/>
      <c r="N144" s="757"/>
      <c r="O144" s="758"/>
      <c r="P144" s="758"/>
      <c r="Q144" s="758"/>
      <c r="R144" s="758"/>
      <c r="S144" s="758"/>
      <c r="T144" s="758"/>
      <c r="U144" s="758"/>
      <c r="V144" s="757"/>
      <c r="W144" s="757"/>
      <c r="X144" s="757"/>
      <c r="Y144" s="757"/>
      <c r="Z144" s="757"/>
      <c r="AA144" s="757"/>
      <c r="AB144" s="757"/>
      <c r="AC144" s="757"/>
      <c r="AD144" s="758"/>
      <c r="AE144" s="757"/>
      <c r="AF144" s="757"/>
      <c r="AG144" s="758"/>
      <c r="AH144" s="758"/>
      <c r="AI144" s="758"/>
      <c r="AJ144" s="757"/>
      <c r="AK144" s="757"/>
      <c r="AL144" s="757"/>
      <c r="AM144" s="758"/>
      <c r="AN144" s="758"/>
      <c r="AO144" s="758"/>
    </row>
    <row r="145" spans="2:41">
      <c r="B145" s="755"/>
      <c r="D145" s="755"/>
      <c r="E145" s="755"/>
      <c r="F145" s="755"/>
      <c r="G145" s="760"/>
      <c r="H145" s="760"/>
      <c r="I145" s="757"/>
      <c r="J145" s="757"/>
      <c r="K145" s="757"/>
      <c r="L145" s="757"/>
      <c r="M145" s="757"/>
      <c r="N145" s="757"/>
      <c r="O145" s="758"/>
      <c r="P145" s="758"/>
      <c r="Q145" s="758"/>
      <c r="R145" s="758"/>
      <c r="S145" s="758"/>
      <c r="T145" s="758"/>
      <c r="U145" s="758"/>
      <c r="V145" s="757"/>
      <c r="W145" s="757"/>
      <c r="X145" s="757"/>
      <c r="Y145" s="757"/>
      <c r="Z145" s="757"/>
      <c r="AA145" s="757"/>
      <c r="AB145" s="757"/>
      <c r="AC145" s="757"/>
      <c r="AD145" s="758"/>
      <c r="AE145" s="757"/>
      <c r="AF145" s="757"/>
      <c r="AG145" s="758"/>
      <c r="AH145" s="758"/>
      <c r="AI145" s="758"/>
      <c r="AJ145" s="757"/>
      <c r="AK145" s="757"/>
      <c r="AL145" s="757"/>
      <c r="AM145" s="758"/>
      <c r="AN145" s="758"/>
      <c r="AO145" s="758"/>
    </row>
    <row r="146" spans="2:41">
      <c r="B146" s="755"/>
      <c r="D146" s="755"/>
      <c r="E146" s="755"/>
      <c r="F146" s="755"/>
      <c r="G146" s="760"/>
      <c r="H146" s="760"/>
      <c r="I146" s="757"/>
      <c r="J146" s="757"/>
      <c r="K146" s="757"/>
      <c r="L146" s="757"/>
      <c r="M146" s="757"/>
      <c r="N146" s="757"/>
      <c r="O146" s="758"/>
      <c r="P146" s="758"/>
      <c r="Q146" s="758"/>
      <c r="R146" s="758"/>
      <c r="S146" s="758"/>
      <c r="T146" s="758"/>
      <c r="U146" s="758"/>
      <c r="V146" s="757"/>
      <c r="W146" s="757"/>
      <c r="X146" s="757"/>
      <c r="Y146" s="757"/>
      <c r="Z146" s="757"/>
      <c r="AA146" s="757"/>
      <c r="AB146" s="757"/>
      <c r="AC146" s="757"/>
      <c r="AD146" s="758"/>
      <c r="AE146" s="757"/>
      <c r="AF146" s="757"/>
      <c r="AG146" s="758"/>
      <c r="AH146" s="758"/>
      <c r="AI146" s="758"/>
      <c r="AJ146" s="757"/>
      <c r="AK146" s="757"/>
      <c r="AL146" s="757"/>
      <c r="AM146" s="758"/>
      <c r="AN146" s="758"/>
      <c r="AO146" s="758"/>
    </row>
    <row r="147" spans="2:41">
      <c r="B147" s="755"/>
      <c r="D147" s="755"/>
      <c r="E147" s="755"/>
      <c r="F147" s="755"/>
      <c r="G147" s="760"/>
      <c r="H147" s="760"/>
      <c r="I147" s="757"/>
      <c r="J147" s="757"/>
      <c r="K147" s="757"/>
      <c r="L147" s="757"/>
      <c r="M147" s="757"/>
      <c r="N147" s="757"/>
      <c r="O147" s="758"/>
      <c r="P147" s="758"/>
      <c r="Q147" s="758"/>
      <c r="R147" s="758"/>
      <c r="S147" s="758"/>
      <c r="T147" s="758"/>
      <c r="U147" s="758"/>
      <c r="V147" s="757"/>
      <c r="W147" s="757"/>
      <c r="X147" s="757"/>
      <c r="Y147" s="757"/>
      <c r="Z147" s="757"/>
      <c r="AA147" s="757"/>
      <c r="AB147" s="757"/>
      <c r="AC147" s="757"/>
      <c r="AD147" s="758"/>
      <c r="AE147" s="757"/>
      <c r="AF147" s="757"/>
      <c r="AG147" s="758"/>
      <c r="AH147" s="758"/>
      <c r="AI147" s="758"/>
      <c r="AJ147" s="757"/>
      <c r="AK147" s="757"/>
      <c r="AL147" s="757"/>
      <c r="AM147" s="758"/>
      <c r="AN147" s="758"/>
      <c r="AO147" s="758"/>
    </row>
    <row r="148" spans="2:41">
      <c r="B148" s="755"/>
      <c r="D148" s="755"/>
      <c r="E148" s="755"/>
      <c r="F148" s="755"/>
      <c r="G148" s="760"/>
      <c r="H148" s="760"/>
      <c r="I148" s="757"/>
      <c r="J148" s="757"/>
      <c r="K148" s="757"/>
      <c r="L148" s="757"/>
      <c r="M148" s="757"/>
      <c r="N148" s="757"/>
      <c r="O148" s="758"/>
      <c r="P148" s="758"/>
      <c r="Q148" s="758"/>
      <c r="R148" s="758"/>
      <c r="S148" s="758"/>
      <c r="T148" s="758"/>
      <c r="U148" s="758"/>
      <c r="V148" s="757"/>
      <c r="W148" s="757"/>
      <c r="X148" s="757"/>
      <c r="Y148" s="757"/>
      <c r="Z148" s="757"/>
      <c r="AA148" s="757"/>
      <c r="AB148" s="757"/>
      <c r="AC148" s="757"/>
      <c r="AD148" s="758"/>
      <c r="AE148" s="757"/>
      <c r="AF148" s="757"/>
      <c r="AG148" s="758"/>
      <c r="AH148" s="758"/>
      <c r="AI148" s="758"/>
      <c r="AJ148" s="757"/>
      <c r="AK148" s="757"/>
      <c r="AL148" s="757"/>
      <c r="AM148" s="758"/>
      <c r="AN148" s="758"/>
      <c r="AO148" s="758"/>
    </row>
    <row r="149" spans="2:41">
      <c r="B149" s="755"/>
      <c r="D149" s="755"/>
      <c r="E149" s="755"/>
      <c r="F149" s="755"/>
      <c r="G149" s="760"/>
      <c r="H149" s="760"/>
      <c r="I149" s="757"/>
      <c r="J149" s="757"/>
      <c r="K149" s="757"/>
      <c r="L149" s="757"/>
      <c r="M149" s="757"/>
      <c r="N149" s="757"/>
      <c r="O149" s="758"/>
      <c r="P149" s="758"/>
      <c r="Q149" s="758"/>
      <c r="R149" s="758"/>
      <c r="S149" s="758"/>
      <c r="T149" s="758"/>
      <c r="U149" s="758"/>
      <c r="V149" s="757"/>
      <c r="W149" s="757"/>
      <c r="X149" s="757"/>
      <c r="Y149" s="757"/>
      <c r="Z149" s="757"/>
      <c r="AA149" s="757"/>
      <c r="AB149" s="757"/>
      <c r="AC149" s="757"/>
      <c r="AD149" s="758"/>
      <c r="AE149" s="757"/>
      <c r="AF149" s="757"/>
      <c r="AG149" s="758"/>
      <c r="AH149" s="758"/>
      <c r="AI149" s="758"/>
      <c r="AJ149" s="757"/>
      <c r="AK149" s="757"/>
      <c r="AL149" s="757"/>
      <c r="AM149" s="758"/>
      <c r="AN149" s="758"/>
      <c r="AO149" s="758"/>
    </row>
    <row r="150" spans="2:41">
      <c r="B150" s="755"/>
      <c r="D150" s="755"/>
      <c r="E150" s="755"/>
      <c r="F150" s="755"/>
      <c r="G150" s="760"/>
      <c r="H150" s="760"/>
      <c r="I150" s="757"/>
      <c r="J150" s="757"/>
      <c r="K150" s="757"/>
      <c r="L150" s="757"/>
      <c r="M150" s="757"/>
      <c r="N150" s="757"/>
      <c r="O150" s="758"/>
      <c r="P150" s="758"/>
      <c r="Q150" s="758"/>
      <c r="R150" s="758"/>
      <c r="S150" s="758"/>
      <c r="T150" s="758"/>
      <c r="U150" s="758"/>
      <c r="V150" s="757"/>
      <c r="W150" s="757"/>
      <c r="X150" s="757"/>
      <c r="Y150" s="757"/>
      <c r="Z150" s="757"/>
      <c r="AA150" s="757"/>
      <c r="AB150" s="757"/>
      <c r="AC150" s="757"/>
      <c r="AD150" s="758"/>
      <c r="AE150" s="757"/>
      <c r="AF150" s="757"/>
      <c r="AG150" s="758"/>
      <c r="AH150" s="758"/>
      <c r="AI150" s="758"/>
      <c r="AJ150" s="757"/>
      <c r="AK150" s="757"/>
      <c r="AL150" s="757"/>
      <c r="AM150" s="758"/>
      <c r="AN150" s="758"/>
      <c r="AO150" s="758"/>
    </row>
    <row r="151" spans="2:41">
      <c r="B151" s="755"/>
      <c r="D151" s="755"/>
      <c r="E151" s="755"/>
      <c r="F151" s="755"/>
      <c r="G151" s="760"/>
      <c r="H151" s="760"/>
      <c r="I151" s="757"/>
      <c r="J151" s="757"/>
      <c r="K151" s="757"/>
      <c r="L151" s="757"/>
      <c r="M151" s="757"/>
      <c r="N151" s="757"/>
      <c r="O151" s="758"/>
      <c r="P151" s="758"/>
      <c r="Q151" s="758"/>
      <c r="R151" s="758"/>
      <c r="S151" s="758"/>
      <c r="T151" s="758"/>
      <c r="U151" s="758"/>
      <c r="V151" s="757"/>
      <c r="W151" s="757"/>
      <c r="X151" s="757"/>
      <c r="Y151" s="757"/>
      <c r="Z151" s="757"/>
      <c r="AA151" s="757"/>
      <c r="AB151" s="757"/>
      <c r="AC151" s="757"/>
      <c r="AD151" s="758"/>
      <c r="AE151" s="757"/>
      <c r="AF151" s="757"/>
      <c r="AG151" s="758"/>
      <c r="AH151" s="758"/>
      <c r="AI151" s="758"/>
      <c r="AJ151" s="757"/>
      <c r="AK151" s="757"/>
      <c r="AL151" s="757"/>
      <c r="AM151" s="758"/>
      <c r="AN151" s="758"/>
      <c r="AO151" s="758"/>
    </row>
    <row r="152" spans="2:41">
      <c r="B152" s="755"/>
      <c r="D152" s="755"/>
      <c r="E152" s="755"/>
      <c r="F152" s="755"/>
      <c r="G152" s="760"/>
      <c r="H152" s="760"/>
      <c r="I152" s="757"/>
      <c r="J152" s="757"/>
      <c r="K152" s="757"/>
      <c r="L152" s="757"/>
      <c r="M152" s="757"/>
      <c r="N152" s="757"/>
      <c r="O152" s="758"/>
      <c r="P152" s="758"/>
      <c r="Q152" s="758"/>
      <c r="R152" s="758"/>
      <c r="S152" s="758"/>
      <c r="T152" s="758"/>
      <c r="U152" s="758"/>
      <c r="V152" s="757"/>
      <c r="W152" s="757"/>
      <c r="X152" s="757"/>
      <c r="Y152" s="757"/>
      <c r="Z152" s="757"/>
      <c r="AA152" s="757"/>
      <c r="AB152" s="757"/>
      <c r="AC152" s="757"/>
      <c r="AD152" s="758"/>
      <c r="AE152" s="757"/>
      <c r="AF152" s="757"/>
      <c r="AG152" s="758"/>
      <c r="AH152" s="758"/>
      <c r="AI152" s="758"/>
      <c r="AJ152" s="757"/>
      <c r="AK152" s="757"/>
      <c r="AL152" s="757"/>
      <c r="AM152" s="758"/>
      <c r="AN152" s="758"/>
      <c r="AO152" s="758"/>
    </row>
    <row r="153" spans="2:41">
      <c r="B153" s="755"/>
      <c r="D153" s="755"/>
      <c r="E153" s="755"/>
      <c r="F153" s="755"/>
      <c r="G153" s="760"/>
      <c r="H153" s="760"/>
      <c r="I153" s="757"/>
      <c r="J153" s="757"/>
      <c r="K153" s="757"/>
      <c r="L153" s="757"/>
      <c r="M153" s="757"/>
      <c r="N153" s="757"/>
      <c r="O153" s="758"/>
      <c r="P153" s="758"/>
      <c r="Q153" s="758"/>
      <c r="R153" s="758"/>
      <c r="S153" s="758"/>
      <c r="T153" s="758"/>
      <c r="U153" s="758"/>
      <c r="V153" s="757"/>
      <c r="W153" s="757"/>
      <c r="X153" s="757"/>
      <c r="Y153" s="757"/>
      <c r="Z153" s="757"/>
      <c r="AA153" s="757"/>
      <c r="AB153" s="757"/>
      <c r="AC153" s="757"/>
      <c r="AD153" s="758"/>
      <c r="AE153" s="757"/>
      <c r="AF153" s="757"/>
      <c r="AG153" s="758"/>
      <c r="AH153" s="758"/>
      <c r="AI153" s="758"/>
      <c r="AJ153" s="757"/>
      <c r="AK153" s="757"/>
      <c r="AL153" s="757"/>
      <c r="AM153" s="758"/>
      <c r="AN153" s="758"/>
      <c r="AO153" s="758"/>
    </row>
    <row r="154" spans="2:41">
      <c r="B154" s="755"/>
      <c r="D154" s="755"/>
      <c r="E154" s="755"/>
      <c r="F154" s="755"/>
      <c r="G154" s="760"/>
      <c r="H154" s="760"/>
      <c r="I154" s="757"/>
      <c r="J154" s="757"/>
      <c r="K154" s="757"/>
      <c r="L154" s="757"/>
      <c r="M154" s="757"/>
      <c r="N154" s="757"/>
      <c r="O154" s="758"/>
      <c r="P154" s="758"/>
      <c r="Q154" s="758"/>
      <c r="R154" s="758"/>
      <c r="S154" s="758"/>
      <c r="T154" s="758"/>
      <c r="U154" s="758"/>
      <c r="V154" s="757"/>
      <c r="W154" s="757"/>
      <c r="X154" s="757"/>
      <c r="Y154" s="757"/>
      <c r="Z154" s="757"/>
      <c r="AA154" s="757"/>
      <c r="AB154" s="757"/>
      <c r="AC154" s="757"/>
      <c r="AD154" s="758"/>
      <c r="AE154" s="757"/>
      <c r="AF154" s="757"/>
      <c r="AG154" s="758"/>
      <c r="AH154" s="758"/>
      <c r="AI154" s="758"/>
      <c r="AJ154" s="757"/>
      <c r="AK154" s="757"/>
      <c r="AL154" s="757"/>
      <c r="AM154" s="758"/>
      <c r="AN154" s="758"/>
      <c r="AO154" s="758"/>
    </row>
    <row r="155" spans="2:41">
      <c r="B155" s="755"/>
      <c r="D155" s="755"/>
      <c r="E155" s="755"/>
      <c r="F155" s="755"/>
      <c r="G155" s="760"/>
      <c r="H155" s="760"/>
      <c r="I155" s="757"/>
      <c r="J155" s="757"/>
      <c r="K155" s="757"/>
      <c r="L155" s="757"/>
      <c r="M155" s="757"/>
      <c r="N155" s="757"/>
      <c r="O155" s="758"/>
      <c r="P155" s="758"/>
      <c r="Q155" s="758"/>
      <c r="R155" s="758"/>
      <c r="S155" s="758"/>
      <c r="T155" s="758"/>
      <c r="U155" s="758"/>
      <c r="V155" s="757"/>
      <c r="W155" s="757"/>
      <c r="X155" s="757"/>
      <c r="Y155" s="757"/>
      <c r="Z155" s="757"/>
      <c r="AA155" s="757"/>
      <c r="AB155" s="757"/>
      <c r="AC155" s="757"/>
      <c r="AD155" s="758"/>
      <c r="AE155" s="757"/>
      <c r="AF155" s="757"/>
      <c r="AG155" s="758"/>
      <c r="AH155" s="758"/>
      <c r="AI155" s="758"/>
      <c r="AJ155" s="757"/>
      <c r="AK155" s="757"/>
      <c r="AL155" s="757"/>
      <c r="AM155" s="758"/>
      <c r="AN155" s="758"/>
      <c r="AO155" s="758"/>
    </row>
    <row r="156" spans="2:41">
      <c r="B156" s="755"/>
      <c r="D156" s="755"/>
      <c r="E156" s="755"/>
      <c r="F156" s="755"/>
      <c r="G156" s="760"/>
      <c r="H156" s="760"/>
      <c r="I156" s="757"/>
      <c r="J156" s="757"/>
      <c r="K156" s="757"/>
      <c r="L156" s="757"/>
      <c r="M156" s="757"/>
      <c r="N156" s="757"/>
      <c r="O156" s="758"/>
      <c r="P156" s="758"/>
      <c r="Q156" s="758"/>
      <c r="R156" s="758"/>
      <c r="S156" s="758"/>
      <c r="T156" s="758"/>
      <c r="U156" s="758"/>
      <c r="V156" s="757"/>
      <c r="W156" s="757"/>
      <c r="X156" s="757"/>
      <c r="Y156" s="757"/>
      <c r="Z156" s="757"/>
      <c r="AA156" s="757"/>
      <c r="AB156" s="757"/>
      <c r="AC156" s="757"/>
      <c r="AD156" s="758"/>
      <c r="AE156" s="757"/>
      <c r="AF156" s="757"/>
      <c r="AG156" s="758"/>
      <c r="AH156" s="758"/>
      <c r="AI156" s="758"/>
      <c r="AJ156" s="757"/>
      <c r="AK156" s="757"/>
      <c r="AL156" s="757"/>
      <c r="AM156" s="758"/>
      <c r="AN156" s="758"/>
      <c r="AO156" s="758"/>
    </row>
    <row r="157" spans="2:41">
      <c r="B157" s="755"/>
      <c r="D157" s="755"/>
      <c r="E157" s="755"/>
      <c r="F157" s="755"/>
      <c r="G157" s="760"/>
      <c r="H157" s="760"/>
      <c r="I157" s="757"/>
      <c r="J157" s="757"/>
      <c r="K157" s="757"/>
      <c r="L157" s="757"/>
      <c r="M157" s="757"/>
      <c r="N157" s="757"/>
      <c r="O157" s="758"/>
      <c r="P157" s="758"/>
      <c r="Q157" s="758"/>
      <c r="R157" s="758"/>
      <c r="S157" s="758"/>
      <c r="T157" s="758"/>
      <c r="U157" s="758"/>
      <c r="V157" s="757"/>
      <c r="W157" s="757"/>
      <c r="X157" s="757"/>
      <c r="Y157" s="757"/>
      <c r="Z157" s="757"/>
      <c r="AA157" s="757"/>
      <c r="AB157" s="757"/>
      <c r="AC157" s="757"/>
      <c r="AD157" s="758"/>
      <c r="AE157" s="757"/>
      <c r="AF157" s="757"/>
      <c r="AG157" s="758"/>
      <c r="AH157" s="758"/>
      <c r="AI157" s="758"/>
      <c r="AJ157" s="757"/>
      <c r="AK157" s="757"/>
      <c r="AL157" s="757"/>
      <c r="AM157" s="758"/>
      <c r="AN157" s="758"/>
      <c r="AO157" s="758"/>
    </row>
    <row r="158" spans="2:41">
      <c r="B158" s="755"/>
      <c r="D158" s="755"/>
      <c r="E158" s="755"/>
      <c r="F158" s="755"/>
      <c r="G158" s="760"/>
      <c r="H158" s="760"/>
      <c r="I158" s="757"/>
      <c r="J158" s="757"/>
      <c r="K158" s="757"/>
      <c r="L158" s="757"/>
      <c r="M158" s="757"/>
      <c r="N158" s="757"/>
      <c r="O158" s="758"/>
      <c r="P158" s="758"/>
      <c r="Q158" s="758"/>
      <c r="R158" s="758"/>
      <c r="S158" s="758"/>
      <c r="T158" s="758"/>
      <c r="U158" s="758"/>
      <c r="V158" s="757"/>
      <c r="W158" s="757"/>
      <c r="X158" s="757"/>
      <c r="Y158" s="757"/>
      <c r="Z158" s="757"/>
      <c r="AA158" s="757"/>
      <c r="AB158" s="757"/>
      <c r="AC158" s="757"/>
      <c r="AD158" s="758"/>
      <c r="AE158" s="757"/>
      <c r="AF158" s="757"/>
      <c r="AG158" s="758"/>
      <c r="AH158" s="758"/>
      <c r="AI158" s="758"/>
      <c r="AJ158" s="757"/>
      <c r="AK158" s="757"/>
      <c r="AL158" s="757"/>
      <c r="AM158" s="758"/>
      <c r="AN158" s="758"/>
      <c r="AO158" s="758"/>
    </row>
    <row r="159" spans="2:41">
      <c r="B159" s="755"/>
      <c r="D159" s="755"/>
      <c r="E159" s="755"/>
      <c r="F159" s="755"/>
      <c r="G159" s="760"/>
      <c r="H159" s="760"/>
      <c r="I159" s="757"/>
      <c r="J159" s="757"/>
      <c r="K159" s="757"/>
      <c r="L159" s="757"/>
      <c r="M159" s="757"/>
      <c r="N159" s="757"/>
      <c r="O159" s="758"/>
      <c r="P159" s="758"/>
      <c r="Q159" s="758"/>
      <c r="R159" s="758"/>
      <c r="S159" s="758"/>
      <c r="T159" s="758"/>
      <c r="U159" s="758"/>
      <c r="V159" s="757"/>
      <c r="W159" s="757"/>
      <c r="X159" s="757"/>
      <c r="Y159" s="757"/>
      <c r="Z159" s="757"/>
      <c r="AA159" s="757"/>
      <c r="AB159" s="757"/>
      <c r="AC159" s="757"/>
      <c r="AD159" s="758"/>
      <c r="AE159" s="757"/>
      <c r="AF159" s="757"/>
      <c r="AG159" s="758"/>
      <c r="AH159" s="758"/>
      <c r="AI159" s="758"/>
      <c r="AJ159" s="757"/>
      <c r="AK159" s="757"/>
      <c r="AL159" s="757"/>
      <c r="AM159" s="758"/>
      <c r="AN159" s="758"/>
      <c r="AO159" s="758"/>
    </row>
    <row r="160" spans="2:41">
      <c r="B160" s="755"/>
      <c r="D160" s="755"/>
      <c r="E160" s="755"/>
      <c r="F160" s="755"/>
      <c r="G160" s="760"/>
      <c r="H160" s="760"/>
      <c r="I160" s="757"/>
      <c r="J160" s="757"/>
      <c r="K160" s="757"/>
      <c r="L160" s="757"/>
      <c r="M160" s="757"/>
      <c r="N160" s="757"/>
      <c r="O160" s="758"/>
      <c r="P160" s="758"/>
      <c r="Q160" s="758"/>
      <c r="R160" s="758"/>
      <c r="S160" s="758"/>
      <c r="T160" s="758"/>
      <c r="U160" s="758"/>
      <c r="V160" s="757"/>
      <c r="W160" s="757"/>
      <c r="X160" s="757"/>
      <c r="Y160" s="757"/>
      <c r="Z160" s="757"/>
      <c r="AA160" s="757"/>
      <c r="AB160" s="757"/>
      <c r="AC160" s="757"/>
      <c r="AD160" s="758"/>
      <c r="AE160" s="757"/>
      <c r="AF160" s="757"/>
      <c r="AG160" s="758"/>
      <c r="AH160" s="758"/>
      <c r="AI160" s="758"/>
      <c r="AJ160" s="757"/>
      <c r="AK160" s="757"/>
      <c r="AL160" s="757"/>
      <c r="AM160" s="758"/>
      <c r="AN160" s="758"/>
      <c r="AO160" s="758"/>
    </row>
    <row r="161" spans="2:41">
      <c r="B161" s="755"/>
      <c r="D161" s="755"/>
      <c r="E161" s="755"/>
      <c r="F161" s="755"/>
      <c r="G161" s="760"/>
      <c r="H161" s="760"/>
      <c r="I161" s="757"/>
      <c r="J161" s="757"/>
      <c r="K161" s="757"/>
      <c r="L161" s="757"/>
      <c r="M161" s="757"/>
      <c r="N161" s="757"/>
      <c r="O161" s="758"/>
      <c r="P161" s="758"/>
      <c r="Q161" s="758"/>
      <c r="R161" s="758"/>
      <c r="S161" s="758"/>
      <c r="T161" s="758"/>
      <c r="U161" s="758"/>
      <c r="V161" s="757"/>
      <c r="W161" s="757"/>
      <c r="X161" s="757"/>
      <c r="Y161" s="757"/>
      <c r="Z161" s="757"/>
      <c r="AA161" s="757"/>
      <c r="AB161" s="757"/>
      <c r="AC161" s="757"/>
      <c r="AD161" s="758"/>
      <c r="AE161" s="757"/>
      <c r="AF161" s="757"/>
      <c r="AG161" s="758"/>
      <c r="AH161" s="758"/>
      <c r="AI161" s="758"/>
      <c r="AJ161" s="757"/>
      <c r="AK161" s="757"/>
      <c r="AL161" s="757"/>
      <c r="AM161" s="758"/>
      <c r="AN161" s="758"/>
      <c r="AO161" s="758"/>
    </row>
    <row r="162" spans="2:41">
      <c r="B162" s="755"/>
      <c r="D162" s="755"/>
      <c r="E162" s="755"/>
      <c r="F162" s="755"/>
      <c r="G162" s="760"/>
      <c r="H162" s="760"/>
      <c r="I162" s="757"/>
      <c r="J162" s="757"/>
      <c r="K162" s="757"/>
      <c r="L162" s="757"/>
      <c r="M162" s="757"/>
      <c r="N162" s="757"/>
      <c r="O162" s="758"/>
      <c r="P162" s="758"/>
      <c r="Q162" s="758"/>
      <c r="R162" s="758"/>
      <c r="S162" s="758"/>
      <c r="T162" s="758"/>
      <c r="U162" s="758"/>
      <c r="V162" s="757"/>
      <c r="W162" s="757"/>
      <c r="X162" s="757"/>
      <c r="Y162" s="757"/>
      <c r="Z162" s="757"/>
      <c r="AA162" s="757"/>
      <c r="AB162" s="757"/>
      <c r="AC162" s="757"/>
      <c r="AD162" s="758"/>
      <c r="AE162" s="757"/>
      <c r="AF162" s="757"/>
      <c r="AG162" s="758"/>
      <c r="AH162" s="758"/>
      <c r="AI162" s="758"/>
      <c r="AJ162" s="757"/>
      <c r="AK162" s="757"/>
      <c r="AL162" s="757"/>
      <c r="AM162" s="758"/>
      <c r="AN162" s="758"/>
      <c r="AO162" s="758"/>
    </row>
    <row r="163" spans="2:41">
      <c r="B163" s="755"/>
      <c r="D163" s="755"/>
      <c r="E163" s="755"/>
      <c r="F163" s="755"/>
      <c r="G163" s="760"/>
      <c r="H163" s="760"/>
      <c r="I163" s="757"/>
      <c r="J163" s="757"/>
      <c r="K163" s="757"/>
      <c r="L163" s="757"/>
      <c r="M163" s="757"/>
      <c r="N163" s="757"/>
      <c r="O163" s="758"/>
      <c r="P163" s="758"/>
      <c r="Q163" s="758"/>
      <c r="R163" s="758"/>
      <c r="S163" s="758"/>
      <c r="T163" s="758"/>
      <c r="U163" s="758"/>
      <c r="V163" s="757"/>
      <c r="W163" s="757"/>
      <c r="X163" s="757"/>
      <c r="Y163" s="757"/>
      <c r="Z163" s="757"/>
      <c r="AA163" s="757"/>
      <c r="AB163" s="757"/>
      <c r="AC163" s="757"/>
      <c r="AD163" s="758"/>
      <c r="AE163" s="757"/>
      <c r="AF163" s="757"/>
      <c r="AG163" s="758"/>
      <c r="AH163" s="758"/>
      <c r="AI163" s="758"/>
      <c r="AJ163" s="757"/>
      <c r="AK163" s="757"/>
      <c r="AL163" s="757"/>
      <c r="AM163" s="758"/>
      <c r="AN163" s="758"/>
      <c r="AO163" s="758"/>
    </row>
    <row r="164" spans="2:41">
      <c r="B164" s="755"/>
      <c r="D164" s="755"/>
      <c r="E164" s="755"/>
      <c r="F164" s="755"/>
      <c r="G164" s="760"/>
      <c r="H164" s="760"/>
      <c r="I164" s="757"/>
      <c r="J164" s="757"/>
      <c r="K164" s="757"/>
      <c r="L164" s="757"/>
      <c r="M164" s="757"/>
      <c r="N164" s="757"/>
      <c r="O164" s="758"/>
      <c r="P164" s="758"/>
      <c r="Q164" s="758"/>
      <c r="R164" s="758"/>
      <c r="S164" s="758"/>
      <c r="T164" s="758"/>
      <c r="U164" s="758"/>
      <c r="V164" s="757"/>
      <c r="W164" s="757"/>
      <c r="X164" s="757"/>
      <c r="Y164" s="757"/>
      <c r="Z164" s="757"/>
      <c r="AA164" s="757"/>
      <c r="AB164" s="757"/>
      <c r="AC164" s="757"/>
      <c r="AD164" s="758"/>
      <c r="AE164" s="757"/>
      <c r="AF164" s="757"/>
      <c r="AG164" s="758"/>
      <c r="AH164" s="758"/>
      <c r="AI164" s="758"/>
      <c r="AJ164" s="757"/>
      <c r="AK164" s="757"/>
      <c r="AL164" s="757"/>
      <c r="AM164" s="758"/>
      <c r="AN164" s="758"/>
      <c r="AO164" s="758"/>
    </row>
    <row r="165" spans="2:41">
      <c r="B165" s="755"/>
      <c r="D165" s="755"/>
      <c r="E165" s="755"/>
      <c r="F165" s="755"/>
      <c r="G165" s="760"/>
      <c r="H165" s="760"/>
      <c r="I165" s="757"/>
      <c r="J165" s="757"/>
      <c r="K165" s="757"/>
      <c r="L165" s="757"/>
      <c r="M165" s="757"/>
      <c r="N165" s="757"/>
      <c r="O165" s="758"/>
      <c r="P165" s="758"/>
      <c r="Q165" s="758"/>
      <c r="R165" s="758"/>
      <c r="S165" s="758"/>
      <c r="T165" s="758"/>
      <c r="U165" s="758"/>
      <c r="V165" s="757"/>
      <c r="W165" s="757"/>
      <c r="X165" s="757"/>
      <c r="Y165" s="757"/>
      <c r="Z165" s="757"/>
      <c r="AA165" s="757"/>
      <c r="AB165" s="757"/>
      <c r="AC165" s="757"/>
      <c r="AD165" s="758"/>
      <c r="AE165" s="757"/>
      <c r="AF165" s="757"/>
      <c r="AG165" s="758"/>
      <c r="AH165" s="758"/>
      <c r="AI165" s="758"/>
      <c r="AJ165" s="757"/>
      <c r="AK165" s="757"/>
      <c r="AL165" s="757"/>
      <c r="AM165" s="758"/>
      <c r="AN165" s="758"/>
      <c r="AO165" s="758"/>
    </row>
    <row r="166" spans="2:41">
      <c r="B166" s="755"/>
      <c r="D166" s="755"/>
      <c r="E166" s="755"/>
      <c r="F166" s="755"/>
      <c r="G166" s="760"/>
      <c r="H166" s="760"/>
      <c r="I166" s="757"/>
      <c r="J166" s="757"/>
      <c r="K166" s="757"/>
      <c r="L166" s="757"/>
      <c r="M166" s="757"/>
      <c r="N166" s="757"/>
      <c r="O166" s="758"/>
      <c r="P166" s="758"/>
      <c r="Q166" s="758"/>
      <c r="R166" s="758"/>
      <c r="S166" s="758"/>
      <c r="T166" s="758"/>
      <c r="U166" s="758"/>
      <c r="V166" s="757"/>
      <c r="W166" s="757"/>
      <c r="X166" s="757"/>
      <c r="Y166" s="757"/>
      <c r="Z166" s="757"/>
      <c r="AA166" s="757"/>
      <c r="AB166" s="757"/>
      <c r="AC166" s="757"/>
      <c r="AD166" s="758"/>
      <c r="AE166" s="757"/>
      <c r="AF166" s="757"/>
      <c r="AG166" s="758"/>
      <c r="AH166" s="758"/>
      <c r="AI166" s="758"/>
      <c r="AJ166" s="757"/>
      <c r="AK166" s="757"/>
      <c r="AL166" s="757"/>
      <c r="AM166" s="758"/>
      <c r="AN166" s="758"/>
      <c r="AO166" s="758"/>
    </row>
    <row r="167" spans="2:41">
      <c r="B167" s="755"/>
      <c r="D167" s="755"/>
      <c r="E167" s="755"/>
      <c r="F167" s="755"/>
      <c r="G167" s="760"/>
      <c r="H167" s="760"/>
      <c r="I167" s="757"/>
      <c r="J167" s="757"/>
      <c r="K167" s="757"/>
      <c r="L167" s="757"/>
      <c r="M167" s="757"/>
      <c r="N167" s="757"/>
      <c r="O167" s="758"/>
      <c r="P167" s="758"/>
      <c r="Q167" s="758"/>
      <c r="R167" s="758"/>
      <c r="S167" s="758"/>
      <c r="T167" s="758"/>
      <c r="U167" s="758"/>
      <c r="V167" s="757"/>
      <c r="W167" s="757"/>
      <c r="X167" s="757"/>
      <c r="Y167" s="757"/>
      <c r="Z167" s="757"/>
      <c r="AA167" s="757"/>
      <c r="AB167" s="757"/>
      <c r="AC167" s="757"/>
      <c r="AD167" s="758"/>
      <c r="AE167" s="757"/>
      <c r="AF167" s="757"/>
      <c r="AG167" s="758"/>
      <c r="AH167" s="758"/>
      <c r="AI167" s="758"/>
      <c r="AJ167" s="757"/>
      <c r="AK167" s="757"/>
      <c r="AL167" s="757"/>
      <c r="AM167" s="758"/>
      <c r="AN167" s="758"/>
      <c r="AO167" s="758"/>
    </row>
    <row r="168" spans="2:41">
      <c r="B168" s="755"/>
      <c r="D168" s="755"/>
      <c r="E168" s="755"/>
      <c r="F168" s="755"/>
      <c r="G168" s="760"/>
      <c r="H168" s="760"/>
      <c r="I168" s="757"/>
      <c r="J168" s="757"/>
      <c r="K168" s="757"/>
      <c r="L168" s="757"/>
      <c r="M168" s="757"/>
      <c r="N168" s="757"/>
      <c r="O168" s="758"/>
      <c r="P168" s="758"/>
      <c r="Q168" s="758"/>
      <c r="R168" s="758"/>
      <c r="S168" s="758"/>
      <c r="T168" s="758"/>
      <c r="U168" s="758"/>
      <c r="V168" s="757"/>
      <c r="W168" s="757"/>
      <c r="X168" s="757"/>
      <c r="Y168" s="757"/>
      <c r="Z168" s="757"/>
      <c r="AA168" s="757"/>
      <c r="AB168" s="757"/>
      <c r="AC168" s="757"/>
      <c r="AD168" s="758"/>
      <c r="AE168" s="757"/>
      <c r="AF168" s="757"/>
      <c r="AG168" s="758"/>
      <c r="AH168" s="758"/>
      <c r="AI168" s="758"/>
      <c r="AJ168" s="757"/>
      <c r="AK168" s="757"/>
      <c r="AL168" s="757"/>
      <c r="AM168" s="758"/>
      <c r="AN168" s="758"/>
      <c r="AO168" s="758"/>
    </row>
  </sheetData>
  <autoFilter ref="B3:BL40"/>
  <sortState ref="B4:AZ27">
    <sortCondition ref="G4:G27"/>
  </sortState>
  <phoneticPr fontId="91" type="noConversion"/>
  <conditionalFormatting sqref="P2">
    <cfRule type="iconSet" priority="172">
      <iconSet iconSet="3TrafficLights2">
        <cfvo type="percent" val="0"/>
        <cfvo type="percent" val="33"/>
        <cfvo type="percent" val="67"/>
      </iconSet>
    </cfRule>
  </conditionalFormatting>
  <conditionalFormatting sqref="I2">
    <cfRule type="iconSet" priority="171">
      <iconSet iconSet="3TrafficLights2">
        <cfvo type="percent" val="0"/>
        <cfvo type="percent" val="33"/>
        <cfvo type="percent" val="67"/>
      </iconSet>
    </cfRule>
  </conditionalFormatting>
  <conditionalFormatting sqref="M48:M49 O47:O49 O43:O45 I46:O46 F42:H42 E41:H41 S8:S11 AQ4:BL4 I50:O51 B3:L3 AG29:AI30 AG39:AI39 I19:O32 P19:S27 AQ5:BJ28 BL5:BL28 I4:R13 AL4:AO17 AK12:AK16 AG45:AI45 AJ46 I35:O42 AM19:AO32 AM35:AO168 AE19:AF32 AE35:AF40 BC32:BJ32 BL32 AL31:AL32 AL35:AL38 AJ19:AJ32 AJ35:AJ41 AK32 AC19:AC27 U29:AA30 U40:AC40 U39:AA39 U4:AC18 U19:AA27 U31:AC38 P28:AC28 I52:AC168 O3:U3 P41:AC51 P35:S40 L33:T34 I33:J34 P29:T32 AQ29:BB40 AE45 AE46:AI168 AE18:AO18 AE4:AJ17 AE40:AI44 AE31:AI33 AE35:AI38 AE34:AJ34 AE19:AI28 AL33:AO34 I14:S18">
    <cfRule type="expression" dxfId="70" priority="170" stopIfTrue="1">
      <formula>#REF!="(Actuals)"</formula>
    </cfRule>
  </conditionalFormatting>
  <conditionalFormatting sqref="H47 BK5:BK28 BK32">
    <cfRule type="expression" dxfId="69" priority="167" stopIfTrue="1">
      <formula>#REF!="(Actuals)"</formula>
    </cfRule>
  </conditionalFormatting>
  <conditionalFormatting sqref="H48 AP4:AP32 AP35:AP40">
    <cfRule type="expression" dxfId="68" priority="166" stopIfTrue="1">
      <formula>#REF!="(Actuals)"</formula>
    </cfRule>
  </conditionalFormatting>
  <conditionalFormatting sqref="H49">
    <cfRule type="expression" dxfId="67" priority="165" stopIfTrue="1">
      <formula>#REF!="(Actuals)"</formula>
    </cfRule>
  </conditionalFormatting>
  <conditionalFormatting sqref="L48:L49">
    <cfRule type="expression" dxfId="66" priority="164" stopIfTrue="1">
      <formula>#REF!="(Actuals)"</formula>
    </cfRule>
  </conditionalFormatting>
  <conditionalFormatting sqref="K48:K49">
    <cfRule type="expression" dxfId="65" priority="163" stopIfTrue="1">
      <formula>#REF!="(Actuals)"</formula>
    </cfRule>
  </conditionalFormatting>
  <conditionalFormatting sqref="J48:J49">
    <cfRule type="expression" dxfId="64" priority="162" stopIfTrue="1">
      <formula>#REF!="(Actuals)"</formula>
    </cfRule>
  </conditionalFormatting>
  <conditionalFormatting sqref="I47:I49">
    <cfRule type="expression" dxfId="63" priority="161" stopIfTrue="1">
      <formula>#REF!="(Actuals)"</formula>
    </cfRule>
  </conditionalFormatting>
  <conditionalFormatting sqref="N48:N49">
    <cfRule type="expression" dxfId="62" priority="160" stopIfTrue="1">
      <formula>#REF!="(Actuals)"</formula>
    </cfRule>
  </conditionalFormatting>
  <conditionalFormatting sqref="V2">
    <cfRule type="iconSet" priority="158">
      <iconSet iconSet="3TrafficLights2">
        <cfvo type="percent" val="0"/>
        <cfvo type="percent" val="33"/>
        <cfvo type="percent" val="67"/>
      </iconSet>
    </cfRule>
  </conditionalFormatting>
  <conditionalFormatting sqref="M44:M45">
    <cfRule type="expression" dxfId="61" priority="154" stopIfTrue="1">
      <formula>#REF!="(Actuals)"</formula>
    </cfRule>
  </conditionalFormatting>
  <conditionalFormatting sqref="H43">
    <cfRule type="expression" dxfId="60" priority="153" stopIfTrue="1">
      <formula>#REF!="(Actuals)"</formula>
    </cfRule>
  </conditionalFormatting>
  <conditionalFormatting sqref="L44:L45">
    <cfRule type="expression" dxfId="59" priority="152" stopIfTrue="1">
      <formula>#REF!="(Actuals)"</formula>
    </cfRule>
  </conditionalFormatting>
  <conditionalFormatting sqref="K44:K45">
    <cfRule type="expression" dxfId="58" priority="151" stopIfTrue="1">
      <formula>#REF!="(Actuals)"</formula>
    </cfRule>
  </conditionalFormatting>
  <conditionalFormatting sqref="J44:J45">
    <cfRule type="expression" dxfId="57" priority="150" stopIfTrue="1">
      <formula>#REF!="(Actuals)"</formula>
    </cfRule>
  </conditionalFormatting>
  <conditionalFormatting sqref="I43:I45">
    <cfRule type="expression" dxfId="56" priority="149" stopIfTrue="1">
      <formula>#REF!="(Actuals)"</formula>
    </cfRule>
  </conditionalFormatting>
  <conditionalFormatting sqref="N44:N45">
    <cfRule type="expression" dxfId="55" priority="148" stopIfTrue="1">
      <formula>#REF!="(Actuals)"</formula>
    </cfRule>
  </conditionalFormatting>
  <conditionalFormatting sqref="H44">
    <cfRule type="expression" dxfId="54" priority="147" stopIfTrue="1">
      <formula>#REF!="(Actuals)"</formula>
    </cfRule>
  </conditionalFormatting>
  <conditionalFormatting sqref="H45">
    <cfRule type="expression" dxfId="53" priority="146" stopIfTrue="1">
      <formula>#REF!="(Actuals)"</formula>
    </cfRule>
  </conditionalFormatting>
  <conditionalFormatting sqref="W2">
    <cfRule type="iconSet" priority="137">
      <iconSet iconSet="3TrafficLights2">
        <cfvo type="percent" val="0"/>
        <cfvo type="percent" val="33"/>
        <cfvo type="percent" val="67"/>
      </iconSet>
    </cfRule>
  </conditionalFormatting>
  <conditionalFormatting sqref="X2">
    <cfRule type="iconSet" priority="136">
      <iconSet iconSet="3TrafficLights2">
        <cfvo type="percent" val="0"/>
        <cfvo type="percent" val="33"/>
        <cfvo type="percent" val="67"/>
      </iconSet>
    </cfRule>
  </conditionalFormatting>
  <conditionalFormatting sqref="Y2">
    <cfRule type="iconSet" priority="135">
      <iconSet iconSet="3TrafficLights2">
        <cfvo type="percent" val="0"/>
        <cfvo type="percent" val="33"/>
        <cfvo type="percent" val="67"/>
      </iconSet>
    </cfRule>
  </conditionalFormatting>
  <conditionalFormatting sqref="Z2">
    <cfRule type="iconSet" priority="134">
      <iconSet iconSet="3TrafficLights2">
        <cfvo type="percent" val="0"/>
        <cfvo type="percent" val="33"/>
        <cfvo type="percent" val="67"/>
      </iconSet>
    </cfRule>
  </conditionalFormatting>
  <conditionalFormatting sqref="AA2">
    <cfRule type="iconSet" priority="133">
      <iconSet iconSet="3TrafficLights2">
        <cfvo type="percent" val="0"/>
        <cfvo type="percent" val="33"/>
        <cfvo type="percent" val="67"/>
      </iconSet>
    </cfRule>
  </conditionalFormatting>
  <conditionalFormatting sqref="AB2">
    <cfRule type="iconSet" priority="132">
      <iconSet iconSet="3TrafficLights2">
        <cfvo type="percent" val="0"/>
        <cfvo type="percent" val="33"/>
        <cfvo type="percent" val="67"/>
      </iconSet>
    </cfRule>
  </conditionalFormatting>
  <conditionalFormatting sqref="AC2 AE2:AF2">
    <cfRule type="iconSet" priority="131">
      <iconSet iconSet="3TrafficLights2">
        <cfvo type="percent" val="0"/>
        <cfvo type="percent" val="33"/>
        <cfvo type="percent" val="67"/>
      </iconSet>
    </cfRule>
  </conditionalFormatting>
  <conditionalFormatting sqref="P27">
    <cfRule type="expression" dxfId="52" priority="129" stopIfTrue="1">
      <formula>#REF!="(Actuals)"</formula>
    </cfRule>
  </conditionalFormatting>
  <conditionalFormatting sqref="AQ2">
    <cfRule type="iconSet" priority="127">
      <iconSet iconSet="3TrafficLights2">
        <cfvo type="percent" val="0"/>
        <cfvo type="percent" val="33"/>
        <cfvo type="percent" val="67"/>
      </iconSet>
    </cfRule>
  </conditionalFormatting>
  <conditionalFormatting sqref="AR2:BB2">
    <cfRule type="iconSet" priority="173">
      <iconSet iconSet="3TrafficLights2">
        <cfvo type="percent" val="0"/>
        <cfvo type="percent" val="33"/>
        <cfvo type="percent" val="67"/>
      </iconSet>
    </cfRule>
  </conditionalFormatting>
  <conditionalFormatting sqref="BC2">
    <cfRule type="iconSet" priority="126">
      <iconSet iconSet="3TrafficLights2">
        <cfvo type="percent" val="0"/>
        <cfvo type="percent" val="33"/>
        <cfvo type="percent" val="67"/>
      </iconSet>
    </cfRule>
  </conditionalFormatting>
  <conditionalFormatting sqref="AP2">
    <cfRule type="iconSet" priority="124">
      <iconSet iconSet="3TrafficLights2">
        <cfvo type="percent" val="0"/>
        <cfvo type="percent" val="33"/>
        <cfvo type="percent" val="67"/>
      </iconSet>
    </cfRule>
  </conditionalFormatting>
  <conditionalFormatting sqref="BD2:BL2">
    <cfRule type="iconSet" priority="174">
      <iconSet iconSet="3TrafficLights2">
        <cfvo type="percent" val="0"/>
        <cfvo type="percent" val="33"/>
        <cfvo type="percent" val="67"/>
      </iconSet>
    </cfRule>
  </conditionalFormatting>
  <conditionalFormatting sqref="J2:N2">
    <cfRule type="iconSet" priority="116">
      <iconSet iconSet="3TrafficLights2">
        <cfvo type="percent" val="0"/>
        <cfvo type="percent" val="33"/>
        <cfvo type="percent" val="67"/>
      </iconSet>
    </cfRule>
  </conditionalFormatting>
  <conditionalFormatting sqref="Q2">
    <cfRule type="iconSet" priority="115">
      <iconSet iconSet="3TrafficLights2">
        <cfvo type="percent" val="0"/>
        <cfvo type="percent" val="33"/>
        <cfvo type="percent" val="67"/>
      </iconSet>
    </cfRule>
  </conditionalFormatting>
  <conditionalFormatting sqref="S2">
    <cfRule type="iconSet" priority="114">
      <iconSet iconSet="3TrafficLights2">
        <cfvo type="percent" val="0"/>
        <cfvo type="percent" val="33"/>
        <cfvo type="percent" val="67"/>
      </iconSet>
    </cfRule>
  </conditionalFormatting>
  <conditionalFormatting sqref="S4:S7 S12:S13">
    <cfRule type="expression" dxfId="51" priority="113" stopIfTrue="1">
      <formula>#REF!="(Actuals)"</formula>
    </cfRule>
  </conditionalFormatting>
  <conditionalFormatting sqref="U2">
    <cfRule type="iconSet" priority="112">
      <iconSet iconSet="3TrafficLights2">
        <cfvo type="percent" val="0"/>
        <cfvo type="percent" val="33"/>
        <cfvo type="percent" val="67"/>
      </iconSet>
    </cfRule>
  </conditionalFormatting>
  <conditionalFormatting sqref="S27">
    <cfRule type="expression" dxfId="50" priority="110" stopIfTrue="1">
      <formula>#REF!="(Actuals)"</formula>
    </cfRule>
  </conditionalFormatting>
  <conditionalFormatting sqref="R2">
    <cfRule type="iconSet" priority="177">
      <iconSet iconSet="3TrafficLights2">
        <cfvo type="percent" val="0"/>
        <cfvo type="percent" val="33"/>
        <cfvo type="percent" val="67"/>
      </iconSet>
    </cfRule>
  </conditionalFormatting>
  <conditionalFormatting sqref="AB19:AB27">
    <cfRule type="expression" dxfId="49" priority="107" stopIfTrue="1">
      <formula>#REF!="(Actuals)"</formula>
    </cfRule>
  </conditionalFormatting>
  <conditionalFormatting sqref="BC39:BJ39 BL39">
    <cfRule type="expression" dxfId="48" priority="100" stopIfTrue="1">
      <formula>#REF!="(Actuals)"</formula>
    </cfRule>
  </conditionalFormatting>
  <conditionalFormatting sqref="BK39">
    <cfRule type="expression" dxfId="47" priority="99" stopIfTrue="1">
      <formula>#REF!="(Actuals)"</formula>
    </cfRule>
  </conditionalFormatting>
  <conditionalFormatting sqref="BC29:BJ29 BL29">
    <cfRule type="expression" dxfId="46" priority="98" stopIfTrue="1">
      <formula>#REF!="(Actuals)"</formula>
    </cfRule>
  </conditionalFormatting>
  <conditionalFormatting sqref="BK29">
    <cfRule type="expression" dxfId="45" priority="97" stopIfTrue="1">
      <formula>#REF!="(Actuals)"</formula>
    </cfRule>
  </conditionalFormatting>
  <conditionalFormatting sqref="BC30:BJ30 BL30">
    <cfRule type="expression" dxfId="44" priority="96" stopIfTrue="1">
      <formula>#REF!="(Actuals)"</formula>
    </cfRule>
  </conditionalFormatting>
  <conditionalFormatting sqref="BK30">
    <cfRule type="expression" dxfId="43" priority="95" stopIfTrue="1">
      <formula>#REF!="(Actuals)"</formula>
    </cfRule>
  </conditionalFormatting>
  <conditionalFormatting sqref="BC40:BJ40 BL40">
    <cfRule type="expression" dxfId="42" priority="94" stopIfTrue="1">
      <formula>#REF!="(Actuals)"</formula>
    </cfRule>
  </conditionalFormatting>
  <conditionalFormatting sqref="BK40">
    <cfRule type="expression" dxfId="41" priority="93" stopIfTrue="1">
      <formula>#REF!="(Actuals)"</formula>
    </cfRule>
  </conditionalFormatting>
  <conditionalFormatting sqref="BC36:BJ36 BL36">
    <cfRule type="expression" dxfId="40" priority="92" stopIfTrue="1">
      <formula>#REF!="(Actuals)"</formula>
    </cfRule>
  </conditionalFormatting>
  <conditionalFormatting sqref="BK36">
    <cfRule type="expression" dxfId="39" priority="91" stopIfTrue="1">
      <formula>#REF!="(Actuals)"</formula>
    </cfRule>
  </conditionalFormatting>
  <conditionalFormatting sqref="BC35:BJ35 BL35">
    <cfRule type="expression" dxfId="38" priority="90" stopIfTrue="1">
      <formula>#REF!="(Actuals)"</formula>
    </cfRule>
  </conditionalFormatting>
  <conditionalFormatting sqref="BK35">
    <cfRule type="expression" dxfId="37" priority="89" stopIfTrue="1">
      <formula>#REF!="(Actuals)"</formula>
    </cfRule>
  </conditionalFormatting>
  <conditionalFormatting sqref="BC37:BJ37 BL37">
    <cfRule type="expression" dxfId="36" priority="88" stopIfTrue="1">
      <formula>#REF!="(Actuals)"</formula>
    </cfRule>
  </conditionalFormatting>
  <conditionalFormatting sqref="BK37">
    <cfRule type="expression" dxfId="35" priority="87" stopIfTrue="1">
      <formula>#REF!="(Actuals)"</formula>
    </cfRule>
  </conditionalFormatting>
  <conditionalFormatting sqref="BC38:BJ38 BL38">
    <cfRule type="expression" dxfId="34" priority="86" stopIfTrue="1">
      <formula>#REF!="(Actuals)"</formula>
    </cfRule>
  </conditionalFormatting>
  <conditionalFormatting sqref="BK38">
    <cfRule type="expression" dxfId="33" priority="85" stopIfTrue="1">
      <formula>#REF!="(Actuals)"</formula>
    </cfRule>
  </conditionalFormatting>
  <conditionalFormatting sqref="BC31:BJ31 BL31">
    <cfRule type="expression" dxfId="32" priority="84" stopIfTrue="1">
      <formula>#REF!="(Actuals)"</formula>
    </cfRule>
  </conditionalFormatting>
  <conditionalFormatting sqref="BK31">
    <cfRule type="expression" dxfId="31" priority="83" stopIfTrue="1">
      <formula>#REF!="(Actuals)"</formula>
    </cfRule>
  </conditionalFormatting>
  <conditionalFormatting sqref="AC39 AE39:AF39">
    <cfRule type="expression" dxfId="30" priority="80" stopIfTrue="1">
      <formula>#REF!="(Actuals)"</formula>
    </cfRule>
  </conditionalFormatting>
  <conditionalFormatting sqref="AB39">
    <cfRule type="expression" dxfId="29" priority="79" stopIfTrue="1">
      <formula>#REF!="(Actuals)"</formula>
    </cfRule>
  </conditionalFormatting>
  <conditionalFormatting sqref="AC29:AC30 AE29:AF30">
    <cfRule type="expression" dxfId="28" priority="78" stopIfTrue="1">
      <formula>#REF!="(Actuals)"</formula>
    </cfRule>
  </conditionalFormatting>
  <conditionalFormatting sqref="AB29:AB30">
    <cfRule type="expression" dxfId="27" priority="77" stopIfTrue="1">
      <formula>#REF!="(Actuals)"</formula>
    </cfRule>
  </conditionalFormatting>
  <conditionalFormatting sqref="J43">
    <cfRule type="expression" dxfId="26" priority="76" stopIfTrue="1">
      <formula>#REF!="(Actuals)"</formula>
    </cfRule>
  </conditionalFormatting>
  <conditionalFormatting sqref="K43">
    <cfRule type="expression" dxfId="25" priority="75" stopIfTrue="1">
      <formula>#REF!="(Actuals)"</formula>
    </cfRule>
  </conditionalFormatting>
  <conditionalFormatting sqref="L43">
    <cfRule type="expression" dxfId="24" priority="74" stopIfTrue="1">
      <formula>#REF!="(Actuals)"</formula>
    </cfRule>
  </conditionalFormatting>
  <conditionalFormatting sqref="M43">
    <cfRule type="expression" dxfId="23" priority="73" stopIfTrue="1">
      <formula>#REF!="(Actuals)"</formula>
    </cfRule>
  </conditionalFormatting>
  <conditionalFormatting sqref="N43">
    <cfRule type="expression" dxfId="22" priority="72" stopIfTrue="1">
      <formula>#REF!="(Actuals)"</formula>
    </cfRule>
  </conditionalFormatting>
  <conditionalFormatting sqref="J47:N47">
    <cfRule type="expression" dxfId="21" priority="71" stopIfTrue="1">
      <formula>#REF!="(Actuals)"</formula>
    </cfRule>
  </conditionalFormatting>
  <conditionalFormatting sqref="AL29:AL30">
    <cfRule type="expression" dxfId="20" priority="26" stopIfTrue="1">
      <formula>#REF!="(Actuals)"</formula>
    </cfRule>
  </conditionalFormatting>
  <conditionalFormatting sqref="AJ43:AL44 AL19:AL28 AL40:AL42 AJ47:AL168 AL45:AL46">
    <cfRule type="expression" dxfId="19" priority="29" stopIfTrue="1">
      <formula>#REF!="(Actuals)"</formula>
    </cfRule>
  </conditionalFormatting>
  <conditionalFormatting sqref="AJ2:AL2">
    <cfRule type="iconSet" priority="28">
      <iconSet iconSet="3TrafficLights2">
        <cfvo type="percent" val="0"/>
        <cfvo type="percent" val="33"/>
        <cfvo type="percent" val="67"/>
      </iconSet>
    </cfRule>
  </conditionalFormatting>
  <conditionalFormatting sqref="AL39">
    <cfRule type="expression" dxfId="18" priority="27" stopIfTrue="1">
      <formula>#REF!="(Actuals)"</formula>
    </cfRule>
  </conditionalFormatting>
  <conditionalFormatting sqref="AK4:AK5 AK8:AK11 AK17 AK21 AK23 AK26 AK28 AK37:AK38">
    <cfRule type="expression" dxfId="17" priority="24" stopIfTrue="1">
      <formula>#REF!="(Actuals)"</formula>
    </cfRule>
  </conditionalFormatting>
  <conditionalFormatting sqref="AK6">
    <cfRule type="expression" dxfId="16" priority="23" stopIfTrue="1">
      <formula>#REF!="(Actuals)"</formula>
    </cfRule>
  </conditionalFormatting>
  <conditionalFormatting sqref="AK39 AK35:AK36 AK29:AK31 AK27 AK24:AK25 AK22 AK19:AK20 AK7">
    <cfRule type="expression" dxfId="15" priority="22" stopIfTrue="1">
      <formula>#REF!="(Actuals)"</formula>
    </cfRule>
  </conditionalFormatting>
  <conditionalFormatting sqref="AK40">
    <cfRule type="expression" dxfId="14" priority="19" stopIfTrue="1">
      <formula>#REF!="(Actuals)"</formula>
    </cfRule>
  </conditionalFormatting>
  <conditionalFormatting sqref="AK46">
    <cfRule type="expression" dxfId="13" priority="20" stopIfTrue="1">
      <formula>#REF!="(Actuals)"</formula>
    </cfRule>
  </conditionalFormatting>
  <conditionalFormatting sqref="AK41">
    <cfRule type="expression" dxfId="12" priority="17" stopIfTrue="1">
      <formula>#REF!="(Actuals)"</formula>
    </cfRule>
  </conditionalFormatting>
  <conditionalFormatting sqref="AF45">
    <cfRule type="expression" dxfId="11" priority="16" stopIfTrue="1">
      <formula>#REF!="(Actuals)"</formula>
    </cfRule>
  </conditionalFormatting>
  <conditionalFormatting sqref="AK45">
    <cfRule type="expression" dxfId="10" priority="15" stopIfTrue="1">
      <formula>#REF!="(Actuals)"</formula>
    </cfRule>
  </conditionalFormatting>
  <conditionalFormatting sqref="AK34">
    <cfRule type="expression" dxfId="9" priority="13" stopIfTrue="1">
      <formula>#REF!="(Actuals)"</formula>
    </cfRule>
  </conditionalFormatting>
  <conditionalFormatting sqref="K34">
    <cfRule type="expression" dxfId="8" priority="12" stopIfTrue="1">
      <formula>#REF!="(Actuals)"</formula>
    </cfRule>
  </conditionalFormatting>
  <conditionalFormatting sqref="K33">
    <cfRule type="expression" dxfId="7" priority="11" stopIfTrue="1">
      <formula>#REF!="(Actuals)"</formula>
    </cfRule>
  </conditionalFormatting>
  <conditionalFormatting sqref="T35:T40">
    <cfRule type="expression" dxfId="6" priority="10" stopIfTrue="1">
      <formula>#REF!="(Actuals)"</formula>
    </cfRule>
  </conditionalFormatting>
  <conditionalFormatting sqref="T4:T27">
    <cfRule type="expression" dxfId="5" priority="9" stopIfTrue="1">
      <formula>#REF!="(Actuals)"</formula>
    </cfRule>
  </conditionalFormatting>
  <conditionalFormatting sqref="T2">
    <cfRule type="iconSet" priority="191">
      <iconSet iconSet="3TrafficLights2">
        <cfvo type="percent" val="0"/>
        <cfvo type="percent" val="33"/>
        <cfvo type="percent" val="67"/>
      </iconSet>
    </cfRule>
  </conditionalFormatting>
  <conditionalFormatting sqref="O2 AG2:AI2 AM2:AO2">
    <cfRule type="iconSet" priority="192">
      <iconSet iconSet="3TrafficLights2">
        <cfvo type="percent" val="0"/>
        <cfvo type="percent" val="33"/>
        <cfvo type="percent" val="67"/>
      </iconSet>
    </cfRule>
  </conditionalFormatting>
  <conditionalFormatting sqref="AP33:AP34">
    <cfRule type="expression" dxfId="4" priority="7" stopIfTrue="1">
      <formula>#REF!="(Actuals)"</formula>
    </cfRule>
  </conditionalFormatting>
  <conditionalFormatting sqref="BC33:BL34">
    <cfRule type="expression" dxfId="3" priority="5" stopIfTrue="1">
      <formula>#REF!="(Actuals)"</formula>
    </cfRule>
  </conditionalFormatting>
  <conditionalFormatting sqref="AD4:AD168">
    <cfRule type="expression" dxfId="2" priority="3" stopIfTrue="1">
      <formula>#REF!="(Actuals)"</formula>
    </cfRule>
  </conditionalFormatting>
  <conditionalFormatting sqref="AD2">
    <cfRule type="iconSet" priority="4">
      <iconSet iconSet="3TrafficLights2">
        <cfvo type="percent" val="0"/>
        <cfvo type="percent" val="33"/>
        <cfvo type="percent" val="67"/>
      </iconSet>
    </cfRule>
  </conditionalFormatting>
  <conditionalFormatting sqref="AJ33">
    <cfRule type="expression" dxfId="1" priority="2" stopIfTrue="1">
      <formula>#REF!="(Actuals)"</formula>
    </cfRule>
  </conditionalFormatting>
  <conditionalFormatting sqref="AK33">
    <cfRule type="expression" dxfId="0" priority="1" stopIfTrue="1">
      <formula>#REF!="(Actuals)"</formula>
    </cfRule>
  </conditionalFormatting>
  <dataValidations disablePrompts="1" count="1">
    <dataValidation type="list" allowBlank="1" showInputMessage="1" showErrorMessage="1" sqref="C4:C7 C26:C27 C41:C168 C18 C12:C16">
      <formula1>#REF!</formula1>
    </dataValidation>
  </dataValidations>
  <pageMargins left="0.11811023622047245" right="0" top="0.35433070866141736" bottom="0" header="0.31496062992125984" footer="0.31496062992125984"/>
  <pageSetup paperSize="9" scale="47" orientation="landscape" horizont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pageSetUpPr fitToPage="1"/>
  </sheetPr>
  <dimension ref="A2:Q9"/>
  <sheetViews>
    <sheetView zoomScale="90" zoomScaleNormal="90" workbookViewId="0">
      <selection activeCell="K13" sqref="K13"/>
    </sheetView>
  </sheetViews>
  <sheetFormatPr defaultRowHeight="14.4"/>
  <cols>
    <col min="1" max="1" width="25.44140625" customWidth="1"/>
    <col min="2" max="2" width="17.109375" hidden="1" customWidth="1"/>
    <col min="3" max="3" width="17" hidden="1" customWidth="1"/>
    <col min="4" max="8" width="17" style="189" hidden="1" customWidth="1"/>
    <col min="9" max="9" width="13.88671875" style="189" hidden="1" customWidth="1"/>
    <col min="10" max="10" width="17" style="189" customWidth="1"/>
    <col min="11" max="11" width="20.44140625" customWidth="1"/>
    <col min="12" max="12" width="3.6640625" style="462" customWidth="1"/>
    <col min="13" max="17" width="13.6640625" customWidth="1"/>
    <col min="18" max="18" width="3.33203125" customWidth="1"/>
  </cols>
  <sheetData>
    <row r="2" spans="1:17" ht="21">
      <c r="A2" s="246" t="s">
        <v>1165</v>
      </c>
    </row>
    <row r="3" spans="1:17">
      <c r="A3" s="606"/>
      <c r="M3" s="1920" t="s">
        <v>1164</v>
      </c>
      <c r="N3" s="1921"/>
      <c r="O3" s="1921"/>
      <c r="P3" s="1921"/>
      <c r="Q3" s="1922"/>
    </row>
    <row r="4" spans="1:17">
      <c r="A4" s="607" t="s">
        <v>634</v>
      </c>
      <c r="B4" s="704" t="s">
        <v>953</v>
      </c>
      <c r="C4" s="704" t="s">
        <v>952</v>
      </c>
      <c r="D4" s="964" t="s">
        <v>891</v>
      </c>
      <c r="E4" s="964" t="s">
        <v>892</v>
      </c>
      <c r="F4" s="964" t="s">
        <v>951</v>
      </c>
      <c r="G4" s="964" t="s">
        <v>1014</v>
      </c>
      <c r="H4" s="964" t="s">
        <v>1032</v>
      </c>
      <c r="I4" s="964" t="s">
        <v>892</v>
      </c>
      <c r="J4" s="988" t="s">
        <v>951</v>
      </c>
      <c r="K4" s="608" t="s">
        <v>378</v>
      </c>
      <c r="M4" s="706"/>
      <c r="N4" s="1113" t="s">
        <v>1161</v>
      </c>
      <c r="O4" s="1113" t="s">
        <v>1162</v>
      </c>
      <c r="P4" s="1113" t="s">
        <v>1163</v>
      </c>
      <c r="Q4" s="705" t="s">
        <v>633</v>
      </c>
    </row>
    <row r="5" spans="1:17">
      <c r="A5" s="158" t="s">
        <v>388</v>
      </c>
      <c r="B5" s="600">
        <v>7.7545000000000002</v>
      </c>
      <c r="C5" s="815">
        <v>7.7540500000000003</v>
      </c>
      <c r="D5" s="965">
        <v>7.7525293333333325</v>
      </c>
      <c r="E5" s="965">
        <v>7.7503526666666671</v>
      </c>
      <c r="F5" s="965">
        <v>7.7713380000000001</v>
      </c>
      <c r="G5" s="965">
        <v>7.7599749999999998</v>
      </c>
      <c r="H5" s="965">
        <v>7.7587273333333329</v>
      </c>
      <c r="I5" s="965">
        <v>7.7568650000000003</v>
      </c>
      <c r="J5" s="989">
        <f>Q5</f>
        <v>7.7579470000000006</v>
      </c>
      <c r="K5" s="818">
        <f>(J5-I5)/I5</f>
        <v>1.3948934266617369E-4</v>
      </c>
      <c r="M5" s="707" t="s">
        <v>388</v>
      </c>
      <c r="N5" s="708">
        <v>7.7589699999999997</v>
      </c>
      <c r="O5" s="708">
        <v>7.7562889999999998</v>
      </c>
      <c r="P5" s="708">
        <v>7.7585819999999996</v>
      </c>
      <c r="Q5" s="816">
        <f>SUM(N5:P5)/3</f>
        <v>7.7579470000000006</v>
      </c>
    </row>
    <row r="6" spans="1:17">
      <c r="A6" s="158" t="s">
        <v>389</v>
      </c>
      <c r="B6" s="600">
        <v>32.736199999999997</v>
      </c>
      <c r="C6" s="815">
        <v>32.875652666666667</v>
      </c>
      <c r="D6" s="965">
        <v>34.482782</v>
      </c>
      <c r="E6" s="965">
        <v>35.826382666666667</v>
      </c>
      <c r="F6" s="965">
        <v>35.915185000000001</v>
      </c>
      <c r="G6" s="965">
        <v>35.216709000000002</v>
      </c>
      <c r="H6" s="965">
        <v>35.04998066666667</v>
      </c>
      <c r="I6" s="965">
        <v>35.022726333333338</v>
      </c>
      <c r="J6" s="989">
        <f t="shared" ref="J6:J9" si="0">Q6</f>
        <v>35.435536666666671</v>
      </c>
      <c r="K6" s="818">
        <f>(J6-I6)/I6</f>
        <v>1.1786927419766153E-2</v>
      </c>
      <c r="M6" s="158" t="s">
        <v>389</v>
      </c>
      <c r="N6" s="1266">
        <v>35.788778000000001</v>
      </c>
      <c r="O6" s="1266">
        <v>35.465915000000003</v>
      </c>
      <c r="P6" s="1266">
        <v>35.051917000000003</v>
      </c>
      <c r="Q6" s="817">
        <f>SUM(N6:P6)/3</f>
        <v>35.435536666666671</v>
      </c>
    </row>
    <row r="7" spans="1:17">
      <c r="A7" s="158" t="s">
        <v>390</v>
      </c>
      <c r="B7" s="600">
        <v>0.85140000000000005</v>
      </c>
      <c r="C7" s="815">
        <v>0.91509800000000008</v>
      </c>
      <c r="D7" s="965">
        <v>0.89938066666666661</v>
      </c>
      <c r="E7" s="965">
        <v>0.904528</v>
      </c>
      <c r="F7" s="965">
        <v>0.91301299999999996</v>
      </c>
      <c r="G7" s="965">
        <v>0.88724366666666665</v>
      </c>
      <c r="H7" s="965">
        <v>0.8963376666666667</v>
      </c>
      <c r="I7" s="965">
        <v>0.90752633333333332</v>
      </c>
      <c r="J7" s="989">
        <f t="shared" si="0"/>
        <v>0.94169133333333332</v>
      </c>
      <c r="K7" s="818">
        <f>(J7-I7)/I7</f>
        <v>3.7646290520862755E-2</v>
      </c>
      <c r="M7" s="158" t="s">
        <v>390</v>
      </c>
      <c r="N7" s="1266">
        <v>0.94899999999999995</v>
      </c>
      <c r="O7" s="1266">
        <v>0.94095300000000004</v>
      </c>
      <c r="P7" s="1266">
        <v>0.93512099999999998</v>
      </c>
      <c r="Q7" s="817">
        <f>SUM(N7:P7)/3</f>
        <v>0.94169133333333332</v>
      </c>
    </row>
    <row r="8" spans="1:17">
      <c r="A8" s="158" t="s">
        <v>391</v>
      </c>
      <c r="B8" s="600">
        <v>6.2206999999999999</v>
      </c>
      <c r="C8" s="815">
        <v>6.2126283333333339</v>
      </c>
      <c r="D8" s="965">
        <v>6.2490740000000002</v>
      </c>
      <c r="E8" s="965">
        <v>6.3620566666666667</v>
      </c>
      <c r="F8" s="965">
        <v>6.5243269999999995</v>
      </c>
      <c r="G8" s="965">
        <v>6.4999876666666667</v>
      </c>
      <c r="H8" s="965">
        <v>6.6352280000000006</v>
      </c>
      <c r="I8" s="965">
        <v>6.7442833333333327</v>
      </c>
      <c r="J8" s="989">
        <f t="shared" si="0"/>
        <v>6.8988413333333334</v>
      </c>
      <c r="K8" s="818">
        <f>(J8-I8)/I8</f>
        <v>2.2916890106930165E-2</v>
      </c>
      <c r="M8" s="158" t="s">
        <v>391</v>
      </c>
      <c r="N8" s="1266">
        <v>6.9239119999999996</v>
      </c>
      <c r="O8" s="1266">
        <v>6.8978529999999996</v>
      </c>
      <c r="P8" s="1266">
        <v>6.8747590000000001</v>
      </c>
      <c r="Q8" s="817">
        <f>SUM(N8:P8)/3</f>
        <v>6.8988413333333334</v>
      </c>
    </row>
    <row r="9" spans="1:17">
      <c r="A9" s="158" t="s">
        <v>392</v>
      </c>
      <c r="B9" s="600">
        <v>1.2049000000000001</v>
      </c>
      <c r="C9" s="815">
        <v>1.2387006666666667</v>
      </c>
      <c r="D9" s="965">
        <v>1.278205</v>
      </c>
      <c r="E9" s="965">
        <v>1.3206706666666665</v>
      </c>
      <c r="F9" s="965">
        <v>1.3895303333333333</v>
      </c>
      <c r="G9" s="965">
        <v>1.2991963333333334</v>
      </c>
      <c r="H9" s="965">
        <v>1.2956266666666667</v>
      </c>
      <c r="I9" s="965">
        <v>1.3267896666666668</v>
      </c>
      <c r="J9" s="989">
        <f t="shared" si="0"/>
        <v>1.321358</v>
      </c>
      <c r="K9" s="818">
        <f>(J9-I9)/I9</f>
        <v>-4.0938415508713312E-3</v>
      </c>
      <c r="M9" s="158" t="s">
        <v>392</v>
      </c>
      <c r="N9" s="1266">
        <v>1.3347560000000001</v>
      </c>
      <c r="O9" s="1266">
        <v>1.3210770000000001</v>
      </c>
      <c r="P9" s="1266">
        <v>1.308241</v>
      </c>
      <c r="Q9" s="817">
        <f>SUM(N9:P9)/3</f>
        <v>1.321358</v>
      </c>
    </row>
  </sheetData>
  <mergeCells count="1">
    <mergeCell ref="M3:Q3"/>
  </mergeCells>
  <phoneticPr fontId="86" type="noConversion"/>
  <pageMargins left="0.7" right="0.7" top="0.75" bottom="0.75" header="0.3" footer="0.3"/>
  <pageSetup paperSize="9" scale="66"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B5:AL42"/>
  <sheetViews>
    <sheetView zoomScale="80" zoomScaleNormal="80" workbookViewId="0">
      <selection activeCell="AJ16" sqref="AJ16"/>
    </sheetView>
  </sheetViews>
  <sheetFormatPr defaultColWidth="9.109375" defaultRowHeight="13.8"/>
  <cols>
    <col min="1" max="1" width="9.109375" style="464"/>
    <col min="2" max="2" width="57.88671875" style="466" customWidth="1"/>
    <col min="3" max="3" width="26" style="967" hidden="1" customWidth="1"/>
    <col min="4" max="4" width="20" style="967" hidden="1" customWidth="1"/>
    <col min="5" max="5" width="2.6640625" style="894" hidden="1" customWidth="1"/>
    <col min="6" max="7" width="28.44140625" style="894" hidden="1" customWidth="1"/>
    <col min="8" max="8" width="3.109375" style="894" hidden="1" customWidth="1"/>
    <col min="9" max="9" width="30.88671875" style="894" hidden="1" customWidth="1"/>
    <col min="10" max="10" width="17.44140625" style="894" hidden="1" customWidth="1"/>
    <col min="11" max="11" width="3.5546875" style="894" hidden="1" customWidth="1"/>
    <col min="12" max="12" width="27" style="894" hidden="1" customWidth="1"/>
    <col min="13" max="13" width="23.44140625" style="894" hidden="1" customWidth="1"/>
    <col min="14" max="14" width="23.33203125" style="894" hidden="1" customWidth="1"/>
    <col min="15" max="15" width="29.33203125" style="894" hidden="1" customWidth="1"/>
    <col min="16" max="16" width="17.6640625" style="894" hidden="1" customWidth="1"/>
    <col min="17" max="17" width="9.109375" style="894" hidden="1" customWidth="1"/>
    <col min="18" max="19" width="11" style="967" hidden="1" customWidth="1"/>
    <col min="20" max="20" width="14.33203125" style="894" hidden="1" customWidth="1"/>
    <col min="21" max="21" width="23.6640625" style="894" hidden="1" customWidth="1"/>
    <col min="22" max="22" width="17.109375" style="894" hidden="1" customWidth="1"/>
    <col min="23" max="23" width="5" style="1270" hidden="1" customWidth="1"/>
    <col min="24" max="24" width="31.5546875" style="1270" hidden="1" customWidth="1"/>
    <col min="25" max="25" width="17.109375" style="1270" hidden="1" customWidth="1"/>
    <col min="26" max="26" width="3.109375" style="1270" hidden="1" customWidth="1"/>
    <col min="27" max="27" width="54.88671875" style="1270" hidden="1" customWidth="1"/>
    <col min="28" max="28" width="15.5546875" style="1270" hidden="1" customWidth="1"/>
    <col min="29" max="29" width="3.5546875" style="1270" hidden="1" customWidth="1"/>
    <col min="30" max="30" width="33.44140625" style="1270" hidden="1" customWidth="1"/>
    <col min="31" max="31" width="16" style="1270" hidden="1" customWidth="1"/>
    <col min="32" max="32" width="3.109375" style="1270" hidden="1" customWidth="1"/>
    <col min="33" max="34" width="27.6640625" style="1270" hidden="1" customWidth="1"/>
    <col min="35" max="35" width="2.44140625" style="1270" hidden="1" customWidth="1"/>
    <col min="36" max="36" width="33" style="464" customWidth="1"/>
    <col min="37" max="37" width="30" style="464" customWidth="1"/>
    <col min="38" max="38" width="48.109375" style="464" customWidth="1"/>
    <col min="39" max="39" width="17.6640625" style="464" customWidth="1"/>
    <col min="40" max="16384" width="9.109375" style="464"/>
  </cols>
  <sheetData>
    <row r="5" spans="2:37" ht="21">
      <c r="B5" s="465" t="s">
        <v>1166</v>
      </c>
      <c r="P5" s="894" t="s">
        <v>469</v>
      </c>
    </row>
    <row r="7" spans="2:37">
      <c r="B7" s="987" t="s">
        <v>954</v>
      </c>
    </row>
    <row r="8" spans="2:37">
      <c r="C8" s="1925" t="s">
        <v>376</v>
      </c>
      <c r="D8" s="1926"/>
      <c r="F8" s="1925" t="s">
        <v>377</v>
      </c>
      <c r="G8" s="1926"/>
      <c r="I8" s="1925" t="s">
        <v>385</v>
      </c>
      <c r="J8" s="1926"/>
      <c r="L8" s="1924" t="s">
        <v>506</v>
      </c>
      <c r="M8" s="1924"/>
      <c r="O8" s="1924" t="s">
        <v>631</v>
      </c>
      <c r="P8" s="1924"/>
      <c r="R8" s="1924" t="s">
        <v>760</v>
      </c>
      <c r="S8" s="1924"/>
      <c r="U8" s="1924" t="s">
        <v>901</v>
      </c>
      <c r="V8" s="1924"/>
      <c r="W8" s="1268"/>
      <c r="X8" s="1924" t="s">
        <v>955</v>
      </c>
      <c r="Y8" s="1924"/>
      <c r="Z8" s="1268"/>
      <c r="AA8" s="1504" t="s">
        <v>1016</v>
      </c>
      <c r="AB8" s="1504"/>
      <c r="AC8" s="1268"/>
      <c r="AD8" s="1504" t="s">
        <v>1033</v>
      </c>
      <c r="AE8" s="1504"/>
      <c r="AF8" s="1268"/>
      <c r="AG8" s="1504" t="s">
        <v>1108</v>
      </c>
      <c r="AH8" s="1504"/>
      <c r="AI8" s="1268"/>
      <c r="AJ8" s="1923" t="s">
        <v>1167</v>
      </c>
      <c r="AK8" s="1923"/>
    </row>
    <row r="9" spans="2:37">
      <c r="B9" s="968" t="s">
        <v>352</v>
      </c>
      <c r="C9" s="969" t="s">
        <v>358</v>
      </c>
      <c r="D9" s="1116" t="s">
        <v>357</v>
      </c>
      <c r="E9" s="1505"/>
      <c r="F9" s="895" t="s">
        <v>375</v>
      </c>
      <c r="G9" s="969" t="s">
        <v>357</v>
      </c>
      <c r="H9" s="1506"/>
      <c r="I9" s="895" t="s">
        <v>386</v>
      </c>
      <c r="J9" s="969" t="s">
        <v>357</v>
      </c>
      <c r="K9" s="1505"/>
      <c r="L9" s="895" t="s">
        <v>894</v>
      </c>
      <c r="M9" s="969" t="s">
        <v>357</v>
      </c>
      <c r="N9" s="1505"/>
      <c r="O9" s="895" t="s">
        <v>632</v>
      </c>
      <c r="P9" s="969" t="s">
        <v>357</v>
      </c>
      <c r="Q9" s="1505"/>
      <c r="R9" s="969" t="s">
        <v>814</v>
      </c>
      <c r="S9" s="969" t="s">
        <v>357</v>
      </c>
      <c r="T9" s="1505"/>
      <c r="U9" s="969" t="s">
        <v>814</v>
      </c>
      <c r="V9" s="969" t="s">
        <v>357</v>
      </c>
      <c r="W9" s="1507"/>
      <c r="X9" s="969" t="s">
        <v>1015</v>
      </c>
      <c r="Y9" s="969" t="s">
        <v>357</v>
      </c>
      <c r="Z9" s="1507"/>
      <c r="AA9" s="969" t="s">
        <v>1015</v>
      </c>
      <c r="AB9" s="969" t="s">
        <v>357</v>
      </c>
      <c r="AC9" s="1507"/>
      <c r="AD9" s="969" t="s">
        <v>1015</v>
      </c>
      <c r="AE9" s="969" t="s">
        <v>357</v>
      </c>
      <c r="AF9" s="1507"/>
      <c r="AG9" s="969" t="s">
        <v>1015</v>
      </c>
      <c r="AH9" s="969" t="s">
        <v>357</v>
      </c>
      <c r="AI9" s="1507"/>
      <c r="AJ9" s="966" t="s">
        <v>1015</v>
      </c>
      <c r="AK9" s="966" t="s">
        <v>357</v>
      </c>
    </row>
    <row r="10" spans="2:37">
      <c r="B10" s="467"/>
      <c r="C10" s="897"/>
      <c r="D10" s="1117"/>
      <c r="E10" s="1270"/>
      <c r="F10" s="896"/>
      <c r="G10" s="899"/>
      <c r="H10" s="1270"/>
      <c r="I10" s="896"/>
      <c r="J10" s="899"/>
      <c r="K10" s="1270"/>
      <c r="L10" s="896"/>
      <c r="M10" s="897"/>
      <c r="N10" s="1270"/>
      <c r="O10" s="896"/>
      <c r="P10" s="897"/>
      <c r="Q10" s="1270"/>
      <c r="R10" s="970"/>
      <c r="S10" s="971"/>
      <c r="T10" s="1270"/>
      <c r="U10" s="970"/>
      <c r="V10" s="971"/>
      <c r="W10" s="1269"/>
      <c r="X10" s="970"/>
      <c r="Y10" s="971"/>
      <c r="Z10" s="1269"/>
      <c r="AA10" s="970"/>
      <c r="AB10" s="971"/>
      <c r="AC10" s="1269"/>
      <c r="AD10" s="1384"/>
      <c r="AE10" s="1117"/>
      <c r="AF10" s="1269"/>
      <c r="AG10" s="970"/>
      <c r="AH10" s="971"/>
      <c r="AI10" s="1269"/>
      <c r="AJ10" s="1233"/>
      <c r="AK10" s="1234"/>
    </row>
    <row r="11" spans="2:37">
      <c r="B11" s="463"/>
      <c r="C11" s="899"/>
      <c r="D11" s="971"/>
      <c r="E11" s="1270"/>
      <c r="F11" s="898"/>
      <c r="G11" s="899"/>
      <c r="H11" s="1270"/>
      <c r="I11" s="898"/>
      <c r="J11" s="899"/>
      <c r="K11" s="1270"/>
      <c r="L11" s="898"/>
      <c r="M11" s="899"/>
      <c r="N11" s="1270"/>
      <c r="O11" s="898"/>
      <c r="P11" s="899"/>
      <c r="Q11" s="1270"/>
      <c r="R11" s="970"/>
      <c r="S11" s="971"/>
      <c r="T11" s="1270"/>
      <c r="U11" s="970"/>
      <c r="V11" s="971"/>
      <c r="W11" s="1269"/>
      <c r="X11" s="970"/>
      <c r="Y11" s="971"/>
      <c r="Z11" s="1269"/>
      <c r="AA11" s="970"/>
      <c r="AB11" s="971"/>
      <c r="AC11" s="1269"/>
      <c r="AD11" s="970"/>
      <c r="AE11" s="971"/>
      <c r="AF11" s="1269"/>
      <c r="AG11" s="970"/>
      <c r="AH11" s="971"/>
      <c r="AI11" s="1269"/>
      <c r="AJ11" s="820"/>
      <c r="AK11" s="821"/>
    </row>
    <row r="12" spans="2:37">
      <c r="B12" s="717" t="s">
        <v>65</v>
      </c>
      <c r="C12" s="898">
        <v>2249.2066133676667</v>
      </c>
      <c r="D12" s="1118">
        <v>-2.4537500502067613E-2</v>
      </c>
      <c r="E12" s="1270"/>
      <c r="F12" s="900">
        <v>2286.7142575082298</v>
      </c>
      <c r="G12" s="901">
        <v>1.6675944271924443E-2</v>
      </c>
      <c r="H12" s="1270"/>
      <c r="I12" s="900">
        <v>2293</v>
      </c>
      <c r="J12" s="901">
        <f>(I12-F12)/F12</f>
        <v>2.7488097697958912E-3</v>
      </c>
      <c r="K12" s="1270"/>
      <c r="L12" s="900">
        <v>2153</v>
      </c>
      <c r="M12" s="901">
        <f>(L12-I12)/I12</f>
        <v>-6.1055385957261232E-2</v>
      </c>
      <c r="N12" s="1508"/>
      <c r="O12" s="900">
        <v>2134</v>
      </c>
      <c r="P12" s="901">
        <f>(O12-L12)/L12</f>
        <v>-8.8248954946586154E-3</v>
      </c>
      <c r="Q12" s="1270"/>
      <c r="R12" s="970">
        <v>2129</v>
      </c>
      <c r="S12" s="972">
        <f>(R12-O12)/O12</f>
        <v>-2.3430178069353325E-3</v>
      </c>
      <c r="T12" s="1270"/>
      <c r="U12" s="1114">
        <v>1756</v>
      </c>
      <c r="V12" s="1119">
        <v>-0.17519962423673086</v>
      </c>
      <c r="W12" s="1271"/>
      <c r="X12" s="1114">
        <v>1573</v>
      </c>
      <c r="Y12" s="1119">
        <v>-0.10421412300683372</v>
      </c>
      <c r="Z12" s="1232"/>
      <c r="AA12" s="1382">
        <v>1673</v>
      </c>
      <c r="AB12" s="1119">
        <v>6.3572790845518118E-2</v>
      </c>
      <c r="AC12" s="1232"/>
      <c r="AD12" s="1382">
        <v>1758</v>
      </c>
      <c r="AE12" s="1118">
        <v>5.0806933652121938E-2</v>
      </c>
      <c r="AF12" s="1232"/>
      <c r="AG12" s="1501">
        <v>1791</v>
      </c>
      <c r="AH12" s="972">
        <v>1.877133105802048E-2</v>
      </c>
      <c r="AI12" s="1271"/>
      <c r="AJ12" s="1385">
        <v>2259</v>
      </c>
      <c r="AK12" s="819">
        <f>(AJ12-AG12)/AG12</f>
        <v>0.2613065326633166</v>
      </c>
    </row>
    <row r="13" spans="2:37">
      <c r="B13" s="717" t="s">
        <v>314</v>
      </c>
      <c r="C13" s="898">
        <v>2172</v>
      </c>
      <c r="D13" s="1119">
        <v>0</v>
      </c>
      <c r="E13" s="1270"/>
      <c r="F13" s="898">
        <v>2172</v>
      </c>
      <c r="G13" s="901">
        <v>-4.2119904076871757E-5</v>
      </c>
      <c r="H13" s="1270"/>
      <c r="I13" s="898">
        <v>2331</v>
      </c>
      <c r="J13" s="901">
        <f t="shared" ref="J13:J39" si="0">(I13-F13)/F13</f>
        <v>7.3204419889502756E-2</v>
      </c>
      <c r="K13" s="1270"/>
      <c r="L13" s="900">
        <v>2243</v>
      </c>
      <c r="M13" s="901">
        <f>(L13-I13)/I13</f>
        <v>-3.7752037752037754E-2</v>
      </c>
      <c r="N13" s="1508"/>
      <c r="O13" s="900">
        <v>1917</v>
      </c>
      <c r="P13" s="901">
        <f>(O13-L13)/L13</f>
        <v>-0.14534106107891218</v>
      </c>
      <c r="Q13" s="1270"/>
      <c r="R13" s="970">
        <v>1913</v>
      </c>
      <c r="S13" s="972">
        <f t="shared" ref="S13:S39" si="1">(R13-O13)/O13</f>
        <v>-2.0865936358894104E-3</v>
      </c>
      <c r="T13" s="1270"/>
      <c r="U13" s="1114">
        <v>1411</v>
      </c>
      <c r="V13" s="1119">
        <v>-0.26241505488761108</v>
      </c>
      <c r="W13" s="1271"/>
      <c r="X13" s="1114">
        <v>1226</v>
      </c>
      <c r="Y13" s="1119">
        <v>-0.13111268603827073</v>
      </c>
      <c r="Z13" s="1232"/>
      <c r="AA13" s="1382">
        <v>1432</v>
      </c>
      <c r="AB13" s="1119">
        <v>0.16802610114192496</v>
      </c>
      <c r="AC13" s="1232"/>
      <c r="AD13" s="1382">
        <v>1531</v>
      </c>
      <c r="AE13" s="1118">
        <v>6.9134078212290506E-2</v>
      </c>
      <c r="AF13" s="1232"/>
      <c r="AG13" s="1501">
        <v>1548</v>
      </c>
      <c r="AH13" s="972">
        <v>1.1103853690398433E-2</v>
      </c>
      <c r="AI13" s="1271"/>
      <c r="AJ13" s="1385">
        <v>2082</v>
      </c>
      <c r="AK13" s="819">
        <f t="shared" ref="AK13:AK16" si="2">(AJ13-AG13)/AG13</f>
        <v>0.34496124031007752</v>
      </c>
    </row>
    <row r="14" spans="2:37">
      <c r="B14" s="717" t="s">
        <v>355</v>
      </c>
      <c r="C14" s="898">
        <v>4007.2559585344266</v>
      </c>
      <c r="D14" s="1119">
        <v>-1.1348098439231687E-16</v>
      </c>
      <c r="E14" s="1270"/>
      <c r="F14" s="900">
        <v>3964.4196647342728</v>
      </c>
      <c r="G14" s="901">
        <v>-1.0689682476838899E-2</v>
      </c>
      <c r="H14" s="1270"/>
      <c r="I14" s="900">
        <v>4003</v>
      </c>
      <c r="J14" s="901">
        <f t="shared" si="0"/>
        <v>9.7316476378423809E-3</v>
      </c>
      <c r="K14" s="1270"/>
      <c r="L14" s="900">
        <v>3969</v>
      </c>
      <c r="M14" s="901">
        <f>(L14-I14)/I14</f>
        <v>-8.4936297776667495E-3</v>
      </c>
      <c r="N14" s="1508"/>
      <c r="O14" s="900">
        <v>3965</v>
      </c>
      <c r="P14" s="901">
        <f>(O14-L14)/L14</f>
        <v>-1.0078105316200555E-3</v>
      </c>
      <c r="Q14" s="1270"/>
      <c r="R14" s="970">
        <v>3966</v>
      </c>
      <c r="S14" s="972">
        <f t="shared" si="1"/>
        <v>2.5220680958385876E-4</v>
      </c>
      <c r="T14" s="1270"/>
      <c r="U14" s="1114">
        <v>3874</v>
      </c>
      <c r="V14" s="1119">
        <v>-2.319717599596571E-2</v>
      </c>
      <c r="W14" s="1271"/>
      <c r="X14" s="1114">
        <v>3591</v>
      </c>
      <c r="Y14" s="1119">
        <v>-7.3051109963861646E-2</v>
      </c>
      <c r="Z14" s="1232"/>
      <c r="AA14" s="1382">
        <v>3611</v>
      </c>
      <c r="AB14" s="1119">
        <v>5.5694792536897797E-3</v>
      </c>
      <c r="AC14" s="1232"/>
      <c r="AD14" s="1382">
        <v>3510</v>
      </c>
      <c r="AE14" s="1118">
        <v>-2.7970091387427305E-2</v>
      </c>
      <c r="AF14" s="1232"/>
      <c r="AG14" s="1501">
        <v>3395</v>
      </c>
      <c r="AH14" s="972">
        <v>-3.2763532763532763E-2</v>
      </c>
      <c r="AI14" s="1271"/>
      <c r="AJ14" s="1385">
        <v>3295</v>
      </c>
      <c r="AK14" s="819">
        <f t="shared" si="2"/>
        <v>-2.9455081001472753E-2</v>
      </c>
    </row>
    <row r="15" spans="2:37">
      <c r="B15" s="717" t="s">
        <v>895</v>
      </c>
      <c r="C15" s="898"/>
      <c r="D15" s="1119"/>
      <c r="E15" s="1270"/>
      <c r="F15" s="900"/>
      <c r="G15" s="901"/>
      <c r="H15" s="1270"/>
      <c r="I15" s="900"/>
      <c r="J15" s="901"/>
      <c r="K15" s="1270"/>
      <c r="L15" s="900"/>
      <c r="M15" s="901"/>
      <c r="N15" s="1508"/>
      <c r="O15" s="900"/>
      <c r="P15" s="901"/>
      <c r="Q15" s="1270"/>
      <c r="R15" s="970"/>
      <c r="S15" s="972"/>
      <c r="T15" s="1270"/>
      <c r="U15" s="1114">
        <v>1573</v>
      </c>
      <c r="V15" s="1119" t="s">
        <v>893</v>
      </c>
      <c r="W15" s="1271"/>
      <c r="X15" s="1114">
        <v>1343</v>
      </c>
      <c r="Y15" s="1119">
        <v>-0.14621741894469167</v>
      </c>
      <c r="Z15" s="1232"/>
      <c r="AA15" s="1382">
        <v>1596</v>
      </c>
      <c r="AB15" s="1119">
        <v>0.18838421444527179</v>
      </c>
      <c r="AC15" s="1232"/>
      <c r="AD15" s="1382">
        <v>1523</v>
      </c>
      <c r="AE15" s="1118">
        <v>-4.5739348370927316E-2</v>
      </c>
      <c r="AF15" s="1232"/>
      <c r="AG15" s="1501">
        <v>1562</v>
      </c>
      <c r="AH15" s="972">
        <v>2.5607353906762966E-2</v>
      </c>
      <c r="AI15" s="1271"/>
      <c r="AJ15" s="1385">
        <v>2206</v>
      </c>
      <c r="AK15" s="819">
        <f t="shared" si="2"/>
        <v>0.41229193341869397</v>
      </c>
    </row>
    <row r="16" spans="2:37">
      <c r="B16" s="717" t="s">
        <v>896</v>
      </c>
      <c r="C16" s="898"/>
      <c r="D16" s="1119"/>
      <c r="E16" s="1270"/>
      <c r="F16" s="900"/>
      <c r="G16" s="901"/>
      <c r="H16" s="1270"/>
      <c r="I16" s="900"/>
      <c r="J16" s="901"/>
      <c r="K16" s="1270"/>
      <c r="L16" s="900"/>
      <c r="M16" s="901"/>
      <c r="N16" s="1508"/>
      <c r="O16" s="900"/>
      <c r="P16" s="901"/>
      <c r="Q16" s="1270"/>
      <c r="R16" s="970"/>
      <c r="S16" s="972"/>
      <c r="T16" s="1270"/>
      <c r="U16" s="1114">
        <v>1697</v>
      </c>
      <c r="V16" s="1119" t="s">
        <v>893</v>
      </c>
      <c r="W16" s="1271"/>
      <c r="X16" s="1114">
        <v>1539</v>
      </c>
      <c r="Y16" s="1119">
        <v>-9.3105480259281087E-2</v>
      </c>
      <c r="Z16" s="1232"/>
      <c r="AA16" s="1382">
        <v>1670</v>
      </c>
      <c r="AB16" s="1119">
        <v>8.5120207927225466E-2</v>
      </c>
      <c r="AC16" s="1232"/>
      <c r="AD16" s="1382">
        <v>1654</v>
      </c>
      <c r="AE16" s="1118">
        <v>-9.5808383233532933E-3</v>
      </c>
      <c r="AF16" s="1232"/>
      <c r="AG16" s="1501">
        <v>1705</v>
      </c>
      <c r="AH16" s="972">
        <v>3.0834340991535671E-2</v>
      </c>
      <c r="AI16" s="1271"/>
      <c r="AJ16" s="1385">
        <v>2292</v>
      </c>
      <c r="AK16" s="819">
        <f t="shared" si="2"/>
        <v>0.34428152492668623</v>
      </c>
    </row>
    <row r="17" spans="2:38">
      <c r="B17" s="717"/>
      <c r="C17" s="898"/>
      <c r="D17" s="1119"/>
      <c r="E17" s="1270"/>
      <c r="F17" s="900"/>
      <c r="G17" s="901"/>
      <c r="H17" s="1270"/>
      <c r="I17" s="900"/>
      <c r="J17" s="901"/>
      <c r="K17" s="1270"/>
      <c r="L17" s="900"/>
      <c r="M17" s="901"/>
      <c r="N17" s="1508"/>
      <c r="O17" s="900"/>
      <c r="P17" s="901"/>
      <c r="Q17" s="1270"/>
      <c r="R17" s="970"/>
      <c r="S17" s="972"/>
      <c r="T17" s="1270"/>
      <c r="U17" s="1114"/>
      <c r="V17" s="1119"/>
      <c r="W17" s="1271"/>
      <c r="X17" s="1114"/>
      <c r="Y17" s="1119"/>
      <c r="Z17" s="1232"/>
      <c r="AA17" s="1382"/>
      <c r="AB17" s="1119"/>
      <c r="AC17" s="1232"/>
      <c r="AD17" s="1382"/>
      <c r="AE17" s="1118"/>
      <c r="AF17" s="1232"/>
      <c r="AG17" s="1501"/>
      <c r="AH17" s="972"/>
      <c r="AI17" s="1271"/>
      <c r="AJ17" s="983"/>
      <c r="AK17" s="819"/>
    </row>
    <row r="18" spans="2:38">
      <c r="B18" s="717"/>
      <c r="C18" s="899"/>
      <c r="D18" s="971"/>
      <c r="E18" s="1270"/>
      <c r="F18" s="898"/>
      <c r="G18" s="901"/>
      <c r="H18" s="1270"/>
      <c r="I18" s="898"/>
      <c r="J18" s="901"/>
      <c r="K18" s="1270"/>
      <c r="L18" s="898"/>
      <c r="M18" s="901"/>
      <c r="N18" s="1508"/>
      <c r="O18" s="898"/>
      <c r="P18" s="901"/>
      <c r="Q18" s="1270"/>
      <c r="R18" s="970"/>
      <c r="S18" s="972"/>
      <c r="T18" s="1270"/>
      <c r="U18" s="1114"/>
      <c r="V18" s="1119"/>
      <c r="W18" s="1271"/>
      <c r="X18" s="1114"/>
      <c r="Y18" s="1119"/>
      <c r="Z18" s="1232"/>
      <c r="AA18" s="1382"/>
      <c r="AB18" s="1119"/>
      <c r="AC18" s="1232"/>
      <c r="AD18" s="1382"/>
      <c r="AE18" s="1118"/>
      <c r="AF18" s="1232"/>
      <c r="AG18" s="1501"/>
      <c r="AH18" s="972"/>
      <c r="AI18" s="1271"/>
      <c r="AJ18" s="983"/>
      <c r="AK18" s="819"/>
    </row>
    <row r="19" spans="2:38" ht="13.5" customHeight="1">
      <c r="B19" s="717" t="s">
        <v>354</v>
      </c>
      <c r="C19" s="898">
        <v>1878.2519938878038</v>
      </c>
      <c r="D19" s="1118">
        <v>-2.7071369142188232E-3</v>
      </c>
      <c r="E19" s="1270"/>
      <c r="F19" s="902">
        <v>1930.4325585397187</v>
      </c>
      <c r="G19" s="901">
        <v>2.778145042396897E-2</v>
      </c>
      <c r="H19" s="1270"/>
      <c r="I19" s="902">
        <v>1958</v>
      </c>
      <c r="J19" s="901">
        <f t="shared" si="0"/>
        <v>1.4280447839698056E-2</v>
      </c>
      <c r="K19" s="1270"/>
      <c r="L19" s="900">
        <v>1735</v>
      </c>
      <c r="M19" s="901">
        <f>(L19-I19)/I19</f>
        <v>-0.11389172625127682</v>
      </c>
      <c r="N19" s="1508"/>
      <c r="O19" s="900">
        <v>1569</v>
      </c>
      <c r="P19" s="901">
        <f>(O19-L19)/L19</f>
        <v>-9.5677233429394812E-2</v>
      </c>
      <c r="Q19" s="1270"/>
      <c r="R19" s="970">
        <v>1602</v>
      </c>
      <c r="S19" s="972">
        <f t="shared" si="1"/>
        <v>2.1032504780114723E-2</v>
      </c>
      <c r="T19" s="1270"/>
      <c r="U19" s="1114">
        <v>1366</v>
      </c>
      <c r="V19" s="1119">
        <v>-0.14731585518102372</v>
      </c>
      <c r="W19" s="1271"/>
      <c r="X19" s="1114">
        <v>1266</v>
      </c>
      <c r="Y19" s="1119">
        <v>-7.320644216691069E-2</v>
      </c>
      <c r="Z19" s="1232"/>
      <c r="AA19" s="1382">
        <v>1383</v>
      </c>
      <c r="AB19" s="1119">
        <v>9.2417061611374404E-2</v>
      </c>
      <c r="AC19" s="1232"/>
      <c r="AD19" s="1382">
        <v>1439</v>
      </c>
      <c r="AE19" s="1118">
        <v>4.0491684743311641E-2</v>
      </c>
      <c r="AF19" s="1232"/>
      <c r="AG19" s="1501">
        <v>1377</v>
      </c>
      <c r="AH19" s="972">
        <v>-4.3085476025017375E-2</v>
      </c>
      <c r="AI19" s="1271"/>
      <c r="AJ19" s="1385">
        <v>1392</v>
      </c>
      <c r="AK19" s="819">
        <f t="shared" ref="AK19:AK23" si="3">(AJ19-AG19)/AG19</f>
        <v>1.0893246187363835E-2</v>
      </c>
    </row>
    <row r="20" spans="2:38">
      <c r="B20" s="717" t="s">
        <v>127</v>
      </c>
      <c r="C20" s="898">
        <v>1820.0275512438179</v>
      </c>
      <c r="D20" s="1118">
        <v>-1.2482452803678275E-2</v>
      </c>
      <c r="E20" s="1270"/>
      <c r="F20" s="902">
        <v>1880.83795597629</v>
      </c>
      <c r="G20" s="901">
        <v>3.3411804503131769E-2</v>
      </c>
      <c r="H20" s="1270"/>
      <c r="I20" s="902">
        <v>1926</v>
      </c>
      <c r="J20" s="901">
        <f t="shared" si="0"/>
        <v>2.4011661334358628E-2</v>
      </c>
      <c r="K20" s="1270"/>
      <c r="L20" s="902">
        <v>1525</v>
      </c>
      <c r="M20" s="901">
        <f>(L20-I20)/I20</f>
        <v>-0.20820353063343719</v>
      </c>
      <c r="N20" s="1508"/>
      <c r="O20" s="902">
        <v>1525</v>
      </c>
      <c r="P20" s="901">
        <f>(O20-L20)/L20</f>
        <v>0</v>
      </c>
      <c r="Q20" s="1270"/>
      <c r="R20" s="970">
        <v>1570</v>
      </c>
      <c r="S20" s="972">
        <f t="shared" si="1"/>
        <v>2.9508196721311476E-2</v>
      </c>
      <c r="T20" s="1270"/>
      <c r="U20" s="1114">
        <v>1423</v>
      </c>
      <c r="V20" s="1119">
        <v>-9.3630573248407636E-2</v>
      </c>
      <c r="W20" s="1271"/>
      <c r="X20" s="1114">
        <v>1225</v>
      </c>
      <c r="Y20" s="1119">
        <v>-0.13914265635980325</v>
      </c>
      <c r="Z20" s="1232"/>
      <c r="AA20" s="1382">
        <v>1320</v>
      </c>
      <c r="AB20" s="1119">
        <v>7.7551020408163265E-2</v>
      </c>
      <c r="AC20" s="1232"/>
      <c r="AD20" s="1382">
        <v>1426</v>
      </c>
      <c r="AE20" s="1118">
        <v>8.0303030303030307E-2</v>
      </c>
      <c r="AF20" s="1232"/>
      <c r="AG20" s="1501">
        <v>1408</v>
      </c>
      <c r="AH20" s="972">
        <v>-1.2622720897615708E-2</v>
      </c>
      <c r="AI20" s="1271"/>
      <c r="AJ20" s="1385">
        <v>1421</v>
      </c>
      <c r="AK20" s="819">
        <f t="shared" si="3"/>
        <v>9.2329545454545459E-3</v>
      </c>
    </row>
    <row r="21" spans="2:38">
      <c r="B21" s="717" t="s">
        <v>316</v>
      </c>
      <c r="C21" s="898">
        <v>1918.0364274194644</v>
      </c>
      <c r="D21" s="1118">
        <v>-9.5835610363411185E-3</v>
      </c>
      <c r="E21" s="1270"/>
      <c r="F21" s="973">
        <v>2053.4624572709736</v>
      </c>
      <c r="G21" s="901">
        <v>7.060659949702415E-2</v>
      </c>
      <c r="H21" s="1270"/>
      <c r="I21" s="973">
        <v>2011</v>
      </c>
      <c r="J21" s="901">
        <f t="shared" si="0"/>
        <v>-2.0678467785286737E-2</v>
      </c>
      <c r="K21" s="1270"/>
      <c r="L21" s="900">
        <v>1818</v>
      </c>
      <c r="M21" s="901">
        <f>(L21-I21)/I21</f>
        <v>-9.5972153157633022E-2</v>
      </c>
      <c r="N21" s="1508"/>
      <c r="O21" s="900">
        <v>1793</v>
      </c>
      <c r="P21" s="901">
        <f>(O21-L21)/L21</f>
        <v>-1.3751375137513752E-2</v>
      </c>
      <c r="Q21" s="1270"/>
      <c r="R21" s="970">
        <v>1858</v>
      </c>
      <c r="S21" s="972">
        <f t="shared" si="1"/>
        <v>3.6252091466815392E-2</v>
      </c>
      <c r="T21" s="1270"/>
      <c r="U21" s="1114">
        <v>1458</v>
      </c>
      <c r="V21" s="1119">
        <v>-0.21528525296017223</v>
      </c>
      <c r="W21" s="1271"/>
      <c r="X21" s="1114">
        <v>1349</v>
      </c>
      <c r="Y21" s="1119">
        <v>-7.4759945130315503E-2</v>
      </c>
      <c r="Z21" s="1232"/>
      <c r="AA21" s="1382">
        <v>1374</v>
      </c>
      <c r="AB21" s="1119">
        <v>1.8532246108228317E-2</v>
      </c>
      <c r="AC21" s="1232"/>
      <c r="AD21" s="1382">
        <v>1534</v>
      </c>
      <c r="AE21" s="1118">
        <v>0.11644832605531295</v>
      </c>
      <c r="AF21" s="1232"/>
      <c r="AG21" s="1501">
        <v>1488</v>
      </c>
      <c r="AH21" s="972">
        <v>-2.9986962190352021E-2</v>
      </c>
      <c r="AI21" s="1271"/>
      <c r="AJ21" s="1385">
        <v>1490</v>
      </c>
      <c r="AK21" s="819">
        <f t="shared" si="3"/>
        <v>1.3440860215053765E-3</v>
      </c>
    </row>
    <row r="22" spans="2:38">
      <c r="B22" s="717" t="s">
        <v>318</v>
      </c>
      <c r="C22" s="898">
        <v>1704.4655099103366</v>
      </c>
      <c r="D22" s="1118">
        <v>-2.2101882737888993E-2</v>
      </c>
      <c r="E22" s="1270"/>
      <c r="F22" s="973">
        <v>1703.6634341213069</v>
      </c>
      <c r="G22" s="901">
        <v>0</v>
      </c>
      <c r="H22" s="1270"/>
      <c r="I22" s="973">
        <v>1722</v>
      </c>
      <c r="J22" s="901">
        <f t="shared" si="0"/>
        <v>1.0763021328887375E-2</v>
      </c>
      <c r="K22" s="1270"/>
      <c r="L22" s="900">
        <v>1587</v>
      </c>
      <c r="M22" s="901">
        <f>(L22-I22)/I22</f>
        <v>-7.8397212543554001E-2</v>
      </c>
      <c r="N22" s="1508"/>
      <c r="O22" s="900">
        <v>1272</v>
      </c>
      <c r="P22" s="901">
        <f>(O22-L22)/L22</f>
        <v>-0.19848771266540643</v>
      </c>
      <c r="Q22" s="1270"/>
      <c r="R22" s="970">
        <v>1437</v>
      </c>
      <c r="S22" s="972">
        <f t="shared" si="1"/>
        <v>0.12971698113207547</v>
      </c>
      <c r="T22" s="1270"/>
      <c r="U22" s="1114">
        <v>1152</v>
      </c>
      <c r="V22" s="1119">
        <v>-0.19832985386221294</v>
      </c>
      <c r="W22" s="1271"/>
      <c r="X22" s="1114">
        <v>986</v>
      </c>
      <c r="Y22" s="1119">
        <v>-0.14409722222222221</v>
      </c>
      <c r="Z22" s="1232"/>
      <c r="AA22" s="1382">
        <v>966</v>
      </c>
      <c r="AB22" s="1119">
        <v>-2.0283975659229209E-2</v>
      </c>
      <c r="AC22" s="1232"/>
      <c r="AD22" s="1382">
        <v>1057</v>
      </c>
      <c r="AE22" s="1118">
        <v>9.420289855072464E-2</v>
      </c>
      <c r="AF22" s="1232"/>
      <c r="AG22" s="1501">
        <v>1069</v>
      </c>
      <c r="AH22" s="972">
        <v>1.1352885525070956E-2</v>
      </c>
      <c r="AI22" s="1271"/>
      <c r="AJ22" s="1385">
        <v>1133</v>
      </c>
      <c r="AK22" s="819">
        <f t="shared" si="3"/>
        <v>5.9869036482694107E-2</v>
      </c>
    </row>
    <row r="23" spans="2:38">
      <c r="B23" s="717" t="s">
        <v>356</v>
      </c>
      <c r="C23" s="898">
        <v>1893.3660793328957</v>
      </c>
      <c r="D23" s="1118">
        <v>-5.5555555555555546E-2</v>
      </c>
      <c r="E23" s="1270"/>
      <c r="F23" s="900">
        <v>2047</v>
      </c>
      <c r="G23" s="901">
        <v>1.9348567119155245E-2</v>
      </c>
      <c r="H23" s="1270"/>
      <c r="I23" s="900">
        <v>2116</v>
      </c>
      <c r="J23" s="901">
        <f t="shared" si="0"/>
        <v>3.3707865168539325E-2</v>
      </c>
      <c r="K23" s="1270"/>
      <c r="L23" s="900">
        <v>2026</v>
      </c>
      <c r="M23" s="901">
        <f>(L23-I23)/I23</f>
        <v>-4.2533081285444231E-2</v>
      </c>
      <c r="N23" s="1508"/>
      <c r="O23" s="900">
        <v>1950</v>
      </c>
      <c r="P23" s="901">
        <f>(O23-L23)/L23</f>
        <v>-3.751233958538993E-2</v>
      </c>
      <c r="Q23" s="1270"/>
      <c r="R23" s="970">
        <v>1953</v>
      </c>
      <c r="S23" s="972">
        <f t="shared" si="1"/>
        <v>1.5384615384615385E-3</v>
      </c>
      <c r="T23" s="1270"/>
      <c r="U23" s="1114">
        <v>1817</v>
      </c>
      <c r="V23" s="1119">
        <v>-6.9636456733230934E-2</v>
      </c>
      <c r="W23" s="1271"/>
      <c r="X23" s="1114">
        <v>1872</v>
      </c>
      <c r="Y23" s="1119">
        <v>3.0269675288937811E-2</v>
      </c>
      <c r="Z23" s="1232"/>
      <c r="AA23" s="1382">
        <v>1820</v>
      </c>
      <c r="AB23" s="1119">
        <v>-2.7777777777777776E-2</v>
      </c>
      <c r="AC23" s="1232"/>
      <c r="AD23" s="1382">
        <v>1800</v>
      </c>
      <c r="AE23" s="1118">
        <v>-1.098901098901099E-2</v>
      </c>
      <c r="AF23" s="1232"/>
      <c r="AG23" s="1501">
        <v>1800</v>
      </c>
      <c r="AH23" s="972">
        <v>0</v>
      </c>
      <c r="AI23" s="1271"/>
      <c r="AJ23" s="1385">
        <v>1626</v>
      </c>
      <c r="AK23" s="819">
        <f t="shared" si="3"/>
        <v>-9.6666666666666665E-2</v>
      </c>
    </row>
    <row r="24" spans="2:38">
      <c r="B24" s="1509"/>
      <c r="C24" s="1269"/>
      <c r="D24" s="1269"/>
      <c r="E24" s="1270"/>
      <c r="F24" s="1270"/>
      <c r="G24" s="1270"/>
      <c r="H24" s="1270"/>
      <c r="I24" s="1270"/>
      <c r="J24" s="1270"/>
      <c r="K24" s="1270"/>
      <c r="L24" s="1270"/>
      <c r="M24" s="1270"/>
      <c r="N24" s="1270"/>
      <c r="O24" s="1270"/>
      <c r="P24" s="1270"/>
      <c r="Q24" s="1270"/>
      <c r="R24" s="1269"/>
      <c r="S24" s="1269"/>
      <c r="T24" s="1270"/>
      <c r="U24" s="1270"/>
      <c r="V24" s="1270"/>
      <c r="AJ24" s="1902"/>
      <c r="AK24" s="1510"/>
    </row>
    <row r="25" spans="2:38">
      <c r="B25" s="717"/>
      <c r="C25" s="1120"/>
      <c r="D25" s="1121"/>
      <c r="E25" s="1270"/>
      <c r="F25" s="898"/>
      <c r="G25" s="901"/>
      <c r="H25" s="1270"/>
      <c r="I25" s="898"/>
      <c r="J25" s="901"/>
      <c r="K25" s="1270"/>
      <c r="L25" s="898"/>
      <c r="M25" s="901"/>
      <c r="N25" s="1508"/>
      <c r="O25" s="898"/>
      <c r="P25" s="901"/>
      <c r="Q25" s="1270"/>
      <c r="R25" s="970"/>
      <c r="S25" s="972"/>
      <c r="T25" s="1270"/>
      <c r="U25" s="1114"/>
      <c r="V25" s="1119"/>
      <c r="W25" s="1271"/>
      <c r="X25" s="1114"/>
      <c r="Y25" s="1119"/>
      <c r="Z25" s="1232"/>
      <c r="AA25" s="1382"/>
      <c r="AB25" s="1119"/>
      <c r="AC25" s="1232"/>
      <c r="AD25" s="1382"/>
      <c r="AE25" s="1118"/>
      <c r="AF25" s="1232"/>
      <c r="AG25" s="1501"/>
      <c r="AH25" s="972"/>
      <c r="AI25" s="1271"/>
      <c r="AJ25" s="983"/>
      <c r="AK25" s="819"/>
    </row>
    <row r="26" spans="2:38">
      <c r="B26" s="717" t="s">
        <v>63</v>
      </c>
      <c r="C26" s="898">
        <v>3481.264533155565</v>
      </c>
      <c r="D26" s="1118">
        <v>3.3483801996973088E-3</v>
      </c>
      <c r="E26" s="1270"/>
      <c r="F26" s="902">
        <v>3261.5165152701875</v>
      </c>
      <c r="G26" s="901">
        <v>-6.3123045029326932E-2</v>
      </c>
      <c r="H26" s="1270"/>
      <c r="I26" s="902">
        <v>3262</v>
      </c>
      <c r="J26" s="901">
        <f t="shared" si="0"/>
        <v>1.482392401046801E-4</v>
      </c>
      <c r="K26" s="1270"/>
      <c r="L26" s="902">
        <v>3267</v>
      </c>
      <c r="M26" s="901">
        <f>(L26-I26)/I26</f>
        <v>1.5328019619865114E-3</v>
      </c>
      <c r="N26" s="1508"/>
      <c r="O26" s="902">
        <v>3320</v>
      </c>
      <c r="P26" s="901">
        <f>(O26-L26)/L26</f>
        <v>1.6222834404652588E-2</v>
      </c>
      <c r="Q26" s="1270"/>
      <c r="R26" s="970">
        <v>3376</v>
      </c>
      <c r="S26" s="972">
        <f t="shared" si="1"/>
        <v>1.6867469879518072E-2</v>
      </c>
      <c r="T26" s="1270"/>
      <c r="U26" s="1115">
        <f>(4289*60%)+(1443*40%)</f>
        <v>3150.6000000000004</v>
      </c>
      <c r="V26" s="1119">
        <v>-6.6765402843601787E-2</v>
      </c>
      <c r="W26" s="1271"/>
      <c r="X26" s="1115">
        <v>3013.8</v>
      </c>
      <c r="Y26" s="1119">
        <v>-4.3420300895067661E-2</v>
      </c>
      <c r="Z26" s="1232"/>
      <c r="AA26" s="1382">
        <v>3085</v>
      </c>
      <c r="AB26" s="1119">
        <v>2.3624659897803376E-2</v>
      </c>
      <c r="AC26" s="1232"/>
      <c r="AD26" s="1382">
        <v>3055.4</v>
      </c>
      <c r="AE26" s="1118">
        <v>-9.5948136142625321E-3</v>
      </c>
      <c r="AF26" s="1232"/>
      <c r="AG26" s="1501">
        <v>3032.8</v>
      </c>
      <c r="AH26" s="972">
        <v>-7.3967401976827614E-3</v>
      </c>
      <c r="AI26" s="1271"/>
      <c r="AJ26" s="1385">
        <f>60%*4152+40%*1883</f>
        <v>3244.3999999999996</v>
      </c>
      <c r="AK26" s="819">
        <f t="shared" ref="AK26:AK34" si="4">(AJ26-AG26)/AG26</f>
        <v>6.9770509100501005E-2</v>
      </c>
      <c r="AL26" s="1386" t="s">
        <v>1168</v>
      </c>
    </row>
    <row r="27" spans="2:38">
      <c r="B27" s="717" t="s">
        <v>897</v>
      </c>
      <c r="C27" s="898">
        <v>3028.5290001999033</v>
      </c>
      <c r="D27" s="1118">
        <v>0</v>
      </c>
      <c r="E27" s="1270"/>
      <c r="F27" s="902">
        <v>3028.5290001999033</v>
      </c>
      <c r="G27" s="901">
        <v>0</v>
      </c>
      <c r="H27" s="1270"/>
      <c r="I27" s="902">
        <v>3029</v>
      </c>
      <c r="J27" s="901">
        <f t="shared" si="0"/>
        <v>1.5552098066936687E-4</v>
      </c>
      <c r="K27" s="1270"/>
      <c r="L27" s="900">
        <v>3000</v>
      </c>
      <c r="M27" s="901">
        <f>(L27-I27)/I27</f>
        <v>-9.5741168702542095E-3</v>
      </c>
      <c r="N27" s="1508"/>
      <c r="O27" s="900">
        <v>3029</v>
      </c>
      <c r="P27" s="901">
        <f>(O27-L27)/L27</f>
        <v>9.6666666666666672E-3</v>
      </c>
      <c r="Q27" s="1270"/>
      <c r="R27" s="970">
        <v>3032</v>
      </c>
      <c r="S27" s="972">
        <f t="shared" si="1"/>
        <v>9.9042588312974584E-4</v>
      </c>
      <c r="T27" s="1270"/>
      <c r="U27" s="1114" t="s">
        <v>228</v>
      </c>
      <c r="V27" s="1119" t="s">
        <v>228</v>
      </c>
      <c r="W27" s="1271"/>
      <c r="X27" s="1114" t="s">
        <v>228</v>
      </c>
      <c r="Y27" s="1119"/>
      <c r="Z27" s="1232"/>
      <c r="AA27" s="1382" t="s">
        <v>228</v>
      </c>
      <c r="AB27" s="1119" t="s">
        <v>228</v>
      </c>
      <c r="AC27" s="1232"/>
      <c r="AD27" s="1382" t="s">
        <v>228</v>
      </c>
      <c r="AE27" s="1118" t="s">
        <v>228</v>
      </c>
      <c r="AF27" s="1232"/>
      <c r="AG27" s="1501" t="s">
        <v>228</v>
      </c>
      <c r="AH27" s="972" t="s">
        <v>228</v>
      </c>
      <c r="AI27" s="1271"/>
      <c r="AJ27" s="1272" t="s">
        <v>228</v>
      </c>
      <c r="AK27" s="819" t="str">
        <f>AJ27</f>
        <v>n/a</v>
      </c>
    </row>
    <row r="28" spans="2:38">
      <c r="B28" s="717" t="s">
        <v>61</v>
      </c>
      <c r="C28" s="898">
        <v>2046.767760421129</v>
      </c>
      <c r="D28" s="1118">
        <v>-3.1725659731604211E-2</v>
      </c>
      <c r="E28" s="1270"/>
      <c r="F28" s="973">
        <v>2033.0601326974522</v>
      </c>
      <c r="G28" s="901">
        <v>-6.6972071715925225E-3</v>
      </c>
      <c r="H28" s="1270"/>
      <c r="I28" s="973">
        <v>2039</v>
      </c>
      <c r="J28" s="901">
        <f t="shared" si="0"/>
        <v>2.9216387685822164E-3</v>
      </c>
      <c r="K28" s="1270"/>
      <c r="L28" s="900">
        <v>1643</v>
      </c>
      <c r="M28" s="901">
        <f>(L28-I28)/I28</f>
        <v>-0.19421284943599804</v>
      </c>
      <c r="N28" s="1508"/>
      <c r="O28" s="900">
        <v>1663</v>
      </c>
      <c r="P28" s="901">
        <f>(O28-L28)/L28</f>
        <v>1.2172854534388313E-2</v>
      </c>
      <c r="Q28" s="1270"/>
      <c r="R28" s="970">
        <v>1777</v>
      </c>
      <c r="S28" s="972">
        <f t="shared" si="1"/>
        <v>6.8550811785929047E-2</v>
      </c>
      <c r="T28" s="1270"/>
      <c r="U28" s="1114">
        <v>1362</v>
      </c>
      <c r="V28" s="1119">
        <v>-0.23353967360720315</v>
      </c>
      <c r="W28" s="1271"/>
      <c r="X28" s="1114">
        <v>1219</v>
      </c>
      <c r="Y28" s="1119">
        <v>-0.10499265785609398</v>
      </c>
      <c r="Z28" s="1232"/>
      <c r="AA28" s="1382">
        <v>1386</v>
      </c>
      <c r="AB28" s="1119">
        <v>0.13699753896636588</v>
      </c>
      <c r="AC28" s="1232"/>
      <c r="AD28" s="1382">
        <v>1353</v>
      </c>
      <c r="AE28" s="1118">
        <v>-2.3809523809523808E-2</v>
      </c>
      <c r="AF28" s="1232"/>
      <c r="AG28" s="1501">
        <v>1354</v>
      </c>
      <c r="AH28" s="972">
        <v>7.3909830007390983E-4</v>
      </c>
      <c r="AI28" s="1271"/>
      <c r="AJ28" s="1385">
        <v>1608</v>
      </c>
      <c r="AK28" s="819">
        <f t="shared" si="4"/>
        <v>0.18759231905465287</v>
      </c>
    </row>
    <row r="29" spans="2:38">
      <c r="B29" s="717" t="s">
        <v>353</v>
      </c>
      <c r="C29" s="898">
        <v>2369.8057280602907</v>
      </c>
      <c r="D29" s="1118">
        <v>6.3890861275476607E-2</v>
      </c>
      <c r="E29" s="1270"/>
      <c r="F29" s="974">
        <v>2371.5143237047928</v>
      </c>
      <c r="G29" s="901">
        <v>7.2098553238818166E-4</v>
      </c>
      <c r="H29" s="1270"/>
      <c r="I29" s="974">
        <v>2345</v>
      </c>
      <c r="J29" s="901">
        <f t="shared" si="0"/>
        <v>-1.1180334624069217E-2</v>
      </c>
      <c r="K29" s="1270"/>
      <c r="L29" s="900">
        <v>2102</v>
      </c>
      <c r="M29" s="901">
        <f>(L29-I29)/I29</f>
        <v>-0.10362473347547975</v>
      </c>
      <c r="N29" s="1508"/>
      <c r="O29" s="900">
        <v>1965</v>
      </c>
      <c r="P29" s="901">
        <f>(O29-L29)/L29</f>
        <v>-6.5176022835394865E-2</v>
      </c>
      <c r="Q29" s="1270"/>
      <c r="R29" s="970">
        <v>2018</v>
      </c>
      <c r="S29" s="972">
        <f t="shared" si="1"/>
        <v>2.697201017811705E-2</v>
      </c>
      <c r="T29" s="1270"/>
      <c r="U29" s="1114">
        <v>2080</v>
      </c>
      <c r="V29" s="1119">
        <v>3.0723488602576808E-2</v>
      </c>
      <c r="W29" s="1271"/>
      <c r="X29" s="1114">
        <v>1974</v>
      </c>
      <c r="Y29" s="1119">
        <v>-5.0961538461538461E-2</v>
      </c>
      <c r="Z29" s="1232"/>
      <c r="AA29" s="1382">
        <v>1974</v>
      </c>
      <c r="AB29" s="1119">
        <v>0</v>
      </c>
      <c r="AC29" s="1232"/>
      <c r="AD29" s="1382">
        <v>1974</v>
      </c>
      <c r="AE29" s="1118">
        <v>0</v>
      </c>
      <c r="AF29" s="1232"/>
      <c r="AG29" s="1501">
        <v>1975</v>
      </c>
      <c r="AH29" s="972">
        <v>5.0658561296859173E-4</v>
      </c>
      <c r="AI29" s="1271"/>
      <c r="AJ29" s="1385">
        <v>1884</v>
      </c>
      <c r="AK29" s="819">
        <f t="shared" si="4"/>
        <v>-4.6075949367088608E-2</v>
      </c>
    </row>
    <row r="30" spans="2:38">
      <c r="B30" s="717" t="s">
        <v>315</v>
      </c>
      <c r="C30" s="898">
        <v>3284.119142130965</v>
      </c>
      <c r="D30" s="1118">
        <v>0</v>
      </c>
      <c r="E30" s="1270"/>
      <c r="F30" s="973">
        <v>3284.119142130965</v>
      </c>
      <c r="G30" s="901">
        <v>0</v>
      </c>
      <c r="H30" s="1270"/>
      <c r="I30" s="973">
        <v>3284</v>
      </c>
      <c r="J30" s="901">
        <f t="shared" si="0"/>
        <v>-3.6278260869569538E-5</v>
      </c>
      <c r="K30" s="1270"/>
      <c r="L30" s="900">
        <v>3288</v>
      </c>
      <c r="M30" s="901">
        <f>(L30-I30)/I30</f>
        <v>1.2180267965895249E-3</v>
      </c>
      <c r="N30" s="1508"/>
      <c r="O30" s="900">
        <v>3284</v>
      </c>
      <c r="P30" s="901">
        <f>(O30-L30)/L30</f>
        <v>-1.2165450121654502E-3</v>
      </c>
      <c r="Q30" s="1270"/>
      <c r="R30" s="970">
        <v>3288</v>
      </c>
      <c r="S30" s="972">
        <f t="shared" si="1"/>
        <v>1.2180267965895249E-3</v>
      </c>
      <c r="T30" s="1270"/>
      <c r="U30" s="1114">
        <v>3266</v>
      </c>
      <c r="V30" s="1119">
        <v>-6.6909975669099753E-3</v>
      </c>
      <c r="W30" s="1271"/>
      <c r="X30" s="1114">
        <v>3120</v>
      </c>
      <c r="Y30" s="1119">
        <v>-4.470300061236987E-2</v>
      </c>
      <c r="Z30" s="1232"/>
      <c r="AA30" s="1382">
        <v>3120</v>
      </c>
      <c r="AB30" s="1119">
        <v>0</v>
      </c>
      <c r="AC30" s="1232"/>
      <c r="AD30" s="1382">
        <v>3120</v>
      </c>
      <c r="AE30" s="1118">
        <v>0</v>
      </c>
      <c r="AF30" s="1232"/>
      <c r="AG30" s="1501">
        <v>3120</v>
      </c>
      <c r="AH30" s="972">
        <v>0</v>
      </c>
      <c r="AI30" s="1271"/>
      <c r="AJ30" s="1385">
        <v>3121</v>
      </c>
      <c r="AK30" s="819">
        <f t="shared" si="4"/>
        <v>3.2051282051282051E-4</v>
      </c>
    </row>
    <row r="31" spans="2:38">
      <c r="B31" s="822" t="s">
        <v>554</v>
      </c>
      <c r="C31" s="898"/>
      <c r="D31" s="1118"/>
      <c r="E31" s="1270"/>
      <c r="F31" s="973"/>
      <c r="G31" s="901"/>
      <c r="H31" s="1270"/>
      <c r="I31" s="973"/>
      <c r="J31" s="901"/>
      <c r="K31" s="1270"/>
      <c r="L31" s="900"/>
      <c r="M31" s="901"/>
      <c r="N31" s="1508"/>
      <c r="O31" s="900">
        <v>1542.6371843810507</v>
      </c>
      <c r="P31" s="901" t="s">
        <v>228</v>
      </c>
      <c r="Q31" s="1270"/>
      <c r="R31" s="970">
        <v>1680</v>
      </c>
      <c r="S31" s="972">
        <f t="shared" si="1"/>
        <v>8.9044149207425663E-2</v>
      </c>
      <c r="T31" s="1270"/>
      <c r="U31" s="1114">
        <v>1301</v>
      </c>
      <c r="V31" s="1119">
        <v>-0.2255952380952381</v>
      </c>
      <c r="W31" s="1271"/>
      <c r="X31" s="1114">
        <v>1194</v>
      </c>
      <c r="Y31" s="1119">
        <v>-8.2244427363566491E-2</v>
      </c>
      <c r="Z31" s="1232"/>
      <c r="AA31" s="1382">
        <v>1360</v>
      </c>
      <c r="AB31" s="1119">
        <v>0.13902847571189281</v>
      </c>
      <c r="AC31" s="1232"/>
      <c r="AD31" s="1382">
        <v>1310</v>
      </c>
      <c r="AE31" s="1118">
        <v>-3.6764705882352942E-2</v>
      </c>
      <c r="AF31" s="1232"/>
      <c r="AG31" s="1501">
        <v>1312</v>
      </c>
      <c r="AH31" s="972">
        <v>1.5267175572519084E-3</v>
      </c>
      <c r="AI31" s="1271"/>
      <c r="AJ31" s="1385">
        <v>1618</v>
      </c>
      <c r="AK31" s="819">
        <f t="shared" si="4"/>
        <v>0.23323170731707318</v>
      </c>
    </row>
    <row r="32" spans="2:38">
      <c r="B32" s="822" t="s">
        <v>564</v>
      </c>
      <c r="C32" s="898"/>
      <c r="D32" s="1118"/>
      <c r="E32" s="1270"/>
      <c r="F32" s="973"/>
      <c r="G32" s="901"/>
      <c r="H32" s="1270"/>
      <c r="I32" s="973"/>
      <c r="J32" s="901"/>
      <c r="K32" s="1270"/>
      <c r="L32" s="900"/>
      <c r="M32" s="901"/>
      <c r="N32" s="1508"/>
      <c r="O32" s="900">
        <v>2548.4</v>
      </c>
      <c r="P32" s="901" t="s">
        <v>228</v>
      </c>
      <c r="Q32" s="1270"/>
      <c r="R32" s="970">
        <v>2549</v>
      </c>
      <c r="S32" s="972">
        <f t="shared" si="1"/>
        <v>2.3544184586403588E-4</v>
      </c>
      <c r="T32" s="1270"/>
      <c r="U32" s="1114">
        <v>2105</v>
      </c>
      <c r="V32" s="1119">
        <v>-0.17418595527657904</v>
      </c>
      <c r="W32" s="1271"/>
      <c r="X32" s="1114">
        <v>1998</v>
      </c>
      <c r="Y32" s="1119">
        <v>-5.0831353919239902E-2</v>
      </c>
      <c r="Z32" s="1232"/>
      <c r="AA32" s="1382">
        <v>1999</v>
      </c>
      <c r="AB32" s="1119">
        <v>5.005005005005005E-4</v>
      </c>
      <c r="AC32" s="1232"/>
      <c r="AD32" s="1382">
        <v>1894</v>
      </c>
      <c r="AE32" s="1118">
        <v>-5.2526263131565783E-2</v>
      </c>
      <c r="AF32" s="1232"/>
      <c r="AG32" s="1501">
        <v>1894</v>
      </c>
      <c r="AH32" s="972">
        <v>0</v>
      </c>
      <c r="AI32" s="1271"/>
      <c r="AJ32" s="1385">
        <v>1954</v>
      </c>
      <c r="AK32" s="819">
        <f t="shared" si="4"/>
        <v>3.1678986272439279E-2</v>
      </c>
    </row>
    <row r="33" spans="2:37" s="701" customFormat="1">
      <c r="B33" s="975" t="s">
        <v>898</v>
      </c>
      <c r="C33" s="898"/>
      <c r="D33" s="1118"/>
      <c r="E33" s="1270"/>
      <c r="F33" s="973"/>
      <c r="G33" s="901"/>
      <c r="H33" s="1270"/>
      <c r="I33" s="718"/>
      <c r="J33" s="703"/>
      <c r="K33" s="1511"/>
      <c r="L33" s="702"/>
      <c r="M33" s="703"/>
      <c r="N33" s="1512"/>
      <c r="O33" s="702" t="s">
        <v>899</v>
      </c>
      <c r="P33" s="703" t="s">
        <v>899</v>
      </c>
      <c r="Q33" s="1511"/>
      <c r="R33" s="826">
        <v>2405</v>
      </c>
      <c r="S33" s="976" t="s">
        <v>899</v>
      </c>
      <c r="T33" s="1511"/>
      <c r="U33" s="1114">
        <v>2105</v>
      </c>
      <c r="V33" s="1119">
        <v>-0.12474012474012475</v>
      </c>
      <c r="W33" s="1271"/>
      <c r="X33" s="1114">
        <v>1998</v>
      </c>
      <c r="Y33" s="1119">
        <v>-5.0831353919239902E-2</v>
      </c>
      <c r="Z33" s="1232"/>
      <c r="AA33" s="1382">
        <v>1999</v>
      </c>
      <c r="AB33" s="1119">
        <v>5.005005005005005E-4</v>
      </c>
      <c r="AC33" s="1232"/>
      <c r="AD33" s="1382">
        <v>2000</v>
      </c>
      <c r="AE33" s="1118">
        <v>5.0025012506253123E-4</v>
      </c>
      <c r="AF33" s="1232"/>
      <c r="AG33" s="1501">
        <v>1998</v>
      </c>
      <c r="AH33" s="972">
        <v>-1E-3</v>
      </c>
      <c r="AI33" s="1271"/>
      <c r="AJ33" s="1385">
        <v>2004</v>
      </c>
      <c r="AK33" s="819">
        <f t="shared" si="4"/>
        <v>3.003003003003003E-3</v>
      </c>
    </row>
    <row r="34" spans="2:37" s="701" customFormat="1">
      <c r="B34" s="975" t="s">
        <v>900</v>
      </c>
      <c r="C34" s="898"/>
      <c r="D34" s="1118"/>
      <c r="E34" s="1270"/>
      <c r="F34" s="973"/>
      <c r="G34" s="901"/>
      <c r="H34" s="1270"/>
      <c r="I34" s="718"/>
      <c r="J34" s="703"/>
      <c r="K34" s="1511"/>
      <c r="L34" s="702"/>
      <c r="M34" s="703"/>
      <c r="N34" s="1512"/>
      <c r="O34" s="702"/>
      <c r="P34" s="703"/>
      <c r="Q34" s="1511"/>
      <c r="R34" s="826"/>
      <c r="S34" s="976"/>
      <c r="T34" s="1511"/>
      <c r="U34" s="1114">
        <v>2438</v>
      </c>
      <c r="V34" s="1119" t="s">
        <v>228</v>
      </c>
      <c r="W34" s="1271"/>
      <c r="X34" s="1114">
        <v>2313</v>
      </c>
      <c r="Y34" s="1119">
        <v>-5.1271534044298607E-2</v>
      </c>
      <c r="Z34" s="1232"/>
      <c r="AA34" s="1382">
        <v>2315</v>
      </c>
      <c r="AB34" s="1119">
        <v>8.6467790747946386E-4</v>
      </c>
      <c r="AC34" s="1232"/>
      <c r="AD34" s="1382">
        <v>2315</v>
      </c>
      <c r="AE34" s="1118">
        <v>0</v>
      </c>
      <c r="AF34" s="1232"/>
      <c r="AG34" s="1501">
        <v>2315</v>
      </c>
      <c r="AH34" s="972">
        <v>0</v>
      </c>
      <c r="AI34" s="1271"/>
      <c r="AJ34" s="1385">
        <v>2398</v>
      </c>
      <c r="AK34" s="819">
        <f t="shared" si="4"/>
        <v>3.5853131749460046E-2</v>
      </c>
    </row>
    <row r="35" spans="2:37" s="701" customFormat="1">
      <c r="B35" s="975" t="s">
        <v>1386</v>
      </c>
      <c r="C35" s="898"/>
      <c r="D35" s="1118"/>
      <c r="E35" s="1270"/>
      <c r="F35" s="973"/>
      <c r="G35" s="901"/>
      <c r="H35" s="1270"/>
      <c r="I35" s="718"/>
      <c r="J35" s="703"/>
      <c r="K35" s="1511"/>
      <c r="L35" s="702"/>
      <c r="M35" s="703"/>
      <c r="N35" s="1512"/>
      <c r="O35" s="702"/>
      <c r="P35" s="703"/>
      <c r="Q35" s="1511"/>
      <c r="R35" s="826"/>
      <c r="S35" s="976"/>
      <c r="T35" s="1511"/>
      <c r="U35" s="1114"/>
      <c r="V35" s="1119"/>
      <c r="W35" s="1271"/>
      <c r="X35" s="1114"/>
      <c r="Y35" s="1119"/>
      <c r="Z35" s="1232"/>
      <c r="AA35" s="1382"/>
      <c r="AB35" s="1119"/>
      <c r="AC35" s="1232"/>
      <c r="AD35" s="1382"/>
      <c r="AE35" s="1118"/>
      <c r="AF35" s="1232"/>
      <c r="AG35" s="1501"/>
      <c r="AH35" s="972"/>
      <c r="AI35" s="1271"/>
      <c r="AJ35" s="1385">
        <v>2405</v>
      </c>
      <c r="AK35" s="819" t="s">
        <v>228</v>
      </c>
    </row>
    <row r="36" spans="2:37">
      <c r="B36" s="717"/>
      <c r="C36" s="1120"/>
      <c r="D36" s="1121"/>
      <c r="E36" s="1270"/>
      <c r="F36" s="898"/>
      <c r="G36" s="901"/>
      <c r="H36" s="1270"/>
      <c r="I36" s="898"/>
      <c r="J36" s="901"/>
      <c r="K36" s="1270"/>
      <c r="L36" s="898"/>
      <c r="M36" s="901"/>
      <c r="N36" s="1508"/>
      <c r="O36" s="898"/>
      <c r="P36" s="901"/>
      <c r="Q36" s="1270"/>
      <c r="R36" s="970"/>
      <c r="S36" s="972"/>
      <c r="T36" s="1270"/>
      <c r="U36" s="1114"/>
      <c r="V36" s="1119"/>
      <c r="W36" s="1271"/>
      <c r="X36" s="1114"/>
      <c r="Y36" s="1119"/>
      <c r="Z36" s="1232"/>
      <c r="AA36" s="1382"/>
      <c r="AB36" s="1119"/>
      <c r="AC36" s="1232"/>
      <c r="AD36" s="1382"/>
      <c r="AE36" s="1118"/>
      <c r="AF36" s="1232"/>
      <c r="AG36" s="1501"/>
      <c r="AH36" s="972"/>
      <c r="AI36" s="1271"/>
      <c r="AJ36" s="983"/>
      <c r="AK36" s="819"/>
    </row>
    <row r="37" spans="2:37">
      <c r="B37" s="717" t="s">
        <v>323</v>
      </c>
      <c r="C37" s="898">
        <v>2291.4978242095226</v>
      </c>
      <c r="D37" s="1118">
        <v>2.3486980999296525E-2</v>
      </c>
      <c r="E37" s="1270"/>
      <c r="F37" s="973">
        <v>2338.9042022647354</v>
      </c>
      <c r="G37" s="901">
        <v>2.0687943734603448E-2</v>
      </c>
      <c r="H37" s="1270"/>
      <c r="I37" s="973">
        <v>2351</v>
      </c>
      <c r="J37" s="901">
        <f t="shared" si="0"/>
        <v>5.1715661220978352E-3</v>
      </c>
      <c r="K37" s="1270"/>
      <c r="L37" s="900">
        <v>2362</v>
      </c>
      <c r="M37" s="901">
        <f>(L37-I37)/I37</f>
        <v>4.6788600595491277E-3</v>
      </c>
      <c r="N37" s="1508"/>
      <c r="O37" s="900">
        <v>2359</v>
      </c>
      <c r="P37" s="901">
        <f>(O37-L37)/L37</f>
        <v>-1.2701100762066045E-3</v>
      </c>
      <c r="Q37" s="1270"/>
      <c r="R37" s="970" t="s">
        <v>228</v>
      </c>
      <c r="S37" s="972" t="s">
        <v>228</v>
      </c>
      <c r="T37" s="1270"/>
      <c r="U37" s="1114" t="s">
        <v>228</v>
      </c>
      <c r="V37" s="1119" t="s">
        <v>228</v>
      </c>
      <c r="W37" s="1271"/>
      <c r="X37" s="1114" t="s">
        <v>228</v>
      </c>
      <c r="Y37" s="1119"/>
      <c r="Z37" s="1232"/>
      <c r="AA37" s="1382" t="s">
        <v>228</v>
      </c>
      <c r="AB37" s="1119" t="s">
        <v>228</v>
      </c>
      <c r="AC37" s="1232"/>
      <c r="AD37" s="1382" t="s">
        <v>228</v>
      </c>
      <c r="AE37" s="1118" t="s">
        <v>228</v>
      </c>
      <c r="AF37" s="1232"/>
      <c r="AG37" s="1501" t="s">
        <v>228</v>
      </c>
      <c r="AH37" s="972" t="s">
        <v>228</v>
      </c>
      <c r="AI37" s="1271"/>
      <c r="AJ37" s="1272" t="s">
        <v>228</v>
      </c>
      <c r="AK37" s="819" t="s">
        <v>228</v>
      </c>
    </row>
    <row r="38" spans="2:37">
      <c r="B38" s="717" t="s">
        <v>329</v>
      </c>
      <c r="C38" s="898">
        <v>3170.6028500442649</v>
      </c>
      <c r="D38" s="1118">
        <v>5.2116637147111167E-3</v>
      </c>
      <c r="E38" s="1270"/>
      <c r="F38" s="973">
        <v>3202.7166718805302</v>
      </c>
      <c r="G38" s="901">
        <v>1.0128616971317284E-2</v>
      </c>
      <c r="H38" s="1270"/>
      <c r="I38" s="973">
        <v>3201</v>
      </c>
      <c r="J38" s="901">
        <f t="shared" si="0"/>
        <v>-5.3600491595223862E-4</v>
      </c>
      <c r="K38" s="1270"/>
      <c r="L38" s="900">
        <v>3226</v>
      </c>
      <c r="M38" s="901">
        <f>(L38-I38)/I38</f>
        <v>7.8100593564511094E-3</v>
      </c>
      <c r="N38" s="1508"/>
      <c r="O38" s="900">
        <v>3368</v>
      </c>
      <c r="P38" s="901">
        <f>(O38-L38)/L38</f>
        <v>4.4017358958462489E-2</v>
      </c>
      <c r="Q38" s="1270"/>
      <c r="R38" s="970">
        <v>3203</v>
      </c>
      <c r="S38" s="972">
        <f t="shared" si="1"/>
        <v>-4.8990498812351541E-2</v>
      </c>
      <c r="T38" s="1270"/>
      <c r="U38" s="1114">
        <v>3244</v>
      </c>
      <c r="V38" s="1119">
        <v>1.2800499531689042E-2</v>
      </c>
      <c r="W38" s="1271"/>
      <c r="X38" s="1114">
        <v>2996</v>
      </c>
      <c r="Y38" s="1119">
        <v>-7.6448828606658442E-2</v>
      </c>
      <c r="Z38" s="1232"/>
      <c r="AA38" s="1382">
        <v>2994</v>
      </c>
      <c r="AB38" s="1119">
        <v>-6.6755674232309744E-4</v>
      </c>
      <c r="AC38" s="1232"/>
      <c r="AD38" s="1382">
        <v>3181</v>
      </c>
      <c r="AE38" s="1118">
        <v>6.245824983299933E-2</v>
      </c>
      <c r="AF38" s="1232"/>
      <c r="AG38" s="1501">
        <v>3135</v>
      </c>
      <c r="AH38" s="972">
        <v>-1.4460861364350833E-2</v>
      </c>
      <c r="AI38" s="1271"/>
      <c r="AJ38" s="1385">
        <v>3300</v>
      </c>
      <c r="AK38" s="819">
        <f t="shared" ref="AK38:AK42" si="5">(AJ38-AG38)/AG38</f>
        <v>5.2631578947368418E-2</v>
      </c>
    </row>
    <row r="39" spans="2:37">
      <c r="B39" s="717" t="s">
        <v>330</v>
      </c>
      <c r="C39" s="898">
        <v>1836.8062893833805</v>
      </c>
      <c r="D39" s="1118">
        <v>-5.1568824745874056E-3</v>
      </c>
      <c r="E39" s="1270"/>
      <c r="F39" s="898" t="e">
        <f>#REF!</f>
        <v>#REF!</v>
      </c>
      <c r="G39" s="901">
        <v>1.7387302270679779E-3</v>
      </c>
      <c r="H39" s="1270"/>
      <c r="I39" s="898">
        <v>1840</v>
      </c>
      <c r="J39" s="901" t="e">
        <f t="shared" si="0"/>
        <v>#REF!</v>
      </c>
      <c r="K39" s="1270"/>
      <c r="L39" s="900">
        <v>1808</v>
      </c>
      <c r="M39" s="901">
        <f>(L39-I39)/I39</f>
        <v>-1.7391304347826087E-2</v>
      </c>
      <c r="N39" s="1508"/>
      <c r="O39" s="900">
        <v>1805</v>
      </c>
      <c r="P39" s="901">
        <f>(O39-L39)/L39</f>
        <v>-1.6592920353982301E-3</v>
      </c>
      <c r="Q39" s="1270"/>
      <c r="R39" s="970">
        <v>1761</v>
      </c>
      <c r="S39" s="972">
        <f t="shared" si="1"/>
        <v>-2.4376731301939059E-2</v>
      </c>
      <c r="T39" s="1270"/>
      <c r="U39" s="1114">
        <v>1710</v>
      </c>
      <c r="V39" s="1119">
        <v>-2.8960817717206135E-2</v>
      </c>
      <c r="W39" s="1271"/>
      <c r="X39" s="1209">
        <v>1566</v>
      </c>
      <c r="Y39" s="1210">
        <v>-8.4210526315789472E-2</v>
      </c>
      <c r="Z39" s="1232"/>
      <c r="AA39" s="1382">
        <v>1547</v>
      </c>
      <c r="AB39" s="1119">
        <v>-1.2132822477650063E-2</v>
      </c>
      <c r="AC39" s="1232"/>
      <c r="AD39" s="1382">
        <v>1557</v>
      </c>
      <c r="AE39" s="1118">
        <v>6.4641241111829343E-3</v>
      </c>
      <c r="AF39" s="1232"/>
      <c r="AG39" s="1501">
        <v>1560</v>
      </c>
      <c r="AH39" s="972">
        <v>1.9267822736030828E-3</v>
      </c>
      <c r="AI39" s="1271"/>
      <c r="AJ39" s="1385">
        <v>1776</v>
      </c>
      <c r="AK39" s="819">
        <f t="shared" si="5"/>
        <v>0.13846153846153847</v>
      </c>
    </row>
    <row r="40" spans="2:37">
      <c r="B40" s="1388" t="s">
        <v>1026</v>
      </c>
      <c r="C40" s="898"/>
      <c r="D40" s="1118"/>
      <c r="E40" s="1270"/>
      <c r="F40" s="900"/>
      <c r="G40" s="901"/>
      <c r="H40" s="1270"/>
      <c r="I40" s="900"/>
      <c r="J40" s="901"/>
      <c r="K40" s="1270"/>
      <c r="L40" s="900"/>
      <c r="M40" s="901"/>
      <c r="N40" s="1508"/>
      <c r="O40" s="900"/>
      <c r="P40" s="901"/>
      <c r="Q40" s="1270"/>
      <c r="R40" s="970"/>
      <c r="S40" s="972"/>
      <c r="T40" s="1270"/>
      <c r="U40" s="1114"/>
      <c r="V40" s="1119"/>
      <c r="W40" s="1271"/>
      <c r="X40" s="1114"/>
      <c r="Y40" s="1119"/>
      <c r="Z40" s="1232"/>
      <c r="AA40" s="1382">
        <v>3086</v>
      </c>
      <c r="AB40" s="1119" t="s">
        <v>228</v>
      </c>
      <c r="AC40" s="1232"/>
      <c r="AD40" s="1382">
        <v>3086</v>
      </c>
      <c r="AE40" s="1118">
        <v>0</v>
      </c>
      <c r="AF40" s="1232"/>
      <c r="AG40" s="1501">
        <v>3086</v>
      </c>
      <c r="AH40" s="972">
        <v>0</v>
      </c>
      <c r="AI40" s="1271"/>
      <c r="AJ40" s="1385">
        <v>3201</v>
      </c>
      <c r="AK40" s="819">
        <f>(AJ40-AG40)/AG40</f>
        <v>3.7265068049254696E-2</v>
      </c>
    </row>
    <row r="41" spans="2:37">
      <c r="B41" s="717" t="s">
        <v>1027</v>
      </c>
      <c r="C41" s="898"/>
      <c r="D41" s="1118"/>
      <c r="E41" s="1270"/>
      <c r="F41" s="898"/>
      <c r="G41" s="901"/>
      <c r="H41" s="1270"/>
      <c r="I41" s="898"/>
      <c r="J41" s="901"/>
      <c r="K41" s="1270"/>
      <c r="L41" s="900"/>
      <c r="M41" s="901"/>
      <c r="N41" s="1508"/>
      <c r="O41" s="900"/>
      <c r="P41" s="901"/>
      <c r="Q41" s="1270"/>
      <c r="R41" s="970"/>
      <c r="S41" s="972"/>
      <c r="T41" s="1270"/>
      <c r="U41" s="1114"/>
      <c r="V41" s="1119"/>
      <c r="W41" s="1271"/>
      <c r="X41" s="1231"/>
      <c r="Y41" s="1232"/>
      <c r="Z41" s="1232"/>
      <c r="AA41" s="1382">
        <v>4262</v>
      </c>
      <c r="AB41" s="1119" t="s">
        <v>228</v>
      </c>
      <c r="AC41" s="1232"/>
      <c r="AD41" s="1382">
        <v>4262</v>
      </c>
      <c r="AE41" s="1118">
        <v>0</v>
      </c>
      <c r="AF41" s="1232"/>
      <c r="AG41" s="1501">
        <v>4261</v>
      </c>
      <c r="AH41" s="972">
        <v>-2.3463162834350069E-4</v>
      </c>
      <c r="AI41" s="1271"/>
      <c r="AJ41" s="1385">
        <v>4263</v>
      </c>
      <c r="AK41" s="819">
        <f t="shared" si="5"/>
        <v>4.6937338652898382E-4</v>
      </c>
    </row>
    <row r="42" spans="2:37">
      <c r="B42" s="1389" t="s">
        <v>1028</v>
      </c>
      <c r="C42" s="1122"/>
      <c r="D42" s="1123"/>
      <c r="E42" s="1513"/>
      <c r="F42" s="903"/>
      <c r="G42" s="904"/>
      <c r="H42" s="1513"/>
      <c r="I42" s="903"/>
      <c r="J42" s="904"/>
      <c r="K42" s="1513"/>
      <c r="L42" s="903"/>
      <c r="M42" s="904"/>
      <c r="N42" s="1514"/>
      <c r="O42" s="903"/>
      <c r="P42" s="904"/>
      <c r="Q42" s="1513"/>
      <c r="R42" s="977"/>
      <c r="S42" s="978"/>
      <c r="T42" s="1513"/>
      <c r="U42" s="977"/>
      <c r="V42" s="978"/>
      <c r="W42" s="1515"/>
      <c r="X42" s="1515"/>
      <c r="Y42" s="1515"/>
      <c r="Z42" s="1515"/>
      <c r="AA42" s="1383">
        <v>5998</v>
      </c>
      <c r="AB42" s="978" t="s">
        <v>228</v>
      </c>
      <c r="AC42" s="1515"/>
      <c r="AD42" s="1383">
        <v>5999</v>
      </c>
      <c r="AE42" s="1123">
        <v>1.6672224074691563E-4</v>
      </c>
      <c r="AF42" s="1515"/>
      <c r="AG42" s="1502">
        <v>5997</v>
      </c>
      <c r="AH42" s="1503">
        <v>-3.3338889814969161E-4</v>
      </c>
      <c r="AI42" s="1515"/>
      <c r="AJ42" s="1387">
        <v>6978</v>
      </c>
      <c r="AK42" s="1324">
        <f t="shared" si="5"/>
        <v>0.16358179089544772</v>
      </c>
    </row>
  </sheetData>
  <mergeCells count="9">
    <mergeCell ref="AJ8:AK8"/>
    <mergeCell ref="R8:S8"/>
    <mergeCell ref="C8:D8"/>
    <mergeCell ref="F8:G8"/>
    <mergeCell ref="I8:J8"/>
    <mergeCell ref="L8:M8"/>
    <mergeCell ref="O8:P8"/>
    <mergeCell ref="U8:V8"/>
    <mergeCell ref="X8:Y8"/>
  </mergeCells>
  <phoneticPr fontId="91" type="noConversion"/>
  <pageMargins left="0.7" right="0.7" top="0.75" bottom="0.75" header="0.3" footer="0.3"/>
  <pageSetup scale="53"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rgb="FF99FF33"/>
    <pageSetUpPr fitToPage="1"/>
  </sheetPr>
  <dimension ref="A3:AX2121"/>
  <sheetViews>
    <sheetView zoomScale="80" zoomScaleNormal="80" workbookViewId="0">
      <pane xSplit="4" ySplit="8" topLeftCell="O9" activePane="bottomRight" state="frozen"/>
      <selection pane="topRight" activeCell="E1" sqref="E1"/>
      <selection pane="bottomLeft" activeCell="A9" sqref="A9"/>
      <selection pane="bottomRight" activeCell="A22" sqref="A22:XFD22"/>
    </sheetView>
  </sheetViews>
  <sheetFormatPr defaultColWidth="8" defaultRowHeight="13.2"/>
  <cols>
    <col min="1" max="1" width="10.88671875" style="401" customWidth="1"/>
    <col min="2" max="2" width="30.6640625" style="266" customWidth="1"/>
    <col min="3" max="3" width="11.88671875" style="266" customWidth="1"/>
    <col min="4" max="4" width="11.5546875" style="266" customWidth="1"/>
    <col min="5" max="5" width="11.5546875" style="403" customWidth="1"/>
    <col min="6" max="6" width="10.6640625" style="376" customWidth="1"/>
    <col min="7" max="7" width="13.33203125" style="30" customWidth="1"/>
    <col min="8" max="9" width="10.6640625" style="31" customWidth="1"/>
    <col min="10" max="10" width="10.6640625" style="30" customWidth="1"/>
    <col min="11" max="11" width="13" style="32" customWidth="1"/>
    <col min="12" max="12" width="12.6640625" style="32" customWidth="1"/>
    <col min="13" max="13" width="15.6640625" style="377" customWidth="1"/>
    <col min="14" max="19" width="12.6640625" style="377" customWidth="1"/>
    <col min="20" max="20" width="9.88671875" style="377" customWidth="1"/>
    <col min="21" max="21" width="12.6640625" style="401" customWidth="1"/>
    <col min="22" max="22" width="12.5546875" style="401" customWidth="1"/>
    <col min="23" max="23" width="16.44140625" style="377" customWidth="1"/>
    <col min="24" max="24" width="10.6640625" style="401" customWidth="1"/>
    <col min="25" max="25" width="10.6640625" style="377" customWidth="1"/>
    <col min="26" max="26" width="2.6640625" style="401" customWidth="1"/>
    <col min="27" max="27" width="10.6640625" style="401" customWidth="1"/>
    <col min="28" max="28" width="10.6640625" style="377" customWidth="1"/>
    <col min="29" max="29" width="10.6640625" style="401" customWidth="1"/>
    <col min="30" max="30" width="2.6640625" style="401" customWidth="1"/>
    <col min="31" max="31" width="12.6640625" style="401" customWidth="1"/>
    <col min="32" max="32" width="12.6640625" style="377" customWidth="1"/>
    <col min="33" max="33" width="12.6640625" style="401" customWidth="1"/>
    <col min="34" max="34" width="2.6640625" style="401" customWidth="1"/>
    <col min="35" max="35" width="12.6640625" style="401" customWidth="1"/>
    <col min="36" max="36" width="12.6640625" style="377" customWidth="1"/>
    <col min="37" max="37" width="12.6640625" style="401" customWidth="1"/>
    <col min="38" max="38" width="8" style="377" customWidth="1"/>
    <col min="39" max="39" width="8" style="377"/>
    <col min="40" max="40" width="8.109375" style="377" bestFit="1" customWidth="1"/>
    <col min="41" max="16384" width="8" style="377"/>
  </cols>
  <sheetData>
    <row r="3" spans="1:49" ht="40.5" customHeight="1"/>
    <row r="4" spans="1:49" s="40" customFormat="1" ht="26.25" customHeight="1">
      <c r="A4" s="604"/>
      <c r="B4" s="405" t="s">
        <v>204</v>
      </c>
      <c r="C4" s="405"/>
      <c r="D4" s="405"/>
      <c r="E4" s="932"/>
      <c r="H4" s="378"/>
      <c r="K4" s="59"/>
      <c r="R4" s="419"/>
      <c r="U4" s="604"/>
      <c r="V4" s="604"/>
      <c r="X4" s="604"/>
      <c r="Z4" s="604"/>
      <c r="AA4" s="604"/>
      <c r="AC4" s="604"/>
      <c r="AD4" s="604"/>
      <c r="AE4" s="604"/>
      <c r="AG4" s="604"/>
      <c r="AH4" s="604"/>
      <c r="AI4" s="604"/>
      <c r="AK4" s="604"/>
    </row>
    <row r="5" spans="1:49" s="419" customFormat="1" ht="14.25" customHeight="1">
      <c r="A5" s="604"/>
      <c r="B5" s="405"/>
      <c r="C5" s="405"/>
      <c r="D5" s="405"/>
      <c r="E5" s="932"/>
      <c r="F5" s="418"/>
      <c r="H5" s="378"/>
      <c r="K5" s="420"/>
      <c r="U5" s="604"/>
      <c r="V5" s="604"/>
      <c r="X5" s="604"/>
      <c r="Z5" s="604"/>
      <c r="AA5" s="604"/>
      <c r="AC5" s="604"/>
      <c r="AD5" s="604"/>
      <c r="AE5" s="604"/>
      <c r="AG5" s="604"/>
      <c r="AH5" s="604"/>
      <c r="AI5" s="604"/>
      <c r="AK5" s="604"/>
    </row>
    <row r="6" spans="1:49" s="419" customFormat="1" ht="16.5" customHeight="1">
      <c r="A6" s="604"/>
      <c r="B6" s="418" t="str">
        <f>'Olympus-ITB &amp; OHB'!A15</f>
        <v>Proposed for AMJ-2017</v>
      </c>
      <c r="C6" s="418"/>
      <c r="D6" s="418"/>
      <c r="E6" s="378"/>
      <c r="F6" s="1739"/>
      <c r="G6" s="1740"/>
      <c r="H6" s="1740"/>
      <c r="I6" s="1740"/>
      <c r="J6" s="1740"/>
      <c r="K6" s="1741"/>
      <c r="L6" s="1740"/>
      <c r="M6" s="1740"/>
      <c r="N6" s="1740"/>
      <c r="O6" s="1740"/>
      <c r="P6" s="1740"/>
      <c r="Q6" s="1740"/>
      <c r="R6" s="1740"/>
      <c r="U6" s="604"/>
      <c r="V6" s="604"/>
      <c r="X6" s="604"/>
      <c r="Z6" s="604"/>
      <c r="AA6" s="604"/>
      <c r="AC6" s="604"/>
      <c r="AD6" s="604"/>
      <c r="AE6" s="604"/>
      <c r="AG6" s="604"/>
      <c r="AH6" s="604"/>
      <c r="AI6" s="604"/>
      <c r="AK6" s="604"/>
    </row>
    <row r="7" spans="1:49" s="380" customFormat="1" ht="16.5" customHeight="1">
      <c r="B7" s="418" t="s">
        <v>1289</v>
      </c>
      <c r="C7" s="418"/>
      <c r="D7" s="418"/>
      <c r="E7" s="378"/>
      <c r="F7" s="382"/>
      <c r="G7" s="379"/>
      <c r="H7" s="379"/>
      <c r="M7" s="381"/>
      <c r="N7" s="381"/>
      <c r="Q7" s="381"/>
      <c r="R7" s="381"/>
      <c r="S7" s="381"/>
      <c r="T7" s="381"/>
      <c r="U7" s="381"/>
      <c r="V7" s="381"/>
      <c r="W7" s="381"/>
      <c r="X7" s="381"/>
      <c r="Y7" s="381"/>
      <c r="Z7" s="381"/>
      <c r="AA7" s="381"/>
      <c r="AB7" s="381"/>
      <c r="AC7" s="381"/>
      <c r="AD7" s="381"/>
      <c r="AE7" s="381"/>
      <c r="AF7" s="381"/>
      <c r="AG7" s="381"/>
      <c r="AH7" s="381"/>
      <c r="AI7" s="381"/>
      <c r="AJ7" s="381"/>
      <c r="AK7" s="381"/>
      <c r="AL7" s="381"/>
      <c r="AM7" s="381"/>
      <c r="AN7" s="381"/>
      <c r="AO7" s="381"/>
      <c r="AP7" s="381"/>
      <c r="AQ7" s="381"/>
      <c r="AR7" s="381"/>
      <c r="AS7" s="381"/>
      <c r="AT7" s="381"/>
      <c r="AU7" s="381"/>
      <c r="AV7" s="381"/>
      <c r="AW7" s="381"/>
    </row>
    <row r="8" spans="1:49" s="384" customFormat="1" ht="39.6">
      <c r="A8" s="930" t="s">
        <v>7</v>
      </c>
      <c r="B8" s="930" t="s">
        <v>193</v>
      </c>
      <c r="C8" s="931" t="s">
        <v>844</v>
      </c>
      <c r="D8" s="931" t="s">
        <v>845</v>
      </c>
      <c r="E8" s="931" t="s">
        <v>850</v>
      </c>
      <c r="F8" s="926" t="s">
        <v>93</v>
      </c>
      <c r="G8" s="926" t="s">
        <v>199</v>
      </c>
      <c r="H8" s="926" t="s">
        <v>200</v>
      </c>
      <c r="I8" s="926" t="s">
        <v>195</v>
      </c>
      <c r="J8" s="926" t="s">
        <v>194</v>
      </c>
      <c r="K8" s="926" t="s">
        <v>203</v>
      </c>
      <c r="L8" s="926" t="s">
        <v>871</v>
      </c>
      <c r="M8" s="926" t="s">
        <v>870</v>
      </c>
      <c r="N8" s="926" t="s">
        <v>236</v>
      </c>
      <c r="O8" s="926" t="s">
        <v>872</v>
      </c>
      <c r="P8" s="926" t="s">
        <v>873</v>
      </c>
      <c r="Q8" s="926" t="s">
        <v>874</v>
      </c>
      <c r="R8" s="926" t="s">
        <v>394</v>
      </c>
      <c r="S8" s="926" t="s">
        <v>395</v>
      </c>
      <c r="T8" s="420"/>
      <c r="U8" s="930" t="s">
        <v>983</v>
      </c>
      <c r="V8" s="930" t="s">
        <v>1002</v>
      </c>
      <c r="W8" s="930" t="s">
        <v>840</v>
      </c>
      <c r="X8" s="931" t="s">
        <v>879</v>
      </c>
      <c r="Y8" s="930" t="s">
        <v>838</v>
      </c>
      <c r="Z8" s="931"/>
      <c r="AA8" s="931" t="s">
        <v>880</v>
      </c>
      <c r="AB8" s="930" t="s">
        <v>666</v>
      </c>
      <c r="AC8" s="931" t="s">
        <v>839</v>
      </c>
      <c r="AD8" s="931"/>
      <c r="AE8" s="931" t="s">
        <v>882</v>
      </c>
      <c r="AF8" s="930" t="s">
        <v>841</v>
      </c>
      <c r="AG8" s="931" t="s">
        <v>877</v>
      </c>
      <c r="AH8" s="931"/>
      <c r="AI8" s="931" t="s">
        <v>881</v>
      </c>
      <c r="AJ8" s="930" t="s">
        <v>842</v>
      </c>
      <c r="AK8" s="930" t="s">
        <v>878</v>
      </c>
      <c r="AL8" s="383"/>
      <c r="AM8" s="383"/>
      <c r="AN8" s="383"/>
      <c r="AO8" s="383"/>
      <c r="AP8" s="383"/>
      <c r="AQ8" s="383"/>
      <c r="AR8" s="383"/>
      <c r="AS8" s="383"/>
      <c r="AT8" s="383"/>
      <c r="AU8" s="383"/>
      <c r="AV8" s="383"/>
      <c r="AW8" s="383"/>
    </row>
    <row r="9" spans="1:49" s="380" customFormat="1" ht="15" customHeight="1">
      <c r="A9" s="1390">
        <v>97568376</v>
      </c>
      <c r="B9" s="406" t="s">
        <v>854</v>
      </c>
      <c r="C9" s="927" t="s">
        <v>846</v>
      </c>
      <c r="D9" s="927" t="s">
        <v>863</v>
      </c>
      <c r="E9" s="929" t="s">
        <v>852</v>
      </c>
      <c r="F9" s="249">
        <f t="shared" ref="F9:F15" si="0">I9/J9</f>
        <v>2.6194004121661948E-2</v>
      </c>
      <c r="G9" s="1315">
        <v>5.92</v>
      </c>
      <c r="H9" s="385" t="s">
        <v>201</v>
      </c>
      <c r="I9" s="385">
        <f>G9/currency!J7</f>
        <v>6.2865609891988674</v>
      </c>
      <c r="J9" s="386">
        <v>240</v>
      </c>
      <c r="K9" s="387" t="s">
        <v>196</v>
      </c>
      <c r="L9" s="823">
        <f>'Hayco Logistics'!$D$40/AG9</f>
        <v>3.551350251518664E-3</v>
      </c>
      <c r="M9" s="979">
        <f>(SUM('Hayco Logistics'!$C$31:$C$33)+'Hayco Logistics'!$C$34*1.5)/AG9/currency!$J$5</f>
        <v>3.6089436298008871E-3</v>
      </c>
      <c r="N9" s="249">
        <f>SUM(F9,L9,M9)</f>
        <v>3.3354298002981501E-2</v>
      </c>
      <c r="O9" s="675">
        <f>'Business charge'!$B$9*N9</f>
        <v>1.6677149001490751E-3</v>
      </c>
      <c r="P9" s="675">
        <f>N9*'Business charge'!$B$10/12*2</f>
        <v>3.8913347670145089E-4</v>
      </c>
      <c r="Q9" s="1142">
        <f>SUM(N9,O9,P9)</f>
        <v>3.5411146379832024E-2</v>
      </c>
      <c r="R9" s="675">
        <v>3.6979452146614557E-2</v>
      </c>
      <c r="S9" s="251">
        <f>(Q9-R9)/R9</f>
        <v>-4.2410194736379012E-2</v>
      </c>
      <c r="T9" s="381"/>
      <c r="U9" s="1398">
        <f>W9*Q9</f>
        <v>2356997.348139605</v>
      </c>
      <c r="V9" s="1398">
        <f>[1]refills!U9-U9</f>
        <v>-2356997.348139605</v>
      </c>
      <c r="W9" s="1081">
        <f>FirmVolume1617!BC41</f>
        <v>66560888</v>
      </c>
      <c r="X9" s="1081">
        <f>W9/Y9</f>
        <v>277337.03333333333</v>
      </c>
      <c r="Y9" s="1081">
        <f>J9</f>
        <v>240</v>
      </c>
      <c r="Z9" s="1081"/>
      <c r="AA9" s="1081">
        <f>X9/AB9</f>
        <v>3697.8271111111112</v>
      </c>
      <c r="AB9" s="1081">
        <v>75</v>
      </c>
      <c r="AC9" s="1081">
        <f>AB9*Y9</f>
        <v>18000</v>
      </c>
      <c r="AD9" s="1081"/>
      <c r="AE9" s="1081">
        <f>X9/AF9</f>
        <v>142.22411965811966</v>
      </c>
      <c r="AF9" s="1081">
        <v>1950</v>
      </c>
      <c r="AG9" s="1081">
        <f>AF9*Y9</f>
        <v>468000</v>
      </c>
      <c r="AH9" s="1081"/>
      <c r="AI9" s="1081">
        <f>X9/AJ9</f>
        <v>284.44823931623932</v>
      </c>
      <c r="AJ9" s="1081">
        <v>975</v>
      </c>
      <c r="AK9" s="1081">
        <f>AJ9*Y9</f>
        <v>234000</v>
      </c>
      <c r="AL9" s="381"/>
      <c r="AM9" s="381"/>
      <c r="AN9" s="1309"/>
      <c r="AO9" s="381"/>
      <c r="AP9" s="381"/>
      <c r="AQ9" s="381"/>
      <c r="AR9" s="381"/>
      <c r="AS9" s="381"/>
      <c r="AT9" s="381"/>
      <c r="AU9" s="381"/>
      <c r="AV9" s="381"/>
      <c r="AW9" s="381"/>
    </row>
    <row r="10" spans="1:49" s="380" customFormat="1" ht="15" customHeight="1">
      <c r="A10" s="1390"/>
      <c r="B10" s="406" t="s">
        <v>854</v>
      </c>
      <c r="C10" s="927" t="s">
        <v>846</v>
      </c>
      <c r="D10" s="927" t="s">
        <v>864</v>
      </c>
      <c r="E10" s="929" t="s">
        <v>852</v>
      </c>
      <c r="F10" s="249">
        <f t="shared" si="0"/>
        <v>2.9187499999999998E-2</v>
      </c>
      <c r="G10" s="1315">
        <v>4.67</v>
      </c>
      <c r="H10" s="385" t="s">
        <v>100</v>
      </c>
      <c r="I10" s="385">
        <f>G10</f>
        <v>4.67</v>
      </c>
      <c r="J10" s="386">
        <v>160</v>
      </c>
      <c r="K10" s="387" t="s">
        <v>196</v>
      </c>
      <c r="L10" s="823">
        <f>'Hayco Logistics'!$D$42/AG10</f>
        <v>6.2545838647959182E-3</v>
      </c>
      <c r="M10" s="979">
        <f>(SUM('Hayco Logistics'!$C$31:$C$33)+'Hayco Logistics'!$C$34*1.5)/AG10/currency!$J$5</f>
        <v>3.1417143205855935E-3</v>
      </c>
      <c r="N10" s="249"/>
      <c r="O10" s="675"/>
      <c r="P10" s="675"/>
      <c r="Q10" s="1142"/>
      <c r="R10" s="675"/>
      <c r="S10" s="251"/>
      <c r="T10" s="381"/>
      <c r="U10" s="1399"/>
      <c r="V10" s="1399"/>
      <c r="W10" s="1399"/>
      <c r="X10" s="1399"/>
      <c r="Y10" s="1081"/>
      <c r="Z10" s="1081"/>
      <c r="AA10" s="1399"/>
      <c r="AB10" s="1081"/>
      <c r="AC10" s="1081"/>
      <c r="AD10" s="1081"/>
      <c r="AE10" s="1399"/>
      <c r="AF10" s="1081">
        <v>3360</v>
      </c>
      <c r="AG10" s="1081">
        <v>537600</v>
      </c>
      <c r="AH10" s="1081"/>
      <c r="AI10" s="1399"/>
      <c r="AJ10" s="1081"/>
      <c r="AK10" s="1081"/>
      <c r="AL10" s="381"/>
      <c r="AM10" s="381"/>
      <c r="AN10" s="1309"/>
      <c r="AO10" s="381"/>
      <c r="AP10" s="381"/>
      <c r="AQ10" s="381"/>
      <c r="AR10" s="381"/>
      <c r="AS10" s="381"/>
      <c r="AT10" s="381"/>
      <c r="AU10" s="381"/>
      <c r="AV10" s="381"/>
      <c r="AW10" s="381"/>
    </row>
    <row r="11" spans="1:49" s="380" customFormat="1" ht="15" customHeight="1">
      <c r="A11" s="1390">
        <v>98967685</v>
      </c>
      <c r="B11" s="407" t="s">
        <v>855</v>
      </c>
      <c r="C11" s="927" t="s">
        <v>846</v>
      </c>
      <c r="D11" s="927" t="s">
        <v>863</v>
      </c>
      <c r="E11" s="929" t="s">
        <v>852</v>
      </c>
      <c r="F11" s="249">
        <f t="shared" si="0"/>
        <v>8.6573634204598918E-2</v>
      </c>
      <c r="G11" s="1315">
        <v>127.18</v>
      </c>
      <c r="H11" s="385" t="s">
        <v>201</v>
      </c>
      <c r="I11" s="385">
        <f>G11/currency!J7</f>
        <v>135.05486935917432</v>
      </c>
      <c r="J11" s="386">
        <v>1560</v>
      </c>
      <c r="K11" s="385" t="str">
        <f>K12</f>
        <v>No</v>
      </c>
      <c r="L11" s="823">
        <f>'Hayco Logistics'!D40/AG11</f>
        <v>5.5489847679979125E-3</v>
      </c>
      <c r="M11" s="979">
        <f>(SUM('Hayco Logistics'!C31:C33)+'Hayco Logistics'!C34*1.5)/AG11/currency!J5</f>
        <v>5.638974421563886E-3</v>
      </c>
      <c r="N11" s="249">
        <f>SUM(F11,L11,M11)</f>
        <v>9.7761593394160712E-2</v>
      </c>
      <c r="O11" s="675">
        <f>'Business charge'!$B$9*N11</f>
        <v>4.8880796697080356E-3</v>
      </c>
      <c r="P11" s="675">
        <f>N11*'Business charge'!$B$10/12*2</f>
        <v>1.1405519229318751E-3</v>
      </c>
      <c r="Q11" s="1142">
        <f>SUM(N11,O11,P11)</f>
        <v>0.10379022498680061</v>
      </c>
      <c r="R11" s="675">
        <v>0.10806505361002096</v>
      </c>
      <c r="S11" s="251">
        <f>(Q11-R11)/R11</f>
        <v>-3.9557918868454035E-2</v>
      </c>
      <c r="T11" s="381"/>
      <c r="U11" s="1398">
        <f>W11*Q11</f>
        <v>819329.89611717779</v>
      </c>
      <c r="V11" s="1398">
        <f>[1]refills!U11-U11</f>
        <v>-183585.56235243147</v>
      </c>
      <c r="W11" s="1081">
        <f>FirmVolume1617!BD41</f>
        <v>7894095</v>
      </c>
      <c r="X11" s="1081">
        <f>W11/Y11</f>
        <v>6072.3807692307691</v>
      </c>
      <c r="Y11" s="1081">
        <f>260*5</f>
        <v>1300</v>
      </c>
      <c r="Z11" s="1081"/>
      <c r="AA11" s="1081">
        <f>X11/AB11</f>
        <v>607.23807692307696</v>
      </c>
      <c r="AB11" s="1081">
        <f>2*5</f>
        <v>10</v>
      </c>
      <c r="AC11" s="1081">
        <v>13000</v>
      </c>
      <c r="AD11" s="1081"/>
      <c r="AE11" s="1400">
        <f>X11/AF11</f>
        <v>31.626983173076923</v>
      </c>
      <c r="AF11" s="1400">
        <v>192</v>
      </c>
      <c r="AG11" s="1081">
        <v>299520</v>
      </c>
      <c r="AH11" s="1081"/>
      <c r="AI11" s="1081"/>
      <c r="AJ11" s="1081">
        <v>96</v>
      </c>
      <c r="AK11" s="1081"/>
      <c r="AL11" s="381"/>
      <c r="AM11" s="381"/>
      <c r="AN11" s="1309"/>
      <c r="AO11" s="381"/>
      <c r="AP11" s="381"/>
      <c r="AQ11" s="381"/>
      <c r="AR11" s="381"/>
      <c r="AS11" s="381"/>
      <c r="AT11" s="381"/>
      <c r="AU11" s="381"/>
      <c r="AV11" s="381"/>
      <c r="AW11" s="381"/>
    </row>
    <row r="12" spans="1:49" s="380" customFormat="1" ht="15.75" customHeight="1">
      <c r="A12" s="1390">
        <v>84855787</v>
      </c>
      <c r="B12" s="406" t="s">
        <v>855</v>
      </c>
      <c r="C12" s="927" t="s">
        <v>846</v>
      </c>
      <c r="D12" s="927" t="s">
        <v>864</v>
      </c>
      <c r="E12" s="929" t="s">
        <v>852</v>
      </c>
      <c r="F12" s="249">
        <f t="shared" si="0"/>
        <v>6.5376923076923069E-2</v>
      </c>
      <c r="G12" s="1315">
        <v>84.99</v>
      </c>
      <c r="H12" s="385" t="s">
        <v>100</v>
      </c>
      <c r="I12" s="385">
        <f>G12</f>
        <v>84.99</v>
      </c>
      <c r="J12" s="386">
        <v>1300</v>
      </c>
      <c r="K12" s="387" t="s">
        <v>196</v>
      </c>
      <c r="L12" s="823">
        <f>'Hayco Logistics'!$D$42/AG12</f>
        <v>1.2932554945054945E-2</v>
      </c>
      <c r="M12" s="979">
        <f>(SUM('Hayco Logistics'!C31:C33)+('Hayco Logistics'!C34*1.5))/AG12/currency!J5</f>
        <v>6.4960985336415967E-3</v>
      </c>
      <c r="N12" s="249">
        <f>SUM(F12,L12,M12)</f>
        <v>8.4805576555619613E-2</v>
      </c>
      <c r="O12" s="675">
        <f>'Business charge'!$B$9*N12</f>
        <v>4.240278827780981E-3</v>
      </c>
      <c r="P12" s="675">
        <f>N12*'Business charge'!$B$10/12*2</f>
        <v>9.8939839314889544E-4</v>
      </c>
      <c r="Q12" s="1142">
        <f>SUM(N12,O12,P12)</f>
        <v>9.0035253776549487E-2</v>
      </c>
      <c r="R12" s="675">
        <v>8.9241776228540778E-2</v>
      </c>
      <c r="S12" s="251">
        <f>(Q12-R12)/R12</f>
        <v>8.8913240137296068E-3</v>
      </c>
      <c r="T12" s="381"/>
      <c r="U12" s="1081"/>
      <c r="V12" s="1081"/>
      <c r="W12" s="1081"/>
      <c r="X12" s="1081"/>
      <c r="Y12" s="1081"/>
      <c r="Z12" s="1081"/>
      <c r="AA12" s="1081"/>
      <c r="AB12" s="1081">
        <v>10</v>
      </c>
      <c r="AC12" s="1081">
        <v>13000</v>
      </c>
      <c r="AD12" s="1081"/>
      <c r="AE12" s="1400">
        <v>0</v>
      </c>
      <c r="AF12" s="1400">
        <v>200</v>
      </c>
      <c r="AG12" s="1081">
        <v>260000</v>
      </c>
      <c r="AH12" s="1081"/>
      <c r="AI12" s="1081"/>
      <c r="AJ12" s="1081"/>
      <c r="AK12" s="1081"/>
      <c r="AL12" s="381"/>
      <c r="AM12" s="381"/>
      <c r="AN12" s="1309"/>
      <c r="AO12" s="381"/>
      <c r="AP12" s="381"/>
      <c r="AQ12" s="381"/>
      <c r="AR12" s="381"/>
      <c r="AS12" s="381"/>
      <c r="AT12" s="381"/>
      <c r="AU12" s="381"/>
      <c r="AV12" s="381"/>
      <c r="AW12" s="381"/>
    </row>
    <row r="13" spans="1:49" s="380" customFormat="1" ht="15" customHeight="1">
      <c r="A13" s="1390">
        <v>96569662</v>
      </c>
      <c r="B13" s="406" t="s">
        <v>856</v>
      </c>
      <c r="C13" s="927" t="s">
        <v>847</v>
      </c>
      <c r="D13" s="927" t="s">
        <v>862</v>
      </c>
      <c r="E13" s="929" t="s">
        <v>852</v>
      </c>
      <c r="F13" s="249">
        <f>I13/J13</f>
        <v>0.16499999999999998</v>
      </c>
      <c r="G13" s="1315">
        <f>F13*J13</f>
        <v>138.6</v>
      </c>
      <c r="H13" s="385" t="s">
        <v>100</v>
      </c>
      <c r="I13" s="385">
        <f>0.165*J13</f>
        <v>138.6</v>
      </c>
      <c r="J13" s="386">
        <v>840</v>
      </c>
      <c r="K13" s="387" t="s">
        <v>197</v>
      </c>
      <c r="L13" s="166" t="s">
        <v>228</v>
      </c>
      <c r="M13" s="979">
        <f>SUM('Hayco Logistics'!C31:C34)/AG13/currency!J5</f>
        <v>8.1022629355560847E-3</v>
      </c>
      <c r="N13" s="249">
        <f>SUM(F13,L13,M13)</f>
        <v>0.17310226293555606</v>
      </c>
      <c r="O13" s="675">
        <f>'Business charge'!$B$9*N13</f>
        <v>8.6551131467778025E-3</v>
      </c>
      <c r="P13" s="675">
        <f>N13*'Business charge'!$B$10/12*2</f>
        <v>2.0195264009148207E-3</v>
      </c>
      <c r="Q13" s="1142">
        <f>SUM(N13,O13,P13)</f>
        <v>0.18377690248324868</v>
      </c>
      <c r="R13" s="675">
        <v>0.1837775595199575</v>
      </c>
      <c r="S13" s="251">
        <f t="shared" ref="S13:S15" si="1">(Q13-R13)/R13</f>
        <v>-3.5751737618777088E-6</v>
      </c>
      <c r="T13" s="381"/>
      <c r="U13" s="1398">
        <f>W13*Q13</f>
        <v>3150113.2694968763</v>
      </c>
      <c r="V13" s="1398">
        <f>[1]refills!U13-U13</f>
        <v>-2420718.526369025</v>
      </c>
      <c r="W13" s="1081">
        <f>FirmVolume1617!BE41</f>
        <v>17140964</v>
      </c>
      <c r="X13" s="1081">
        <f>W13/Y13</f>
        <v>20405.909523809525</v>
      </c>
      <c r="Y13" s="1081">
        <f>28*6*5</f>
        <v>840</v>
      </c>
      <c r="Z13" s="1081"/>
      <c r="AA13" s="1081">
        <f>W13/AC13</f>
        <v>3400.9849206349209</v>
      </c>
      <c r="AB13" s="1081">
        <f>AC13/Y13</f>
        <v>6</v>
      </c>
      <c r="AC13" s="1081">
        <v>5040</v>
      </c>
      <c r="AD13" s="1081"/>
      <c r="AE13" s="1081">
        <f>W13/AG13</f>
        <v>94.911207087486162</v>
      </c>
      <c r="AF13" s="1081">
        <f>AG13/Y13</f>
        <v>215</v>
      </c>
      <c r="AG13" s="1081">
        <v>180600</v>
      </c>
      <c r="AH13" s="1081"/>
      <c r="AI13" s="1081"/>
      <c r="AJ13" s="1081"/>
      <c r="AK13" s="1081"/>
      <c r="AL13" s="381"/>
      <c r="AM13" s="381"/>
      <c r="AN13" s="1309"/>
      <c r="AO13" s="381"/>
      <c r="AP13" s="381"/>
      <c r="AQ13" s="381"/>
      <c r="AR13" s="381"/>
      <c r="AS13" s="381"/>
      <c r="AT13" s="381"/>
      <c r="AU13" s="381"/>
      <c r="AV13" s="381"/>
      <c r="AW13" s="381"/>
    </row>
    <row r="14" spans="1:49" s="380" customFormat="1" ht="15" customHeight="1">
      <c r="A14" s="1390">
        <v>99667061</v>
      </c>
      <c r="B14" s="406" t="s">
        <v>856</v>
      </c>
      <c r="C14" s="927" t="s">
        <v>846</v>
      </c>
      <c r="D14" s="927" t="s">
        <v>864</v>
      </c>
      <c r="E14" s="929" t="s">
        <v>852</v>
      </c>
      <c r="F14" s="249">
        <f>I14/J14</f>
        <v>9.965761904761905E-2</v>
      </c>
      <c r="G14" s="1315">
        <v>83.712400000000002</v>
      </c>
      <c r="H14" s="1236" t="s">
        <v>1005</v>
      </c>
      <c r="I14" s="385">
        <f>G14</f>
        <v>83.712400000000002</v>
      </c>
      <c r="J14" s="386">
        <v>840</v>
      </c>
      <c r="K14" s="387" t="s">
        <v>1031</v>
      </c>
      <c r="L14" s="823">
        <f>'Hayco Logistics'!D42/AG14</f>
        <v>2.001466836734694E-2</v>
      </c>
      <c r="M14" s="1235">
        <f>(SUM('Hayco Logistics'!C31:C33)+('Hayco Logistics'!C34*1.5))/AG14/currency!J5</f>
        <v>1.00534858258739E-2</v>
      </c>
      <c r="N14" s="1235">
        <f>SUM(F14,L14,M14)</f>
        <v>0.12972577324083989</v>
      </c>
      <c r="O14" s="1235">
        <f>'Business charge'!$B$9*N14</f>
        <v>6.4862886620419948E-3</v>
      </c>
      <c r="P14" s="1142">
        <f>N14*'Business charge'!$B$10/12*2</f>
        <v>1.5134673544764657E-3</v>
      </c>
      <c r="Q14" s="1142">
        <f>SUM(N14,O14,P14)</f>
        <v>0.13772552925735834</v>
      </c>
      <c r="R14" s="1142">
        <v>0.13649752829020201</v>
      </c>
      <c r="S14" s="251">
        <f t="shared" si="1"/>
        <v>8.9965069883575447E-3</v>
      </c>
      <c r="T14" s="381"/>
      <c r="U14" s="1081"/>
      <c r="V14" s="1081"/>
      <c r="W14" s="1081"/>
      <c r="X14" s="1081"/>
      <c r="Y14" s="1081"/>
      <c r="Z14" s="1081"/>
      <c r="AA14" s="1081"/>
      <c r="AB14" s="1081">
        <v>10</v>
      </c>
      <c r="AC14" s="1081">
        <f>10*840</f>
        <v>8400</v>
      </c>
      <c r="AD14" s="1081"/>
      <c r="AE14" s="1081"/>
      <c r="AF14" s="1081">
        <v>200</v>
      </c>
      <c r="AG14" s="1081">
        <v>168000</v>
      </c>
      <c r="AH14" s="1081"/>
      <c r="AI14" s="1081"/>
      <c r="AJ14" s="1081"/>
      <c r="AK14" s="1081"/>
      <c r="AL14" s="381"/>
      <c r="AM14" s="381"/>
      <c r="AN14" s="1309"/>
      <c r="AO14" s="381"/>
      <c r="AP14" s="381"/>
      <c r="AQ14" s="381"/>
      <c r="AR14" s="381"/>
      <c r="AS14" s="381"/>
      <c r="AT14" s="381"/>
      <c r="AU14" s="381"/>
      <c r="AV14" s="381"/>
      <c r="AW14" s="381"/>
    </row>
    <row r="15" spans="1:49" s="380" customFormat="1" ht="15" customHeight="1">
      <c r="A15" s="1390">
        <v>97000480</v>
      </c>
      <c r="B15" s="406" t="s">
        <v>857</v>
      </c>
      <c r="C15" s="927" t="s">
        <v>848</v>
      </c>
      <c r="D15" s="927" t="s">
        <v>849</v>
      </c>
      <c r="E15" s="929" t="s">
        <v>853</v>
      </c>
      <c r="F15" s="249">
        <f t="shared" si="0"/>
        <v>0.18765295967955328</v>
      </c>
      <c r="G15" s="1315">
        <v>797.95</v>
      </c>
      <c r="H15" s="388" t="s">
        <v>202</v>
      </c>
      <c r="I15" s="385">
        <f>G15/currency!J6</f>
        <v>22.518355161546395</v>
      </c>
      <c r="J15" s="386">
        <v>120</v>
      </c>
      <c r="K15" s="387" t="s">
        <v>197</v>
      </c>
      <c r="L15" s="166" t="s">
        <v>228</v>
      </c>
      <c r="M15" s="979">
        <f>(SUM('Hayco Logistics'!C25:C27)+'Hayco Logistics'!C28)/AK15/currency!J5</f>
        <v>6.2152138417623974E-3</v>
      </c>
      <c r="N15" s="249">
        <f>SUM(F15,L15,M15)</f>
        <v>0.19386817352131569</v>
      </c>
      <c r="O15" s="675">
        <f>'Business charge'!$B$9*N15</f>
        <v>9.6934086760657855E-3</v>
      </c>
      <c r="P15" s="675">
        <f>N15*'Business charge'!$B$10/12*2</f>
        <v>2.2617953577486831E-3</v>
      </c>
      <c r="Q15" s="1142">
        <f>SUM(N15,O15,P15)</f>
        <v>0.20582337755513014</v>
      </c>
      <c r="R15" s="675">
        <v>0.20817254731800702</v>
      </c>
      <c r="S15" s="251">
        <f t="shared" si="1"/>
        <v>-1.1284724105759552E-2</v>
      </c>
      <c r="T15" s="381"/>
      <c r="U15" s="1398">
        <f>W15*Q15</f>
        <v>4678564.6088575814</v>
      </c>
      <c r="V15" s="1398">
        <f>[1]refills!U15-U15</f>
        <v>-4678564.6088575814</v>
      </c>
      <c r="W15" s="1081">
        <f>FirmVolume1617!BF41</f>
        <v>22730968</v>
      </c>
      <c r="X15" s="1081">
        <f>W15/Y15</f>
        <v>189424.73333333334</v>
      </c>
      <c r="Y15" s="1081">
        <v>120</v>
      </c>
      <c r="Z15" s="1081"/>
      <c r="AA15" s="1081">
        <f>W15/AC15</f>
        <v>2630.8990740740742</v>
      </c>
      <c r="AB15" s="1081">
        <f>12*6</f>
        <v>72</v>
      </c>
      <c r="AC15" s="1081">
        <f>AB15*Y15</f>
        <v>8640</v>
      </c>
      <c r="AD15" s="1081"/>
      <c r="AE15" s="1081"/>
      <c r="AF15" s="1081"/>
      <c r="AG15" s="1081"/>
      <c r="AH15" s="1081"/>
      <c r="AI15" s="1081">
        <f>X15/AJ15</f>
        <v>119.88907172995781</v>
      </c>
      <c r="AJ15" s="1081">
        <f>158*10</f>
        <v>1580</v>
      </c>
      <c r="AK15" s="1081">
        <f>AJ15*Y15</f>
        <v>189600</v>
      </c>
      <c r="AL15" s="381"/>
      <c r="AM15" s="381"/>
      <c r="AN15" s="1309"/>
      <c r="AO15" s="381"/>
      <c r="AP15" s="381"/>
      <c r="AQ15" s="381"/>
      <c r="AR15" s="381"/>
      <c r="AS15" s="381"/>
      <c r="AT15" s="381"/>
      <c r="AU15" s="381"/>
      <c r="AV15" s="381"/>
      <c r="AW15" s="381"/>
    </row>
    <row r="16" spans="1:49" s="380" customFormat="1" ht="15" customHeight="1">
      <c r="A16" s="1390"/>
      <c r="B16" s="406" t="s">
        <v>752</v>
      </c>
      <c r="C16" s="927" t="s">
        <v>848</v>
      </c>
      <c r="D16" s="927" t="s">
        <v>849</v>
      </c>
      <c r="E16" s="929"/>
      <c r="F16" s="385" t="s">
        <v>228</v>
      </c>
      <c r="G16" s="1043" t="s">
        <v>228</v>
      </c>
      <c r="H16" s="385" t="s">
        <v>228</v>
      </c>
      <c r="I16" s="385" t="s">
        <v>228</v>
      </c>
      <c r="J16" s="385" t="s">
        <v>228</v>
      </c>
      <c r="K16" s="385" t="s">
        <v>228</v>
      </c>
      <c r="L16" s="385" t="s">
        <v>228</v>
      </c>
      <c r="M16" s="385" t="s">
        <v>228</v>
      </c>
      <c r="N16" s="385" t="s">
        <v>228</v>
      </c>
      <c r="O16" s="385" t="s">
        <v>228</v>
      </c>
      <c r="P16" s="385" t="s">
        <v>228</v>
      </c>
      <c r="Q16" s="385" t="s">
        <v>228</v>
      </c>
      <c r="R16" s="385" t="s">
        <v>228</v>
      </c>
      <c r="S16" s="385" t="s">
        <v>228</v>
      </c>
      <c r="T16" s="616"/>
      <c r="U16" s="1081"/>
      <c r="V16" s="1081"/>
      <c r="W16" s="1081"/>
      <c r="X16" s="1081"/>
      <c r="Y16" s="1081"/>
      <c r="Z16" s="1081"/>
      <c r="AA16" s="1081"/>
      <c r="AB16" s="1081"/>
      <c r="AC16" s="1081"/>
      <c r="AD16" s="1081"/>
      <c r="AE16" s="1081"/>
      <c r="AF16" s="1081"/>
      <c r="AG16" s="1081"/>
      <c r="AH16" s="1081"/>
      <c r="AI16" s="1081"/>
      <c r="AJ16" s="1081"/>
      <c r="AK16" s="1081"/>
      <c r="AL16" s="381"/>
      <c r="AM16" s="381"/>
      <c r="AN16" s="1309"/>
      <c r="AO16" s="381"/>
      <c r="AP16" s="381"/>
      <c r="AQ16" s="381"/>
      <c r="AR16" s="381"/>
      <c r="AS16" s="381"/>
      <c r="AT16" s="381"/>
      <c r="AU16" s="381"/>
      <c r="AV16" s="381"/>
      <c r="AW16" s="381"/>
    </row>
    <row r="17" spans="1:50" s="380" customFormat="1" ht="15" customHeight="1">
      <c r="A17" s="1390"/>
      <c r="B17" s="406" t="s">
        <v>753</v>
      </c>
      <c r="C17" s="927" t="s">
        <v>848</v>
      </c>
      <c r="D17" s="927" t="s">
        <v>849</v>
      </c>
      <c r="E17" s="929"/>
      <c r="F17" s="385" t="s">
        <v>228</v>
      </c>
      <c r="G17" s="1043" t="s">
        <v>228</v>
      </c>
      <c r="H17" s="385" t="s">
        <v>228</v>
      </c>
      <c r="I17" s="385" t="s">
        <v>228</v>
      </c>
      <c r="J17" s="385" t="s">
        <v>228</v>
      </c>
      <c r="K17" s="385" t="s">
        <v>228</v>
      </c>
      <c r="L17" s="385" t="s">
        <v>228</v>
      </c>
      <c r="M17" s="385" t="s">
        <v>228</v>
      </c>
      <c r="N17" s="385" t="s">
        <v>228</v>
      </c>
      <c r="O17" s="385" t="s">
        <v>228</v>
      </c>
      <c r="P17" s="385" t="s">
        <v>228</v>
      </c>
      <c r="Q17" s="385" t="s">
        <v>228</v>
      </c>
      <c r="R17" s="385" t="s">
        <v>228</v>
      </c>
      <c r="S17" s="385" t="s">
        <v>228</v>
      </c>
      <c r="T17" s="616"/>
      <c r="U17" s="1081"/>
      <c r="V17" s="1081"/>
      <c r="W17" s="1081"/>
      <c r="X17" s="1081"/>
      <c r="Y17" s="1081"/>
      <c r="Z17" s="1081"/>
      <c r="AA17" s="1081"/>
      <c r="AB17" s="1081"/>
      <c r="AC17" s="1081"/>
      <c r="AD17" s="1081"/>
      <c r="AE17" s="1081"/>
      <c r="AF17" s="1081"/>
      <c r="AG17" s="1081"/>
      <c r="AH17" s="1081"/>
      <c r="AI17" s="1081"/>
      <c r="AJ17" s="1081"/>
      <c r="AK17" s="1081"/>
      <c r="AL17" s="381"/>
      <c r="AM17" s="381"/>
      <c r="AN17" s="1309"/>
      <c r="AO17" s="381"/>
      <c r="AP17" s="381"/>
      <c r="AQ17" s="381"/>
      <c r="AR17" s="381"/>
      <c r="AS17" s="381"/>
      <c r="AT17" s="381"/>
      <c r="AU17" s="381"/>
      <c r="AV17" s="381"/>
      <c r="AW17" s="381"/>
    </row>
    <row r="18" spans="1:50" s="380" customFormat="1" ht="15" customHeight="1">
      <c r="A18" s="1390">
        <v>92108335</v>
      </c>
      <c r="B18" s="406" t="s">
        <v>858</v>
      </c>
      <c r="C18" s="927" t="s">
        <v>848</v>
      </c>
      <c r="D18" s="927" t="s">
        <v>849</v>
      </c>
      <c r="E18" s="929" t="s">
        <v>853</v>
      </c>
      <c r="F18" s="249">
        <f>I18/J18</f>
        <v>0.37236630911285756</v>
      </c>
      <c r="G18" s="1315">
        <f>13.195*[2]refills!J18</f>
        <v>263.89999999999998</v>
      </c>
      <c r="H18" s="385" t="s">
        <v>202</v>
      </c>
      <c r="I18" s="385">
        <f>G18/currency!J6</f>
        <v>7.447326182257151</v>
      </c>
      <c r="J18" s="386">
        <v>20</v>
      </c>
      <c r="K18" s="387" t="s">
        <v>197</v>
      </c>
      <c r="L18" s="166" t="s">
        <v>228</v>
      </c>
      <c r="M18" s="979">
        <f>SUM('Hayco Logistics'!C25:C28)/AG18/currency!J5</f>
        <v>2.9401310987977811E-2</v>
      </c>
      <c r="N18" s="249">
        <f t="shared" ref="N18:N23" si="2">SUM(F18,L18,M18)</f>
        <v>0.40176762010083539</v>
      </c>
      <c r="O18" s="675">
        <f>'Business charge'!$B$9*N18</f>
        <v>2.0088381005041771E-2</v>
      </c>
      <c r="P18" s="675">
        <f>N18*'Business charge'!$B$10/12*2</f>
        <v>4.6872889011764134E-3</v>
      </c>
      <c r="Q18" s="1142">
        <f>SUM(N18,O18,P18)</f>
        <v>0.4265432900070536</v>
      </c>
      <c r="R18" s="675">
        <v>0.43120735711177471</v>
      </c>
      <c r="S18" s="251">
        <f>(Q18-R18)/R18</f>
        <v>-1.0816297606703695E-2</v>
      </c>
      <c r="T18" s="616"/>
      <c r="U18" s="1398">
        <f>W18*Q18</f>
        <v>1557370.1209629336</v>
      </c>
      <c r="V18" s="1398">
        <f>[1]refills!U18-U18</f>
        <v>-1557370.1209629336</v>
      </c>
      <c r="W18" s="1081">
        <f>FirmVolume1617!BG41</f>
        <v>3651142</v>
      </c>
      <c r="X18" s="1081">
        <f>W18/Y18</f>
        <v>182557.1</v>
      </c>
      <c r="Y18" s="1081">
        <v>20</v>
      </c>
      <c r="Z18" s="1081"/>
      <c r="AA18" s="1081">
        <f>W18/AC18</f>
        <v>4346.5976190476194</v>
      </c>
      <c r="AB18" s="1081">
        <f>AC18/Y18</f>
        <v>42</v>
      </c>
      <c r="AC18" s="1081">
        <v>840</v>
      </c>
      <c r="AD18" s="1081"/>
      <c r="AE18" s="1081">
        <f>W18/AG18</f>
        <v>91.096357285429136</v>
      </c>
      <c r="AF18" s="1081">
        <f>AG18/Y18</f>
        <v>2004</v>
      </c>
      <c r="AG18" s="1081">
        <v>40080</v>
      </c>
      <c r="AH18" s="1081"/>
      <c r="AI18" s="1081">
        <f>W18/AK18</f>
        <v>195.03963675213674</v>
      </c>
      <c r="AJ18" s="1081">
        <f>AK18/Y18</f>
        <v>936</v>
      </c>
      <c r="AK18" s="1081">
        <v>18720</v>
      </c>
      <c r="AL18" s="381"/>
      <c r="AM18" s="381"/>
      <c r="AN18" s="1309"/>
      <c r="AO18" s="381"/>
      <c r="AP18" s="381"/>
      <c r="AQ18" s="381"/>
      <c r="AR18" s="381"/>
      <c r="AS18" s="381"/>
      <c r="AT18" s="381"/>
      <c r="AU18" s="381"/>
      <c r="AV18" s="381"/>
      <c r="AW18" s="381"/>
    </row>
    <row r="19" spans="1:50" s="380" customFormat="1" ht="15" customHeight="1">
      <c r="A19" s="1390"/>
      <c r="B19" s="406" t="s">
        <v>859</v>
      </c>
      <c r="C19" s="927" t="s">
        <v>848</v>
      </c>
      <c r="D19" s="927" t="s">
        <v>849</v>
      </c>
      <c r="E19" s="929" t="s">
        <v>860</v>
      </c>
      <c r="F19" s="249">
        <f>I19/J19</f>
        <v>0.3657627686556838</v>
      </c>
      <c r="G19" s="1315">
        <f>12.961*[2]refills!J19</f>
        <v>259.22000000000003</v>
      </c>
      <c r="H19" s="385" t="s">
        <v>202</v>
      </c>
      <c r="I19" s="385">
        <f>G19/currency!J6</f>
        <v>7.3152553731136756</v>
      </c>
      <c r="J19" s="386">
        <v>20</v>
      </c>
      <c r="K19" s="387" t="s">
        <v>197</v>
      </c>
      <c r="L19" s="166" t="s">
        <v>228</v>
      </c>
      <c r="M19" s="979">
        <f>SUM('Hayco Logistics'!C25:C28)/AG19/currency!J5</f>
        <v>2.9401310987977811E-2</v>
      </c>
      <c r="N19" s="249">
        <f t="shared" si="2"/>
        <v>0.39516407964366163</v>
      </c>
      <c r="O19" s="675">
        <f>'Business charge'!$B$9*N19</f>
        <v>1.9758203982183083E-2</v>
      </c>
      <c r="P19" s="675">
        <f>N19*'Business charge'!$B$10/12*2</f>
        <v>4.6102475958427194E-3</v>
      </c>
      <c r="Q19" s="1142">
        <f>SUM(N19,O19,P19)</f>
        <v>0.41953253122168743</v>
      </c>
      <c r="R19" s="675">
        <v>0.42411396302144788</v>
      </c>
      <c r="S19" s="251">
        <f>(Q19-R19)/R19</f>
        <v>-1.0802360212622288E-2</v>
      </c>
      <c r="T19" s="616"/>
      <c r="U19" s="1398">
        <f>W19*Q19</f>
        <v>366190.64800697478</v>
      </c>
      <c r="V19" s="1398">
        <f>[1]refills!U19-U19</f>
        <v>-366190.64800697478</v>
      </c>
      <c r="W19" s="1081">
        <f>FirmVolume1617!BH41</f>
        <v>872854</v>
      </c>
      <c r="X19" s="1081">
        <f>W19/Y19</f>
        <v>43642.7</v>
      </c>
      <c r="Y19" s="1081">
        <v>20</v>
      </c>
      <c r="Z19" s="1081"/>
      <c r="AA19" s="1081">
        <f>W19/AC19</f>
        <v>1039.1119047619047</v>
      </c>
      <c r="AB19" s="1081">
        <f>AC19/Y19</f>
        <v>42</v>
      </c>
      <c r="AC19" s="1081">
        <v>840</v>
      </c>
      <c r="AD19" s="1081"/>
      <c r="AE19" s="1081">
        <f>W19/AG19</f>
        <v>21.777794411177645</v>
      </c>
      <c r="AF19" s="1081">
        <f>AG19/Y19</f>
        <v>2004</v>
      </c>
      <c r="AG19" s="1081">
        <v>40080</v>
      </c>
      <c r="AH19" s="1081"/>
      <c r="AI19" s="1081">
        <f>W19/AK19</f>
        <v>46.626816239316241</v>
      </c>
      <c r="AJ19" s="1081">
        <f>AK19/Y19</f>
        <v>936</v>
      </c>
      <c r="AK19" s="1081">
        <v>18720</v>
      </c>
      <c r="AL19" s="381"/>
      <c r="AM19" s="381"/>
      <c r="AN19" s="1309"/>
      <c r="AO19" s="381"/>
      <c r="AP19" s="381"/>
      <c r="AQ19" s="381"/>
      <c r="AR19" s="381"/>
      <c r="AS19" s="381"/>
      <c r="AT19" s="381"/>
      <c r="AU19" s="381"/>
      <c r="AV19" s="381"/>
      <c r="AW19" s="381"/>
    </row>
    <row r="20" spans="1:50" s="380" customFormat="1" ht="15" customHeight="1">
      <c r="A20" s="1390"/>
      <c r="B20" s="406" t="s">
        <v>858</v>
      </c>
      <c r="C20" s="927" t="s">
        <v>861</v>
      </c>
      <c r="D20" s="927" t="s">
        <v>862</v>
      </c>
      <c r="E20" s="929"/>
      <c r="F20" s="249">
        <f>I20/J20</f>
        <v>0.39176897531198956</v>
      </c>
      <c r="G20" s="1315">
        <f>259.88/100*1.04*J20</f>
        <v>54.055039999999998</v>
      </c>
      <c r="H20" s="385" t="s">
        <v>1087</v>
      </c>
      <c r="I20" s="385">
        <f>G20/currency!J8</f>
        <v>7.8353795062397911</v>
      </c>
      <c r="J20" s="386">
        <v>20</v>
      </c>
      <c r="K20" s="1391" t="s">
        <v>1080</v>
      </c>
      <c r="L20" s="166" t="s">
        <v>228</v>
      </c>
      <c r="M20" s="1392" t="s">
        <v>1006</v>
      </c>
      <c r="N20" s="1393">
        <f t="shared" si="2"/>
        <v>0.39176897531198956</v>
      </c>
      <c r="O20" s="675">
        <f>'Business charge'!$B$9*N20</f>
        <v>1.9588448765599481E-2</v>
      </c>
      <c r="P20" s="675">
        <f>N20*'Business charge'!$B$10/12*2</f>
        <v>4.5706380453065451E-3</v>
      </c>
      <c r="Q20" s="1142">
        <f>SUM(N20,O20,P20)</f>
        <v>0.41592806212289557</v>
      </c>
      <c r="R20" s="675">
        <v>0.42545983981495439</v>
      </c>
      <c r="S20" s="251">
        <f t="shared" ref="S20:S24" si="3">(Q20-R20)/R20</f>
        <v>-2.2403472196587303E-2</v>
      </c>
      <c r="T20" s="616"/>
      <c r="U20" s="1081"/>
      <c r="V20" s="1081"/>
      <c r="W20" s="1081"/>
      <c r="X20" s="1081"/>
      <c r="Y20" s="1081"/>
      <c r="Z20" s="1081"/>
      <c r="AA20" s="1081"/>
      <c r="AB20" s="1081"/>
      <c r="AC20" s="1081"/>
      <c r="AD20" s="1081"/>
      <c r="AE20" s="1081"/>
      <c r="AF20" s="1081"/>
      <c r="AG20" s="1081"/>
      <c r="AH20" s="1081"/>
      <c r="AI20" s="1081"/>
      <c r="AJ20" s="1081"/>
      <c r="AK20" s="1081"/>
      <c r="AL20" s="381"/>
      <c r="AM20" s="381"/>
      <c r="AN20" s="1309"/>
      <c r="AO20" s="381"/>
      <c r="AP20" s="381"/>
      <c r="AQ20" s="381"/>
      <c r="AR20" s="381"/>
      <c r="AS20" s="381"/>
      <c r="AT20" s="381"/>
      <c r="AU20" s="381"/>
      <c r="AV20" s="381"/>
      <c r="AW20" s="381"/>
    </row>
    <row r="21" spans="1:50" s="380" customFormat="1" ht="15" customHeight="1">
      <c r="A21" s="1390"/>
      <c r="B21" s="406" t="s">
        <v>859</v>
      </c>
      <c r="C21" s="927" t="s">
        <v>861</v>
      </c>
      <c r="D21" s="927" t="s">
        <v>862</v>
      </c>
      <c r="E21" s="929"/>
      <c r="F21" s="249">
        <f>I21/J21</f>
        <v>0.42211494065380251</v>
      </c>
      <c r="G21" s="1315">
        <f>280.01/100*1.04*J21</f>
        <v>58.242080000000001</v>
      </c>
      <c r="H21" s="385" t="s">
        <v>1087</v>
      </c>
      <c r="I21" s="385">
        <f>G21/currency!J8</f>
        <v>8.4422988130760501</v>
      </c>
      <c r="J21" s="386">
        <v>20</v>
      </c>
      <c r="K21" s="1391" t="s">
        <v>1080</v>
      </c>
      <c r="L21" s="166" t="s">
        <v>228</v>
      </c>
      <c r="M21" s="1392" t="s">
        <v>1006</v>
      </c>
      <c r="N21" s="1393">
        <f t="shared" si="2"/>
        <v>0.42211494065380251</v>
      </c>
      <c r="O21" s="675">
        <f>'Business charge'!$B$9*N21</f>
        <v>2.1105747032690126E-2</v>
      </c>
      <c r="P21" s="675">
        <f>N21*'Business charge'!$B$10/12*2</f>
        <v>4.9246743076276963E-3</v>
      </c>
      <c r="Q21" s="1142">
        <f>SUM(N21,O21,P21)</f>
        <v>0.44814536199412036</v>
      </c>
      <c r="R21" s="675">
        <v>0.45841546000687</v>
      </c>
      <c r="S21" s="251">
        <f t="shared" si="3"/>
        <v>-2.2403472196587192E-2</v>
      </c>
      <c r="T21" s="616"/>
      <c r="U21" s="1081"/>
      <c r="V21" s="1081"/>
      <c r="W21" s="1081"/>
      <c r="X21" s="1081"/>
      <c r="Y21" s="1081"/>
      <c r="Z21" s="1081"/>
      <c r="AA21" s="1081"/>
      <c r="AB21" s="1081"/>
      <c r="AC21" s="1081"/>
      <c r="AD21" s="1081"/>
      <c r="AE21" s="1081"/>
      <c r="AF21" s="1081"/>
      <c r="AG21" s="1081"/>
      <c r="AH21" s="1081"/>
      <c r="AI21" s="1081"/>
      <c r="AJ21" s="1081"/>
      <c r="AK21" s="1081"/>
      <c r="AL21" s="381"/>
      <c r="AM21" s="381"/>
      <c r="AN21" s="1309"/>
      <c r="AO21" s="381"/>
      <c r="AP21" s="381"/>
      <c r="AQ21" s="381"/>
      <c r="AR21" s="381"/>
      <c r="AS21" s="381"/>
      <c r="AT21" s="381"/>
      <c r="AU21" s="381"/>
      <c r="AV21" s="381"/>
      <c r="AW21" s="381"/>
    </row>
    <row r="22" spans="1:50" s="380" customFormat="1" ht="15" customHeight="1">
      <c r="A22" s="929"/>
      <c r="B22" s="927" t="s">
        <v>1074</v>
      </c>
      <c r="C22" s="927" t="s">
        <v>1075</v>
      </c>
      <c r="D22" s="927" t="s">
        <v>1076</v>
      </c>
      <c r="E22" s="929" t="s">
        <v>853</v>
      </c>
      <c r="F22" s="1393">
        <f>G22/J22/currency!$J$8</f>
        <v>0.15974972415657818</v>
      </c>
      <c r="G22" s="1315">
        <f>1.0597*1.04*J22</f>
        <v>132.25056000000001</v>
      </c>
      <c r="H22" s="1043" t="s">
        <v>1087</v>
      </c>
      <c r="I22" s="1043">
        <f>F22*J22</f>
        <v>19.169966898789383</v>
      </c>
      <c r="J22" s="1394">
        <v>120</v>
      </c>
      <c r="K22" s="1391" t="s">
        <v>1080</v>
      </c>
      <c r="L22" s="1392" t="s">
        <v>1081</v>
      </c>
      <c r="M22" s="1392" t="s">
        <v>1081</v>
      </c>
      <c r="N22" s="1393">
        <f t="shared" si="2"/>
        <v>0.15974972415657818</v>
      </c>
      <c r="O22" s="1395">
        <f>'Business charge'!$B$9*N22</f>
        <v>7.9874862078289088E-3</v>
      </c>
      <c r="P22" s="1395">
        <f>N22*'Business charge'!$B$10/12*2</f>
        <v>1.8637467818267454E-3</v>
      </c>
      <c r="Q22" s="1749">
        <f>SUM(N22,O22,P22)</f>
        <v>0.16960095714623383</v>
      </c>
      <c r="R22" s="1395">
        <v>0.17348768364318423</v>
      </c>
      <c r="S22" s="251">
        <f t="shared" si="3"/>
        <v>-2.2403472196587261E-2</v>
      </c>
      <c r="T22" s="616"/>
      <c r="U22" s="1081"/>
      <c r="V22" s="1081"/>
      <c r="W22" s="1081"/>
      <c r="X22" s="1081"/>
      <c r="Y22" s="1081"/>
      <c r="Z22" s="1081"/>
      <c r="AA22" s="1081"/>
      <c r="AB22" s="1081"/>
      <c r="AC22" s="1081"/>
      <c r="AD22" s="1081"/>
      <c r="AE22" s="1081"/>
      <c r="AF22" s="1081"/>
      <c r="AG22" s="1081"/>
      <c r="AH22" s="1081"/>
      <c r="AI22" s="1081"/>
      <c r="AJ22" s="1081"/>
      <c r="AK22" s="1081"/>
      <c r="AL22" s="381"/>
      <c r="AM22" s="381"/>
      <c r="AN22" s="1309"/>
      <c r="AO22" s="381"/>
      <c r="AP22" s="381"/>
      <c r="AQ22" s="381"/>
      <c r="AR22" s="381"/>
      <c r="AS22" s="381"/>
      <c r="AT22" s="381"/>
      <c r="AU22" s="381"/>
      <c r="AV22" s="381"/>
      <c r="AW22" s="381"/>
    </row>
    <row r="23" spans="1:50" s="380" customFormat="1" ht="15" customHeight="1">
      <c r="A23" s="1390">
        <v>84823784</v>
      </c>
      <c r="B23" s="407" t="s">
        <v>867</v>
      </c>
      <c r="C23" s="927" t="s">
        <v>846</v>
      </c>
      <c r="D23" s="927" t="s">
        <v>864</v>
      </c>
      <c r="E23" s="929" t="s">
        <v>851</v>
      </c>
      <c r="F23" s="249">
        <f>I23/J23</f>
        <v>9.0128968253968253E-2</v>
      </c>
      <c r="G23" s="1315">
        <f>I23</f>
        <v>90.85</v>
      </c>
      <c r="H23" s="385" t="s">
        <v>100</v>
      </c>
      <c r="I23" s="385">
        <v>90.85</v>
      </c>
      <c r="J23" s="386">
        <v>1008</v>
      </c>
      <c r="K23" s="387" t="s">
        <v>196</v>
      </c>
      <c r="L23" s="166">
        <f>'Hayco Logistics'!$D$42/$AG$23</f>
        <v>1.6678890306122449E-2</v>
      </c>
      <c r="M23" s="1754">
        <f>SUM('Hayco Logistics'!$C$31:$C$34)/AG23/currency!$J$5-0.00056</f>
        <v>6.6982772131023265E-3</v>
      </c>
      <c r="N23" s="249">
        <f t="shared" si="2"/>
        <v>0.11350613577319303</v>
      </c>
      <c r="O23" s="675">
        <f>'Business charge'!$B$9*N23</f>
        <v>5.6753067886596521E-3</v>
      </c>
      <c r="P23" s="675">
        <f>N23*'Business charge'!$B$10/12*2</f>
        <v>1.3242382506872521E-3</v>
      </c>
      <c r="Q23" s="1142">
        <f t="shared" ref="Q23:Q27" si="4">SUM(N23,O23,P23)</f>
        <v>0.12050568081253994</v>
      </c>
      <c r="R23" s="675">
        <v>0.12007671419959157</v>
      </c>
      <c r="S23" s="251">
        <f t="shared" si="3"/>
        <v>3.5724379685752139E-3</v>
      </c>
      <c r="T23" s="617"/>
      <c r="U23" s="1398">
        <f>W23*Q23</f>
        <v>1370346.9791437502</v>
      </c>
      <c r="V23" s="1398">
        <f>[1]refills!U23-U23</f>
        <v>-1370346.9791437502</v>
      </c>
      <c r="W23" s="1081">
        <f>FirmVolume1617!BI41</f>
        <v>11371638</v>
      </c>
      <c r="X23" s="1081">
        <f>W23/Y23</f>
        <v>11281.386904761905</v>
      </c>
      <c r="Y23" s="1081">
        <v>1008</v>
      </c>
      <c r="Z23" s="1081"/>
      <c r="AA23" s="1081">
        <f>W23/AC23</f>
        <v>1880.2311507936508</v>
      </c>
      <c r="AB23" s="1081">
        <f>AC23/Y23</f>
        <v>6</v>
      </c>
      <c r="AC23" s="1081">
        <v>6048</v>
      </c>
      <c r="AD23" s="1081"/>
      <c r="AE23" s="1081">
        <f>W23/AG23</f>
        <v>56.406934523809525</v>
      </c>
      <c r="AF23" s="1081">
        <v>200</v>
      </c>
      <c r="AG23" s="1081">
        <f>AF23*Y23</f>
        <v>201600</v>
      </c>
      <c r="AH23" s="1081"/>
      <c r="AI23" s="1081"/>
      <c r="AJ23" s="1081"/>
      <c r="AK23" s="1081"/>
      <c r="AL23" s="381"/>
      <c r="AM23" s="381"/>
      <c r="AN23" s="1309"/>
      <c r="AO23" s="381"/>
      <c r="AP23" s="381"/>
      <c r="AQ23" s="381"/>
      <c r="AR23" s="381"/>
      <c r="AS23" s="381"/>
      <c r="AT23" s="381"/>
      <c r="AU23" s="381"/>
      <c r="AV23" s="381"/>
      <c r="AW23" s="381"/>
    </row>
    <row r="24" spans="1:50" s="380" customFormat="1" ht="15" customHeight="1">
      <c r="A24" s="929"/>
      <c r="B24" s="928" t="s">
        <v>1084</v>
      </c>
      <c r="C24" s="927" t="s">
        <v>846</v>
      </c>
      <c r="D24" s="927" t="s">
        <v>864</v>
      </c>
      <c r="E24" s="929"/>
      <c r="F24" s="1393">
        <f>G24/J24</f>
        <v>7.244047619047618E-2</v>
      </c>
      <c r="G24" s="1315">
        <v>73.02</v>
      </c>
      <c r="H24" s="1043" t="s">
        <v>100</v>
      </c>
      <c r="I24" s="1043">
        <f>G24</f>
        <v>73.02</v>
      </c>
      <c r="J24" s="1394">
        <v>1008</v>
      </c>
      <c r="K24" s="1391" t="s">
        <v>196</v>
      </c>
      <c r="L24" s="1392">
        <f>'Hayco Logistics'!$D$42/$AG$23</f>
        <v>1.6678890306122449E-2</v>
      </c>
      <c r="M24" s="1754">
        <f>SUM('Hayco Logistics'!$C$31:$C$34)/AG24/currency!$J$5-0.00056</f>
        <v>6.6982772131023265E-3</v>
      </c>
      <c r="N24" s="249">
        <f t="shared" ref="N24:N26" si="5">SUM(F24,L24,M24)</f>
        <v>9.5817643709700959E-2</v>
      </c>
      <c r="O24" s="675">
        <f>'Business charge'!$B$9*N24</f>
        <v>4.7908821854850481E-3</v>
      </c>
      <c r="P24" s="675">
        <f>N24*'Business charge'!$B$10/12*2</f>
        <v>1.1178725099465112E-3</v>
      </c>
      <c r="Q24" s="1142">
        <f t="shared" si="4"/>
        <v>0.10172639840513252</v>
      </c>
      <c r="R24" s="1395">
        <v>0.10129743179218414</v>
      </c>
      <c r="S24" s="251">
        <f t="shared" si="3"/>
        <v>4.2347234807336293E-3</v>
      </c>
      <c r="T24" s="617"/>
      <c r="U24" s="1398"/>
      <c r="V24" s="1398"/>
      <c r="W24" s="1081"/>
      <c r="X24" s="1081"/>
      <c r="Y24" s="1081">
        <v>1008</v>
      </c>
      <c r="Z24" s="1081"/>
      <c r="AA24" s="1081"/>
      <c r="AB24" s="1081"/>
      <c r="AC24" s="1081"/>
      <c r="AD24" s="1081"/>
      <c r="AE24" s="1081"/>
      <c r="AF24" s="1081">
        <v>200</v>
      </c>
      <c r="AG24" s="1081">
        <f>AF24*Y24</f>
        <v>201600</v>
      </c>
      <c r="AH24" s="1081"/>
      <c r="AI24" s="1081"/>
      <c r="AJ24" s="1081"/>
      <c r="AK24" s="1081"/>
      <c r="AL24" s="381"/>
      <c r="AM24" s="381"/>
      <c r="AN24" s="1309"/>
      <c r="AO24" s="381"/>
      <c r="AP24" s="381"/>
      <c r="AQ24" s="381"/>
      <c r="AR24" s="381"/>
      <c r="AS24" s="381"/>
      <c r="AT24" s="381"/>
      <c r="AU24" s="381"/>
      <c r="AV24" s="381"/>
      <c r="AW24" s="381"/>
    </row>
    <row r="25" spans="1:50" s="380" customFormat="1" ht="15" customHeight="1">
      <c r="A25" s="1390">
        <v>80214421</v>
      </c>
      <c r="B25" s="407" t="s">
        <v>869</v>
      </c>
      <c r="C25" s="927" t="s">
        <v>846</v>
      </c>
      <c r="D25" s="927" t="s">
        <v>864</v>
      </c>
      <c r="E25" s="929" t="s">
        <v>851</v>
      </c>
      <c r="F25" s="249">
        <f>I25/J25</f>
        <v>0.10800000000000001</v>
      </c>
      <c r="G25" s="1315">
        <f>I25</f>
        <v>8.64</v>
      </c>
      <c r="H25" s="385" t="s">
        <v>100</v>
      </c>
      <c r="I25" s="1043">
        <v>8.64</v>
      </c>
      <c r="J25" s="386">
        <v>80</v>
      </c>
      <c r="K25" s="387" t="s">
        <v>196</v>
      </c>
      <c r="L25" s="166">
        <f>'Hayco Logistics'!D42/AG25</f>
        <v>2.9188058035714285E-2</v>
      </c>
      <c r="M25" s="1754">
        <f>SUM('Hayco Logistics'!$C$31:$C$34)/AG25/currency!J5+0.00539</f>
        <v>1.8091985122929068E-2</v>
      </c>
      <c r="N25" s="249">
        <f t="shared" si="5"/>
        <v>0.15528004315864335</v>
      </c>
      <c r="O25" s="675">
        <f>'Business charge'!$B$9*N25</f>
        <v>7.7640021579321681E-3</v>
      </c>
      <c r="P25" s="675">
        <f>N25*'Business charge'!$B$10/12*2</f>
        <v>1.8116005035175061E-3</v>
      </c>
      <c r="Q25" s="1142">
        <f t="shared" si="4"/>
        <v>0.16485564582009302</v>
      </c>
      <c r="R25" s="675">
        <v>0.15734213758076673</v>
      </c>
      <c r="S25" s="251">
        <f>(Q25-R25)/R25</f>
        <v>4.7752676777188537E-2</v>
      </c>
      <c r="T25" s="617"/>
      <c r="U25" s="1398">
        <f>W25*Q25</f>
        <v>1732806.2657085804</v>
      </c>
      <c r="V25" s="1398">
        <f>[1]refills!U24-U25</f>
        <v>-1732806.2657085804</v>
      </c>
      <c r="W25" s="1081">
        <f>FirmVolume1617!BJ41</f>
        <v>10511052</v>
      </c>
      <c r="X25" s="1081">
        <f>W25/Y25</f>
        <v>131388.15</v>
      </c>
      <c r="Y25" s="1081">
        <f>8*10</f>
        <v>80</v>
      </c>
      <c r="Z25" s="1081"/>
      <c r="AA25" s="1081">
        <f>W25/AC25</f>
        <v>3649.6708333333331</v>
      </c>
      <c r="AB25" s="1081">
        <f>AC25/Y25</f>
        <v>36</v>
      </c>
      <c r="AC25" s="1081">
        <v>2880</v>
      </c>
      <c r="AD25" s="1081"/>
      <c r="AE25" s="1081">
        <f>W25/AG25</f>
        <v>91.241770833333334</v>
      </c>
      <c r="AF25" s="1081">
        <v>1440</v>
      </c>
      <c r="AG25" s="1081">
        <f>AF25*Y25</f>
        <v>115200</v>
      </c>
      <c r="AH25" s="1081"/>
      <c r="AI25" s="1081"/>
      <c r="AJ25" s="1081"/>
      <c r="AK25" s="1081"/>
      <c r="AL25" s="381"/>
      <c r="AM25" s="381"/>
      <c r="AN25" s="1309"/>
      <c r="AO25" s="381"/>
      <c r="AP25" s="381"/>
      <c r="AQ25" s="381"/>
      <c r="AR25" s="381"/>
      <c r="AS25" s="381"/>
      <c r="AT25" s="381"/>
      <c r="AU25" s="381"/>
      <c r="AV25" s="381"/>
      <c r="AW25" s="381"/>
    </row>
    <row r="26" spans="1:50" s="380" customFormat="1" ht="29.25" customHeight="1">
      <c r="A26" s="1390">
        <v>96210289</v>
      </c>
      <c r="B26" s="407" t="s">
        <v>1290</v>
      </c>
      <c r="C26" s="927" t="s">
        <v>843</v>
      </c>
      <c r="D26" s="927" t="s">
        <v>259</v>
      </c>
      <c r="E26" s="929"/>
      <c r="F26" s="249">
        <f>I26*1.9888/16</f>
        <v>3.5761109999999999E-2</v>
      </c>
      <c r="G26" s="1738">
        <v>0.28770000000000001</v>
      </c>
      <c r="H26" s="385" t="s">
        <v>100</v>
      </c>
      <c r="I26" s="389">
        <f>G26</f>
        <v>0.28770000000000001</v>
      </c>
      <c r="J26" s="386" t="s">
        <v>228</v>
      </c>
      <c r="K26" s="387" t="s">
        <v>197</v>
      </c>
      <c r="L26" s="166" t="s">
        <v>228</v>
      </c>
      <c r="M26" s="1842">
        <f>SUM('Hayco Logistics'!C31:C34)/currency!J5/AG26*1.9888/16-0.0006</f>
        <v>1.4209366409985067E-3</v>
      </c>
      <c r="N26" s="249">
        <f t="shared" si="5"/>
        <v>3.7182046640998508E-2</v>
      </c>
      <c r="O26" s="675">
        <f>'Business charge'!$B$9*N26</f>
        <v>1.8591023320499254E-3</v>
      </c>
      <c r="P26" s="675">
        <f>N26*'Business charge'!$B$10/12*2</f>
        <v>4.3379054414498263E-4</v>
      </c>
      <c r="Q26" s="1142">
        <f t="shared" si="4"/>
        <v>3.9474939517193414E-2</v>
      </c>
      <c r="R26" s="675" t="s">
        <v>1335</v>
      </c>
      <c r="S26" s="251" t="s">
        <v>1335</v>
      </c>
      <c r="T26" s="616"/>
      <c r="U26" s="1398">
        <f>W26*Q26</f>
        <v>1072098.8559990285</v>
      </c>
      <c r="V26" s="1398">
        <f>[1]refills!U25-U26</f>
        <v>-1072098.8559990285</v>
      </c>
      <c r="W26" s="1081">
        <f>FirmVolume1617!BL41</f>
        <v>27158974</v>
      </c>
      <c r="X26" s="1081"/>
      <c r="Y26" s="1081"/>
      <c r="Z26" s="1081"/>
      <c r="AA26" s="1081"/>
      <c r="AB26" s="1081"/>
      <c r="AC26" s="1081"/>
      <c r="AD26" s="1081"/>
      <c r="AE26" s="1081"/>
      <c r="AF26" s="1081"/>
      <c r="AG26" s="1081">
        <v>90000</v>
      </c>
      <c r="AH26" s="1081"/>
      <c r="AI26" s="1081"/>
      <c r="AJ26" s="1081"/>
      <c r="AK26" s="1081"/>
      <c r="AL26" s="381"/>
      <c r="AM26" s="381"/>
      <c r="AN26" s="1309"/>
      <c r="AO26" s="381"/>
      <c r="AP26" s="381"/>
      <c r="AQ26" s="381"/>
      <c r="AR26" s="381"/>
      <c r="AS26" s="381"/>
      <c r="AT26" s="381"/>
      <c r="AU26" s="381"/>
      <c r="AV26" s="381"/>
      <c r="AW26" s="381"/>
    </row>
    <row r="27" spans="1:50" s="380" customFormat="1" ht="15" customHeight="1">
      <c r="A27" s="929"/>
      <c r="B27" s="927" t="s">
        <v>922</v>
      </c>
      <c r="C27" s="927" t="s">
        <v>1103</v>
      </c>
      <c r="D27" s="927" t="s">
        <v>862</v>
      </c>
      <c r="E27" s="929"/>
      <c r="F27" s="1040">
        <f>2.56/4/1.17/currency!$J$8</f>
        <v>7.9289915592861929E-2</v>
      </c>
      <c r="G27" s="1396">
        <f>F27*J27</f>
        <v>42.499394757773992</v>
      </c>
      <c r="H27" s="1043" t="s">
        <v>100</v>
      </c>
      <c r="I27" s="452">
        <f>G27</f>
        <v>42.499394757773992</v>
      </c>
      <c r="J27" s="1041">
        <v>536</v>
      </c>
      <c r="K27" s="1043" t="s">
        <v>197</v>
      </c>
      <c r="L27" s="1042" t="s">
        <v>228</v>
      </c>
      <c r="M27" s="1040">
        <v>0</v>
      </c>
      <c r="N27" s="249">
        <f>SUM(F27,L27,M27)</f>
        <v>7.9289915592861929E-2</v>
      </c>
      <c r="O27" s="675">
        <f>'Business charge'!$B$9*N27</f>
        <v>3.9644957796430968E-3</v>
      </c>
      <c r="P27" s="675">
        <f>N27*'Business charge'!$B$10/12*2</f>
        <v>9.2504901525005594E-4</v>
      </c>
      <c r="Q27" s="1142">
        <f t="shared" si="4"/>
        <v>8.417946038775509E-2</v>
      </c>
      <c r="R27" s="1750">
        <v>8.6108591830721948E-2</v>
      </c>
      <c r="S27" s="251">
        <f>(Q27-R27)/R27</f>
        <v>-2.240347219658724E-2</v>
      </c>
      <c r="T27" s="719"/>
      <c r="U27" s="1398">
        <f>W27*Q27</f>
        <v>1523310.1683054499</v>
      </c>
      <c r="V27" s="1398">
        <f>[1]refills!U26-U27</f>
        <v>-1523310.1683054499</v>
      </c>
      <c r="W27" s="1081">
        <f>FirmVolume1617!BK41</f>
        <v>18095984</v>
      </c>
      <c r="X27" s="1081"/>
      <c r="Y27" s="1081"/>
      <c r="Z27" s="1081"/>
      <c r="AA27" s="1081"/>
      <c r="AB27" s="1081"/>
      <c r="AC27" s="1081"/>
      <c r="AD27" s="1081"/>
      <c r="AE27" s="1081"/>
      <c r="AF27" s="1081"/>
      <c r="AG27" s="1081"/>
      <c r="AH27" s="1081"/>
      <c r="AI27" s="1081"/>
      <c r="AJ27" s="1081"/>
      <c r="AK27" s="1081"/>
      <c r="AL27" s="381"/>
      <c r="AM27" s="381"/>
      <c r="AN27" s="1309"/>
      <c r="AO27" s="381"/>
      <c r="AP27" s="381"/>
      <c r="AQ27" s="381"/>
      <c r="AR27" s="381"/>
      <c r="AS27" s="381"/>
      <c r="AT27" s="381"/>
      <c r="AU27" s="381"/>
      <c r="AV27" s="381"/>
      <c r="AW27" s="381"/>
    </row>
    <row r="28" spans="1:50" s="380" customFormat="1" ht="13.8">
      <c r="A28" s="1397"/>
      <c r="B28" s="928"/>
      <c r="C28" s="928"/>
      <c r="D28" s="928"/>
      <c r="E28" s="934"/>
      <c r="F28" s="451" t="s">
        <v>277</v>
      </c>
      <c r="G28" s="451" t="s">
        <v>229</v>
      </c>
      <c r="H28" s="1043"/>
      <c r="I28" s="451" t="s">
        <v>229</v>
      </c>
      <c r="J28" s="452"/>
      <c r="K28" s="1044"/>
      <c r="L28" s="453"/>
      <c r="M28" s="421"/>
      <c r="N28" s="454"/>
      <c r="O28" s="454"/>
      <c r="P28" s="455"/>
      <c r="Q28" s="456"/>
      <c r="R28" s="456"/>
      <c r="S28" s="472"/>
      <c r="T28" s="381"/>
      <c r="U28" s="1081"/>
      <c r="V28" s="1081"/>
      <c r="W28" s="1081"/>
      <c r="X28" s="1081"/>
      <c r="Y28" s="1081"/>
      <c r="Z28" s="1081"/>
      <c r="AA28" s="1081"/>
      <c r="AB28" s="1081"/>
      <c r="AC28" s="1081"/>
      <c r="AD28" s="1081"/>
      <c r="AE28" s="1081"/>
      <c r="AF28" s="1081"/>
      <c r="AG28" s="1081"/>
      <c r="AH28" s="1081"/>
      <c r="AI28" s="1081"/>
      <c r="AJ28" s="1081"/>
      <c r="AK28" s="1081"/>
      <c r="AL28" s="381"/>
      <c r="AM28" s="381"/>
      <c r="AN28" s="1309"/>
      <c r="AO28" s="381"/>
      <c r="AP28" s="381"/>
      <c r="AQ28" s="381"/>
      <c r="AR28" s="381"/>
      <c r="AS28" s="381"/>
      <c r="AT28" s="381"/>
      <c r="AU28" s="381"/>
      <c r="AV28" s="381"/>
      <c r="AW28" s="381"/>
    </row>
    <row r="29" spans="1:50" s="380" customFormat="1" ht="13.8">
      <c r="A29" s="1390">
        <v>10050183</v>
      </c>
      <c r="B29" s="407" t="s">
        <v>205</v>
      </c>
      <c r="C29" s="928" t="s">
        <v>866</v>
      </c>
      <c r="D29" s="928" t="s">
        <v>865</v>
      </c>
      <c r="E29" s="934"/>
      <c r="F29" s="249">
        <v>2.355</v>
      </c>
      <c r="G29" s="1129">
        <f>F29</f>
        <v>2.355</v>
      </c>
      <c r="H29" s="385" t="s">
        <v>219</v>
      </c>
      <c r="I29" s="385"/>
      <c r="J29" s="386"/>
      <c r="K29" s="387" t="s">
        <v>197</v>
      </c>
      <c r="L29" s="166" t="s">
        <v>228</v>
      </c>
      <c r="M29" s="391" t="s">
        <v>228</v>
      </c>
      <c r="N29" s="249" t="s">
        <v>228</v>
      </c>
      <c r="O29" s="390" t="s">
        <v>228</v>
      </c>
      <c r="P29" s="390" t="s">
        <v>228</v>
      </c>
      <c r="Q29" s="390" t="s">
        <v>228</v>
      </c>
      <c r="R29" s="390" t="s">
        <v>228</v>
      </c>
      <c r="S29" s="472"/>
      <c r="U29" s="1081"/>
      <c r="V29" s="1081"/>
      <c r="W29" s="1081"/>
      <c r="X29" s="1081"/>
      <c r="Y29" s="1081"/>
      <c r="Z29" s="1081"/>
      <c r="AA29" s="1081"/>
      <c r="AB29" s="1081"/>
      <c r="AC29" s="1081"/>
      <c r="AD29" s="1081"/>
      <c r="AE29" s="1081"/>
      <c r="AF29" s="1081"/>
      <c r="AG29" s="1081"/>
      <c r="AH29" s="1081"/>
      <c r="AI29" s="1081"/>
      <c r="AJ29" s="1081"/>
      <c r="AK29" s="1081"/>
      <c r="AL29" s="381"/>
      <c r="AM29" s="381"/>
      <c r="AN29" s="1309"/>
      <c r="AO29" s="381"/>
      <c r="AP29" s="381"/>
      <c r="AQ29" s="381"/>
      <c r="AR29" s="381"/>
      <c r="AS29" s="381"/>
      <c r="AT29" s="381"/>
      <c r="AU29" s="381"/>
      <c r="AV29" s="381"/>
      <c r="AW29" s="381"/>
    </row>
    <row r="30" spans="1:50" s="380" customFormat="1" ht="18.75" customHeight="1">
      <c r="B30" s="408"/>
      <c r="C30" s="408"/>
      <c r="D30" s="408"/>
      <c r="E30" s="709"/>
      <c r="F30" s="40" t="s">
        <v>230</v>
      </c>
      <c r="G30" s="40" t="s">
        <v>230</v>
      </c>
      <c r="H30" s="392"/>
      <c r="J30" s="378"/>
      <c r="K30" s="393"/>
      <c r="L30" s="394"/>
      <c r="M30" s="382"/>
      <c r="N30" s="395"/>
      <c r="O30" s="395"/>
      <c r="P30" s="382"/>
      <c r="Q30" s="395"/>
      <c r="R30" s="395"/>
      <c r="S30" s="381"/>
      <c r="T30" s="381"/>
      <c r="U30" s="1166">
        <f>SUM(U9:U27)</f>
        <v>18627128.160737958</v>
      </c>
      <c r="V30" s="1166">
        <f>SUM(V9:V27)</f>
        <v>-17261989.083845362</v>
      </c>
      <c r="W30" s="381"/>
      <c r="X30" s="381"/>
      <c r="Y30" s="381"/>
      <c r="Z30" s="381"/>
      <c r="AA30" s="381"/>
      <c r="AB30" s="381"/>
      <c r="AC30" s="381"/>
      <c r="AD30" s="381"/>
      <c r="AE30" s="381"/>
      <c r="AF30" s="381"/>
      <c r="AG30" s="381"/>
      <c r="AH30" s="381"/>
      <c r="AI30" s="381"/>
      <c r="AJ30" s="381"/>
      <c r="AK30" s="381"/>
      <c r="AL30" s="381"/>
      <c r="AM30" s="381"/>
      <c r="AN30" s="381"/>
      <c r="AO30" s="381"/>
      <c r="AP30" s="381"/>
      <c r="AQ30" s="381"/>
      <c r="AR30" s="381"/>
      <c r="AS30" s="381"/>
      <c r="AT30" s="381"/>
      <c r="AU30" s="381"/>
      <c r="AV30" s="381"/>
      <c r="AW30" s="381"/>
      <c r="AX30" s="381"/>
    </row>
    <row r="31" spans="1:50" s="380" customFormat="1">
      <c r="B31" s="408"/>
      <c r="C31" s="408"/>
      <c r="D31" s="408"/>
      <c r="E31" s="709"/>
      <c r="F31" s="40"/>
      <c r="G31" s="392"/>
      <c r="H31" s="392"/>
      <c r="J31" s="378"/>
      <c r="K31" s="393"/>
      <c r="L31" s="394"/>
      <c r="M31" s="382"/>
      <c r="N31" s="395"/>
      <c r="O31" s="395"/>
      <c r="P31" s="382"/>
      <c r="Q31" s="395"/>
      <c r="R31" s="395"/>
      <c r="S31" s="381"/>
      <c r="T31" s="381"/>
      <c r="U31" s="381"/>
      <c r="V31" s="381"/>
      <c r="W31" s="381"/>
      <c r="X31" s="381"/>
      <c r="Y31" s="381"/>
      <c r="Z31" s="381"/>
      <c r="AA31" s="381"/>
      <c r="AB31" s="381"/>
      <c r="AC31" s="381"/>
      <c r="AD31" s="381"/>
      <c r="AE31" s="381"/>
      <c r="AF31" s="381"/>
      <c r="AG31" s="381"/>
      <c r="AH31" s="381"/>
      <c r="AI31" s="381"/>
      <c r="AJ31" s="381"/>
      <c r="AK31" s="381"/>
      <c r="AL31" s="381"/>
      <c r="AM31" s="381"/>
      <c r="AN31" s="381"/>
      <c r="AO31" s="381"/>
      <c r="AP31" s="381"/>
      <c r="AQ31" s="381"/>
      <c r="AR31" s="381"/>
      <c r="AS31" s="381"/>
      <c r="AT31" s="381"/>
      <c r="AU31" s="381"/>
      <c r="AV31" s="381"/>
      <c r="AW31" s="381"/>
      <c r="AX31" s="381"/>
    </row>
    <row r="32" spans="1:50" s="380" customFormat="1">
      <c r="B32" s="408"/>
      <c r="C32" s="408"/>
      <c r="D32" s="408"/>
      <c r="E32" s="709"/>
      <c r="F32" s="40"/>
      <c r="G32" s="392"/>
      <c r="H32" s="392"/>
      <c r="J32" s="378"/>
      <c r="K32" s="393"/>
      <c r="L32" s="394"/>
      <c r="M32" s="382"/>
      <c r="N32" s="395"/>
      <c r="O32" s="395"/>
      <c r="P32" s="382"/>
      <c r="Q32" s="395"/>
      <c r="R32" s="395"/>
      <c r="S32" s="381"/>
      <c r="T32" s="381"/>
      <c r="U32" s="381"/>
      <c r="V32" s="381"/>
      <c r="W32" s="381"/>
      <c r="X32" s="381"/>
      <c r="Y32" s="381"/>
      <c r="Z32" s="381"/>
      <c r="AA32" s="381"/>
      <c r="AB32" s="381"/>
      <c r="AC32" s="381"/>
      <c r="AD32" s="381"/>
      <c r="AE32" s="381"/>
      <c r="AF32" s="381"/>
      <c r="AG32" s="381"/>
      <c r="AH32" s="381"/>
      <c r="AI32" s="381"/>
      <c r="AJ32" s="381"/>
      <c r="AK32" s="381"/>
      <c r="AL32" s="381"/>
      <c r="AM32" s="381"/>
      <c r="AN32" s="381"/>
      <c r="AO32" s="381"/>
      <c r="AP32" s="381"/>
      <c r="AQ32" s="381"/>
      <c r="AR32" s="381"/>
      <c r="AS32" s="381"/>
      <c r="AT32" s="381"/>
      <c r="AU32" s="381"/>
      <c r="AV32" s="381"/>
      <c r="AW32" s="381"/>
      <c r="AX32" s="381"/>
    </row>
    <row r="33" spans="2:50" s="380" customFormat="1" ht="24.6">
      <c r="B33" s="409" t="s">
        <v>220</v>
      </c>
      <c r="C33" s="409"/>
      <c r="D33" s="409"/>
      <c r="E33" s="933"/>
      <c r="F33" s="40"/>
      <c r="G33" s="392"/>
      <c r="H33" s="392"/>
      <c r="J33" s="378"/>
      <c r="K33" s="393"/>
      <c r="L33" s="394"/>
      <c r="M33" s="382"/>
      <c r="N33" s="395"/>
      <c r="O33" s="395"/>
      <c r="P33" s="382"/>
      <c r="Q33" s="395"/>
      <c r="R33" s="395"/>
      <c r="S33" s="381"/>
      <c r="T33" s="381"/>
      <c r="U33" s="381"/>
      <c r="V33" s="381"/>
      <c r="W33" s="381"/>
      <c r="X33" s="381"/>
      <c r="Y33" s="381"/>
      <c r="Z33" s="381"/>
      <c r="AA33" s="381"/>
      <c r="AB33" s="381"/>
      <c r="AC33" s="381"/>
      <c r="AD33" s="381"/>
      <c r="AE33" s="381"/>
      <c r="AF33" s="381"/>
      <c r="AG33" s="381"/>
      <c r="AH33" s="381"/>
      <c r="AI33" s="381"/>
      <c r="AJ33" s="381"/>
      <c r="AK33" s="381"/>
      <c r="AL33" s="381"/>
      <c r="AM33" s="381"/>
      <c r="AN33" s="381"/>
      <c r="AO33" s="381"/>
      <c r="AP33" s="381"/>
      <c r="AQ33" s="381"/>
      <c r="AR33" s="381"/>
      <c r="AS33" s="381"/>
      <c r="AT33" s="381"/>
      <c r="AU33" s="381"/>
      <c r="AV33" s="381"/>
      <c r="AW33" s="381"/>
      <c r="AX33" s="381"/>
    </row>
    <row r="34" spans="2:50" s="397" customFormat="1" ht="26.4">
      <c r="B34" s="407" t="s">
        <v>193</v>
      </c>
      <c r="C34" s="928"/>
      <c r="D34" s="928"/>
      <c r="E34" s="934"/>
      <c r="F34" s="396" t="s">
        <v>93</v>
      </c>
      <c r="G34" s="388" t="s">
        <v>199</v>
      </c>
      <c r="H34" s="388" t="s">
        <v>200</v>
      </c>
      <c r="I34" s="388" t="s">
        <v>195</v>
      </c>
      <c r="J34" s="388" t="s">
        <v>194</v>
      </c>
      <c r="K34" s="388" t="s">
        <v>203</v>
      </c>
      <c r="L34" s="396" t="s">
        <v>984</v>
      </c>
      <c r="M34" s="396" t="s">
        <v>659</v>
      </c>
      <c r="N34" s="395"/>
      <c r="O34" s="395"/>
      <c r="P34" s="381"/>
      <c r="Q34" s="395"/>
      <c r="R34" s="395"/>
      <c r="S34" s="382"/>
      <c r="T34" s="382"/>
      <c r="U34" s="382"/>
      <c r="V34" s="382"/>
      <c r="W34" s="382"/>
      <c r="X34" s="382"/>
      <c r="Y34" s="382"/>
      <c r="Z34" s="382"/>
      <c r="AA34" s="382"/>
      <c r="AB34" s="382"/>
      <c r="AC34" s="382"/>
      <c r="AD34" s="382"/>
      <c r="AE34" s="382"/>
      <c r="AF34" s="382"/>
      <c r="AG34" s="382"/>
      <c r="AH34" s="382"/>
      <c r="AI34" s="382"/>
      <c r="AJ34" s="382"/>
      <c r="AK34" s="382"/>
      <c r="AL34" s="382"/>
      <c r="AM34" s="382"/>
      <c r="AN34" s="382"/>
      <c r="AO34" s="382"/>
      <c r="AP34" s="382"/>
      <c r="AQ34" s="382"/>
      <c r="AR34" s="382"/>
      <c r="AS34" s="382"/>
      <c r="AT34" s="382"/>
      <c r="AU34" s="382"/>
      <c r="AV34" s="382"/>
      <c r="AW34" s="382"/>
      <c r="AX34" s="382"/>
    </row>
    <row r="35" spans="2:50" s="380" customFormat="1">
      <c r="B35" s="406" t="s">
        <v>221</v>
      </c>
      <c r="C35" s="927"/>
      <c r="D35" s="927"/>
      <c r="E35" s="929"/>
      <c r="F35" s="1237">
        <v>1.1727000000000001</v>
      </c>
      <c r="G35" s="385"/>
      <c r="H35" s="385" t="s">
        <v>100</v>
      </c>
      <c r="I35" s="385"/>
      <c r="J35" s="385">
        <v>100</v>
      </c>
      <c r="K35" s="388" t="s">
        <v>197</v>
      </c>
      <c r="L35" s="1242">
        <f>SUM(FirmVolume1617!$J$8:$J$11)</f>
        <v>4523996</v>
      </c>
      <c r="M35" s="1243">
        <f>L35*F35</f>
        <v>5305290.1092000008</v>
      </c>
      <c r="N35" s="395"/>
      <c r="O35" s="395"/>
      <c r="P35" s="381"/>
      <c r="Q35" s="395"/>
      <c r="R35" s="395"/>
      <c r="S35" s="381"/>
      <c r="T35" s="381"/>
      <c r="U35" s="381"/>
      <c r="V35" s="381"/>
      <c r="W35" s="381"/>
      <c r="X35" s="381"/>
      <c r="Y35" s="381"/>
      <c r="Z35" s="381"/>
      <c r="AA35" s="381"/>
      <c r="AB35" s="381"/>
      <c r="AC35" s="381"/>
      <c r="AD35" s="381"/>
      <c r="AE35" s="381"/>
      <c r="AF35" s="381"/>
      <c r="AG35" s="381"/>
      <c r="AH35" s="381"/>
      <c r="AI35" s="381"/>
      <c r="AJ35" s="381"/>
      <c r="AK35" s="381"/>
      <c r="AL35" s="381"/>
      <c r="AM35" s="381"/>
      <c r="AN35" s="381"/>
      <c r="AO35" s="381"/>
      <c r="AP35" s="381"/>
      <c r="AQ35" s="381"/>
      <c r="AR35" s="381"/>
      <c r="AS35" s="381"/>
      <c r="AT35" s="381"/>
      <c r="AU35" s="381"/>
      <c r="AV35" s="381"/>
      <c r="AW35" s="381"/>
      <c r="AX35" s="381"/>
    </row>
    <row r="36" spans="2:50" s="380" customFormat="1">
      <c r="B36" s="406" t="s">
        <v>222</v>
      </c>
      <c r="C36" s="927"/>
      <c r="D36" s="927"/>
      <c r="E36" s="929"/>
      <c r="F36" s="1237">
        <v>9.0999999999999998E-2</v>
      </c>
      <c r="G36" s="385"/>
      <c r="H36" s="385" t="s">
        <v>100</v>
      </c>
      <c r="I36" s="385"/>
      <c r="J36" s="385">
        <v>3000</v>
      </c>
      <c r="K36" s="388" t="s">
        <v>197</v>
      </c>
      <c r="L36" s="1242">
        <f>SUM(FirmVolume1617!$J$8:$J$11)</f>
        <v>4523996</v>
      </c>
      <c r="M36" s="1243">
        <f>L36*F36</f>
        <v>411683.636</v>
      </c>
      <c r="N36" s="395"/>
      <c r="O36" s="395"/>
      <c r="P36" s="381"/>
      <c r="S36" s="381"/>
      <c r="T36" s="381"/>
      <c r="U36" s="381"/>
      <c r="V36" s="381"/>
      <c r="X36" s="381"/>
      <c r="Y36" s="381"/>
      <c r="Z36" s="381"/>
      <c r="AA36" s="381"/>
      <c r="AB36" s="381"/>
      <c r="AC36" s="381"/>
      <c r="AD36" s="381"/>
      <c r="AE36" s="381"/>
      <c r="AF36" s="381"/>
      <c r="AG36" s="381"/>
      <c r="AH36" s="381"/>
      <c r="AI36" s="381"/>
      <c r="AJ36" s="381"/>
      <c r="AK36" s="381"/>
      <c r="AL36" s="381"/>
      <c r="AM36" s="381"/>
      <c r="AN36" s="381"/>
      <c r="AO36" s="381"/>
      <c r="AP36" s="381"/>
      <c r="AQ36" s="381"/>
      <c r="AR36" s="381"/>
      <c r="AS36" s="381"/>
      <c r="AT36" s="381"/>
      <c r="AU36" s="381"/>
      <c r="AV36" s="381"/>
      <c r="AW36" s="381"/>
      <c r="AX36" s="381"/>
    </row>
    <row r="37" spans="2:50" s="380" customFormat="1">
      <c r="B37" s="406" t="s">
        <v>223</v>
      </c>
      <c r="C37" s="927"/>
      <c r="D37" s="927"/>
      <c r="E37" s="929"/>
      <c r="F37" s="1237">
        <v>0.27429999999999999</v>
      </c>
      <c r="G37" s="385"/>
      <c r="H37" s="385" t="s">
        <v>100</v>
      </c>
      <c r="I37" s="385"/>
      <c r="J37" s="385">
        <v>3600</v>
      </c>
      <c r="K37" s="388" t="s">
        <v>197</v>
      </c>
      <c r="L37" s="1242">
        <v>0</v>
      </c>
      <c r="M37" s="1243">
        <f>L37*F37</f>
        <v>0</v>
      </c>
      <c r="N37" s="395"/>
      <c r="O37" s="395"/>
      <c r="P37" s="381"/>
      <c r="S37" s="381"/>
      <c r="T37" s="381"/>
      <c r="U37" s="381"/>
      <c r="V37" s="381"/>
      <c r="X37" s="381"/>
      <c r="Y37" s="381"/>
      <c r="Z37" s="381"/>
      <c r="AA37" s="381"/>
      <c r="AB37" s="381"/>
      <c r="AC37" s="381"/>
      <c r="AD37" s="381"/>
      <c r="AE37" s="381"/>
      <c r="AF37" s="381"/>
      <c r="AG37" s="381"/>
      <c r="AH37" s="381"/>
      <c r="AI37" s="381"/>
      <c r="AJ37" s="381"/>
      <c r="AK37" s="381"/>
      <c r="AL37" s="381"/>
      <c r="AM37" s="381"/>
      <c r="AN37" s="381"/>
      <c r="AO37" s="381"/>
      <c r="AP37" s="381"/>
      <c r="AQ37" s="381"/>
      <c r="AR37" s="381"/>
      <c r="AS37" s="381"/>
      <c r="AT37" s="381"/>
      <c r="AU37" s="381"/>
      <c r="AV37" s="381"/>
      <c r="AW37" s="381"/>
      <c r="AX37" s="381"/>
    </row>
    <row r="38" spans="2:50" s="380" customFormat="1">
      <c r="B38" s="406" t="s">
        <v>224</v>
      </c>
      <c r="C38" s="927"/>
      <c r="D38" s="927"/>
      <c r="E38" s="929"/>
      <c r="F38" s="1237">
        <v>0.14599999999999999</v>
      </c>
      <c r="G38" s="385"/>
      <c r="H38" s="385" t="s">
        <v>100</v>
      </c>
      <c r="I38" s="385"/>
      <c r="J38" s="385">
        <v>30000</v>
      </c>
      <c r="K38" s="388" t="s">
        <v>197</v>
      </c>
      <c r="L38" s="1242">
        <f>SUM(FirmVolume1617!$J$8:$J$11)</f>
        <v>4523996</v>
      </c>
      <c r="M38" s="1243">
        <f>L38*F38</f>
        <v>660503.41599999997</v>
      </c>
      <c r="N38" s="395"/>
      <c r="O38" s="395"/>
      <c r="P38" s="381"/>
      <c r="S38" s="381"/>
      <c r="T38" s="381"/>
      <c r="U38" s="381"/>
      <c r="V38" s="381"/>
      <c r="X38" s="381"/>
      <c r="Y38" s="381"/>
      <c r="Z38" s="381"/>
      <c r="AA38" s="381"/>
      <c r="AB38" s="381"/>
      <c r="AC38" s="381"/>
      <c r="AD38" s="381"/>
      <c r="AE38" s="381"/>
      <c r="AF38" s="381"/>
      <c r="AG38" s="381"/>
      <c r="AH38" s="381"/>
      <c r="AI38" s="381"/>
      <c r="AJ38" s="381"/>
      <c r="AK38" s="381"/>
      <c r="AL38" s="381"/>
      <c r="AM38" s="381"/>
      <c r="AN38" s="381"/>
      <c r="AO38" s="381"/>
      <c r="AP38" s="381"/>
      <c r="AQ38" s="381"/>
      <c r="AR38" s="381"/>
      <c r="AS38" s="381"/>
      <c r="AT38" s="381"/>
      <c r="AU38" s="381"/>
      <c r="AV38" s="381"/>
      <c r="AW38" s="381"/>
      <c r="AX38" s="381"/>
    </row>
    <row r="39" spans="2:50" s="380" customFormat="1">
      <c r="B39" s="406" t="s">
        <v>225</v>
      </c>
      <c r="C39" s="927"/>
      <c r="D39" s="927"/>
      <c r="E39" s="929"/>
      <c r="F39" s="1238">
        <v>130.52000000000001</v>
      </c>
      <c r="G39" s="385"/>
      <c r="H39" s="385" t="s">
        <v>100</v>
      </c>
      <c r="I39" s="385"/>
      <c r="J39" s="385" t="s">
        <v>226</v>
      </c>
      <c r="K39" s="388" t="s">
        <v>196</v>
      </c>
      <c r="L39" s="1242">
        <v>0</v>
      </c>
      <c r="M39" s="1243">
        <f>L39*F39</f>
        <v>0</v>
      </c>
      <c r="N39" s="395"/>
      <c r="O39" s="381"/>
      <c r="P39" s="381"/>
      <c r="S39" s="381"/>
      <c r="T39" s="381"/>
      <c r="U39" s="381"/>
      <c r="V39" s="381"/>
      <c r="X39" s="381"/>
      <c r="Y39" s="381"/>
      <c r="Z39" s="381"/>
      <c r="AA39" s="381"/>
      <c r="AB39" s="381"/>
      <c r="AC39" s="381"/>
      <c r="AD39" s="381"/>
      <c r="AE39" s="381"/>
      <c r="AF39" s="381"/>
      <c r="AG39" s="381"/>
      <c r="AH39" s="381"/>
      <c r="AI39" s="381"/>
      <c r="AJ39" s="381"/>
      <c r="AK39" s="381"/>
      <c r="AL39" s="381"/>
      <c r="AM39" s="381"/>
      <c r="AN39" s="381"/>
      <c r="AO39" s="381"/>
      <c r="AP39" s="381"/>
      <c r="AQ39" s="381"/>
      <c r="AR39" s="381"/>
      <c r="AS39" s="381"/>
      <c r="AT39" s="381"/>
      <c r="AU39" s="381"/>
      <c r="AV39" s="381"/>
      <c r="AW39" s="381"/>
      <c r="AX39" s="381"/>
    </row>
    <row r="40" spans="2:50" s="380" customFormat="1">
      <c r="B40" s="408"/>
      <c r="C40" s="408"/>
      <c r="D40" s="408"/>
      <c r="E40" s="709"/>
      <c r="F40" s="40"/>
      <c r="G40" s="392"/>
      <c r="H40" s="392"/>
      <c r="J40" s="378"/>
      <c r="K40" s="393"/>
      <c r="L40" s="394"/>
      <c r="M40" s="382"/>
      <c r="N40" s="395"/>
      <c r="O40" s="381"/>
      <c r="P40" s="381"/>
      <c r="S40" s="381"/>
      <c r="T40" s="381"/>
      <c r="U40" s="381"/>
      <c r="V40" s="381"/>
      <c r="X40" s="381"/>
      <c r="Y40" s="381"/>
      <c r="Z40" s="381"/>
      <c r="AA40" s="381"/>
      <c r="AB40" s="381"/>
      <c r="AC40" s="381"/>
      <c r="AD40" s="381"/>
      <c r="AE40" s="381"/>
      <c r="AF40" s="381"/>
      <c r="AG40" s="381"/>
      <c r="AH40" s="381"/>
      <c r="AI40" s="381"/>
      <c r="AJ40" s="381"/>
      <c r="AK40" s="381"/>
      <c r="AL40" s="381"/>
      <c r="AM40" s="381"/>
      <c r="AN40" s="381"/>
      <c r="AO40" s="381"/>
      <c r="AP40" s="381"/>
      <c r="AQ40" s="381"/>
      <c r="AR40" s="381"/>
      <c r="AS40" s="381"/>
      <c r="AT40" s="381"/>
      <c r="AU40" s="381"/>
      <c r="AV40" s="381"/>
      <c r="AW40" s="381"/>
      <c r="AX40" s="381"/>
    </row>
    <row r="41" spans="2:50" ht="14.4">
      <c r="B41" s="410"/>
      <c r="C41" s="410"/>
      <c r="D41" s="410"/>
      <c r="E41" s="935"/>
      <c r="G41" s="398"/>
      <c r="H41" s="378"/>
      <c r="I41" s="61"/>
      <c r="J41" s="62"/>
      <c r="K41" s="63"/>
      <c r="L41" s="63"/>
      <c r="M41" s="40"/>
      <c r="N41" s="40"/>
      <c r="O41" s="1329"/>
      <c r="P41" s="1329"/>
      <c r="Q41" s="40"/>
      <c r="R41" s="419"/>
      <c r="S41" s="40"/>
      <c r="T41" s="40"/>
      <c r="U41" s="604"/>
      <c r="V41" s="604"/>
      <c r="W41" s="40"/>
      <c r="X41" s="604"/>
      <c r="Y41" s="40"/>
      <c r="Z41" s="604"/>
      <c r="AA41" s="604"/>
      <c r="AB41" s="40"/>
      <c r="AC41" s="604"/>
      <c r="AD41" s="604"/>
      <c r="AE41" s="604"/>
      <c r="AF41" s="40"/>
      <c r="AG41" s="604"/>
      <c r="AH41" s="604"/>
      <c r="AI41" s="604"/>
      <c r="AJ41" s="40"/>
      <c r="AK41" s="604"/>
      <c r="AL41" s="40"/>
      <c r="AM41" s="40"/>
      <c r="AN41" s="40"/>
      <c r="AO41" s="40"/>
      <c r="AP41" s="40"/>
      <c r="AQ41" s="40"/>
      <c r="AR41" s="40"/>
      <c r="AS41" s="40"/>
      <c r="AT41" s="40"/>
      <c r="AU41" s="40"/>
      <c r="AV41" s="40"/>
      <c r="AW41" s="40"/>
    </row>
    <row r="60" spans="7:12">
      <c r="G60" s="398"/>
      <c r="H60" s="378"/>
      <c r="I60" s="378"/>
      <c r="J60" s="398"/>
      <c r="K60" s="402"/>
      <c r="L60" s="402"/>
    </row>
    <row r="61" spans="7:12">
      <c r="I61" s="378"/>
      <c r="J61" s="398"/>
      <c r="K61" s="402"/>
      <c r="L61" s="402"/>
    </row>
    <row r="62" spans="7:12">
      <c r="I62" s="378"/>
      <c r="J62" s="398"/>
      <c r="K62" s="402"/>
      <c r="L62" s="402"/>
    </row>
    <row r="63" spans="7:12">
      <c r="I63" s="378"/>
      <c r="J63" s="398"/>
      <c r="K63" s="402"/>
      <c r="L63" s="402"/>
    </row>
    <row r="64" spans="7:12">
      <c r="I64" s="378"/>
      <c r="J64" s="398"/>
      <c r="K64" s="402"/>
      <c r="L64" s="402"/>
    </row>
    <row r="65" spans="2:12">
      <c r="I65" s="378"/>
      <c r="J65" s="398"/>
      <c r="K65" s="402"/>
      <c r="L65" s="402"/>
    </row>
    <row r="66" spans="2:12">
      <c r="I66" s="378"/>
      <c r="J66" s="398"/>
      <c r="K66" s="402"/>
      <c r="L66" s="402"/>
    </row>
    <row r="67" spans="2:12">
      <c r="I67" s="378"/>
      <c r="J67" s="398"/>
      <c r="K67" s="402"/>
      <c r="L67" s="402"/>
    </row>
    <row r="68" spans="2:12">
      <c r="I68" s="378"/>
      <c r="J68" s="398"/>
      <c r="K68" s="402"/>
      <c r="L68" s="402"/>
    </row>
    <row r="69" spans="2:12">
      <c r="I69" s="378"/>
      <c r="J69" s="398"/>
      <c r="K69" s="402"/>
      <c r="L69" s="402"/>
    </row>
    <row r="70" spans="2:12">
      <c r="B70" s="408"/>
      <c r="C70" s="408"/>
      <c r="D70" s="408"/>
      <c r="E70" s="709"/>
      <c r="G70" s="398"/>
      <c r="H70" s="378"/>
      <c r="I70" s="378"/>
      <c r="J70" s="398"/>
      <c r="K70" s="402"/>
      <c r="L70" s="402"/>
    </row>
    <row r="71" spans="2:12">
      <c r="G71" s="398"/>
      <c r="H71" s="378"/>
      <c r="I71" s="378"/>
      <c r="J71" s="398"/>
      <c r="K71" s="402"/>
      <c r="L71" s="402"/>
    </row>
    <row r="72" spans="2:12">
      <c r="G72" s="398"/>
      <c r="H72" s="378"/>
      <c r="I72" s="378"/>
      <c r="J72" s="398"/>
      <c r="K72" s="402"/>
      <c r="L72" s="402"/>
    </row>
    <row r="73" spans="2:12">
      <c r="G73" s="398"/>
      <c r="H73" s="378"/>
      <c r="I73" s="378"/>
      <c r="J73" s="398"/>
      <c r="K73" s="402"/>
      <c r="L73" s="402"/>
    </row>
    <row r="74" spans="2:12">
      <c r="G74" s="398"/>
      <c r="H74" s="378"/>
      <c r="I74" s="378"/>
      <c r="J74" s="398"/>
      <c r="K74" s="402"/>
      <c r="L74" s="402"/>
    </row>
    <row r="75" spans="2:12">
      <c r="G75" s="398"/>
      <c r="H75" s="378"/>
      <c r="I75" s="378"/>
      <c r="J75" s="398"/>
      <c r="K75" s="402"/>
      <c r="L75" s="402"/>
    </row>
    <row r="76" spans="2:12">
      <c r="G76" s="398"/>
      <c r="H76" s="378"/>
      <c r="I76" s="378"/>
      <c r="J76" s="398"/>
      <c r="K76" s="402"/>
      <c r="L76" s="402"/>
    </row>
    <row r="77" spans="2:12">
      <c r="G77" s="398"/>
      <c r="H77" s="378"/>
      <c r="I77" s="378"/>
      <c r="J77" s="398"/>
      <c r="K77" s="402"/>
      <c r="L77" s="402"/>
    </row>
    <row r="78" spans="2:12">
      <c r="G78" s="398"/>
      <c r="H78" s="378"/>
      <c r="I78" s="378"/>
      <c r="J78" s="398"/>
      <c r="K78" s="402"/>
      <c r="L78" s="402"/>
    </row>
    <row r="79" spans="2:12">
      <c r="F79" s="178"/>
      <c r="G79" s="398"/>
      <c r="H79" s="378"/>
      <c r="I79" s="378"/>
      <c r="J79" s="398"/>
      <c r="K79" s="402"/>
      <c r="L79" s="402"/>
    </row>
    <row r="80" spans="2:12">
      <c r="F80" s="178"/>
      <c r="G80" s="398"/>
      <c r="H80" s="378"/>
      <c r="I80" s="378"/>
      <c r="J80" s="398"/>
      <c r="K80" s="402"/>
      <c r="L80" s="402"/>
    </row>
    <row r="81" spans="6:12">
      <c r="G81" s="398"/>
      <c r="H81" s="378"/>
      <c r="I81" s="378"/>
      <c r="J81" s="398"/>
      <c r="K81" s="402"/>
      <c r="L81" s="402"/>
    </row>
    <row r="82" spans="6:12">
      <c r="G82" s="398"/>
      <c r="H82" s="378"/>
      <c r="I82" s="378"/>
      <c r="J82" s="398"/>
      <c r="K82" s="402"/>
      <c r="L82" s="402"/>
    </row>
    <row r="83" spans="6:12">
      <c r="G83" s="398"/>
      <c r="H83" s="378"/>
      <c r="I83" s="378"/>
      <c r="J83" s="398"/>
      <c r="K83" s="402"/>
      <c r="L83" s="402"/>
    </row>
    <row r="84" spans="6:12">
      <c r="G84" s="398"/>
      <c r="H84" s="378"/>
      <c r="I84" s="378"/>
      <c r="J84" s="398"/>
      <c r="K84" s="402"/>
      <c r="L84" s="402"/>
    </row>
    <row r="85" spans="6:12">
      <c r="G85" s="398"/>
      <c r="H85" s="378"/>
      <c r="I85" s="378"/>
      <c r="J85" s="398"/>
      <c r="K85" s="402"/>
      <c r="L85" s="402"/>
    </row>
    <row r="86" spans="6:12">
      <c r="G86" s="398"/>
      <c r="H86" s="378"/>
      <c r="I86" s="378"/>
      <c r="J86" s="398"/>
      <c r="K86" s="402"/>
      <c r="L86" s="402"/>
    </row>
    <row r="87" spans="6:12">
      <c r="G87" s="398"/>
      <c r="H87" s="378"/>
      <c r="I87" s="378"/>
      <c r="J87" s="398"/>
      <c r="K87" s="402"/>
      <c r="L87" s="402"/>
    </row>
    <row r="88" spans="6:12">
      <c r="G88" s="398"/>
      <c r="H88" s="378"/>
      <c r="I88" s="378"/>
      <c r="J88" s="398"/>
      <c r="K88" s="402"/>
      <c r="L88" s="402"/>
    </row>
    <row r="89" spans="6:12">
      <c r="F89" s="403"/>
      <c r="G89" s="398"/>
      <c r="H89" s="378"/>
      <c r="I89" s="378"/>
      <c r="J89" s="398"/>
      <c r="K89" s="402"/>
      <c r="L89" s="402"/>
    </row>
    <row r="90" spans="6:12">
      <c r="G90" s="398"/>
      <c r="H90" s="378"/>
      <c r="I90" s="378"/>
      <c r="J90" s="398"/>
      <c r="K90" s="402"/>
      <c r="L90" s="402"/>
    </row>
    <row r="91" spans="6:12">
      <c r="G91" s="398"/>
      <c r="H91" s="378"/>
      <c r="I91" s="378"/>
      <c r="J91" s="398"/>
      <c r="K91" s="402"/>
      <c r="L91" s="402"/>
    </row>
    <row r="92" spans="6:12">
      <c r="G92" s="398"/>
      <c r="H92" s="378"/>
      <c r="I92" s="378"/>
      <c r="J92" s="398"/>
      <c r="K92" s="402"/>
      <c r="L92" s="402"/>
    </row>
    <row r="93" spans="6:12">
      <c r="G93" s="398"/>
      <c r="H93" s="378"/>
      <c r="I93" s="378"/>
      <c r="J93" s="398"/>
      <c r="K93" s="402"/>
      <c r="L93" s="402"/>
    </row>
    <row r="94" spans="6:12">
      <c r="G94" s="398"/>
      <c r="H94" s="378"/>
      <c r="I94" s="378"/>
      <c r="J94" s="398"/>
      <c r="K94" s="402"/>
      <c r="L94" s="402"/>
    </row>
    <row r="95" spans="6:12">
      <c r="G95" s="398"/>
      <c r="H95" s="378"/>
      <c r="I95" s="378"/>
      <c r="J95" s="398"/>
      <c r="K95" s="402"/>
      <c r="L95" s="402"/>
    </row>
    <row r="96" spans="6:12">
      <c r="G96" s="398"/>
      <c r="H96" s="378"/>
      <c r="I96" s="378"/>
      <c r="J96" s="398"/>
      <c r="K96" s="402"/>
      <c r="L96" s="402"/>
    </row>
    <row r="97" spans="7:12">
      <c r="G97" s="404"/>
      <c r="H97" s="378"/>
      <c r="I97" s="378"/>
      <c r="J97" s="398"/>
      <c r="K97" s="402"/>
      <c r="L97" s="402"/>
    </row>
    <row r="98" spans="7:12">
      <c r="G98" s="398"/>
      <c r="H98" s="378"/>
      <c r="I98" s="378"/>
      <c r="J98" s="398"/>
      <c r="K98" s="402"/>
      <c r="L98" s="402"/>
    </row>
    <row r="99" spans="7:12">
      <c r="G99" s="398"/>
      <c r="H99" s="378"/>
      <c r="I99" s="378"/>
      <c r="J99" s="398"/>
      <c r="K99" s="402"/>
      <c r="L99" s="402"/>
    </row>
    <row r="100" spans="7:12">
      <c r="G100" s="398"/>
      <c r="H100" s="378"/>
      <c r="I100" s="378"/>
      <c r="J100" s="398"/>
      <c r="K100" s="402"/>
      <c r="L100" s="402"/>
    </row>
    <row r="101" spans="7:12">
      <c r="G101" s="398"/>
      <c r="H101" s="378"/>
      <c r="I101" s="378"/>
      <c r="J101" s="398"/>
      <c r="K101" s="402"/>
      <c r="L101" s="402"/>
    </row>
    <row r="102" spans="7:12">
      <c r="G102" s="398"/>
      <c r="H102" s="378"/>
      <c r="I102" s="378"/>
      <c r="J102" s="398"/>
      <c r="K102" s="402"/>
      <c r="L102" s="402"/>
    </row>
    <row r="103" spans="7:12">
      <c r="G103" s="398"/>
      <c r="H103" s="378"/>
      <c r="I103" s="378"/>
      <c r="J103" s="398"/>
      <c r="K103" s="402"/>
      <c r="L103" s="402"/>
    </row>
    <row r="104" spans="7:12">
      <c r="G104" s="398"/>
      <c r="H104" s="378"/>
      <c r="I104" s="378"/>
      <c r="J104" s="398"/>
      <c r="K104" s="402"/>
      <c r="L104" s="402"/>
    </row>
    <row r="105" spans="7:12">
      <c r="G105" s="398"/>
      <c r="H105" s="378"/>
      <c r="I105" s="378"/>
      <c r="J105" s="398"/>
      <c r="K105" s="402"/>
      <c r="L105" s="402"/>
    </row>
    <row r="106" spans="7:12">
      <c r="G106" s="398"/>
      <c r="H106" s="378"/>
      <c r="I106" s="378"/>
      <c r="J106" s="398"/>
      <c r="K106" s="402"/>
      <c r="L106" s="402"/>
    </row>
    <row r="107" spans="7:12">
      <c r="G107" s="398"/>
      <c r="H107" s="378"/>
      <c r="I107" s="378"/>
      <c r="J107" s="398"/>
      <c r="K107" s="402"/>
      <c r="L107" s="402"/>
    </row>
    <row r="108" spans="7:12">
      <c r="G108" s="398"/>
      <c r="H108" s="378"/>
      <c r="I108" s="378"/>
      <c r="J108" s="398"/>
      <c r="K108" s="402"/>
      <c r="L108" s="402"/>
    </row>
    <row r="109" spans="7:12">
      <c r="G109" s="398"/>
      <c r="H109" s="378"/>
      <c r="I109" s="378"/>
      <c r="J109" s="398"/>
      <c r="K109" s="402"/>
      <c r="L109" s="402"/>
    </row>
    <row r="110" spans="7:12">
      <c r="G110" s="398"/>
      <c r="H110" s="378"/>
      <c r="I110" s="378"/>
      <c r="J110" s="398"/>
      <c r="K110" s="402"/>
      <c r="L110" s="402"/>
    </row>
    <row r="111" spans="7:12">
      <c r="G111" s="398"/>
      <c r="H111" s="378"/>
      <c r="I111" s="378"/>
      <c r="J111" s="398"/>
      <c r="K111" s="402"/>
      <c r="L111" s="402"/>
    </row>
    <row r="112" spans="7:12">
      <c r="G112" s="398"/>
      <c r="H112" s="378"/>
      <c r="I112" s="378"/>
      <c r="J112" s="398"/>
      <c r="K112" s="402"/>
      <c r="L112" s="402"/>
    </row>
    <row r="113" spans="7:12">
      <c r="G113" s="398"/>
      <c r="H113" s="378"/>
      <c r="I113" s="378"/>
      <c r="J113" s="398"/>
      <c r="K113" s="402"/>
      <c r="L113" s="402"/>
    </row>
    <row r="114" spans="7:12">
      <c r="G114" s="398"/>
      <c r="H114" s="378"/>
      <c r="I114" s="378"/>
      <c r="J114" s="398"/>
      <c r="K114" s="402"/>
      <c r="L114" s="402"/>
    </row>
    <row r="115" spans="7:12">
      <c r="G115" s="398"/>
      <c r="H115" s="378"/>
      <c r="I115" s="378"/>
      <c r="J115" s="398"/>
      <c r="K115" s="402"/>
      <c r="L115" s="402"/>
    </row>
    <row r="116" spans="7:12">
      <c r="G116" s="398"/>
      <c r="H116" s="378"/>
      <c r="I116" s="378"/>
      <c r="J116" s="398"/>
      <c r="K116" s="402"/>
      <c r="L116" s="402"/>
    </row>
    <row r="117" spans="7:12">
      <c r="G117" s="398"/>
      <c r="H117" s="378"/>
      <c r="I117" s="378"/>
      <c r="J117" s="398"/>
      <c r="K117" s="402"/>
      <c r="L117" s="402"/>
    </row>
    <row r="118" spans="7:12">
      <c r="G118" s="398"/>
      <c r="H118" s="378"/>
      <c r="I118" s="378"/>
      <c r="J118" s="398"/>
      <c r="K118" s="402"/>
      <c r="L118" s="402"/>
    </row>
    <row r="119" spans="7:12">
      <c r="G119" s="398"/>
      <c r="H119" s="378"/>
      <c r="I119" s="378"/>
      <c r="J119" s="398"/>
      <c r="K119" s="402"/>
      <c r="L119" s="402"/>
    </row>
    <row r="120" spans="7:12">
      <c r="G120" s="398"/>
      <c r="H120" s="378"/>
      <c r="I120" s="378"/>
      <c r="J120" s="398"/>
      <c r="K120" s="402"/>
      <c r="L120" s="402"/>
    </row>
    <row r="121" spans="7:12">
      <c r="G121" s="398"/>
      <c r="H121" s="378"/>
      <c r="I121" s="378"/>
      <c r="J121" s="398"/>
      <c r="K121" s="402"/>
      <c r="L121" s="402"/>
    </row>
    <row r="122" spans="7:12">
      <c r="G122" s="398"/>
      <c r="H122" s="378"/>
      <c r="I122" s="378"/>
      <c r="J122" s="398"/>
      <c r="K122" s="402"/>
      <c r="L122" s="402"/>
    </row>
    <row r="123" spans="7:12">
      <c r="G123" s="398"/>
      <c r="H123" s="378"/>
      <c r="I123" s="378"/>
      <c r="J123" s="398"/>
      <c r="K123" s="402"/>
      <c r="L123" s="402"/>
    </row>
    <row r="124" spans="7:12">
      <c r="G124" s="398"/>
      <c r="H124" s="378"/>
      <c r="I124" s="378"/>
      <c r="J124" s="398"/>
      <c r="K124" s="402"/>
      <c r="L124" s="402"/>
    </row>
    <row r="125" spans="7:12">
      <c r="G125" s="398"/>
      <c r="H125" s="378"/>
      <c r="I125" s="378"/>
      <c r="J125" s="398"/>
      <c r="K125" s="402"/>
      <c r="L125" s="402"/>
    </row>
    <row r="126" spans="7:12">
      <c r="G126" s="398"/>
      <c r="H126" s="378"/>
      <c r="I126" s="378"/>
      <c r="J126" s="398"/>
      <c r="K126" s="402"/>
      <c r="L126" s="402"/>
    </row>
    <row r="127" spans="7:12">
      <c r="G127" s="398"/>
      <c r="H127" s="378"/>
      <c r="I127" s="378"/>
      <c r="J127" s="398"/>
      <c r="K127" s="402"/>
      <c r="L127" s="402"/>
    </row>
    <row r="128" spans="7:12">
      <c r="G128" s="398"/>
      <c r="H128" s="378"/>
      <c r="I128" s="378"/>
      <c r="J128" s="398"/>
      <c r="K128" s="402"/>
      <c r="L128" s="402"/>
    </row>
    <row r="129" spans="7:12">
      <c r="G129" s="398"/>
      <c r="H129" s="378"/>
      <c r="I129" s="378"/>
      <c r="J129" s="398"/>
      <c r="K129" s="402"/>
      <c r="L129" s="402"/>
    </row>
    <row r="130" spans="7:12">
      <c r="G130" s="398"/>
      <c r="H130" s="378"/>
      <c r="I130" s="378"/>
      <c r="J130" s="398"/>
      <c r="K130" s="402"/>
      <c r="L130" s="402"/>
    </row>
    <row r="131" spans="7:12">
      <c r="G131" s="398"/>
      <c r="H131" s="378"/>
      <c r="I131" s="378"/>
      <c r="J131" s="398"/>
      <c r="K131" s="402"/>
      <c r="L131" s="402"/>
    </row>
    <row r="132" spans="7:12">
      <c r="G132" s="398"/>
      <c r="H132" s="378"/>
      <c r="I132" s="378"/>
      <c r="J132" s="398"/>
      <c r="K132" s="402"/>
      <c r="L132" s="402"/>
    </row>
    <row r="133" spans="7:12">
      <c r="G133" s="398"/>
      <c r="H133" s="378"/>
      <c r="I133" s="378"/>
      <c r="J133" s="398"/>
      <c r="K133" s="402"/>
      <c r="L133" s="402"/>
    </row>
    <row r="134" spans="7:12">
      <c r="G134" s="398"/>
      <c r="H134" s="378"/>
      <c r="I134" s="378"/>
      <c r="J134" s="398"/>
      <c r="K134" s="402"/>
      <c r="L134" s="402"/>
    </row>
    <row r="135" spans="7:12">
      <c r="G135" s="398"/>
      <c r="H135" s="378"/>
      <c r="I135" s="378"/>
      <c r="J135" s="398"/>
      <c r="K135" s="402"/>
      <c r="L135" s="402"/>
    </row>
    <row r="136" spans="7:12">
      <c r="G136" s="398"/>
      <c r="H136" s="378"/>
      <c r="I136" s="378"/>
      <c r="J136" s="398"/>
      <c r="K136" s="402"/>
      <c r="L136" s="402"/>
    </row>
    <row r="137" spans="7:12">
      <c r="G137" s="398"/>
      <c r="H137" s="378"/>
      <c r="I137" s="378"/>
      <c r="J137" s="398"/>
      <c r="K137" s="402"/>
      <c r="L137" s="402"/>
    </row>
    <row r="138" spans="7:12">
      <c r="G138" s="398"/>
      <c r="H138" s="378"/>
      <c r="I138" s="378"/>
      <c r="J138" s="398"/>
      <c r="K138" s="402"/>
      <c r="L138" s="402"/>
    </row>
    <row r="139" spans="7:12">
      <c r="G139" s="398"/>
      <c r="H139" s="378"/>
      <c r="I139" s="378"/>
      <c r="J139" s="398"/>
      <c r="K139" s="402"/>
      <c r="L139" s="402"/>
    </row>
    <row r="140" spans="7:12">
      <c r="G140" s="398"/>
      <c r="H140" s="378"/>
      <c r="I140" s="378"/>
      <c r="J140" s="398"/>
      <c r="K140" s="402"/>
      <c r="L140" s="402"/>
    </row>
    <row r="141" spans="7:12">
      <c r="G141" s="398"/>
      <c r="H141" s="378"/>
      <c r="I141" s="378"/>
      <c r="J141" s="398"/>
      <c r="K141" s="402"/>
      <c r="L141" s="402"/>
    </row>
    <row r="142" spans="7:12">
      <c r="G142" s="398"/>
      <c r="H142" s="378"/>
      <c r="I142" s="378"/>
      <c r="J142" s="398"/>
      <c r="K142" s="402"/>
      <c r="L142" s="402"/>
    </row>
    <row r="143" spans="7:12">
      <c r="G143" s="398"/>
      <c r="H143" s="378"/>
      <c r="I143" s="378"/>
      <c r="J143" s="398"/>
      <c r="K143" s="402"/>
      <c r="L143" s="402"/>
    </row>
    <row r="144" spans="7:12">
      <c r="G144" s="398"/>
      <c r="H144" s="378"/>
      <c r="I144" s="378"/>
      <c r="J144" s="398"/>
      <c r="K144" s="402"/>
      <c r="L144" s="402"/>
    </row>
    <row r="145" spans="7:12">
      <c r="G145" s="398"/>
      <c r="H145" s="378"/>
      <c r="I145" s="378"/>
      <c r="J145" s="398"/>
      <c r="K145" s="402"/>
      <c r="L145" s="402"/>
    </row>
    <row r="146" spans="7:12">
      <c r="G146" s="398"/>
      <c r="H146" s="378"/>
      <c r="I146" s="378"/>
      <c r="J146" s="398"/>
      <c r="K146" s="402"/>
      <c r="L146" s="402"/>
    </row>
    <row r="147" spans="7:12">
      <c r="G147" s="398"/>
      <c r="H147" s="378"/>
      <c r="I147" s="378"/>
      <c r="J147" s="398"/>
      <c r="K147" s="402"/>
      <c r="L147" s="402"/>
    </row>
    <row r="148" spans="7:12">
      <c r="G148" s="398"/>
      <c r="H148" s="378"/>
      <c r="I148" s="378"/>
      <c r="J148" s="398"/>
      <c r="K148" s="402"/>
      <c r="L148" s="402"/>
    </row>
    <row r="149" spans="7:12">
      <c r="G149" s="398"/>
      <c r="H149" s="378"/>
      <c r="I149" s="378"/>
      <c r="J149" s="398"/>
      <c r="K149" s="402"/>
      <c r="L149" s="402"/>
    </row>
    <row r="150" spans="7:12">
      <c r="G150" s="398"/>
      <c r="H150" s="378"/>
      <c r="I150" s="378"/>
      <c r="J150" s="398"/>
      <c r="K150" s="402"/>
      <c r="L150" s="402"/>
    </row>
    <row r="151" spans="7:12">
      <c r="G151" s="398"/>
      <c r="H151" s="378"/>
      <c r="I151" s="378"/>
      <c r="J151" s="398"/>
      <c r="K151" s="402"/>
      <c r="L151" s="402"/>
    </row>
    <row r="152" spans="7:12">
      <c r="G152" s="398"/>
      <c r="H152" s="378"/>
      <c r="I152" s="378"/>
      <c r="J152" s="398"/>
      <c r="K152" s="402"/>
      <c r="L152" s="402"/>
    </row>
    <row r="153" spans="7:12">
      <c r="G153" s="398"/>
      <c r="H153" s="378"/>
      <c r="I153" s="378"/>
      <c r="J153" s="398"/>
      <c r="K153" s="402"/>
      <c r="L153" s="402"/>
    </row>
    <row r="154" spans="7:12">
      <c r="G154" s="398"/>
      <c r="H154" s="378"/>
      <c r="I154" s="378"/>
      <c r="J154" s="398"/>
      <c r="K154" s="402"/>
      <c r="L154" s="402"/>
    </row>
    <row r="155" spans="7:12">
      <c r="G155" s="398"/>
      <c r="H155" s="378"/>
      <c r="I155" s="378"/>
      <c r="J155" s="398"/>
      <c r="K155" s="402"/>
      <c r="L155" s="402"/>
    </row>
    <row r="156" spans="7:12">
      <c r="G156" s="398"/>
      <c r="H156" s="378"/>
      <c r="I156" s="378"/>
      <c r="J156" s="398"/>
      <c r="K156" s="402"/>
      <c r="L156" s="402"/>
    </row>
    <row r="157" spans="7:12">
      <c r="G157" s="398"/>
      <c r="H157" s="378"/>
      <c r="I157" s="378"/>
      <c r="J157" s="398"/>
      <c r="K157" s="402"/>
      <c r="L157" s="402"/>
    </row>
    <row r="158" spans="7:12">
      <c r="G158" s="398"/>
      <c r="H158" s="378"/>
      <c r="I158" s="378"/>
      <c r="J158" s="398"/>
      <c r="K158" s="402"/>
      <c r="L158" s="402"/>
    </row>
    <row r="159" spans="7:12">
      <c r="G159" s="398"/>
      <c r="H159" s="378"/>
      <c r="I159" s="378"/>
      <c r="J159" s="398"/>
      <c r="K159" s="402"/>
      <c r="L159" s="402"/>
    </row>
    <row r="160" spans="7:12">
      <c r="G160" s="398"/>
      <c r="H160" s="378"/>
      <c r="I160" s="378"/>
      <c r="J160" s="398"/>
      <c r="K160" s="402"/>
      <c r="L160" s="402"/>
    </row>
    <row r="161" spans="7:12">
      <c r="G161" s="398"/>
      <c r="H161" s="378"/>
      <c r="I161" s="378"/>
      <c r="J161" s="398"/>
      <c r="K161" s="402"/>
      <c r="L161" s="402"/>
    </row>
    <row r="162" spans="7:12">
      <c r="G162" s="398"/>
      <c r="H162" s="378"/>
      <c r="I162" s="378"/>
      <c r="J162" s="398"/>
      <c r="K162" s="402"/>
      <c r="L162" s="402"/>
    </row>
    <row r="163" spans="7:12">
      <c r="G163" s="398"/>
      <c r="H163" s="378"/>
      <c r="I163" s="378"/>
      <c r="J163" s="398"/>
      <c r="K163" s="402"/>
      <c r="L163" s="402"/>
    </row>
    <row r="164" spans="7:12">
      <c r="G164" s="398"/>
      <c r="H164" s="378"/>
      <c r="I164" s="378"/>
      <c r="J164" s="398"/>
      <c r="K164" s="402"/>
      <c r="L164" s="402"/>
    </row>
    <row r="165" spans="7:12">
      <c r="G165" s="398"/>
      <c r="H165" s="378"/>
      <c r="I165" s="378"/>
      <c r="J165" s="398"/>
      <c r="K165" s="402"/>
      <c r="L165" s="402"/>
    </row>
    <row r="166" spans="7:12">
      <c r="G166" s="398"/>
      <c r="H166" s="378"/>
      <c r="I166" s="378"/>
      <c r="J166" s="398"/>
      <c r="K166" s="402"/>
      <c r="L166" s="402"/>
    </row>
    <row r="167" spans="7:12">
      <c r="G167" s="398"/>
      <c r="H167" s="378"/>
      <c r="I167" s="378"/>
      <c r="J167" s="398"/>
      <c r="K167" s="402"/>
      <c r="L167" s="402"/>
    </row>
    <row r="168" spans="7:12">
      <c r="G168" s="398"/>
      <c r="H168" s="378"/>
      <c r="I168" s="378"/>
      <c r="J168" s="398"/>
      <c r="K168" s="402"/>
      <c r="L168" s="402"/>
    </row>
    <row r="169" spans="7:12">
      <c r="G169" s="398"/>
      <c r="H169" s="378"/>
      <c r="I169" s="378"/>
      <c r="J169" s="398"/>
      <c r="K169" s="402"/>
      <c r="L169" s="402"/>
    </row>
    <row r="170" spans="7:12">
      <c r="G170" s="398"/>
      <c r="H170" s="378"/>
      <c r="I170" s="378"/>
      <c r="J170" s="398"/>
      <c r="K170" s="402"/>
      <c r="L170" s="402"/>
    </row>
    <row r="171" spans="7:12">
      <c r="G171" s="398"/>
      <c r="H171" s="378"/>
      <c r="I171" s="378"/>
      <c r="J171" s="398"/>
      <c r="K171" s="402"/>
      <c r="L171" s="402"/>
    </row>
    <row r="172" spans="7:12">
      <c r="G172" s="398"/>
      <c r="H172" s="378"/>
      <c r="I172" s="378"/>
      <c r="J172" s="398"/>
      <c r="K172" s="402"/>
      <c r="L172" s="402"/>
    </row>
    <row r="173" spans="7:12">
      <c r="G173" s="398"/>
      <c r="H173" s="378"/>
      <c r="I173" s="378"/>
      <c r="J173" s="398"/>
      <c r="K173" s="402"/>
      <c r="L173" s="402"/>
    </row>
    <row r="174" spans="7:12">
      <c r="G174" s="398"/>
      <c r="H174" s="378"/>
      <c r="I174" s="378"/>
      <c r="J174" s="398"/>
      <c r="K174" s="402"/>
      <c r="L174" s="402"/>
    </row>
    <row r="175" spans="7:12">
      <c r="G175" s="398"/>
      <c r="H175" s="378"/>
      <c r="I175" s="378"/>
      <c r="J175" s="398"/>
      <c r="K175" s="402"/>
      <c r="L175" s="402"/>
    </row>
    <row r="176" spans="7:12">
      <c r="G176" s="398"/>
      <c r="H176" s="378"/>
      <c r="I176" s="378"/>
      <c r="J176" s="398"/>
      <c r="K176" s="402"/>
      <c r="L176" s="402"/>
    </row>
    <row r="177" spans="7:12">
      <c r="G177" s="398"/>
      <c r="H177" s="378"/>
      <c r="I177" s="378"/>
      <c r="J177" s="398"/>
      <c r="K177" s="402"/>
      <c r="L177" s="402"/>
    </row>
    <row r="178" spans="7:12">
      <c r="G178" s="398"/>
      <c r="H178" s="378"/>
      <c r="I178" s="378"/>
      <c r="J178" s="398"/>
      <c r="K178" s="402"/>
      <c r="L178" s="402"/>
    </row>
    <row r="179" spans="7:12">
      <c r="G179" s="398"/>
      <c r="H179" s="378"/>
      <c r="I179" s="378"/>
      <c r="J179" s="398"/>
      <c r="K179" s="402"/>
      <c r="L179" s="402"/>
    </row>
    <row r="180" spans="7:12">
      <c r="G180" s="398"/>
      <c r="H180" s="378"/>
      <c r="I180" s="378"/>
      <c r="J180" s="398"/>
      <c r="K180" s="402"/>
      <c r="L180" s="402"/>
    </row>
    <row r="181" spans="7:12">
      <c r="G181" s="398"/>
      <c r="H181" s="378"/>
      <c r="I181" s="378"/>
      <c r="J181" s="398"/>
      <c r="K181" s="402"/>
      <c r="L181" s="402"/>
    </row>
    <row r="182" spans="7:12">
      <c r="G182" s="398"/>
      <c r="H182" s="378"/>
      <c r="I182" s="378"/>
      <c r="J182" s="398"/>
      <c r="K182" s="402"/>
      <c r="L182" s="402"/>
    </row>
    <row r="183" spans="7:12">
      <c r="G183" s="398"/>
      <c r="H183" s="378"/>
      <c r="I183" s="378"/>
      <c r="J183" s="398"/>
      <c r="K183" s="402"/>
      <c r="L183" s="402"/>
    </row>
    <row r="184" spans="7:12">
      <c r="G184" s="398"/>
      <c r="H184" s="378"/>
      <c r="I184" s="378"/>
      <c r="J184" s="398"/>
      <c r="K184" s="402"/>
      <c r="L184" s="402"/>
    </row>
    <row r="185" spans="7:12">
      <c r="G185" s="398"/>
      <c r="H185" s="378"/>
      <c r="I185" s="378"/>
      <c r="J185" s="398"/>
      <c r="K185" s="402"/>
      <c r="L185" s="402"/>
    </row>
    <row r="186" spans="7:12">
      <c r="G186" s="398"/>
      <c r="H186" s="378"/>
      <c r="I186" s="378"/>
      <c r="J186" s="398"/>
      <c r="K186" s="402"/>
      <c r="L186" s="402"/>
    </row>
    <row r="187" spans="7:12">
      <c r="G187" s="398"/>
      <c r="H187" s="378"/>
      <c r="I187" s="378"/>
      <c r="J187" s="398"/>
      <c r="K187" s="402"/>
      <c r="L187" s="402"/>
    </row>
    <row r="188" spans="7:12">
      <c r="G188" s="398"/>
      <c r="H188" s="378"/>
      <c r="I188" s="378"/>
      <c r="J188" s="398"/>
      <c r="K188" s="402"/>
      <c r="L188" s="402"/>
    </row>
    <row r="189" spans="7:12">
      <c r="G189" s="398"/>
      <c r="H189" s="378"/>
      <c r="I189" s="378"/>
      <c r="J189" s="398"/>
      <c r="K189" s="402"/>
      <c r="L189" s="402"/>
    </row>
    <row r="190" spans="7:12">
      <c r="G190" s="398"/>
      <c r="H190" s="378"/>
      <c r="I190" s="378"/>
      <c r="J190" s="398"/>
      <c r="K190" s="402"/>
      <c r="L190" s="402"/>
    </row>
    <row r="191" spans="7:12">
      <c r="G191" s="398"/>
      <c r="H191" s="378"/>
      <c r="I191" s="378"/>
      <c r="J191" s="398"/>
      <c r="K191" s="402"/>
      <c r="L191" s="402"/>
    </row>
    <row r="192" spans="7:12">
      <c r="G192" s="398"/>
      <c r="H192" s="378"/>
      <c r="I192" s="378"/>
      <c r="J192" s="398"/>
      <c r="K192" s="402"/>
      <c r="L192" s="402"/>
    </row>
    <row r="193" spans="7:12">
      <c r="G193" s="398"/>
      <c r="H193" s="378"/>
      <c r="I193" s="378"/>
      <c r="J193" s="398"/>
      <c r="K193" s="402"/>
      <c r="L193" s="402"/>
    </row>
    <row r="194" spans="7:12">
      <c r="G194" s="398"/>
      <c r="H194" s="378"/>
      <c r="I194" s="378"/>
      <c r="J194" s="398"/>
      <c r="K194" s="402"/>
      <c r="L194" s="402"/>
    </row>
    <row r="195" spans="7:12">
      <c r="G195" s="398"/>
      <c r="H195" s="378"/>
      <c r="I195" s="378"/>
      <c r="J195" s="398"/>
      <c r="K195" s="402"/>
      <c r="L195" s="402"/>
    </row>
    <row r="196" spans="7:12">
      <c r="G196" s="398"/>
      <c r="H196" s="378"/>
      <c r="I196" s="378"/>
      <c r="J196" s="398"/>
      <c r="K196" s="402"/>
      <c r="L196" s="402"/>
    </row>
    <row r="197" spans="7:12">
      <c r="G197" s="398"/>
      <c r="H197" s="378"/>
      <c r="I197" s="378"/>
      <c r="J197" s="398"/>
      <c r="K197" s="402"/>
      <c r="L197" s="402"/>
    </row>
    <row r="198" spans="7:12">
      <c r="G198" s="398"/>
      <c r="H198" s="378"/>
      <c r="I198" s="378"/>
      <c r="J198" s="398"/>
      <c r="K198" s="402"/>
      <c r="L198" s="402"/>
    </row>
    <row r="199" spans="7:12">
      <c r="G199" s="398"/>
      <c r="H199" s="378"/>
      <c r="I199" s="378"/>
      <c r="J199" s="398"/>
      <c r="K199" s="402"/>
      <c r="L199" s="402"/>
    </row>
    <row r="200" spans="7:12">
      <c r="G200" s="398"/>
      <c r="H200" s="378"/>
      <c r="I200" s="378"/>
      <c r="J200" s="398"/>
      <c r="K200" s="402"/>
      <c r="L200" s="402"/>
    </row>
    <row r="201" spans="7:12">
      <c r="G201" s="398"/>
      <c r="H201" s="378"/>
      <c r="I201" s="378"/>
      <c r="J201" s="398"/>
      <c r="K201" s="402"/>
      <c r="L201" s="402"/>
    </row>
    <row r="202" spans="7:12">
      <c r="G202" s="398"/>
      <c r="H202" s="378"/>
      <c r="I202" s="378"/>
      <c r="J202" s="398"/>
      <c r="K202" s="402"/>
      <c r="L202" s="402"/>
    </row>
    <row r="203" spans="7:12">
      <c r="G203" s="398"/>
      <c r="H203" s="378"/>
      <c r="I203" s="378"/>
      <c r="J203" s="398"/>
      <c r="K203" s="402"/>
      <c r="L203" s="402"/>
    </row>
    <row r="204" spans="7:12">
      <c r="G204" s="398"/>
      <c r="H204" s="378"/>
      <c r="I204" s="378"/>
      <c r="J204" s="398"/>
      <c r="K204" s="402"/>
      <c r="L204" s="402"/>
    </row>
    <row r="205" spans="7:12">
      <c r="G205" s="398"/>
      <c r="H205" s="378"/>
      <c r="I205" s="378"/>
      <c r="J205" s="398"/>
      <c r="K205" s="402"/>
      <c r="L205" s="402"/>
    </row>
    <row r="206" spans="7:12">
      <c r="G206" s="398"/>
      <c r="H206" s="378"/>
      <c r="I206" s="378"/>
      <c r="J206" s="398"/>
      <c r="K206" s="402"/>
      <c r="L206" s="402"/>
    </row>
    <row r="207" spans="7:12">
      <c r="G207" s="398"/>
      <c r="H207" s="378"/>
      <c r="I207" s="378"/>
      <c r="J207" s="398"/>
      <c r="K207" s="402"/>
      <c r="L207" s="402"/>
    </row>
    <row r="208" spans="7:12">
      <c r="G208" s="398"/>
      <c r="H208" s="378"/>
      <c r="I208" s="378"/>
      <c r="J208" s="398"/>
      <c r="K208" s="402"/>
      <c r="L208" s="402"/>
    </row>
    <row r="209" spans="7:12">
      <c r="G209" s="398"/>
      <c r="H209" s="378"/>
      <c r="I209" s="378"/>
      <c r="J209" s="398"/>
      <c r="K209" s="402"/>
      <c r="L209" s="402"/>
    </row>
    <row r="210" spans="7:12">
      <c r="G210" s="398"/>
      <c r="H210" s="378"/>
      <c r="I210" s="378"/>
      <c r="J210" s="398"/>
      <c r="K210" s="402"/>
      <c r="L210" s="402"/>
    </row>
    <row r="211" spans="7:12">
      <c r="G211" s="398"/>
      <c r="H211" s="378"/>
      <c r="I211" s="378"/>
      <c r="J211" s="398"/>
      <c r="K211" s="402"/>
      <c r="L211" s="402"/>
    </row>
    <row r="212" spans="7:12">
      <c r="G212" s="398"/>
      <c r="H212" s="378"/>
      <c r="I212" s="378"/>
      <c r="J212" s="398"/>
      <c r="K212" s="402"/>
      <c r="L212" s="402"/>
    </row>
    <row r="213" spans="7:12">
      <c r="G213" s="398"/>
      <c r="H213" s="378"/>
      <c r="I213" s="378"/>
      <c r="J213" s="398"/>
      <c r="K213" s="402"/>
      <c r="L213" s="402"/>
    </row>
    <row r="214" spans="7:12">
      <c r="G214" s="398"/>
      <c r="H214" s="378"/>
      <c r="I214" s="378"/>
      <c r="J214" s="398"/>
      <c r="K214" s="402"/>
      <c r="L214" s="402"/>
    </row>
    <row r="215" spans="7:12">
      <c r="G215" s="398"/>
      <c r="H215" s="378"/>
      <c r="I215" s="378"/>
      <c r="J215" s="398"/>
      <c r="K215" s="402"/>
      <c r="L215" s="402"/>
    </row>
    <row r="216" spans="7:12">
      <c r="G216" s="398"/>
      <c r="H216" s="378"/>
      <c r="I216" s="378"/>
      <c r="J216" s="398"/>
      <c r="K216" s="402"/>
      <c r="L216" s="402"/>
    </row>
    <row r="217" spans="7:12">
      <c r="G217" s="398"/>
      <c r="H217" s="378"/>
      <c r="I217" s="378"/>
      <c r="J217" s="398"/>
      <c r="K217" s="402"/>
      <c r="L217" s="402"/>
    </row>
    <row r="218" spans="7:12">
      <c r="G218" s="398"/>
      <c r="H218" s="378"/>
      <c r="I218" s="378"/>
      <c r="J218" s="398"/>
      <c r="K218" s="402"/>
      <c r="L218" s="402"/>
    </row>
    <row r="219" spans="7:12">
      <c r="G219" s="398"/>
      <c r="H219" s="378"/>
      <c r="I219" s="378"/>
      <c r="J219" s="398"/>
      <c r="K219" s="402"/>
      <c r="L219" s="402"/>
    </row>
    <row r="220" spans="7:12">
      <c r="G220" s="398"/>
      <c r="H220" s="378"/>
      <c r="I220" s="378"/>
      <c r="J220" s="398"/>
      <c r="K220" s="402"/>
      <c r="L220" s="402"/>
    </row>
    <row r="221" spans="7:12">
      <c r="G221" s="398"/>
      <c r="H221" s="378"/>
      <c r="I221" s="378"/>
      <c r="J221" s="398"/>
      <c r="K221" s="402"/>
      <c r="L221" s="402"/>
    </row>
    <row r="222" spans="7:12">
      <c r="G222" s="398"/>
      <c r="H222" s="378"/>
      <c r="I222" s="378"/>
      <c r="J222" s="398"/>
      <c r="K222" s="402"/>
      <c r="L222" s="402"/>
    </row>
    <row r="223" spans="7:12">
      <c r="G223" s="398"/>
      <c r="H223" s="378"/>
      <c r="I223" s="378"/>
      <c r="J223" s="398"/>
      <c r="K223" s="402"/>
      <c r="L223" s="402"/>
    </row>
    <row r="224" spans="7:12">
      <c r="G224" s="398"/>
      <c r="H224" s="378"/>
      <c r="I224" s="378"/>
      <c r="J224" s="398"/>
      <c r="K224" s="402"/>
      <c r="L224" s="402"/>
    </row>
    <row r="225" spans="7:12">
      <c r="G225" s="398"/>
      <c r="H225" s="378"/>
      <c r="I225" s="378"/>
      <c r="J225" s="398"/>
      <c r="K225" s="402"/>
      <c r="L225" s="402"/>
    </row>
    <row r="226" spans="7:12">
      <c r="G226" s="398"/>
      <c r="H226" s="378"/>
      <c r="I226" s="378"/>
      <c r="J226" s="398"/>
      <c r="K226" s="402"/>
      <c r="L226" s="402"/>
    </row>
    <row r="227" spans="7:12">
      <c r="G227" s="398"/>
      <c r="H227" s="378"/>
      <c r="I227" s="378"/>
      <c r="J227" s="398"/>
      <c r="K227" s="402"/>
      <c r="L227" s="402"/>
    </row>
    <row r="228" spans="7:12">
      <c r="G228" s="398"/>
      <c r="H228" s="378"/>
      <c r="I228" s="378"/>
      <c r="J228" s="398"/>
      <c r="K228" s="402"/>
      <c r="L228" s="402"/>
    </row>
    <row r="229" spans="7:12">
      <c r="G229" s="398"/>
      <c r="H229" s="378"/>
      <c r="I229" s="378"/>
      <c r="J229" s="398"/>
      <c r="K229" s="402"/>
      <c r="L229" s="402"/>
    </row>
    <row r="230" spans="7:12">
      <c r="G230" s="398"/>
      <c r="H230" s="378"/>
      <c r="I230" s="378"/>
      <c r="J230" s="398"/>
      <c r="K230" s="402"/>
      <c r="L230" s="402"/>
    </row>
    <row r="231" spans="7:12">
      <c r="G231" s="398"/>
      <c r="H231" s="378"/>
      <c r="I231" s="378"/>
      <c r="J231" s="398"/>
      <c r="K231" s="402"/>
      <c r="L231" s="402"/>
    </row>
    <row r="232" spans="7:12">
      <c r="G232" s="398"/>
      <c r="H232" s="378"/>
      <c r="I232" s="378"/>
      <c r="J232" s="398"/>
      <c r="K232" s="402"/>
      <c r="L232" s="402"/>
    </row>
    <row r="233" spans="7:12">
      <c r="G233" s="398"/>
      <c r="H233" s="378"/>
      <c r="I233" s="378"/>
      <c r="J233" s="398"/>
      <c r="K233" s="402"/>
      <c r="L233" s="402"/>
    </row>
    <row r="234" spans="7:12">
      <c r="G234" s="398"/>
      <c r="H234" s="378"/>
      <c r="I234" s="378"/>
      <c r="J234" s="398"/>
      <c r="K234" s="402"/>
      <c r="L234" s="402"/>
    </row>
    <row r="235" spans="7:12">
      <c r="G235" s="398"/>
      <c r="H235" s="378"/>
      <c r="I235" s="378"/>
      <c r="J235" s="398"/>
      <c r="K235" s="402"/>
      <c r="L235" s="402"/>
    </row>
    <row r="236" spans="7:12">
      <c r="G236" s="398"/>
      <c r="H236" s="378"/>
      <c r="I236" s="378"/>
      <c r="J236" s="398"/>
      <c r="K236" s="402"/>
      <c r="L236" s="402"/>
    </row>
    <row r="237" spans="7:12">
      <c r="G237" s="398"/>
      <c r="H237" s="378"/>
      <c r="I237" s="378"/>
      <c r="J237" s="398"/>
      <c r="K237" s="402"/>
      <c r="L237" s="402"/>
    </row>
    <row r="238" spans="7:12">
      <c r="G238" s="398"/>
      <c r="H238" s="378"/>
      <c r="I238" s="378"/>
      <c r="J238" s="398"/>
      <c r="K238" s="402"/>
      <c r="L238" s="402"/>
    </row>
    <row r="239" spans="7:12">
      <c r="G239" s="398"/>
      <c r="H239" s="378"/>
      <c r="I239" s="378"/>
      <c r="J239" s="398"/>
      <c r="K239" s="402"/>
      <c r="L239" s="402"/>
    </row>
    <row r="240" spans="7:12">
      <c r="G240" s="398"/>
      <c r="H240" s="378"/>
      <c r="I240" s="378"/>
      <c r="J240" s="398"/>
      <c r="K240" s="402"/>
      <c r="L240" s="402"/>
    </row>
    <row r="241" spans="7:12">
      <c r="G241" s="398"/>
      <c r="H241" s="378"/>
      <c r="I241" s="378"/>
      <c r="J241" s="398"/>
      <c r="K241" s="402"/>
      <c r="L241" s="402"/>
    </row>
    <row r="242" spans="7:12">
      <c r="G242" s="398"/>
      <c r="H242" s="378"/>
      <c r="I242" s="378"/>
      <c r="J242" s="398"/>
      <c r="K242" s="402"/>
      <c r="L242" s="402"/>
    </row>
    <row r="243" spans="7:12">
      <c r="G243" s="398"/>
      <c r="H243" s="378"/>
      <c r="I243" s="378"/>
      <c r="J243" s="398"/>
      <c r="K243" s="402"/>
      <c r="L243" s="402"/>
    </row>
    <row r="244" spans="7:12">
      <c r="G244" s="398"/>
      <c r="H244" s="378"/>
      <c r="I244" s="378"/>
      <c r="J244" s="398"/>
      <c r="K244" s="402"/>
      <c r="L244" s="402"/>
    </row>
    <row r="245" spans="7:12">
      <c r="G245" s="398"/>
      <c r="H245" s="378"/>
      <c r="I245" s="378"/>
      <c r="J245" s="398"/>
      <c r="K245" s="402"/>
      <c r="L245" s="402"/>
    </row>
    <row r="246" spans="7:12">
      <c r="G246" s="398"/>
      <c r="H246" s="378"/>
      <c r="I246" s="378"/>
      <c r="J246" s="398"/>
      <c r="K246" s="402"/>
      <c r="L246" s="402"/>
    </row>
    <row r="247" spans="7:12">
      <c r="G247" s="398"/>
      <c r="H247" s="378"/>
      <c r="I247" s="378"/>
      <c r="J247" s="398"/>
      <c r="K247" s="402"/>
      <c r="L247" s="402"/>
    </row>
    <row r="248" spans="7:12">
      <c r="G248" s="398"/>
      <c r="H248" s="378"/>
      <c r="I248" s="378"/>
      <c r="J248" s="398"/>
      <c r="K248" s="402"/>
      <c r="L248" s="402"/>
    </row>
    <row r="249" spans="7:12">
      <c r="G249" s="398"/>
      <c r="H249" s="378"/>
      <c r="I249" s="378"/>
      <c r="J249" s="398"/>
      <c r="K249" s="402"/>
      <c r="L249" s="402"/>
    </row>
    <row r="250" spans="7:12">
      <c r="G250" s="398"/>
      <c r="H250" s="378"/>
      <c r="I250" s="378"/>
      <c r="J250" s="398"/>
      <c r="K250" s="402"/>
      <c r="L250" s="402"/>
    </row>
    <row r="251" spans="7:12">
      <c r="G251" s="398"/>
      <c r="H251" s="378"/>
      <c r="I251" s="378"/>
      <c r="J251" s="398"/>
      <c r="K251" s="402"/>
      <c r="L251" s="402"/>
    </row>
    <row r="252" spans="7:12">
      <c r="G252" s="398"/>
      <c r="H252" s="378"/>
      <c r="I252" s="378"/>
      <c r="J252" s="398"/>
      <c r="K252" s="402"/>
      <c r="L252" s="402"/>
    </row>
    <row r="253" spans="7:12">
      <c r="G253" s="398"/>
      <c r="H253" s="378"/>
      <c r="I253" s="378"/>
      <c r="J253" s="398"/>
      <c r="K253" s="402"/>
      <c r="L253" s="402"/>
    </row>
    <row r="254" spans="7:12">
      <c r="G254" s="398"/>
      <c r="H254" s="378"/>
      <c r="I254" s="378"/>
      <c r="J254" s="398"/>
      <c r="K254" s="402"/>
      <c r="L254" s="402"/>
    </row>
    <row r="255" spans="7:12">
      <c r="G255" s="398"/>
      <c r="H255" s="378"/>
      <c r="I255" s="378"/>
      <c r="J255" s="398"/>
      <c r="K255" s="402"/>
      <c r="L255" s="402"/>
    </row>
    <row r="256" spans="7:12">
      <c r="G256" s="398"/>
      <c r="H256" s="378"/>
      <c r="I256" s="378"/>
      <c r="J256" s="398"/>
      <c r="K256" s="402"/>
      <c r="L256" s="402"/>
    </row>
    <row r="257" spans="7:12">
      <c r="G257" s="398"/>
      <c r="H257" s="378"/>
      <c r="I257" s="378"/>
      <c r="J257" s="398"/>
      <c r="K257" s="402"/>
      <c r="L257" s="402"/>
    </row>
    <row r="258" spans="7:12">
      <c r="G258" s="398"/>
      <c r="H258" s="378"/>
      <c r="I258" s="378"/>
      <c r="J258" s="398"/>
      <c r="K258" s="402"/>
      <c r="L258" s="402"/>
    </row>
    <row r="259" spans="7:12">
      <c r="G259" s="398"/>
      <c r="H259" s="378"/>
      <c r="I259" s="378"/>
      <c r="J259" s="398"/>
      <c r="K259" s="402"/>
      <c r="L259" s="402"/>
    </row>
    <row r="260" spans="7:12">
      <c r="G260" s="398"/>
      <c r="H260" s="378"/>
      <c r="I260" s="378"/>
      <c r="J260" s="398"/>
      <c r="K260" s="402"/>
      <c r="L260" s="402"/>
    </row>
    <row r="261" spans="7:12">
      <c r="G261" s="398"/>
      <c r="H261" s="378"/>
      <c r="I261" s="378"/>
      <c r="J261" s="398"/>
      <c r="K261" s="402"/>
      <c r="L261" s="402"/>
    </row>
    <row r="262" spans="7:12">
      <c r="G262" s="398"/>
      <c r="H262" s="378"/>
      <c r="I262" s="378"/>
      <c r="J262" s="398"/>
      <c r="K262" s="402"/>
      <c r="L262" s="402"/>
    </row>
    <row r="263" spans="7:12">
      <c r="G263" s="398"/>
      <c r="H263" s="378"/>
      <c r="I263" s="378"/>
      <c r="J263" s="398"/>
      <c r="K263" s="402"/>
      <c r="L263" s="402"/>
    </row>
    <row r="264" spans="7:12">
      <c r="G264" s="398"/>
      <c r="H264" s="378"/>
      <c r="I264" s="378"/>
      <c r="J264" s="398"/>
      <c r="K264" s="402"/>
      <c r="L264" s="402"/>
    </row>
    <row r="265" spans="7:12">
      <c r="G265" s="398"/>
      <c r="H265" s="378"/>
      <c r="I265" s="378"/>
      <c r="J265" s="398"/>
      <c r="K265" s="402"/>
      <c r="L265" s="402"/>
    </row>
    <row r="266" spans="7:12">
      <c r="G266" s="398"/>
      <c r="H266" s="378"/>
      <c r="I266" s="378"/>
      <c r="J266" s="398"/>
      <c r="K266" s="402"/>
      <c r="L266" s="402"/>
    </row>
    <row r="267" spans="7:12">
      <c r="G267" s="398"/>
      <c r="H267" s="378"/>
      <c r="I267" s="378"/>
      <c r="J267" s="398"/>
      <c r="K267" s="402"/>
      <c r="L267" s="402"/>
    </row>
    <row r="268" spans="7:12">
      <c r="G268" s="398"/>
      <c r="H268" s="378"/>
      <c r="I268" s="378"/>
      <c r="J268" s="398"/>
      <c r="K268" s="402"/>
      <c r="L268" s="402"/>
    </row>
    <row r="269" spans="7:12">
      <c r="G269" s="398"/>
      <c r="H269" s="378"/>
      <c r="I269" s="378"/>
      <c r="J269" s="398"/>
      <c r="K269" s="402"/>
      <c r="L269" s="402"/>
    </row>
    <row r="270" spans="7:12">
      <c r="G270" s="398"/>
      <c r="H270" s="378"/>
      <c r="I270" s="378"/>
      <c r="J270" s="398"/>
      <c r="K270" s="402"/>
      <c r="L270" s="402"/>
    </row>
    <row r="271" spans="7:12">
      <c r="G271" s="398"/>
      <c r="H271" s="378"/>
      <c r="I271" s="378"/>
      <c r="J271" s="398"/>
      <c r="K271" s="402"/>
      <c r="L271" s="402"/>
    </row>
    <row r="272" spans="7:12">
      <c r="G272" s="398"/>
      <c r="H272" s="378"/>
      <c r="I272" s="378"/>
      <c r="J272" s="398"/>
      <c r="K272" s="402"/>
      <c r="L272" s="402"/>
    </row>
    <row r="273" spans="7:12">
      <c r="G273" s="398"/>
      <c r="H273" s="378"/>
      <c r="I273" s="378"/>
      <c r="J273" s="398"/>
      <c r="K273" s="402"/>
      <c r="L273" s="402"/>
    </row>
    <row r="274" spans="7:12">
      <c r="G274" s="398"/>
      <c r="H274" s="378"/>
      <c r="I274" s="378"/>
      <c r="J274" s="398"/>
      <c r="K274" s="402"/>
      <c r="L274" s="402"/>
    </row>
    <row r="275" spans="7:12">
      <c r="G275" s="398"/>
      <c r="H275" s="378"/>
      <c r="I275" s="378"/>
      <c r="J275" s="398"/>
      <c r="K275" s="402"/>
      <c r="L275" s="402"/>
    </row>
    <row r="276" spans="7:12">
      <c r="G276" s="398"/>
      <c r="H276" s="378"/>
      <c r="I276" s="378"/>
      <c r="J276" s="398"/>
      <c r="K276" s="402"/>
      <c r="L276" s="402"/>
    </row>
    <row r="277" spans="7:12">
      <c r="G277" s="398"/>
      <c r="H277" s="378"/>
      <c r="I277" s="378"/>
      <c r="J277" s="398"/>
      <c r="K277" s="402"/>
      <c r="L277" s="402"/>
    </row>
    <row r="278" spans="7:12">
      <c r="G278" s="398"/>
      <c r="H278" s="378"/>
      <c r="I278" s="378"/>
      <c r="J278" s="398"/>
      <c r="K278" s="402"/>
      <c r="L278" s="402"/>
    </row>
    <row r="279" spans="7:12">
      <c r="G279" s="398"/>
      <c r="H279" s="378"/>
      <c r="I279" s="378"/>
      <c r="J279" s="398"/>
      <c r="K279" s="402"/>
      <c r="L279" s="402"/>
    </row>
    <row r="280" spans="7:12">
      <c r="G280" s="398"/>
      <c r="H280" s="378"/>
      <c r="I280" s="378"/>
      <c r="J280" s="398"/>
      <c r="K280" s="402"/>
      <c r="L280" s="402"/>
    </row>
    <row r="281" spans="7:12">
      <c r="G281" s="398"/>
      <c r="H281" s="378"/>
      <c r="I281" s="378"/>
      <c r="J281" s="398"/>
      <c r="K281" s="402"/>
      <c r="L281" s="402"/>
    </row>
    <row r="282" spans="7:12">
      <c r="G282" s="398"/>
      <c r="H282" s="378"/>
      <c r="I282" s="378"/>
      <c r="J282" s="398"/>
      <c r="K282" s="402"/>
      <c r="L282" s="402"/>
    </row>
    <row r="283" spans="7:12">
      <c r="G283" s="398"/>
      <c r="H283" s="378"/>
      <c r="I283" s="378"/>
      <c r="J283" s="398"/>
      <c r="K283" s="402"/>
      <c r="L283" s="402"/>
    </row>
    <row r="284" spans="7:12">
      <c r="G284" s="398"/>
      <c r="H284" s="378"/>
      <c r="I284" s="378"/>
      <c r="J284" s="398"/>
      <c r="K284" s="402"/>
      <c r="L284" s="402"/>
    </row>
    <row r="285" spans="7:12">
      <c r="G285" s="398"/>
      <c r="H285" s="378"/>
      <c r="I285" s="378"/>
      <c r="J285" s="398"/>
      <c r="K285" s="402"/>
      <c r="L285" s="402"/>
    </row>
    <row r="286" spans="7:12">
      <c r="G286" s="398"/>
      <c r="H286" s="378"/>
      <c r="I286" s="378"/>
      <c r="J286" s="398"/>
      <c r="K286" s="402"/>
      <c r="L286" s="402"/>
    </row>
    <row r="287" spans="7:12">
      <c r="G287" s="398"/>
      <c r="H287" s="378"/>
      <c r="I287" s="378"/>
      <c r="J287" s="398"/>
      <c r="K287" s="402"/>
      <c r="L287" s="402"/>
    </row>
    <row r="288" spans="7:12">
      <c r="G288" s="398"/>
      <c r="H288" s="378"/>
      <c r="I288" s="378"/>
      <c r="J288" s="398"/>
      <c r="K288" s="402"/>
      <c r="L288" s="402"/>
    </row>
    <row r="289" spans="7:12">
      <c r="G289" s="398"/>
      <c r="H289" s="378"/>
      <c r="I289" s="378"/>
      <c r="J289" s="398"/>
      <c r="K289" s="402"/>
      <c r="L289" s="402"/>
    </row>
    <row r="290" spans="7:12">
      <c r="G290" s="398"/>
      <c r="H290" s="378"/>
      <c r="I290" s="378"/>
      <c r="J290" s="398"/>
      <c r="K290" s="402"/>
      <c r="L290" s="402"/>
    </row>
    <row r="291" spans="7:12">
      <c r="G291" s="398"/>
      <c r="H291" s="378"/>
      <c r="I291" s="378"/>
      <c r="J291" s="398"/>
      <c r="K291" s="402"/>
      <c r="L291" s="402"/>
    </row>
    <row r="292" spans="7:12">
      <c r="G292" s="398"/>
      <c r="H292" s="378"/>
      <c r="I292" s="378"/>
      <c r="J292" s="398"/>
      <c r="K292" s="402"/>
      <c r="L292" s="402"/>
    </row>
    <row r="293" spans="7:12">
      <c r="G293" s="398"/>
      <c r="H293" s="378"/>
      <c r="I293" s="378"/>
      <c r="J293" s="398"/>
      <c r="K293" s="402"/>
      <c r="L293" s="402"/>
    </row>
    <row r="294" spans="7:12">
      <c r="G294" s="398"/>
      <c r="H294" s="378"/>
      <c r="I294" s="378"/>
      <c r="J294" s="398"/>
      <c r="K294" s="402"/>
      <c r="L294" s="402"/>
    </row>
    <row r="295" spans="7:12">
      <c r="G295" s="398"/>
      <c r="H295" s="378"/>
      <c r="I295" s="378"/>
      <c r="J295" s="398"/>
      <c r="K295" s="402"/>
      <c r="L295" s="402"/>
    </row>
    <row r="296" spans="7:12">
      <c r="G296" s="398"/>
      <c r="H296" s="378"/>
      <c r="I296" s="378"/>
      <c r="J296" s="398"/>
      <c r="K296" s="402"/>
      <c r="L296" s="402"/>
    </row>
    <row r="297" spans="7:12">
      <c r="G297" s="398"/>
      <c r="H297" s="378"/>
      <c r="I297" s="378"/>
      <c r="J297" s="398"/>
      <c r="K297" s="402"/>
      <c r="L297" s="402"/>
    </row>
    <row r="298" spans="7:12">
      <c r="G298" s="398"/>
      <c r="H298" s="378"/>
      <c r="I298" s="378"/>
      <c r="J298" s="398"/>
      <c r="K298" s="402"/>
      <c r="L298" s="402"/>
    </row>
    <row r="299" spans="7:12">
      <c r="G299" s="398"/>
      <c r="H299" s="378"/>
      <c r="I299" s="378"/>
      <c r="J299" s="398"/>
      <c r="K299" s="402"/>
      <c r="L299" s="402"/>
    </row>
    <row r="300" spans="7:12">
      <c r="G300" s="398"/>
      <c r="H300" s="378"/>
      <c r="I300" s="378"/>
      <c r="J300" s="398"/>
      <c r="K300" s="402"/>
      <c r="L300" s="402"/>
    </row>
    <row r="301" spans="7:12">
      <c r="G301" s="398"/>
      <c r="H301" s="378"/>
      <c r="I301" s="378"/>
      <c r="J301" s="398"/>
      <c r="K301" s="402"/>
      <c r="L301" s="402"/>
    </row>
    <row r="302" spans="7:12">
      <c r="G302" s="398"/>
      <c r="H302" s="378"/>
      <c r="I302" s="378"/>
      <c r="J302" s="398"/>
      <c r="K302" s="402"/>
      <c r="L302" s="402"/>
    </row>
    <row r="303" spans="7:12">
      <c r="G303" s="398"/>
      <c r="H303" s="378"/>
      <c r="I303" s="378"/>
      <c r="J303" s="398"/>
      <c r="K303" s="402"/>
      <c r="L303" s="402"/>
    </row>
    <row r="304" spans="7:12">
      <c r="G304" s="398"/>
      <c r="H304" s="378"/>
      <c r="I304" s="378"/>
      <c r="J304" s="398"/>
      <c r="K304" s="402"/>
      <c r="L304" s="402"/>
    </row>
    <row r="305" spans="7:12">
      <c r="G305" s="398"/>
      <c r="H305" s="378"/>
      <c r="I305" s="378"/>
      <c r="J305" s="398"/>
      <c r="K305" s="402"/>
      <c r="L305" s="402"/>
    </row>
    <row r="306" spans="7:12">
      <c r="G306" s="398"/>
      <c r="H306" s="378"/>
      <c r="I306" s="378"/>
      <c r="J306" s="398"/>
      <c r="K306" s="402"/>
      <c r="L306" s="402"/>
    </row>
    <row r="307" spans="7:12">
      <c r="G307" s="398"/>
      <c r="H307" s="378"/>
      <c r="I307" s="378"/>
      <c r="J307" s="398"/>
      <c r="K307" s="402"/>
      <c r="L307" s="402"/>
    </row>
    <row r="308" spans="7:12">
      <c r="G308" s="398"/>
      <c r="H308" s="378"/>
      <c r="I308" s="378"/>
      <c r="J308" s="398"/>
      <c r="K308" s="402"/>
      <c r="L308" s="402"/>
    </row>
    <row r="309" spans="7:12">
      <c r="G309" s="398"/>
      <c r="H309" s="378"/>
      <c r="I309" s="378"/>
      <c r="J309" s="398"/>
      <c r="K309" s="402"/>
      <c r="L309" s="402"/>
    </row>
    <row r="310" spans="7:12">
      <c r="G310" s="398"/>
      <c r="H310" s="378"/>
      <c r="I310" s="378"/>
      <c r="J310" s="398"/>
      <c r="K310" s="402"/>
      <c r="L310" s="402"/>
    </row>
    <row r="311" spans="7:12">
      <c r="G311" s="398"/>
      <c r="H311" s="378"/>
      <c r="I311" s="378"/>
      <c r="J311" s="398"/>
      <c r="K311" s="402"/>
      <c r="L311" s="402"/>
    </row>
    <row r="312" spans="7:12">
      <c r="G312" s="398"/>
      <c r="H312" s="378"/>
      <c r="I312" s="378"/>
      <c r="J312" s="398"/>
      <c r="K312" s="402"/>
      <c r="L312" s="402"/>
    </row>
    <row r="313" spans="7:12">
      <c r="G313" s="398"/>
      <c r="H313" s="378"/>
      <c r="I313" s="378"/>
      <c r="J313" s="398"/>
      <c r="K313" s="402"/>
      <c r="L313" s="402"/>
    </row>
    <row r="314" spans="7:12">
      <c r="G314" s="398"/>
      <c r="H314" s="378"/>
      <c r="I314" s="378"/>
      <c r="J314" s="398"/>
      <c r="K314" s="402"/>
      <c r="L314" s="402"/>
    </row>
    <row r="315" spans="7:12">
      <c r="G315" s="398"/>
      <c r="H315" s="378"/>
      <c r="I315" s="378"/>
      <c r="J315" s="398"/>
      <c r="K315" s="402"/>
      <c r="L315" s="402"/>
    </row>
    <row r="316" spans="7:12">
      <c r="G316" s="398"/>
      <c r="H316" s="378"/>
      <c r="I316" s="378"/>
      <c r="J316" s="398"/>
      <c r="K316" s="402"/>
      <c r="L316" s="402"/>
    </row>
    <row r="317" spans="7:12">
      <c r="G317" s="398"/>
      <c r="H317" s="378"/>
      <c r="I317" s="378"/>
      <c r="J317" s="398"/>
      <c r="K317" s="402"/>
      <c r="L317" s="402"/>
    </row>
    <row r="318" spans="7:12">
      <c r="G318" s="398"/>
      <c r="H318" s="378"/>
      <c r="I318" s="378"/>
      <c r="J318" s="398"/>
      <c r="K318" s="402"/>
      <c r="L318" s="402"/>
    </row>
    <row r="319" spans="7:12">
      <c r="G319" s="398"/>
      <c r="H319" s="378"/>
      <c r="I319" s="378"/>
      <c r="J319" s="398"/>
      <c r="K319" s="402"/>
      <c r="L319" s="402"/>
    </row>
    <row r="320" spans="7:12">
      <c r="G320" s="398"/>
      <c r="H320" s="378"/>
      <c r="I320" s="378"/>
      <c r="J320" s="398"/>
      <c r="K320" s="402"/>
      <c r="L320" s="402"/>
    </row>
    <row r="321" spans="7:12">
      <c r="G321" s="398"/>
      <c r="H321" s="378"/>
      <c r="I321" s="378"/>
      <c r="J321" s="398"/>
      <c r="K321" s="402"/>
      <c r="L321" s="402"/>
    </row>
    <row r="322" spans="7:12">
      <c r="G322" s="398"/>
      <c r="H322" s="378"/>
      <c r="I322" s="378"/>
      <c r="J322" s="398"/>
      <c r="K322" s="402"/>
      <c r="L322" s="402"/>
    </row>
    <row r="323" spans="7:12">
      <c r="G323" s="398"/>
      <c r="H323" s="378"/>
      <c r="I323" s="378"/>
      <c r="J323" s="398"/>
      <c r="K323" s="402"/>
      <c r="L323" s="402"/>
    </row>
    <row r="324" spans="7:12">
      <c r="G324" s="398"/>
      <c r="H324" s="378"/>
      <c r="I324" s="378"/>
      <c r="J324" s="398"/>
      <c r="K324" s="402"/>
      <c r="L324" s="402"/>
    </row>
    <row r="325" spans="7:12">
      <c r="G325" s="398"/>
      <c r="H325" s="378"/>
      <c r="I325" s="378"/>
      <c r="J325" s="398"/>
      <c r="K325" s="402"/>
      <c r="L325" s="402"/>
    </row>
    <row r="326" spans="7:12">
      <c r="G326" s="398"/>
      <c r="H326" s="378"/>
      <c r="I326" s="378"/>
      <c r="J326" s="398"/>
      <c r="K326" s="402"/>
      <c r="L326" s="402"/>
    </row>
    <row r="327" spans="7:12">
      <c r="G327" s="398"/>
      <c r="H327" s="378"/>
      <c r="I327" s="378"/>
      <c r="J327" s="398"/>
      <c r="K327" s="402"/>
      <c r="L327" s="402"/>
    </row>
    <row r="328" spans="7:12">
      <c r="G328" s="398"/>
      <c r="H328" s="378"/>
      <c r="I328" s="378"/>
      <c r="J328" s="398"/>
      <c r="K328" s="402"/>
      <c r="L328" s="402"/>
    </row>
    <row r="329" spans="7:12">
      <c r="G329" s="398"/>
      <c r="H329" s="378"/>
      <c r="I329" s="378"/>
      <c r="J329" s="398"/>
      <c r="K329" s="402"/>
      <c r="L329" s="402"/>
    </row>
    <row r="330" spans="7:12">
      <c r="G330" s="398"/>
      <c r="H330" s="378"/>
      <c r="I330" s="378"/>
      <c r="J330" s="398"/>
      <c r="K330" s="402"/>
      <c r="L330" s="402"/>
    </row>
    <row r="331" spans="7:12">
      <c r="G331" s="398"/>
      <c r="H331" s="378"/>
      <c r="I331" s="378"/>
      <c r="J331" s="398"/>
      <c r="K331" s="402"/>
      <c r="L331" s="402"/>
    </row>
    <row r="332" spans="7:12">
      <c r="G332" s="398"/>
      <c r="H332" s="378"/>
      <c r="I332" s="378"/>
      <c r="J332" s="398"/>
      <c r="K332" s="402"/>
      <c r="L332" s="402"/>
    </row>
    <row r="333" spans="7:12">
      <c r="G333" s="398"/>
      <c r="H333" s="378"/>
      <c r="I333" s="378"/>
      <c r="J333" s="398"/>
      <c r="K333" s="402"/>
      <c r="L333" s="402"/>
    </row>
    <row r="334" spans="7:12">
      <c r="G334" s="398"/>
      <c r="H334" s="378"/>
      <c r="I334" s="378"/>
      <c r="J334" s="398"/>
      <c r="K334" s="402"/>
      <c r="L334" s="402"/>
    </row>
    <row r="335" spans="7:12">
      <c r="G335" s="398"/>
      <c r="H335" s="378"/>
      <c r="I335" s="378"/>
      <c r="J335" s="398"/>
      <c r="K335" s="402"/>
      <c r="L335" s="402"/>
    </row>
    <row r="336" spans="7:12">
      <c r="G336" s="398"/>
      <c r="H336" s="378"/>
      <c r="I336" s="378"/>
      <c r="J336" s="398"/>
      <c r="K336" s="402"/>
      <c r="L336" s="402"/>
    </row>
    <row r="337" spans="7:12">
      <c r="G337" s="398"/>
      <c r="H337" s="378"/>
      <c r="I337" s="378"/>
      <c r="J337" s="398"/>
      <c r="K337" s="402"/>
      <c r="L337" s="402"/>
    </row>
    <row r="338" spans="7:12">
      <c r="G338" s="398"/>
      <c r="H338" s="378"/>
      <c r="I338" s="378"/>
      <c r="J338" s="398"/>
      <c r="K338" s="402"/>
      <c r="L338" s="402"/>
    </row>
    <row r="339" spans="7:12">
      <c r="G339" s="398"/>
      <c r="H339" s="378"/>
      <c r="I339" s="378"/>
      <c r="J339" s="398"/>
      <c r="K339" s="402"/>
      <c r="L339" s="402"/>
    </row>
    <row r="340" spans="7:12">
      <c r="G340" s="398"/>
      <c r="H340" s="378"/>
      <c r="I340" s="378"/>
      <c r="J340" s="398"/>
      <c r="K340" s="402"/>
      <c r="L340" s="402"/>
    </row>
    <row r="341" spans="7:12">
      <c r="G341" s="398"/>
      <c r="H341" s="378"/>
      <c r="I341" s="378"/>
      <c r="J341" s="398"/>
      <c r="K341" s="402"/>
      <c r="L341" s="402"/>
    </row>
    <row r="342" spans="7:12">
      <c r="G342" s="398"/>
      <c r="H342" s="378"/>
      <c r="I342" s="378"/>
      <c r="J342" s="398"/>
      <c r="K342" s="402"/>
      <c r="L342" s="402"/>
    </row>
    <row r="343" spans="7:12">
      <c r="G343" s="398"/>
      <c r="H343" s="378"/>
      <c r="I343" s="378"/>
      <c r="J343" s="398"/>
      <c r="K343" s="402"/>
      <c r="L343" s="402"/>
    </row>
    <row r="344" spans="7:12">
      <c r="G344" s="398"/>
      <c r="H344" s="378"/>
      <c r="I344" s="378"/>
      <c r="J344" s="398"/>
      <c r="K344" s="402"/>
      <c r="L344" s="402"/>
    </row>
    <row r="345" spans="7:12">
      <c r="G345" s="398"/>
      <c r="H345" s="378"/>
      <c r="I345" s="378"/>
      <c r="J345" s="398"/>
      <c r="K345" s="402"/>
      <c r="L345" s="402"/>
    </row>
    <row r="346" spans="7:12">
      <c r="G346" s="398"/>
      <c r="H346" s="378"/>
      <c r="I346" s="378"/>
      <c r="J346" s="398"/>
      <c r="K346" s="402"/>
      <c r="L346" s="402"/>
    </row>
    <row r="347" spans="7:12">
      <c r="G347" s="398"/>
      <c r="H347" s="378"/>
      <c r="I347" s="378"/>
      <c r="J347" s="398"/>
      <c r="K347" s="402"/>
      <c r="L347" s="402"/>
    </row>
    <row r="348" spans="7:12">
      <c r="G348" s="398"/>
      <c r="H348" s="378"/>
      <c r="I348" s="378"/>
      <c r="J348" s="398"/>
      <c r="K348" s="402"/>
      <c r="L348" s="402"/>
    </row>
    <row r="349" spans="7:12">
      <c r="G349" s="398"/>
      <c r="H349" s="378"/>
      <c r="I349" s="378"/>
      <c r="J349" s="398"/>
      <c r="K349" s="402"/>
      <c r="L349" s="402"/>
    </row>
    <row r="350" spans="7:12">
      <c r="G350" s="398"/>
      <c r="H350" s="378"/>
      <c r="I350" s="378"/>
      <c r="J350" s="398"/>
      <c r="K350" s="402"/>
      <c r="L350" s="402"/>
    </row>
    <row r="351" spans="7:12">
      <c r="G351" s="398"/>
      <c r="H351" s="378"/>
      <c r="I351" s="378"/>
      <c r="J351" s="398"/>
      <c r="K351" s="402"/>
      <c r="L351" s="402"/>
    </row>
    <row r="352" spans="7:12">
      <c r="G352" s="398"/>
      <c r="H352" s="378"/>
      <c r="I352" s="378"/>
      <c r="J352" s="398"/>
      <c r="K352" s="402"/>
      <c r="L352" s="402"/>
    </row>
    <row r="353" spans="7:12">
      <c r="G353" s="398"/>
      <c r="H353" s="378"/>
      <c r="I353" s="378"/>
      <c r="J353" s="398"/>
      <c r="K353" s="402"/>
      <c r="L353" s="402"/>
    </row>
    <row r="354" spans="7:12">
      <c r="G354" s="398"/>
      <c r="H354" s="378"/>
      <c r="I354" s="378"/>
      <c r="J354" s="398"/>
      <c r="K354" s="402"/>
      <c r="L354" s="402"/>
    </row>
    <row r="355" spans="7:12">
      <c r="G355" s="398"/>
      <c r="H355" s="378"/>
      <c r="I355" s="378"/>
      <c r="J355" s="398"/>
      <c r="K355" s="402"/>
      <c r="L355" s="402"/>
    </row>
    <row r="356" spans="7:12">
      <c r="G356" s="398"/>
      <c r="H356" s="378"/>
      <c r="I356" s="378"/>
      <c r="J356" s="398"/>
      <c r="K356" s="402"/>
      <c r="L356" s="402"/>
    </row>
    <row r="357" spans="7:12">
      <c r="G357" s="398"/>
      <c r="H357" s="378"/>
      <c r="I357" s="378"/>
      <c r="J357" s="398"/>
      <c r="K357" s="402"/>
      <c r="L357" s="402"/>
    </row>
    <row r="358" spans="7:12">
      <c r="G358" s="398"/>
      <c r="H358" s="378"/>
      <c r="I358" s="378"/>
      <c r="J358" s="398"/>
      <c r="K358" s="402"/>
      <c r="L358" s="402"/>
    </row>
    <row r="359" spans="7:12">
      <c r="G359" s="398"/>
      <c r="H359" s="378"/>
      <c r="I359" s="378"/>
      <c r="J359" s="398"/>
      <c r="K359" s="402"/>
      <c r="L359" s="402"/>
    </row>
    <row r="360" spans="7:12">
      <c r="G360" s="398"/>
      <c r="H360" s="378"/>
      <c r="I360" s="378"/>
      <c r="J360" s="398"/>
      <c r="K360" s="402"/>
      <c r="L360" s="402"/>
    </row>
    <row r="361" spans="7:12">
      <c r="G361" s="398"/>
      <c r="H361" s="378"/>
      <c r="I361" s="378"/>
      <c r="J361" s="398"/>
      <c r="K361" s="402"/>
      <c r="L361" s="402"/>
    </row>
    <row r="362" spans="7:12">
      <c r="G362" s="398"/>
      <c r="H362" s="378"/>
      <c r="I362" s="378"/>
      <c r="J362" s="398"/>
      <c r="K362" s="402"/>
      <c r="L362" s="402"/>
    </row>
    <row r="363" spans="7:12">
      <c r="G363" s="398"/>
      <c r="H363" s="378"/>
      <c r="I363" s="378"/>
      <c r="J363" s="398"/>
      <c r="K363" s="402"/>
      <c r="L363" s="402"/>
    </row>
    <row r="364" spans="7:12">
      <c r="G364" s="398"/>
      <c r="H364" s="378"/>
      <c r="I364" s="378"/>
      <c r="J364" s="398"/>
      <c r="K364" s="402"/>
      <c r="L364" s="402"/>
    </row>
    <row r="365" spans="7:12">
      <c r="G365" s="398"/>
      <c r="H365" s="378"/>
      <c r="I365" s="378"/>
      <c r="J365" s="398"/>
      <c r="K365" s="402"/>
      <c r="L365" s="402"/>
    </row>
    <row r="366" spans="7:12">
      <c r="G366" s="398"/>
      <c r="H366" s="378"/>
      <c r="I366" s="378"/>
      <c r="J366" s="398"/>
      <c r="K366" s="402"/>
      <c r="L366" s="402"/>
    </row>
    <row r="367" spans="7:12">
      <c r="G367" s="398"/>
      <c r="H367" s="378"/>
      <c r="I367" s="378"/>
      <c r="J367" s="398"/>
      <c r="K367" s="402"/>
      <c r="L367" s="402"/>
    </row>
    <row r="368" spans="7:12">
      <c r="G368" s="398"/>
      <c r="H368" s="378"/>
      <c r="I368" s="378"/>
      <c r="J368" s="398"/>
      <c r="K368" s="402"/>
      <c r="L368" s="402"/>
    </row>
    <row r="369" spans="7:12">
      <c r="G369" s="398"/>
      <c r="H369" s="378"/>
      <c r="I369" s="378"/>
      <c r="J369" s="398"/>
      <c r="K369" s="402"/>
      <c r="L369" s="402"/>
    </row>
    <row r="370" spans="7:12">
      <c r="G370" s="398"/>
      <c r="H370" s="378"/>
      <c r="I370" s="378"/>
      <c r="J370" s="398"/>
      <c r="K370" s="402"/>
      <c r="L370" s="402"/>
    </row>
    <row r="371" spans="7:12">
      <c r="G371" s="398"/>
      <c r="H371" s="378"/>
      <c r="I371" s="378"/>
      <c r="J371" s="398"/>
      <c r="K371" s="402"/>
      <c r="L371" s="402"/>
    </row>
    <row r="372" spans="7:12">
      <c r="G372" s="398"/>
      <c r="H372" s="378"/>
      <c r="I372" s="378"/>
      <c r="J372" s="398"/>
      <c r="K372" s="402"/>
      <c r="L372" s="402"/>
    </row>
    <row r="373" spans="7:12">
      <c r="G373" s="398"/>
      <c r="H373" s="378"/>
      <c r="I373" s="378"/>
      <c r="J373" s="398"/>
      <c r="K373" s="402"/>
      <c r="L373" s="402"/>
    </row>
    <row r="374" spans="7:12">
      <c r="G374" s="398"/>
      <c r="H374" s="378"/>
      <c r="I374" s="378"/>
      <c r="J374" s="398"/>
      <c r="K374" s="402"/>
      <c r="L374" s="402"/>
    </row>
    <row r="375" spans="7:12">
      <c r="G375" s="398"/>
      <c r="H375" s="378"/>
      <c r="I375" s="378"/>
      <c r="J375" s="398"/>
      <c r="K375" s="402"/>
      <c r="L375" s="402"/>
    </row>
    <row r="376" spans="7:12">
      <c r="G376" s="398"/>
      <c r="H376" s="378"/>
      <c r="I376" s="378"/>
      <c r="J376" s="398"/>
      <c r="K376" s="402"/>
      <c r="L376" s="402"/>
    </row>
    <row r="377" spans="7:12">
      <c r="G377" s="398"/>
      <c r="H377" s="378"/>
      <c r="I377" s="378"/>
      <c r="J377" s="398"/>
      <c r="K377" s="402"/>
      <c r="L377" s="402"/>
    </row>
    <row r="378" spans="7:12">
      <c r="G378" s="398"/>
      <c r="H378" s="378"/>
      <c r="I378" s="378"/>
      <c r="J378" s="398"/>
      <c r="K378" s="402"/>
      <c r="L378" s="402"/>
    </row>
    <row r="379" spans="7:12">
      <c r="G379" s="398"/>
      <c r="H379" s="378"/>
      <c r="I379" s="378"/>
      <c r="J379" s="398"/>
      <c r="K379" s="402"/>
      <c r="L379" s="402"/>
    </row>
    <row r="380" spans="7:12">
      <c r="G380" s="398"/>
      <c r="H380" s="378"/>
      <c r="I380" s="378"/>
      <c r="J380" s="398"/>
      <c r="K380" s="402"/>
      <c r="L380" s="402"/>
    </row>
    <row r="381" spans="7:12">
      <c r="G381" s="398"/>
      <c r="H381" s="378"/>
      <c r="I381" s="378"/>
      <c r="J381" s="398"/>
      <c r="K381" s="402"/>
      <c r="L381" s="402"/>
    </row>
    <row r="382" spans="7:12">
      <c r="G382" s="398"/>
      <c r="H382" s="378"/>
      <c r="I382" s="378"/>
      <c r="J382" s="398"/>
      <c r="K382" s="402"/>
      <c r="L382" s="402"/>
    </row>
    <row r="383" spans="7:12">
      <c r="G383" s="398"/>
      <c r="H383" s="378"/>
      <c r="I383" s="378"/>
      <c r="J383" s="398"/>
      <c r="K383" s="402"/>
      <c r="L383" s="402"/>
    </row>
    <row r="384" spans="7:12">
      <c r="G384" s="398"/>
      <c r="H384" s="378"/>
      <c r="I384" s="378"/>
      <c r="J384" s="398"/>
      <c r="K384" s="402"/>
      <c r="L384" s="402"/>
    </row>
    <row r="385" spans="7:12">
      <c r="G385" s="398"/>
      <c r="H385" s="378"/>
      <c r="I385" s="378"/>
      <c r="J385" s="398"/>
      <c r="K385" s="402"/>
      <c r="L385" s="402"/>
    </row>
    <row r="386" spans="7:12">
      <c r="G386" s="398"/>
      <c r="H386" s="378"/>
      <c r="I386" s="378"/>
      <c r="J386" s="398"/>
      <c r="K386" s="402"/>
      <c r="L386" s="402"/>
    </row>
    <row r="387" spans="7:12">
      <c r="G387" s="398"/>
      <c r="H387" s="378"/>
      <c r="I387" s="378"/>
      <c r="J387" s="398"/>
      <c r="K387" s="402"/>
      <c r="L387" s="402"/>
    </row>
    <row r="388" spans="7:12">
      <c r="G388" s="398"/>
      <c r="H388" s="378"/>
      <c r="I388" s="378"/>
      <c r="J388" s="398"/>
      <c r="K388" s="402"/>
      <c r="L388" s="402"/>
    </row>
    <row r="389" spans="7:12">
      <c r="G389" s="398"/>
      <c r="H389" s="378"/>
      <c r="I389" s="378"/>
      <c r="J389" s="398"/>
      <c r="K389" s="402"/>
      <c r="L389" s="402"/>
    </row>
    <row r="390" spans="7:12">
      <c r="G390" s="398"/>
      <c r="H390" s="378"/>
      <c r="I390" s="378"/>
      <c r="J390" s="398"/>
      <c r="K390" s="402"/>
      <c r="L390" s="402"/>
    </row>
    <row r="391" spans="7:12">
      <c r="G391" s="398"/>
      <c r="H391" s="378"/>
      <c r="I391" s="378"/>
      <c r="J391" s="398"/>
      <c r="K391" s="402"/>
      <c r="L391" s="402"/>
    </row>
    <row r="392" spans="7:12">
      <c r="G392" s="398"/>
      <c r="H392" s="378"/>
      <c r="I392" s="378"/>
      <c r="J392" s="398"/>
      <c r="K392" s="402"/>
      <c r="L392" s="402"/>
    </row>
    <row r="393" spans="7:12">
      <c r="G393" s="398"/>
      <c r="H393" s="378"/>
      <c r="I393" s="378"/>
      <c r="J393" s="398"/>
      <c r="K393" s="402"/>
      <c r="L393" s="402"/>
    </row>
    <row r="394" spans="7:12">
      <c r="G394" s="398"/>
      <c r="H394" s="378"/>
      <c r="I394" s="378"/>
      <c r="J394" s="398"/>
      <c r="K394" s="402"/>
      <c r="L394" s="402"/>
    </row>
    <row r="395" spans="7:12">
      <c r="G395" s="398"/>
      <c r="H395" s="378"/>
      <c r="I395" s="378"/>
      <c r="J395" s="398"/>
      <c r="K395" s="402"/>
      <c r="L395" s="402"/>
    </row>
    <row r="396" spans="7:12">
      <c r="G396" s="398"/>
      <c r="H396" s="378"/>
      <c r="I396" s="378"/>
      <c r="J396" s="398"/>
      <c r="K396" s="402"/>
      <c r="L396" s="402"/>
    </row>
    <row r="397" spans="7:12">
      <c r="G397" s="398"/>
      <c r="H397" s="378"/>
      <c r="I397" s="378"/>
      <c r="J397" s="398"/>
      <c r="K397" s="402"/>
      <c r="L397" s="402"/>
    </row>
    <row r="398" spans="7:12">
      <c r="G398" s="398"/>
      <c r="H398" s="378"/>
      <c r="I398" s="378"/>
      <c r="J398" s="398"/>
      <c r="K398" s="402"/>
      <c r="L398" s="402"/>
    </row>
    <row r="399" spans="7:12">
      <c r="G399" s="398"/>
      <c r="H399" s="378"/>
      <c r="I399" s="378"/>
      <c r="J399" s="398"/>
      <c r="K399" s="402"/>
      <c r="L399" s="402"/>
    </row>
    <row r="400" spans="7:12">
      <c r="G400" s="398"/>
      <c r="H400" s="378"/>
      <c r="I400" s="378"/>
      <c r="J400" s="398"/>
      <c r="K400" s="402"/>
      <c r="L400" s="402"/>
    </row>
    <row r="401" spans="7:12">
      <c r="G401" s="398"/>
      <c r="H401" s="378"/>
      <c r="I401" s="378"/>
      <c r="J401" s="398"/>
      <c r="K401" s="402"/>
      <c r="L401" s="402"/>
    </row>
    <row r="402" spans="7:12">
      <c r="G402" s="398"/>
      <c r="H402" s="378"/>
      <c r="I402" s="378"/>
      <c r="J402" s="398"/>
      <c r="K402" s="402"/>
      <c r="L402" s="402"/>
    </row>
    <row r="403" spans="7:12">
      <c r="G403" s="398"/>
      <c r="H403" s="378"/>
      <c r="I403" s="378"/>
      <c r="J403" s="398"/>
      <c r="K403" s="402"/>
      <c r="L403" s="402"/>
    </row>
    <row r="404" spans="7:12">
      <c r="G404" s="398"/>
      <c r="H404" s="378"/>
      <c r="I404" s="378"/>
      <c r="J404" s="398"/>
      <c r="K404" s="402"/>
      <c r="L404" s="402"/>
    </row>
    <row r="405" spans="7:12">
      <c r="G405" s="398"/>
      <c r="H405" s="378"/>
      <c r="I405" s="378"/>
      <c r="J405" s="398"/>
      <c r="K405" s="402"/>
      <c r="L405" s="402"/>
    </row>
    <row r="406" spans="7:12">
      <c r="G406" s="398"/>
      <c r="H406" s="378"/>
      <c r="I406" s="378"/>
      <c r="J406" s="398"/>
      <c r="K406" s="402"/>
      <c r="L406" s="402"/>
    </row>
    <row r="407" spans="7:12">
      <c r="G407" s="398"/>
      <c r="H407" s="378"/>
      <c r="I407" s="378"/>
      <c r="J407" s="398"/>
      <c r="K407" s="402"/>
      <c r="L407" s="402"/>
    </row>
    <row r="408" spans="7:12">
      <c r="G408" s="398"/>
      <c r="H408" s="378"/>
      <c r="I408" s="378"/>
      <c r="J408" s="398"/>
      <c r="K408" s="402"/>
      <c r="L408" s="402"/>
    </row>
    <row r="409" spans="7:12">
      <c r="G409" s="398"/>
      <c r="H409" s="378"/>
      <c r="I409" s="378"/>
      <c r="J409" s="398"/>
      <c r="K409" s="402"/>
      <c r="L409" s="402"/>
    </row>
    <row r="410" spans="7:12">
      <c r="G410" s="398"/>
      <c r="H410" s="378"/>
      <c r="I410" s="378"/>
      <c r="J410" s="398"/>
      <c r="K410" s="402"/>
      <c r="L410" s="402"/>
    </row>
    <row r="411" spans="7:12">
      <c r="G411" s="398"/>
      <c r="H411" s="378"/>
      <c r="I411" s="378"/>
      <c r="J411" s="398"/>
      <c r="K411" s="402"/>
      <c r="L411" s="402"/>
    </row>
    <row r="412" spans="7:12">
      <c r="G412" s="398"/>
      <c r="H412" s="378"/>
      <c r="I412" s="378"/>
      <c r="J412" s="398"/>
      <c r="K412" s="402"/>
      <c r="L412" s="402"/>
    </row>
    <row r="413" spans="7:12">
      <c r="G413" s="398"/>
      <c r="H413" s="378"/>
      <c r="I413" s="378"/>
      <c r="J413" s="398"/>
      <c r="K413" s="402"/>
      <c r="L413" s="402"/>
    </row>
    <row r="414" spans="7:12">
      <c r="G414" s="398"/>
      <c r="H414" s="378"/>
      <c r="I414" s="378"/>
      <c r="J414" s="398"/>
      <c r="K414" s="402"/>
      <c r="L414" s="402"/>
    </row>
    <row r="415" spans="7:12">
      <c r="G415" s="398"/>
      <c r="H415" s="378"/>
      <c r="I415" s="378"/>
      <c r="J415" s="398"/>
      <c r="K415" s="402"/>
      <c r="L415" s="402"/>
    </row>
    <row r="416" spans="7:12">
      <c r="G416" s="398"/>
      <c r="H416" s="378"/>
      <c r="I416" s="378"/>
      <c r="J416" s="398"/>
      <c r="K416" s="402"/>
      <c r="L416" s="402"/>
    </row>
    <row r="417" spans="7:12">
      <c r="G417" s="398"/>
      <c r="H417" s="378"/>
      <c r="I417" s="378"/>
      <c r="J417" s="398"/>
      <c r="K417" s="402"/>
      <c r="L417" s="402"/>
    </row>
    <row r="418" spans="7:12">
      <c r="G418" s="398"/>
      <c r="H418" s="378"/>
      <c r="I418" s="378"/>
      <c r="J418" s="398"/>
      <c r="K418" s="402"/>
      <c r="L418" s="402"/>
    </row>
    <row r="419" spans="7:12">
      <c r="G419" s="398"/>
      <c r="H419" s="378"/>
      <c r="I419" s="378"/>
      <c r="J419" s="398"/>
      <c r="K419" s="402"/>
      <c r="L419" s="402"/>
    </row>
    <row r="420" spans="7:12">
      <c r="G420" s="398"/>
      <c r="H420" s="378"/>
      <c r="I420" s="378"/>
      <c r="J420" s="398"/>
      <c r="K420" s="402"/>
      <c r="L420" s="402"/>
    </row>
    <row r="421" spans="7:12">
      <c r="G421" s="398"/>
      <c r="H421" s="378"/>
      <c r="I421" s="378"/>
      <c r="J421" s="398"/>
      <c r="K421" s="402"/>
      <c r="L421" s="402"/>
    </row>
    <row r="422" spans="7:12">
      <c r="G422" s="398"/>
      <c r="H422" s="378"/>
      <c r="I422" s="378"/>
      <c r="J422" s="398"/>
      <c r="K422" s="402"/>
      <c r="L422" s="402"/>
    </row>
    <row r="423" spans="7:12">
      <c r="G423" s="398"/>
      <c r="H423" s="378"/>
      <c r="I423" s="378"/>
      <c r="J423" s="398"/>
      <c r="K423" s="402"/>
      <c r="L423" s="402"/>
    </row>
    <row r="424" spans="7:12">
      <c r="G424" s="398"/>
      <c r="H424" s="378"/>
      <c r="I424" s="378"/>
      <c r="J424" s="398"/>
      <c r="K424" s="402"/>
      <c r="L424" s="402"/>
    </row>
    <row r="425" spans="7:12">
      <c r="G425" s="398"/>
      <c r="H425" s="378"/>
      <c r="I425" s="378"/>
      <c r="J425" s="398"/>
      <c r="K425" s="402"/>
      <c r="L425" s="402"/>
    </row>
    <row r="426" spans="7:12">
      <c r="G426" s="398"/>
      <c r="H426" s="378"/>
      <c r="I426" s="378"/>
      <c r="J426" s="398"/>
      <c r="K426" s="402"/>
      <c r="L426" s="402"/>
    </row>
    <row r="427" spans="7:12">
      <c r="G427" s="398"/>
      <c r="H427" s="378"/>
      <c r="I427" s="378"/>
      <c r="J427" s="398"/>
      <c r="K427" s="402"/>
      <c r="L427" s="402"/>
    </row>
    <row r="428" spans="7:12">
      <c r="G428" s="398"/>
      <c r="H428" s="378"/>
      <c r="I428" s="378"/>
      <c r="J428" s="398"/>
      <c r="K428" s="402"/>
      <c r="L428" s="402"/>
    </row>
    <row r="429" spans="7:12">
      <c r="G429" s="398"/>
      <c r="H429" s="378"/>
      <c r="I429" s="378"/>
      <c r="J429" s="398"/>
      <c r="K429" s="402"/>
      <c r="L429" s="402"/>
    </row>
    <row r="430" spans="7:12">
      <c r="G430" s="398"/>
      <c r="H430" s="378"/>
      <c r="I430" s="378"/>
      <c r="J430" s="398"/>
      <c r="K430" s="402"/>
      <c r="L430" s="402"/>
    </row>
    <row r="431" spans="7:12">
      <c r="G431" s="398"/>
      <c r="H431" s="378"/>
      <c r="I431" s="378"/>
      <c r="J431" s="398"/>
      <c r="K431" s="402"/>
      <c r="L431" s="402"/>
    </row>
    <row r="432" spans="7:12">
      <c r="G432" s="398"/>
      <c r="H432" s="378"/>
      <c r="I432" s="378"/>
      <c r="J432" s="398"/>
      <c r="K432" s="402"/>
      <c r="L432" s="402"/>
    </row>
    <row r="433" spans="7:12">
      <c r="G433" s="398"/>
      <c r="H433" s="378"/>
      <c r="I433" s="378"/>
      <c r="J433" s="398"/>
      <c r="K433" s="402"/>
      <c r="L433" s="402"/>
    </row>
    <row r="434" spans="7:12">
      <c r="G434" s="398"/>
      <c r="H434" s="378"/>
      <c r="I434" s="378"/>
      <c r="J434" s="398"/>
      <c r="K434" s="402"/>
      <c r="L434" s="402"/>
    </row>
    <row r="435" spans="7:12">
      <c r="G435" s="398"/>
      <c r="H435" s="378"/>
      <c r="I435" s="378"/>
      <c r="J435" s="398"/>
      <c r="K435" s="402"/>
      <c r="L435" s="402"/>
    </row>
    <row r="436" spans="7:12">
      <c r="G436" s="398"/>
      <c r="H436" s="378"/>
      <c r="I436" s="378"/>
      <c r="J436" s="398"/>
      <c r="K436" s="402"/>
      <c r="L436" s="402"/>
    </row>
    <row r="437" spans="7:12">
      <c r="G437" s="398"/>
      <c r="H437" s="378"/>
      <c r="I437" s="378"/>
      <c r="J437" s="398"/>
      <c r="K437" s="402"/>
      <c r="L437" s="402"/>
    </row>
    <row r="438" spans="7:12">
      <c r="G438" s="398"/>
      <c r="H438" s="378"/>
      <c r="I438" s="378"/>
      <c r="J438" s="398"/>
      <c r="K438" s="402"/>
      <c r="L438" s="402"/>
    </row>
    <row r="439" spans="7:12">
      <c r="G439" s="398"/>
      <c r="H439" s="378"/>
      <c r="I439" s="378"/>
      <c r="J439" s="398"/>
      <c r="K439" s="402"/>
      <c r="L439" s="402"/>
    </row>
    <row r="440" spans="7:12">
      <c r="G440" s="398"/>
      <c r="H440" s="378"/>
      <c r="I440" s="378"/>
      <c r="J440" s="398"/>
      <c r="K440" s="402"/>
      <c r="L440" s="402"/>
    </row>
    <row r="441" spans="7:12">
      <c r="G441" s="398"/>
      <c r="H441" s="378"/>
      <c r="I441" s="378"/>
      <c r="J441" s="398"/>
      <c r="K441" s="402"/>
      <c r="L441" s="402"/>
    </row>
    <row r="442" spans="7:12">
      <c r="G442" s="398"/>
      <c r="H442" s="378"/>
      <c r="I442" s="378"/>
      <c r="J442" s="398"/>
      <c r="K442" s="402"/>
      <c r="L442" s="402"/>
    </row>
    <row r="443" spans="7:12">
      <c r="G443" s="398"/>
      <c r="H443" s="378"/>
      <c r="I443" s="378"/>
      <c r="J443" s="398"/>
      <c r="K443" s="402"/>
      <c r="L443" s="402"/>
    </row>
    <row r="444" spans="7:12">
      <c r="G444" s="398"/>
      <c r="H444" s="378"/>
      <c r="I444" s="378"/>
      <c r="J444" s="398"/>
      <c r="K444" s="402"/>
      <c r="L444" s="402"/>
    </row>
    <row r="445" spans="7:12">
      <c r="G445" s="398"/>
      <c r="H445" s="378"/>
      <c r="I445" s="378"/>
      <c r="J445" s="398"/>
      <c r="K445" s="402"/>
      <c r="L445" s="402"/>
    </row>
    <row r="446" spans="7:12">
      <c r="G446" s="398"/>
      <c r="H446" s="378"/>
      <c r="I446" s="378"/>
      <c r="J446" s="398"/>
      <c r="K446" s="402"/>
      <c r="L446" s="402"/>
    </row>
    <row r="447" spans="7:12">
      <c r="G447" s="398"/>
      <c r="H447" s="378"/>
      <c r="I447" s="378"/>
      <c r="J447" s="398"/>
      <c r="K447" s="402"/>
      <c r="L447" s="402"/>
    </row>
    <row r="448" spans="7:12">
      <c r="G448" s="398"/>
      <c r="H448" s="378"/>
      <c r="I448" s="378"/>
      <c r="J448" s="398"/>
      <c r="K448" s="402"/>
      <c r="L448" s="402"/>
    </row>
    <row r="449" spans="7:12">
      <c r="G449" s="398"/>
      <c r="H449" s="378"/>
      <c r="I449" s="378"/>
      <c r="J449" s="398"/>
      <c r="K449" s="402"/>
      <c r="L449" s="402"/>
    </row>
    <row r="450" spans="7:12">
      <c r="G450" s="398"/>
      <c r="H450" s="378"/>
      <c r="I450" s="378"/>
      <c r="J450" s="398"/>
      <c r="K450" s="402"/>
      <c r="L450" s="402"/>
    </row>
    <row r="451" spans="7:12">
      <c r="G451" s="398"/>
      <c r="H451" s="378"/>
      <c r="I451" s="378"/>
      <c r="J451" s="398"/>
      <c r="K451" s="402"/>
      <c r="L451" s="402"/>
    </row>
    <row r="452" spans="7:12">
      <c r="G452" s="398"/>
      <c r="H452" s="378"/>
      <c r="I452" s="378"/>
      <c r="J452" s="398"/>
      <c r="K452" s="402"/>
      <c r="L452" s="402"/>
    </row>
    <row r="453" spans="7:12">
      <c r="G453" s="398"/>
      <c r="H453" s="378"/>
      <c r="I453" s="378"/>
      <c r="J453" s="398"/>
      <c r="K453" s="402"/>
      <c r="L453" s="402"/>
    </row>
    <row r="454" spans="7:12">
      <c r="G454" s="398"/>
      <c r="H454" s="378"/>
      <c r="I454" s="378"/>
      <c r="J454" s="398"/>
      <c r="K454" s="402"/>
      <c r="L454" s="402"/>
    </row>
    <row r="455" spans="7:12">
      <c r="G455" s="398"/>
      <c r="H455" s="378"/>
      <c r="I455" s="378"/>
      <c r="J455" s="398"/>
      <c r="K455" s="402"/>
      <c r="L455" s="402"/>
    </row>
    <row r="456" spans="7:12">
      <c r="G456" s="398"/>
      <c r="H456" s="378"/>
      <c r="I456" s="378"/>
      <c r="J456" s="398"/>
      <c r="K456" s="402"/>
      <c r="L456" s="402"/>
    </row>
    <row r="457" spans="7:12">
      <c r="G457" s="398"/>
      <c r="H457" s="378"/>
      <c r="I457" s="378"/>
      <c r="J457" s="398"/>
      <c r="K457" s="402"/>
      <c r="L457" s="402"/>
    </row>
    <row r="458" spans="7:12">
      <c r="G458" s="398"/>
      <c r="H458" s="378"/>
      <c r="I458" s="378"/>
      <c r="J458" s="398"/>
      <c r="K458" s="402"/>
      <c r="L458" s="402"/>
    </row>
    <row r="459" spans="7:12">
      <c r="G459" s="398"/>
      <c r="H459" s="378"/>
      <c r="I459" s="378"/>
      <c r="J459" s="398"/>
      <c r="K459" s="402"/>
      <c r="L459" s="402"/>
    </row>
    <row r="460" spans="7:12">
      <c r="G460" s="398"/>
      <c r="H460" s="378"/>
      <c r="I460" s="378"/>
      <c r="J460" s="398"/>
      <c r="K460" s="402"/>
      <c r="L460" s="402"/>
    </row>
    <row r="461" spans="7:12">
      <c r="G461" s="398"/>
      <c r="H461" s="378"/>
      <c r="I461" s="378"/>
      <c r="J461" s="398"/>
      <c r="K461" s="402"/>
      <c r="L461" s="402"/>
    </row>
    <row r="462" spans="7:12">
      <c r="G462" s="398"/>
      <c r="H462" s="378"/>
      <c r="I462" s="378"/>
      <c r="J462" s="398"/>
      <c r="K462" s="402"/>
      <c r="L462" s="402"/>
    </row>
    <row r="463" spans="7:12">
      <c r="G463" s="398"/>
      <c r="H463" s="378"/>
      <c r="I463" s="378"/>
      <c r="J463" s="398"/>
      <c r="K463" s="402"/>
      <c r="L463" s="402"/>
    </row>
    <row r="464" spans="7:12">
      <c r="G464" s="398"/>
      <c r="H464" s="378"/>
      <c r="I464" s="378"/>
      <c r="J464" s="398"/>
      <c r="K464" s="402"/>
      <c r="L464" s="402"/>
    </row>
    <row r="465" spans="7:12">
      <c r="G465" s="398"/>
      <c r="H465" s="378"/>
      <c r="I465" s="378"/>
      <c r="J465" s="398"/>
      <c r="K465" s="402"/>
      <c r="L465" s="402"/>
    </row>
    <row r="466" spans="7:12">
      <c r="G466" s="398"/>
      <c r="H466" s="378"/>
      <c r="I466" s="378"/>
      <c r="J466" s="398"/>
      <c r="K466" s="402"/>
      <c r="L466" s="402"/>
    </row>
    <row r="467" spans="7:12">
      <c r="G467" s="398"/>
      <c r="H467" s="378"/>
      <c r="I467" s="378"/>
      <c r="J467" s="398"/>
      <c r="K467" s="402"/>
      <c r="L467" s="402"/>
    </row>
    <row r="468" spans="7:12">
      <c r="G468" s="398"/>
      <c r="H468" s="378"/>
      <c r="I468" s="378"/>
      <c r="J468" s="398"/>
      <c r="K468" s="402"/>
      <c r="L468" s="402"/>
    </row>
    <row r="469" spans="7:12">
      <c r="G469" s="398"/>
      <c r="H469" s="378"/>
      <c r="I469" s="378"/>
      <c r="J469" s="398"/>
      <c r="K469" s="402"/>
      <c r="L469" s="402"/>
    </row>
    <row r="470" spans="7:12">
      <c r="G470" s="398"/>
      <c r="H470" s="378"/>
      <c r="I470" s="378"/>
      <c r="J470" s="398"/>
      <c r="K470" s="402"/>
      <c r="L470" s="402"/>
    </row>
    <row r="471" spans="7:12">
      <c r="G471" s="398"/>
      <c r="H471" s="378"/>
      <c r="I471" s="378"/>
      <c r="J471" s="398"/>
      <c r="K471" s="402"/>
      <c r="L471" s="402"/>
    </row>
    <row r="472" spans="7:12">
      <c r="G472" s="398"/>
      <c r="H472" s="378"/>
      <c r="I472" s="378"/>
      <c r="J472" s="398"/>
      <c r="K472" s="402"/>
      <c r="L472" s="402"/>
    </row>
    <row r="473" spans="7:12">
      <c r="G473" s="398"/>
      <c r="H473" s="378"/>
      <c r="I473" s="378"/>
      <c r="J473" s="398"/>
      <c r="K473" s="402"/>
      <c r="L473" s="402"/>
    </row>
    <row r="474" spans="7:12">
      <c r="G474" s="398"/>
      <c r="H474" s="378"/>
      <c r="I474" s="378"/>
      <c r="J474" s="398"/>
      <c r="K474" s="402"/>
      <c r="L474" s="402"/>
    </row>
    <row r="475" spans="7:12">
      <c r="G475" s="398"/>
      <c r="H475" s="378"/>
      <c r="I475" s="378"/>
      <c r="J475" s="398"/>
      <c r="K475" s="402"/>
      <c r="L475" s="402"/>
    </row>
    <row r="476" spans="7:12">
      <c r="G476" s="398"/>
      <c r="H476" s="378"/>
      <c r="I476" s="378"/>
      <c r="J476" s="398"/>
      <c r="K476" s="402"/>
      <c r="L476" s="402"/>
    </row>
    <row r="477" spans="7:12">
      <c r="G477" s="398"/>
      <c r="H477" s="378"/>
      <c r="I477" s="378"/>
      <c r="J477" s="398"/>
      <c r="K477" s="402"/>
      <c r="L477" s="402"/>
    </row>
    <row r="478" spans="7:12">
      <c r="G478" s="398"/>
      <c r="H478" s="378"/>
      <c r="I478" s="378"/>
      <c r="J478" s="398"/>
      <c r="K478" s="402"/>
      <c r="L478" s="402"/>
    </row>
    <row r="479" spans="7:12">
      <c r="G479" s="398"/>
      <c r="H479" s="378"/>
      <c r="I479" s="378"/>
      <c r="J479" s="398"/>
      <c r="K479" s="402"/>
      <c r="L479" s="402"/>
    </row>
    <row r="480" spans="7:12">
      <c r="G480" s="398"/>
      <c r="H480" s="378"/>
      <c r="I480" s="378"/>
      <c r="J480" s="398"/>
      <c r="K480" s="402"/>
      <c r="L480" s="402"/>
    </row>
    <row r="481" spans="7:12">
      <c r="G481" s="398"/>
      <c r="H481" s="378"/>
      <c r="I481" s="378"/>
      <c r="J481" s="398"/>
      <c r="K481" s="402"/>
      <c r="L481" s="402"/>
    </row>
    <row r="482" spans="7:12">
      <c r="G482" s="398"/>
      <c r="H482" s="378"/>
      <c r="I482" s="378"/>
      <c r="J482" s="398"/>
      <c r="K482" s="402"/>
      <c r="L482" s="402"/>
    </row>
    <row r="483" spans="7:12">
      <c r="G483" s="398"/>
      <c r="H483" s="378"/>
      <c r="I483" s="378"/>
      <c r="J483" s="398"/>
      <c r="K483" s="402"/>
      <c r="L483" s="402"/>
    </row>
    <row r="484" spans="7:12">
      <c r="G484" s="398"/>
      <c r="H484" s="378"/>
      <c r="I484" s="378"/>
      <c r="J484" s="398"/>
      <c r="K484" s="402"/>
      <c r="L484" s="402"/>
    </row>
    <row r="485" spans="7:12">
      <c r="G485" s="398"/>
      <c r="H485" s="378"/>
      <c r="I485" s="378"/>
      <c r="J485" s="398"/>
      <c r="K485" s="402"/>
      <c r="L485" s="402"/>
    </row>
    <row r="486" spans="7:12">
      <c r="G486" s="398"/>
      <c r="H486" s="378"/>
      <c r="I486" s="378"/>
      <c r="J486" s="398"/>
      <c r="K486" s="402"/>
      <c r="L486" s="402"/>
    </row>
    <row r="487" spans="7:12">
      <c r="G487" s="398"/>
      <c r="H487" s="378"/>
      <c r="I487" s="378"/>
      <c r="J487" s="398"/>
      <c r="K487" s="402"/>
      <c r="L487" s="402"/>
    </row>
    <row r="488" spans="7:12">
      <c r="G488" s="398"/>
      <c r="H488" s="378"/>
      <c r="I488" s="378"/>
      <c r="J488" s="398"/>
      <c r="K488" s="402"/>
      <c r="L488" s="402"/>
    </row>
    <row r="489" spans="7:12">
      <c r="G489" s="398"/>
      <c r="H489" s="378"/>
      <c r="I489" s="378"/>
      <c r="J489" s="398"/>
      <c r="K489" s="402"/>
      <c r="L489" s="402"/>
    </row>
    <row r="490" spans="7:12">
      <c r="G490" s="398"/>
      <c r="H490" s="378"/>
      <c r="I490" s="378"/>
      <c r="J490" s="398"/>
      <c r="K490" s="402"/>
      <c r="L490" s="402"/>
    </row>
    <row r="491" spans="7:12">
      <c r="G491" s="398"/>
      <c r="H491" s="378"/>
      <c r="I491" s="378"/>
      <c r="J491" s="398"/>
      <c r="K491" s="402"/>
      <c r="L491" s="402"/>
    </row>
    <row r="492" spans="7:12">
      <c r="G492" s="398"/>
      <c r="H492" s="378"/>
      <c r="I492" s="378"/>
      <c r="J492" s="398"/>
      <c r="K492" s="402"/>
      <c r="L492" s="402"/>
    </row>
    <row r="493" spans="7:12">
      <c r="G493" s="398"/>
      <c r="H493" s="378"/>
      <c r="I493" s="378"/>
      <c r="J493" s="398"/>
      <c r="K493" s="402"/>
      <c r="L493" s="402"/>
    </row>
    <row r="494" spans="7:12">
      <c r="G494" s="398"/>
      <c r="H494" s="378"/>
      <c r="I494" s="378"/>
      <c r="J494" s="398"/>
      <c r="K494" s="402"/>
      <c r="L494" s="402"/>
    </row>
    <row r="495" spans="7:12">
      <c r="G495" s="398"/>
      <c r="H495" s="378"/>
      <c r="I495" s="378"/>
      <c r="J495" s="398"/>
      <c r="K495" s="402"/>
      <c r="L495" s="402"/>
    </row>
    <row r="496" spans="7:12">
      <c r="G496" s="398"/>
      <c r="H496" s="378"/>
      <c r="I496" s="378"/>
      <c r="J496" s="398"/>
      <c r="K496" s="402"/>
      <c r="L496" s="402"/>
    </row>
    <row r="497" spans="7:12">
      <c r="G497" s="398"/>
      <c r="H497" s="378"/>
      <c r="I497" s="378"/>
      <c r="J497" s="398"/>
      <c r="K497" s="402"/>
      <c r="L497" s="402"/>
    </row>
    <row r="498" spans="7:12">
      <c r="G498" s="398"/>
      <c r="H498" s="378"/>
      <c r="I498" s="378"/>
      <c r="J498" s="398"/>
      <c r="K498" s="402"/>
      <c r="L498" s="402"/>
    </row>
    <row r="499" spans="7:12">
      <c r="G499" s="398"/>
      <c r="H499" s="378"/>
      <c r="I499" s="378"/>
      <c r="J499" s="398"/>
      <c r="K499" s="402"/>
      <c r="L499" s="402"/>
    </row>
    <row r="500" spans="7:12">
      <c r="G500" s="398"/>
      <c r="H500" s="378"/>
      <c r="I500" s="378"/>
      <c r="J500" s="398"/>
      <c r="K500" s="402"/>
      <c r="L500" s="402"/>
    </row>
    <row r="501" spans="7:12">
      <c r="G501" s="398"/>
      <c r="H501" s="378"/>
      <c r="I501" s="378"/>
      <c r="J501" s="398"/>
      <c r="K501" s="402"/>
      <c r="L501" s="402"/>
    </row>
    <row r="502" spans="7:12">
      <c r="G502" s="398"/>
      <c r="H502" s="378"/>
      <c r="I502" s="378"/>
      <c r="J502" s="398"/>
      <c r="K502" s="402"/>
      <c r="L502" s="402"/>
    </row>
    <row r="503" spans="7:12">
      <c r="G503" s="398"/>
      <c r="H503" s="378"/>
      <c r="I503" s="378"/>
      <c r="J503" s="398"/>
      <c r="K503" s="402"/>
      <c r="L503" s="402"/>
    </row>
    <row r="504" spans="7:12">
      <c r="G504" s="398"/>
      <c r="H504" s="378"/>
      <c r="I504" s="378"/>
      <c r="J504" s="398"/>
      <c r="K504" s="402"/>
      <c r="L504" s="402"/>
    </row>
    <row r="505" spans="7:12">
      <c r="G505" s="398"/>
      <c r="H505" s="378"/>
      <c r="I505" s="378"/>
      <c r="J505" s="398"/>
      <c r="K505" s="402"/>
      <c r="L505" s="402"/>
    </row>
    <row r="506" spans="7:12">
      <c r="G506" s="398"/>
      <c r="H506" s="378"/>
      <c r="I506" s="378"/>
      <c r="J506" s="398"/>
      <c r="K506" s="402"/>
      <c r="L506" s="402"/>
    </row>
    <row r="507" spans="7:12">
      <c r="G507" s="398"/>
      <c r="H507" s="378"/>
      <c r="I507" s="378"/>
      <c r="J507" s="398"/>
      <c r="K507" s="402"/>
      <c r="L507" s="402"/>
    </row>
    <row r="508" spans="7:12">
      <c r="G508" s="398"/>
      <c r="H508" s="378"/>
      <c r="I508" s="378"/>
      <c r="J508" s="398"/>
      <c r="K508" s="402"/>
      <c r="L508" s="402"/>
    </row>
    <row r="509" spans="7:12">
      <c r="G509" s="398"/>
      <c r="H509" s="378"/>
      <c r="I509" s="378"/>
      <c r="J509" s="398"/>
      <c r="K509" s="402"/>
      <c r="L509" s="402"/>
    </row>
    <row r="510" spans="7:12">
      <c r="G510" s="398"/>
      <c r="H510" s="378"/>
      <c r="I510" s="378"/>
      <c r="J510" s="398"/>
      <c r="K510" s="402"/>
      <c r="L510" s="402"/>
    </row>
    <row r="511" spans="7:12">
      <c r="G511" s="398"/>
      <c r="H511" s="378"/>
      <c r="I511" s="378"/>
      <c r="J511" s="398"/>
      <c r="K511" s="402"/>
      <c r="L511" s="402"/>
    </row>
    <row r="512" spans="7:12">
      <c r="G512" s="398"/>
      <c r="H512" s="378"/>
      <c r="I512" s="378"/>
      <c r="J512" s="398"/>
      <c r="K512" s="402"/>
      <c r="L512" s="402"/>
    </row>
    <row r="513" spans="7:12">
      <c r="G513" s="398"/>
      <c r="H513" s="378"/>
      <c r="I513" s="378"/>
      <c r="J513" s="398"/>
      <c r="K513" s="402"/>
      <c r="L513" s="402"/>
    </row>
    <row r="514" spans="7:12">
      <c r="G514" s="398"/>
      <c r="H514" s="378"/>
      <c r="I514" s="378"/>
      <c r="J514" s="398"/>
      <c r="K514" s="402"/>
      <c r="L514" s="402"/>
    </row>
    <row r="515" spans="7:12">
      <c r="G515" s="398"/>
      <c r="H515" s="378"/>
      <c r="I515" s="378"/>
      <c r="J515" s="398"/>
      <c r="K515" s="402"/>
      <c r="L515" s="402"/>
    </row>
    <row r="516" spans="7:12">
      <c r="G516" s="398"/>
      <c r="H516" s="378"/>
      <c r="I516" s="378"/>
      <c r="J516" s="398"/>
      <c r="K516" s="402"/>
      <c r="L516" s="402"/>
    </row>
    <row r="517" spans="7:12">
      <c r="G517" s="398"/>
      <c r="H517" s="378"/>
      <c r="I517" s="378"/>
      <c r="J517" s="398"/>
      <c r="K517" s="402"/>
      <c r="L517" s="402"/>
    </row>
    <row r="518" spans="7:12">
      <c r="G518" s="398"/>
      <c r="H518" s="378"/>
      <c r="I518" s="378"/>
      <c r="J518" s="398"/>
      <c r="K518" s="402"/>
      <c r="L518" s="402"/>
    </row>
    <row r="519" spans="7:12">
      <c r="G519" s="398"/>
      <c r="H519" s="378"/>
      <c r="I519" s="378"/>
      <c r="J519" s="398"/>
      <c r="K519" s="402"/>
      <c r="L519" s="402"/>
    </row>
    <row r="520" spans="7:12">
      <c r="G520" s="398"/>
      <c r="H520" s="378"/>
      <c r="I520" s="378"/>
      <c r="J520" s="398"/>
      <c r="K520" s="402"/>
      <c r="L520" s="402"/>
    </row>
    <row r="521" spans="7:12">
      <c r="G521" s="398"/>
      <c r="H521" s="378"/>
      <c r="I521" s="378"/>
      <c r="J521" s="398"/>
      <c r="K521" s="402"/>
      <c r="L521" s="402"/>
    </row>
    <row r="522" spans="7:12">
      <c r="G522" s="398"/>
      <c r="H522" s="378"/>
      <c r="I522" s="378"/>
      <c r="J522" s="398"/>
      <c r="K522" s="402"/>
      <c r="L522" s="402"/>
    </row>
    <row r="523" spans="7:12">
      <c r="G523" s="398"/>
      <c r="H523" s="378"/>
      <c r="I523" s="378"/>
      <c r="J523" s="398"/>
      <c r="K523" s="402"/>
      <c r="L523" s="402"/>
    </row>
    <row r="524" spans="7:12">
      <c r="G524" s="398"/>
      <c r="H524" s="378"/>
      <c r="I524" s="378"/>
      <c r="J524" s="398"/>
      <c r="K524" s="402"/>
      <c r="L524" s="402"/>
    </row>
    <row r="525" spans="7:12">
      <c r="G525" s="398"/>
      <c r="H525" s="378"/>
      <c r="I525" s="378"/>
      <c r="J525" s="398"/>
      <c r="K525" s="402"/>
      <c r="L525" s="402"/>
    </row>
    <row r="526" spans="7:12">
      <c r="G526" s="398"/>
      <c r="H526" s="378"/>
      <c r="I526" s="378"/>
      <c r="J526" s="398"/>
      <c r="K526" s="402"/>
      <c r="L526" s="402"/>
    </row>
    <row r="527" spans="7:12">
      <c r="G527" s="398"/>
      <c r="H527" s="378"/>
      <c r="I527" s="378"/>
      <c r="J527" s="398"/>
      <c r="K527" s="402"/>
      <c r="L527" s="402"/>
    </row>
    <row r="528" spans="7:12">
      <c r="G528" s="398"/>
      <c r="H528" s="378"/>
      <c r="I528" s="378"/>
      <c r="J528" s="398"/>
      <c r="K528" s="402"/>
      <c r="L528" s="402"/>
    </row>
    <row r="529" spans="7:12">
      <c r="G529" s="398"/>
      <c r="H529" s="378"/>
      <c r="I529" s="378"/>
      <c r="J529" s="398"/>
      <c r="K529" s="402"/>
      <c r="L529" s="402"/>
    </row>
    <row r="530" spans="7:12">
      <c r="G530" s="398"/>
      <c r="H530" s="378"/>
      <c r="I530" s="378"/>
      <c r="J530" s="398"/>
      <c r="K530" s="402"/>
      <c r="L530" s="402"/>
    </row>
    <row r="531" spans="7:12">
      <c r="G531" s="398"/>
      <c r="H531" s="378"/>
      <c r="I531" s="378"/>
      <c r="J531" s="398"/>
      <c r="K531" s="402"/>
      <c r="L531" s="402"/>
    </row>
    <row r="532" spans="7:12">
      <c r="G532" s="398"/>
      <c r="H532" s="378"/>
      <c r="I532" s="378"/>
      <c r="J532" s="398"/>
      <c r="K532" s="402"/>
      <c r="L532" s="402"/>
    </row>
    <row r="533" spans="7:12">
      <c r="G533" s="398"/>
      <c r="H533" s="378"/>
      <c r="I533" s="378"/>
      <c r="J533" s="398"/>
      <c r="K533" s="402"/>
      <c r="L533" s="402"/>
    </row>
    <row r="534" spans="7:12">
      <c r="G534" s="398"/>
      <c r="H534" s="378"/>
      <c r="I534" s="378"/>
      <c r="J534" s="398"/>
      <c r="K534" s="402"/>
      <c r="L534" s="402"/>
    </row>
    <row r="535" spans="7:12">
      <c r="G535" s="398"/>
      <c r="H535" s="378"/>
      <c r="I535" s="378"/>
      <c r="J535" s="398"/>
      <c r="K535" s="402"/>
      <c r="L535" s="402"/>
    </row>
    <row r="536" spans="7:12">
      <c r="G536" s="398"/>
      <c r="H536" s="378"/>
      <c r="I536" s="378"/>
      <c r="J536" s="398"/>
      <c r="K536" s="402"/>
      <c r="L536" s="402"/>
    </row>
    <row r="537" spans="7:12">
      <c r="G537" s="398"/>
      <c r="H537" s="378"/>
      <c r="I537" s="378"/>
      <c r="J537" s="398"/>
      <c r="K537" s="402"/>
      <c r="L537" s="402"/>
    </row>
    <row r="538" spans="7:12">
      <c r="G538" s="398"/>
      <c r="H538" s="378"/>
      <c r="I538" s="378"/>
      <c r="J538" s="398"/>
      <c r="K538" s="402"/>
      <c r="L538" s="402"/>
    </row>
    <row r="539" spans="7:12">
      <c r="G539" s="398"/>
      <c r="H539" s="378"/>
      <c r="I539" s="378"/>
      <c r="J539" s="398"/>
      <c r="K539" s="402"/>
      <c r="L539" s="402"/>
    </row>
    <row r="540" spans="7:12">
      <c r="G540" s="398"/>
      <c r="H540" s="378"/>
      <c r="I540" s="378"/>
      <c r="J540" s="398"/>
      <c r="K540" s="402"/>
      <c r="L540" s="402"/>
    </row>
    <row r="541" spans="7:12">
      <c r="G541" s="398"/>
      <c r="H541" s="378"/>
      <c r="I541" s="378"/>
      <c r="J541" s="398"/>
      <c r="K541" s="402"/>
      <c r="L541" s="402"/>
    </row>
    <row r="542" spans="7:12">
      <c r="G542" s="398"/>
      <c r="H542" s="378"/>
      <c r="I542" s="378"/>
      <c r="J542" s="398"/>
      <c r="K542" s="402"/>
      <c r="L542" s="402"/>
    </row>
    <row r="543" spans="7:12">
      <c r="G543" s="398"/>
      <c r="H543" s="378"/>
      <c r="I543" s="378"/>
      <c r="J543" s="398"/>
      <c r="K543" s="402"/>
      <c r="L543" s="402"/>
    </row>
    <row r="544" spans="7:12">
      <c r="G544" s="398"/>
      <c r="H544" s="378"/>
      <c r="I544" s="378"/>
      <c r="J544" s="398"/>
      <c r="K544" s="402"/>
      <c r="L544" s="402"/>
    </row>
    <row r="545" spans="7:12">
      <c r="G545" s="398"/>
      <c r="H545" s="378"/>
      <c r="I545" s="378"/>
      <c r="J545" s="398"/>
      <c r="K545" s="402"/>
      <c r="L545" s="402"/>
    </row>
    <row r="546" spans="7:12">
      <c r="G546" s="398"/>
      <c r="H546" s="378"/>
      <c r="I546" s="378"/>
      <c r="J546" s="398"/>
      <c r="K546" s="402"/>
      <c r="L546" s="402"/>
    </row>
    <row r="547" spans="7:12">
      <c r="G547" s="398"/>
      <c r="H547" s="378"/>
      <c r="I547" s="378"/>
      <c r="J547" s="398"/>
      <c r="K547" s="402"/>
      <c r="L547" s="402"/>
    </row>
    <row r="548" spans="7:12">
      <c r="G548" s="398"/>
      <c r="H548" s="378"/>
      <c r="I548" s="378"/>
      <c r="J548" s="398"/>
      <c r="K548" s="402"/>
      <c r="L548" s="402"/>
    </row>
    <row r="549" spans="7:12">
      <c r="G549" s="398"/>
      <c r="H549" s="378"/>
      <c r="I549" s="378"/>
      <c r="J549" s="398"/>
      <c r="K549" s="402"/>
      <c r="L549" s="402"/>
    </row>
    <row r="550" spans="7:12">
      <c r="G550" s="398"/>
      <c r="H550" s="378"/>
      <c r="I550" s="378"/>
      <c r="J550" s="398"/>
      <c r="K550" s="402"/>
      <c r="L550" s="402"/>
    </row>
    <row r="551" spans="7:12">
      <c r="G551" s="398"/>
      <c r="H551" s="378"/>
      <c r="I551" s="378"/>
      <c r="J551" s="398"/>
      <c r="K551" s="402"/>
      <c r="L551" s="402"/>
    </row>
    <row r="552" spans="7:12">
      <c r="G552" s="398"/>
      <c r="H552" s="378"/>
      <c r="I552" s="378"/>
      <c r="J552" s="398"/>
      <c r="K552" s="402"/>
      <c r="L552" s="402"/>
    </row>
    <row r="553" spans="7:12">
      <c r="G553" s="398"/>
      <c r="H553" s="378"/>
      <c r="I553" s="378"/>
      <c r="J553" s="398"/>
      <c r="K553" s="402"/>
      <c r="L553" s="402"/>
    </row>
    <row r="554" spans="7:12">
      <c r="G554" s="398"/>
      <c r="H554" s="378"/>
      <c r="I554" s="378"/>
      <c r="J554" s="398"/>
      <c r="K554" s="402"/>
      <c r="L554" s="402"/>
    </row>
    <row r="555" spans="7:12">
      <c r="G555" s="398"/>
      <c r="H555" s="378"/>
      <c r="I555" s="378"/>
      <c r="J555" s="398"/>
      <c r="K555" s="402"/>
      <c r="L555" s="402"/>
    </row>
    <row r="556" spans="7:12">
      <c r="G556" s="398"/>
      <c r="H556" s="378"/>
      <c r="I556" s="378"/>
      <c r="J556" s="398"/>
      <c r="K556" s="402"/>
      <c r="L556" s="402"/>
    </row>
    <row r="557" spans="7:12">
      <c r="G557" s="398"/>
      <c r="H557" s="378"/>
      <c r="I557" s="378"/>
      <c r="J557" s="398"/>
      <c r="K557" s="402"/>
      <c r="L557" s="402"/>
    </row>
    <row r="558" spans="7:12">
      <c r="G558" s="398"/>
      <c r="H558" s="378"/>
      <c r="I558" s="378"/>
      <c r="J558" s="398"/>
      <c r="K558" s="402"/>
      <c r="L558" s="402"/>
    </row>
    <row r="559" spans="7:12">
      <c r="G559" s="398"/>
      <c r="H559" s="378"/>
      <c r="I559" s="378"/>
      <c r="J559" s="398"/>
      <c r="K559" s="402"/>
      <c r="L559" s="402"/>
    </row>
    <row r="560" spans="7:12">
      <c r="G560" s="398"/>
      <c r="H560" s="378"/>
      <c r="I560" s="378"/>
      <c r="J560" s="398"/>
      <c r="K560" s="402"/>
      <c r="L560" s="402"/>
    </row>
    <row r="561" spans="7:12">
      <c r="G561" s="398"/>
      <c r="H561" s="378"/>
      <c r="I561" s="378"/>
      <c r="J561" s="398"/>
      <c r="K561" s="402"/>
      <c r="L561" s="402"/>
    </row>
    <row r="562" spans="7:12">
      <c r="G562" s="398"/>
      <c r="H562" s="378"/>
      <c r="I562" s="378"/>
      <c r="J562" s="398"/>
      <c r="K562" s="402"/>
      <c r="L562" s="402"/>
    </row>
    <row r="563" spans="7:12">
      <c r="G563" s="398"/>
      <c r="H563" s="378"/>
      <c r="I563" s="378"/>
      <c r="J563" s="398"/>
      <c r="K563" s="402"/>
      <c r="L563" s="402"/>
    </row>
    <row r="564" spans="7:12">
      <c r="G564" s="398"/>
      <c r="H564" s="378"/>
      <c r="I564" s="378"/>
      <c r="J564" s="398"/>
      <c r="K564" s="402"/>
      <c r="L564" s="402"/>
    </row>
    <row r="565" spans="7:12">
      <c r="G565" s="398"/>
      <c r="H565" s="378"/>
      <c r="I565" s="378"/>
      <c r="J565" s="398"/>
      <c r="K565" s="402"/>
      <c r="L565" s="402"/>
    </row>
    <row r="566" spans="7:12">
      <c r="G566" s="398"/>
      <c r="H566" s="378"/>
      <c r="I566" s="378"/>
      <c r="J566" s="398"/>
      <c r="K566" s="402"/>
      <c r="L566" s="402"/>
    </row>
    <row r="567" spans="7:12">
      <c r="G567" s="398"/>
      <c r="H567" s="378"/>
      <c r="I567" s="378"/>
      <c r="J567" s="398"/>
      <c r="K567" s="402"/>
      <c r="L567" s="402"/>
    </row>
    <row r="568" spans="7:12">
      <c r="G568" s="398"/>
      <c r="H568" s="378"/>
      <c r="I568" s="378"/>
      <c r="J568" s="398"/>
      <c r="K568" s="402"/>
      <c r="L568" s="402"/>
    </row>
    <row r="569" spans="7:12">
      <c r="G569" s="398"/>
      <c r="H569" s="378"/>
      <c r="I569" s="378"/>
      <c r="J569" s="398"/>
      <c r="K569" s="402"/>
      <c r="L569" s="402"/>
    </row>
    <row r="570" spans="7:12">
      <c r="G570" s="398"/>
      <c r="H570" s="378"/>
      <c r="I570" s="378"/>
      <c r="J570" s="398"/>
      <c r="K570" s="402"/>
      <c r="L570" s="402"/>
    </row>
    <row r="571" spans="7:12">
      <c r="G571" s="398"/>
      <c r="H571" s="378"/>
      <c r="I571" s="378"/>
      <c r="J571" s="398"/>
      <c r="K571" s="402"/>
      <c r="L571" s="402"/>
    </row>
    <row r="572" spans="7:12">
      <c r="G572" s="398"/>
      <c r="H572" s="378"/>
      <c r="I572" s="378"/>
      <c r="J572" s="398"/>
      <c r="K572" s="402"/>
      <c r="L572" s="402"/>
    </row>
    <row r="573" spans="7:12">
      <c r="G573" s="398"/>
      <c r="H573" s="378"/>
      <c r="I573" s="378"/>
      <c r="J573" s="398"/>
      <c r="K573" s="402"/>
      <c r="L573" s="402"/>
    </row>
    <row r="574" spans="7:12">
      <c r="G574" s="398"/>
      <c r="H574" s="378"/>
      <c r="I574" s="378"/>
      <c r="J574" s="398"/>
      <c r="K574" s="402"/>
      <c r="L574" s="402"/>
    </row>
    <row r="575" spans="7:12">
      <c r="G575" s="398"/>
      <c r="H575" s="378"/>
      <c r="I575" s="378"/>
      <c r="J575" s="398"/>
      <c r="K575" s="402"/>
      <c r="L575" s="402"/>
    </row>
    <row r="576" spans="7:12">
      <c r="G576" s="398"/>
      <c r="H576" s="378"/>
      <c r="I576" s="378"/>
      <c r="J576" s="398"/>
      <c r="K576" s="402"/>
      <c r="L576" s="402"/>
    </row>
    <row r="577" spans="7:12">
      <c r="G577" s="398"/>
      <c r="H577" s="378"/>
      <c r="I577" s="378"/>
      <c r="J577" s="398"/>
      <c r="K577" s="402"/>
      <c r="L577" s="402"/>
    </row>
    <row r="578" spans="7:12">
      <c r="G578" s="398"/>
      <c r="H578" s="378"/>
      <c r="I578" s="378"/>
      <c r="J578" s="398"/>
      <c r="K578" s="402"/>
      <c r="L578" s="402"/>
    </row>
    <row r="579" spans="7:12">
      <c r="G579" s="398"/>
      <c r="H579" s="378"/>
      <c r="I579" s="378"/>
      <c r="J579" s="398"/>
      <c r="K579" s="402"/>
      <c r="L579" s="402"/>
    </row>
    <row r="580" spans="7:12">
      <c r="G580" s="398"/>
      <c r="H580" s="378"/>
      <c r="I580" s="378"/>
      <c r="J580" s="398"/>
      <c r="K580" s="402"/>
      <c r="L580" s="402"/>
    </row>
    <row r="581" spans="7:12">
      <c r="G581" s="398"/>
      <c r="H581" s="378"/>
      <c r="I581" s="378"/>
      <c r="J581" s="398"/>
      <c r="K581" s="402"/>
      <c r="L581" s="402"/>
    </row>
    <row r="582" spans="7:12">
      <c r="G582" s="398"/>
      <c r="H582" s="378"/>
      <c r="I582" s="378"/>
      <c r="J582" s="398"/>
      <c r="K582" s="402"/>
      <c r="L582" s="402"/>
    </row>
    <row r="583" spans="7:12">
      <c r="G583" s="398"/>
      <c r="H583" s="378"/>
      <c r="I583" s="378"/>
      <c r="J583" s="398"/>
      <c r="K583" s="402"/>
      <c r="L583" s="402"/>
    </row>
    <row r="584" spans="7:12">
      <c r="G584" s="398"/>
      <c r="H584" s="378"/>
      <c r="I584" s="378"/>
      <c r="J584" s="398"/>
      <c r="K584" s="402"/>
      <c r="L584" s="402"/>
    </row>
    <row r="585" spans="7:12">
      <c r="G585" s="398"/>
      <c r="H585" s="378"/>
      <c r="I585" s="378"/>
      <c r="J585" s="398"/>
      <c r="K585" s="402"/>
      <c r="L585" s="402"/>
    </row>
    <row r="586" spans="7:12">
      <c r="G586" s="398"/>
      <c r="H586" s="378"/>
      <c r="I586" s="378"/>
      <c r="J586" s="398"/>
      <c r="K586" s="402"/>
      <c r="L586" s="402"/>
    </row>
    <row r="587" spans="7:12">
      <c r="G587" s="398"/>
      <c r="H587" s="378"/>
      <c r="I587" s="378"/>
      <c r="J587" s="398"/>
      <c r="K587" s="402"/>
      <c r="L587" s="402"/>
    </row>
    <row r="588" spans="7:12">
      <c r="G588" s="398"/>
      <c r="H588" s="378"/>
      <c r="I588" s="378"/>
      <c r="J588" s="398"/>
      <c r="K588" s="402"/>
      <c r="L588" s="402"/>
    </row>
    <row r="589" spans="7:12">
      <c r="G589" s="398"/>
      <c r="H589" s="378"/>
      <c r="I589" s="378"/>
      <c r="J589" s="398"/>
      <c r="K589" s="402"/>
      <c r="L589" s="402"/>
    </row>
    <row r="590" spans="7:12">
      <c r="G590" s="398"/>
      <c r="H590" s="378"/>
      <c r="I590" s="378"/>
      <c r="J590" s="398"/>
      <c r="K590" s="402"/>
      <c r="L590" s="402"/>
    </row>
    <row r="591" spans="7:12">
      <c r="G591" s="398"/>
      <c r="H591" s="378"/>
      <c r="I591" s="378"/>
      <c r="J591" s="398"/>
      <c r="K591" s="402"/>
      <c r="L591" s="402"/>
    </row>
    <row r="592" spans="7:12">
      <c r="G592" s="398"/>
      <c r="H592" s="378"/>
      <c r="I592" s="378"/>
      <c r="J592" s="398"/>
      <c r="K592" s="402"/>
      <c r="L592" s="402"/>
    </row>
    <row r="593" spans="7:12">
      <c r="G593" s="398"/>
      <c r="H593" s="378"/>
      <c r="I593" s="378"/>
      <c r="J593" s="398"/>
      <c r="K593" s="402"/>
      <c r="L593" s="402"/>
    </row>
    <row r="594" spans="7:12">
      <c r="G594" s="398"/>
      <c r="H594" s="378"/>
      <c r="I594" s="378"/>
      <c r="J594" s="398"/>
      <c r="K594" s="402"/>
      <c r="L594" s="402"/>
    </row>
    <row r="595" spans="7:12">
      <c r="G595" s="398"/>
      <c r="H595" s="378"/>
      <c r="I595" s="378"/>
      <c r="J595" s="398"/>
      <c r="K595" s="402"/>
      <c r="L595" s="402"/>
    </row>
    <row r="596" spans="7:12">
      <c r="G596" s="398"/>
      <c r="H596" s="378"/>
      <c r="I596" s="378"/>
      <c r="J596" s="398"/>
      <c r="K596" s="402"/>
      <c r="L596" s="402"/>
    </row>
    <row r="597" spans="7:12">
      <c r="G597" s="398"/>
      <c r="H597" s="378"/>
      <c r="I597" s="378"/>
      <c r="J597" s="398"/>
      <c r="K597" s="402"/>
      <c r="L597" s="402"/>
    </row>
    <row r="598" spans="7:12">
      <c r="G598" s="398"/>
      <c r="H598" s="378"/>
      <c r="I598" s="378"/>
      <c r="J598" s="398"/>
      <c r="K598" s="402"/>
      <c r="L598" s="402"/>
    </row>
    <row r="599" spans="7:12">
      <c r="G599" s="398"/>
      <c r="H599" s="378"/>
      <c r="I599" s="378"/>
      <c r="J599" s="398"/>
      <c r="K599" s="402"/>
      <c r="L599" s="402"/>
    </row>
    <row r="600" spans="7:12">
      <c r="G600" s="398"/>
      <c r="H600" s="378"/>
      <c r="I600" s="378"/>
      <c r="J600" s="398"/>
      <c r="K600" s="402"/>
      <c r="L600" s="402"/>
    </row>
    <row r="601" spans="7:12">
      <c r="G601" s="398"/>
      <c r="H601" s="378"/>
      <c r="I601" s="378"/>
      <c r="J601" s="398"/>
      <c r="K601" s="402"/>
      <c r="L601" s="402"/>
    </row>
    <row r="602" spans="7:12">
      <c r="G602" s="398"/>
      <c r="H602" s="378"/>
      <c r="I602" s="378"/>
      <c r="J602" s="398"/>
      <c r="K602" s="402"/>
      <c r="L602" s="402"/>
    </row>
    <row r="603" spans="7:12">
      <c r="G603" s="398"/>
      <c r="H603" s="378"/>
      <c r="I603" s="378"/>
      <c r="J603" s="398"/>
      <c r="K603" s="402"/>
      <c r="L603" s="402"/>
    </row>
    <row r="604" spans="7:12">
      <c r="G604" s="398"/>
      <c r="H604" s="378"/>
      <c r="I604" s="378"/>
      <c r="J604" s="398"/>
      <c r="K604" s="402"/>
      <c r="L604" s="402"/>
    </row>
    <row r="605" spans="7:12">
      <c r="G605" s="398"/>
      <c r="H605" s="378"/>
      <c r="I605" s="378"/>
      <c r="J605" s="398"/>
      <c r="K605" s="402"/>
      <c r="L605" s="402"/>
    </row>
    <row r="606" spans="7:12">
      <c r="G606" s="398"/>
      <c r="H606" s="378"/>
      <c r="I606" s="378"/>
      <c r="J606" s="398"/>
      <c r="K606" s="402"/>
      <c r="L606" s="402"/>
    </row>
    <row r="607" spans="7:12">
      <c r="G607" s="398"/>
      <c r="H607" s="378"/>
      <c r="I607" s="378"/>
      <c r="J607" s="398"/>
      <c r="K607" s="402"/>
      <c r="L607" s="402"/>
    </row>
    <row r="608" spans="7:12">
      <c r="G608" s="398"/>
      <c r="H608" s="378"/>
      <c r="I608" s="378"/>
      <c r="J608" s="398"/>
      <c r="K608" s="402"/>
      <c r="L608" s="402"/>
    </row>
    <row r="609" spans="7:12">
      <c r="G609" s="398"/>
      <c r="H609" s="378"/>
      <c r="I609" s="378"/>
      <c r="J609" s="398"/>
      <c r="K609" s="402"/>
      <c r="L609" s="402"/>
    </row>
    <row r="610" spans="7:12">
      <c r="G610" s="398"/>
      <c r="H610" s="378"/>
      <c r="I610" s="378"/>
      <c r="J610" s="398"/>
      <c r="K610" s="402"/>
      <c r="L610" s="402"/>
    </row>
    <row r="611" spans="7:12">
      <c r="G611" s="398"/>
      <c r="H611" s="378"/>
      <c r="I611" s="378"/>
      <c r="J611" s="398"/>
      <c r="K611" s="402"/>
      <c r="L611" s="402"/>
    </row>
    <row r="612" spans="7:12">
      <c r="G612" s="398"/>
      <c r="H612" s="378"/>
      <c r="I612" s="378"/>
      <c r="J612" s="398"/>
      <c r="K612" s="402"/>
      <c r="L612" s="402"/>
    </row>
    <row r="613" spans="7:12">
      <c r="G613" s="398"/>
      <c r="H613" s="378"/>
      <c r="I613" s="378"/>
      <c r="J613" s="398"/>
      <c r="K613" s="402"/>
      <c r="L613" s="402"/>
    </row>
    <row r="614" spans="7:12">
      <c r="G614" s="398"/>
      <c r="H614" s="378"/>
      <c r="I614" s="378"/>
      <c r="J614" s="398"/>
      <c r="K614" s="402"/>
      <c r="L614" s="402"/>
    </row>
    <row r="615" spans="7:12">
      <c r="G615" s="398"/>
      <c r="H615" s="378"/>
      <c r="I615" s="378"/>
      <c r="J615" s="398"/>
      <c r="K615" s="402"/>
      <c r="L615" s="402"/>
    </row>
    <row r="616" spans="7:12">
      <c r="G616" s="398"/>
      <c r="H616" s="378"/>
      <c r="I616" s="378"/>
      <c r="J616" s="398"/>
      <c r="K616" s="402"/>
      <c r="L616" s="402"/>
    </row>
    <row r="617" spans="7:12">
      <c r="G617" s="398"/>
      <c r="H617" s="378"/>
      <c r="I617" s="378"/>
      <c r="J617" s="398"/>
      <c r="K617" s="402"/>
      <c r="L617" s="402"/>
    </row>
    <row r="618" spans="7:12">
      <c r="G618" s="398"/>
      <c r="H618" s="378"/>
      <c r="I618" s="378"/>
      <c r="J618" s="398"/>
      <c r="K618" s="402"/>
      <c r="L618" s="402"/>
    </row>
    <row r="619" spans="7:12">
      <c r="G619" s="398"/>
      <c r="H619" s="378"/>
      <c r="I619" s="378"/>
      <c r="J619" s="398"/>
      <c r="K619" s="402"/>
      <c r="L619" s="402"/>
    </row>
    <row r="620" spans="7:12">
      <c r="G620" s="398"/>
      <c r="H620" s="378"/>
      <c r="I620" s="378"/>
      <c r="J620" s="398"/>
      <c r="K620" s="402"/>
      <c r="L620" s="402"/>
    </row>
    <row r="621" spans="7:12">
      <c r="G621" s="398"/>
      <c r="H621" s="378"/>
      <c r="I621" s="378"/>
      <c r="J621" s="398"/>
      <c r="K621" s="402"/>
      <c r="L621" s="402"/>
    </row>
    <row r="622" spans="7:12">
      <c r="G622" s="398"/>
      <c r="H622" s="378"/>
      <c r="I622" s="378"/>
      <c r="J622" s="398"/>
      <c r="K622" s="402"/>
      <c r="L622" s="402"/>
    </row>
    <row r="623" spans="7:12">
      <c r="G623" s="398"/>
      <c r="H623" s="378"/>
      <c r="I623" s="378"/>
      <c r="J623" s="398"/>
      <c r="K623" s="402"/>
      <c r="L623" s="402"/>
    </row>
    <row r="624" spans="7:12">
      <c r="G624" s="398"/>
      <c r="H624" s="378"/>
      <c r="I624" s="378"/>
      <c r="J624" s="398"/>
      <c r="K624" s="402"/>
      <c r="L624" s="402"/>
    </row>
    <row r="625" spans="7:12">
      <c r="G625" s="398"/>
      <c r="H625" s="378"/>
      <c r="I625" s="378"/>
      <c r="J625" s="398"/>
      <c r="K625" s="402"/>
      <c r="L625" s="402"/>
    </row>
    <row r="626" spans="7:12">
      <c r="G626" s="398"/>
      <c r="H626" s="378"/>
      <c r="I626" s="378"/>
      <c r="J626" s="398"/>
      <c r="K626" s="402"/>
      <c r="L626" s="402"/>
    </row>
    <row r="627" spans="7:12">
      <c r="G627" s="398"/>
      <c r="H627" s="378"/>
      <c r="I627" s="378"/>
      <c r="J627" s="398"/>
      <c r="K627" s="402"/>
      <c r="L627" s="402"/>
    </row>
    <row r="628" spans="7:12">
      <c r="G628" s="398"/>
      <c r="H628" s="378"/>
      <c r="I628" s="378"/>
      <c r="J628" s="398"/>
      <c r="K628" s="402"/>
      <c r="L628" s="402"/>
    </row>
    <row r="629" spans="7:12">
      <c r="G629" s="398"/>
      <c r="H629" s="378"/>
      <c r="I629" s="378"/>
      <c r="J629" s="398"/>
      <c r="K629" s="402"/>
      <c r="L629" s="402"/>
    </row>
    <row r="630" spans="7:12">
      <c r="G630" s="398"/>
      <c r="H630" s="378"/>
      <c r="I630" s="378"/>
      <c r="J630" s="398"/>
      <c r="K630" s="402"/>
      <c r="L630" s="402"/>
    </row>
    <row r="631" spans="7:12">
      <c r="G631" s="398"/>
      <c r="H631" s="378"/>
      <c r="I631" s="378"/>
      <c r="J631" s="398"/>
      <c r="K631" s="402"/>
      <c r="L631" s="402"/>
    </row>
    <row r="632" spans="7:12">
      <c r="G632" s="398"/>
      <c r="H632" s="378"/>
      <c r="I632" s="378"/>
      <c r="J632" s="398"/>
      <c r="K632" s="402"/>
      <c r="L632" s="402"/>
    </row>
    <row r="633" spans="7:12">
      <c r="G633" s="398"/>
      <c r="H633" s="378"/>
      <c r="I633" s="378"/>
      <c r="J633" s="398"/>
      <c r="K633" s="402"/>
      <c r="L633" s="402"/>
    </row>
    <row r="634" spans="7:12">
      <c r="G634" s="398"/>
      <c r="H634" s="378"/>
      <c r="I634" s="378"/>
      <c r="J634" s="398"/>
      <c r="K634" s="402"/>
      <c r="L634" s="402"/>
    </row>
    <row r="635" spans="7:12">
      <c r="G635" s="398"/>
      <c r="H635" s="378"/>
      <c r="I635" s="378"/>
      <c r="J635" s="398"/>
      <c r="K635" s="402"/>
      <c r="L635" s="402"/>
    </row>
    <row r="636" spans="7:12">
      <c r="G636" s="398"/>
      <c r="H636" s="378"/>
      <c r="I636" s="378"/>
      <c r="J636" s="398"/>
      <c r="K636" s="402"/>
      <c r="L636" s="402"/>
    </row>
    <row r="637" spans="7:12">
      <c r="G637" s="398"/>
      <c r="H637" s="378"/>
      <c r="I637" s="378"/>
      <c r="J637" s="398"/>
      <c r="K637" s="402"/>
      <c r="L637" s="402"/>
    </row>
    <row r="638" spans="7:12">
      <c r="G638" s="398"/>
      <c r="H638" s="378"/>
      <c r="I638" s="378"/>
      <c r="J638" s="398"/>
      <c r="K638" s="402"/>
      <c r="L638" s="402"/>
    </row>
    <row r="639" spans="7:12">
      <c r="G639" s="398"/>
      <c r="H639" s="378"/>
      <c r="I639" s="378"/>
      <c r="J639" s="398"/>
      <c r="K639" s="402"/>
      <c r="L639" s="402"/>
    </row>
    <row r="640" spans="7:12">
      <c r="G640" s="398"/>
      <c r="H640" s="378"/>
      <c r="I640" s="378"/>
      <c r="J640" s="398"/>
      <c r="K640" s="402"/>
      <c r="L640" s="402"/>
    </row>
    <row r="641" spans="7:12">
      <c r="G641" s="398"/>
      <c r="H641" s="378"/>
      <c r="I641" s="378"/>
      <c r="J641" s="398"/>
      <c r="K641" s="402"/>
      <c r="L641" s="402"/>
    </row>
    <row r="642" spans="7:12">
      <c r="G642" s="398"/>
      <c r="H642" s="378"/>
      <c r="I642" s="378"/>
      <c r="J642" s="398"/>
      <c r="K642" s="402"/>
      <c r="L642" s="402"/>
    </row>
    <row r="643" spans="7:12">
      <c r="G643" s="398"/>
      <c r="H643" s="378"/>
      <c r="I643" s="378"/>
      <c r="J643" s="398"/>
      <c r="K643" s="402"/>
      <c r="L643" s="402"/>
    </row>
    <row r="644" spans="7:12">
      <c r="G644" s="398"/>
      <c r="H644" s="378"/>
      <c r="I644" s="378"/>
      <c r="J644" s="398"/>
      <c r="K644" s="402"/>
      <c r="L644" s="402"/>
    </row>
    <row r="645" spans="7:12">
      <c r="G645" s="398"/>
      <c r="H645" s="378"/>
      <c r="I645" s="378"/>
      <c r="J645" s="398"/>
      <c r="K645" s="402"/>
      <c r="L645" s="402"/>
    </row>
    <row r="646" spans="7:12">
      <c r="G646" s="398"/>
      <c r="H646" s="378"/>
      <c r="I646" s="378"/>
      <c r="J646" s="398"/>
      <c r="K646" s="402"/>
      <c r="L646" s="402"/>
    </row>
    <row r="647" spans="7:12">
      <c r="G647" s="398"/>
      <c r="H647" s="378"/>
      <c r="I647" s="378"/>
      <c r="J647" s="398"/>
      <c r="K647" s="402"/>
      <c r="L647" s="402"/>
    </row>
    <row r="648" spans="7:12">
      <c r="G648" s="398"/>
      <c r="H648" s="378"/>
      <c r="I648" s="378"/>
      <c r="J648" s="398"/>
      <c r="K648" s="402"/>
      <c r="L648" s="402"/>
    </row>
    <row r="649" spans="7:12">
      <c r="G649" s="398"/>
      <c r="H649" s="378"/>
      <c r="I649" s="378"/>
      <c r="J649" s="398"/>
      <c r="K649" s="402"/>
      <c r="L649" s="402"/>
    </row>
    <row r="650" spans="7:12">
      <c r="G650" s="398"/>
      <c r="H650" s="378"/>
      <c r="I650" s="378"/>
      <c r="J650" s="398"/>
      <c r="K650" s="402"/>
      <c r="L650" s="402"/>
    </row>
    <row r="651" spans="7:12">
      <c r="G651" s="398"/>
      <c r="H651" s="378"/>
      <c r="I651" s="378"/>
      <c r="J651" s="398"/>
      <c r="K651" s="402"/>
      <c r="L651" s="402"/>
    </row>
    <row r="652" spans="7:12">
      <c r="G652" s="398"/>
      <c r="H652" s="378"/>
      <c r="I652" s="378"/>
      <c r="J652" s="398"/>
      <c r="K652" s="402"/>
      <c r="L652" s="402"/>
    </row>
    <row r="653" spans="7:12">
      <c r="G653" s="398"/>
      <c r="H653" s="378"/>
      <c r="I653" s="378"/>
      <c r="J653" s="398"/>
      <c r="K653" s="402"/>
      <c r="L653" s="402"/>
    </row>
    <row r="654" spans="7:12">
      <c r="G654" s="398"/>
      <c r="H654" s="378"/>
      <c r="I654" s="378"/>
      <c r="J654" s="398"/>
      <c r="K654" s="402"/>
      <c r="L654" s="402"/>
    </row>
    <row r="655" spans="7:12">
      <c r="G655" s="398"/>
      <c r="H655" s="378"/>
      <c r="I655" s="378"/>
      <c r="J655" s="398"/>
      <c r="K655" s="402"/>
      <c r="L655" s="402"/>
    </row>
    <row r="656" spans="7:12">
      <c r="G656" s="398"/>
      <c r="H656" s="378"/>
      <c r="I656" s="378"/>
      <c r="J656" s="398"/>
      <c r="K656" s="402"/>
      <c r="L656" s="402"/>
    </row>
    <row r="657" spans="7:12">
      <c r="G657" s="398"/>
      <c r="H657" s="378"/>
      <c r="I657" s="378"/>
      <c r="J657" s="398"/>
      <c r="K657" s="402"/>
      <c r="L657" s="402"/>
    </row>
    <row r="658" spans="7:12">
      <c r="G658" s="398"/>
      <c r="H658" s="378"/>
      <c r="I658" s="378"/>
      <c r="J658" s="398"/>
      <c r="K658" s="402"/>
      <c r="L658" s="402"/>
    </row>
    <row r="659" spans="7:12">
      <c r="G659" s="398"/>
      <c r="H659" s="378"/>
      <c r="I659" s="378"/>
      <c r="J659" s="398"/>
      <c r="K659" s="402"/>
      <c r="L659" s="402"/>
    </row>
    <row r="660" spans="7:12">
      <c r="G660" s="398"/>
      <c r="H660" s="378"/>
      <c r="I660" s="378"/>
      <c r="J660" s="398"/>
      <c r="K660" s="402"/>
      <c r="L660" s="402"/>
    </row>
    <row r="661" spans="7:12">
      <c r="G661" s="398"/>
      <c r="H661" s="378"/>
      <c r="I661" s="378"/>
      <c r="J661" s="398"/>
      <c r="K661" s="402"/>
      <c r="L661" s="402"/>
    </row>
    <row r="662" spans="7:12">
      <c r="G662" s="398"/>
      <c r="H662" s="378"/>
      <c r="I662" s="378"/>
      <c r="J662" s="398"/>
      <c r="K662" s="402"/>
      <c r="L662" s="402"/>
    </row>
    <row r="663" spans="7:12">
      <c r="G663" s="398"/>
      <c r="H663" s="378"/>
      <c r="I663" s="378"/>
      <c r="J663" s="398"/>
      <c r="K663" s="402"/>
      <c r="L663" s="402"/>
    </row>
    <row r="664" spans="7:12">
      <c r="G664" s="398"/>
      <c r="H664" s="378"/>
      <c r="I664" s="378"/>
      <c r="J664" s="398"/>
      <c r="K664" s="402"/>
      <c r="L664" s="402"/>
    </row>
    <row r="665" spans="7:12">
      <c r="G665" s="398"/>
      <c r="H665" s="378"/>
      <c r="I665" s="378"/>
      <c r="J665" s="398"/>
      <c r="K665" s="402"/>
      <c r="L665" s="402"/>
    </row>
    <row r="666" spans="7:12">
      <c r="G666" s="398"/>
      <c r="H666" s="378"/>
      <c r="I666" s="378"/>
      <c r="J666" s="398"/>
      <c r="K666" s="402"/>
      <c r="L666" s="402"/>
    </row>
    <row r="667" spans="7:12">
      <c r="G667" s="398"/>
      <c r="H667" s="378"/>
      <c r="I667" s="378"/>
      <c r="J667" s="398"/>
      <c r="K667" s="402"/>
      <c r="L667" s="402"/>
    </row>
    <row r="668" spans="7:12">
      <c r="G668" s="398"/>
      <c r="H668" s="378"/>
      <c r="I668" s="378"/>
      <c r="J668" s="398"/>
      <c r="K668" s="402"/>
      <c r="L668" s="402"/>
    </row>
    <row r="669" spans="7:12">
      <c r="G669" s="398"/>
      <c r="H669" s="378"/>
      <c r="I669" s="378"/>
      <c r="J669" s="398"/>
      <c r="K669" s="402"/>
      <c r="L669" s="402"/>
    </row>
    <row r="670" spans="7:12">
      <c r="G670" s="398"/>
      <c r="H670" s="378"/>
      <c r="I670" s="378"/>
      <c r="J670" s="398"/>
      <c r="K670" s="402"/>
      <c r="L670" s="402"/>
    </row>
    <row r="671" spans="7:12">
      <c r="G671" s="398"/>
      <c r="H671" s="378"/>
      <c r="I671" s="378"/>
      <c r="J671" s="398"/>
      <c r="K671" s="402"/>
      <c r="L671" s="402"/>
    </row>
    <row r="672" spans="7:12">
      <c r="G672" s="398"/>
      <c r="H672" s="378"/>
      <c r="I672" s="378"/>
      <c r="J672" s="398"/>
      <c r="K672" s="402"/>
      <c r="L672" s="402"/>
    </row>
    <row r="673" spans="7:12">
      <c r="G673" s="398"/>
      <c r="H673" s="378"/>
      <c r="I673" s="378"/>
      <c r="J673" s="398"/>
      <c r="K673" s="402"/>
      <c r="L673" s="402"/>
    </row>
    <row r="674" spans="7:12">
      <c r="G674" s="398"/>
      <c r="H674" s="378"/>
      <c r="I674" s="378"/>
      <c r="J674" s="398"/>
      <c r="K674" s="402"/>
      <c r="L674" s="402"/>
    </row>
    <row r="675" spans="7:12">
      <c r="G675" s="398"/>
      <c r="H675" s="378"/>
      <c r="I675" s="378"/>
      <c r="J675" s="398"/>
      <c r="K675" s="402"/>
      <c r="L675" s="402"/>
    </row>
    <row r="676" spans="7:12">
      <c r="G676" s="398"/>
      <c r="H676" s="378"/>
      <c r="I676" s="378"/>
      <c r="J676" s="398"/>
      <c r="K676" s="402"/>
      <c r="L676" s="402"/>
    </row>
    <row r="677" spans="7:12">
      <c r="G677" s="398"/>
      <c r="H677" s="378"/>
      <c r="I677" s="378"/>
      <c r="J677" s="398"/>
      <c r="K677" s="402"/>
      <c r="L677" s="402"/>
    </row>
    <row r="678" spans="7:12">
      <c r="G678" s="398"/>
      <c r="H678" s="378"/>
      <c r="I678" s="378"/>
      <c r="J678" s="398"/>
      <c r="K678" s="402"/>
      <c r="L678" s="402"/>
    </row>
    <row r="679" spans="7:12">
      <c r="G679" s="398"/>
      <c r="H679" s="378"/>
      <c r="I679" s="378"/>
      <c r="J679" s="398"/>
      <c r="K679" s="402"/>
      <c r="L679" s="402"/>
    </row>
    <row r="680" spans="7:12">
      <c r="G680" s="398"/>
      <c r="H680" s="378"/>
      <c r="I680" s="378"/>
      <c r="J680" s="398"/>
      <c r="K680" s="402"/>
      <c r="L680" s="402"/>
    </row>
    <row r="681" spans="7:12">
      <c r="G681" s="398"/>
      <c r="H681" s="378"/>
      <c r="I681" s="378"/>
      <c r="J681" s="398"/>
      <c r="K681" s="402"/>
      <c r="L681" s="402"/>
    </row>
    <row r="682" spans="7:12">
      <c r="G682" s="398"/>
      <c r="H682" s="378"/>
      <c r="I682" s="378"/>
      <c r="J682" s="398"/>
      <c r="K682" s="402"/>
      <c r="L682" s="402"/>
    </row>
    <row r="683" spans="7:12">
      <c r="G683" s="398"/>
      <c r="H683" s="378"/>
      <c r="I683" s="378"/>
      <c r="J683" s="398"/>
      <c r="K683" s="402"/>
      <c r="L683" s="402"/>
    </row>
    <row r="684" spans="7:12">
      <c r="G684" s="398"/>
      <c r="H684" s="378"/>
      <c r="I684" s="378"/>
      <c r="J684" s="398"/>
      <c r="K684" s="402"/>
      <c r="L684" s="402"/>
    </row>
    <row r="685" spans="7:12">
      <c r="G685" s="398"/>
      <c r="H685" s="378"/>
      <c r="I685" s="378"/>
      <c r="J685" s="398"/>
      <c r="K685" s="402"/>
      <c r="L685" s="402"/>
    </row>
    <row r="686" spans="7:12">
      <c r="G686" s="398"/>
      <c r="H686" s="378"/>
      <c r="I686" s="378"/>
      <c r="J686" s="398"/>
      <c r="K686" s="402"/>
      <c r="L686" s="402"/>
    </row>
    <row r="687" spans="7:12">
      <c r="G687" s="398"/>
      <c r="H687" s="378"/>
      <c r="I687" s="378"/>
      <c r="J687" s="398"/>
      <c r="K687" s="402"/>
      <c r="L687" s="402"/>
    </row>
    <row r="688" spans="7:12">
      <c r="G688" s="398"/>
      <c r="H688" s="378"/>
      <c r="I688" s="378"/>
      <c r="J688" s="398"/>
      <c r="K688" s="402"/>
      <c r="L688" s="402"/>
    </row>
    <row r="689" spans="7:12">
      <c r="G689" s="398"/>
      <c r="H689" s="378"/>
      <c r="I689" s="378"/>
      <c r="J689" s="398"/>
      <c r="K689" s="402"/>
      <c r="L689" s="402"/>
    </row>
    <row r="690" spans="7:12">
      <c r="G690" s="398"/>
      <c r="H690" s="378"/>
      <c r="I690" s="378"/>
      <c r="J690" s="398"/>
      <c r="K690" s="402"/>
      <c r="L690" s="402"/>
    </row>
    <row r="691" spans="7:12">
      <c r="G691" s="398"/>
      <c r="H691" s="378"/>
      <c r="I691" s="378"/>
      <c r="J691" s="398"/>
      <c r="K691" s="402"/>
      <c r="L691" s="402"/>
    </row>
    <row r="692" spans="7:12">
      <c r="G692" s="398"/>
      <c r="H692" s="378"/>
      <c r="I692" s="378"/>
      <c r="J692" s="398"/>
      <c r="K692" s="402"/>
      <c r="L692" s="402"/>
    </row>
    <row r="693" spans="7:12">
      <c r="G693" s="398"/>
      <c r="H693" s="378"/>
      <c r="I693" s="378"/>
      <c r="J693" s="398"/>
      <c r="K693" s="402"/>
      <c r="L693" s="402"/>
    </row>
    <row r="694" spans="7:12">
      <c r="G694" s="398"/>
      <c r="H694" s="378"/>
      <c r="I694" s="378"/>
      <c r="J694" s="398"/>
      <c r="K694" s="402"/>
      <c r="L694" s="402"/>
    </row>
    <row r="695" spans="7:12">
      <c r="G695" s="398"/>
      <c r="H695" s="378"/>
      <c r="I695" s="378"/>
      <c r="J695" s="398"/>
      <c r="K695" s="402"/>
      <c r="L695" s="402"/>
    </row>
    <row r="696" spans="7:12">
      <c r="G696" s="398"/>
      <c r="H696" s="378"/>
      <c r="I696" s="378"/>
      <c r="J696" s="398"/>
      <c r="K696" s="402"/>
      <c r="L696" s="402"/>
    </row>
    <row r="697" spans="7:12">
      <c r="G697" s="398"/>
      <c r="H697" s="378"/>
      <c r="I697" s="378"/>
      <c r="J697" s="398"/>
      <c r="K697" s="402"/>
      <c r="L697" s="402"/>
    </row>
    <row r="698" spans="7:12">
      <c r="G698" s="398"/>
      <c r="H698" s="378"/>
      <c r="I698" s="378"/>
      <c r="J698" s="398"/>
      <c r="K698" s="402"/>
      <c r="L698" s="402"/>
    </row>
    <row r="699" spans="7:12">
      <c r="G699" s="398"/>
      <c r="H699" s="378"/>
      <c r="I699" s="378"/>
      <c r="J699" s="398"/>
      <c r="K699" s="402"/>
      <c r="L699" s="402"/>
    </row>
    <row r="700" spans="7:12">
      <c r="G700" s="398"/>
      <c r="H700" s="378"/>
      <c r="I700" s="378"/>
      <c r="J700" s="398"/>
      <c r="K700" s="402"/>
      <c r="L700" s="402"/>
    </row>
    <row r="701" spans="7:12">
      <c r="G701" s="398"/>
      <c r="H701" s="378"/>
      <c r="I701" s="378"/>
      <c r="J701" s="398"/>
      <c r="K701" s="402"/>
      <c r="L701" s="402"/>
    </row>
    <row r="702" spans="7:12">
      <c r="G702" s="398"/>
      <c r="H702" s="378"/>
      <c r="I702" s="378"/>
      <c r="J702" s="398"/>
      <c r="K702" s="402"/>
      <c r="L702" s="402"/>
    </row>
    <row r="703" spans="7:12">
      <c r="G703" s="398"/>
      <c r="H703" s="378"/>
      <c r="I703" s="378"/>
      <c r="J703" s="398"/>
      <c r="K703" s="402"/>
      <c r="L703" s="402"/>
    </row>
    <row r="704" spans="7:12">
      <c r="G704" s="398"/>
      <c r="H704" s="378"/>
      <c r="I704" s="378"/>
      <c r="J704" s="398"/>
      <c r="K704" s="402"/>
      <c r="L704" s="402"/>
    </row>
    <row r="705" spans="7:12">
      <c r="G705" s="398"/>
      <c r="H705" s="378"/>
      <c r="I705" s="378"/>
      <c r="J705" s="398"/>
      <c r="K705" s="402"/>
      <c r="L705" s="402"/>
    </row>
    <row r="706" spans="7:12">
      <c r="G706" s="398"/>
      <c r="H706" s="378"/>
      <c r="I706" s="378"/>
      <c r="J706" s="398"/>
      <c r="K706" s="402"/>
      <c r="L706" s="402"/>
    </row>
    <row r="707" spans="7:12">
      <c r="G707" s="398"/>
      <c r="H707" s="378"/>
      <c r="I707" s="378"/>
      <c r="J707" s="398"/>
      <c r="K707" s="402"/>
      <c r="L707" s="402"/>
    </row>
    <row r="708" spans="7:12">
      <c r="G708" s="398"/>
      <c r="H708" s="378"/>
      <c r="I708" s="378"/>
      <c r="J708" s="398"/>
      <c r="K708" s="402"/>
      <c r="L708" s="402"/>
    </row>
    <row r="709" spans="7:12">
      <c r="G709" s="398"/>
      <c r="H709" s="378"/>
      <c r="I709" s="378"/>
      <c r="J709" s="398"/>
      <c r="K709" s="402"/>
      <c r="L709" s="402"/>
    </row>
    <row r="710" spans="7:12">
      <c r="G710" s="398"/>
      <c r="H710" s="378"/>
      <c r="I710" s="378"/>
      <c r="J710" s="398"/>
      <c r="K710" s="402"/>
      <c r="L710" s="402"/>
    </row>
    <row r="711" spans="7:12">
      <c r="G711" s="398"/>
      <c r="H711" s="378"/>
      <c r="I711" s="378"/>
      <c r="J711" s="398"/>
      <c r="K711" s="402"/>
      <c r="L711" s="402"/>
    </row>
    <row r="712" spans="7:12">
      <c r="G712" s="398"/>
      <c r="H712" s="378"/>
      <c r="I712" s="378"/>
      <c r="J712" s="398"/>
      <c r="K712" s="402"/>
      <c r="L712" s="402"/>
    </row>
    <row r="713" spans="7:12">
      <c r="G713" s="398"/>
      <c r="H713" s="378"/>
      <c r="I713" s="378"/>
      <c r="J713" s="398"/>
      <c r="K713" s="402"/>
      <c r="L713" s="402"/>
    </row>
    <row r="714" spans="7:12">
      <c r="G714" s="398"/>
      <c r="H714" s="378"/>
      <c r="I714" s="378"/>
      <c r="J714" s="398"/>
      <c r="K714" s="402"/>
      <c r="L714" s="402"/>
    </row>
    <row r="715" spans="7:12">
      <c r="G715" s="398"/>
      <c r="H715" s="378"/>
      <c r="I715" s="378"/>
      <c r="J715" s="398"/>
      <c r="K715" s="402"/>
      <c r="L715" s="402"/>
    </row>
    <row r="716" spans="7:12">
      <c r="G716" s="398"/>
      <c r="H716" s="378"/>
      <c r="I716" s="378"/>
      <c r="J716" s="398"/>
      <c r="K716" s="402"/>
      <c r="L716" s="402"/>
    </row>
    <row r="717" spans="7:12">
      <c r="G717" s="398"/>
      <c r="H717" s="378"/>
      <c r="I717" s="378"/>
      <c r="J717" s="398"/>
      <c r="K717" s="402"/>
      <c r="L717" s="402"/>
    </row>
    <row r="718" spans="7:12">
      <c r="G718" s="398"/>
      <c r="H718" s="378"/>
      <c r="I718" s="378"/>
      <c r="J718" s="398"/>
      <c r="K718" s="402"/>
      <c r="L718" s="402"/>
    </row>
    <row r="719" spans="7:12">
      <c r="G719" s="398"/>
      <c r="H719" s="378"/>
      <c r="I719" s="378"/>
      <c r="J719" s="398"/>
      <c r="K719" s="402"/>
      <c r="L719" s="402"/>
    </row>
    <row r="720" spans="7:12">
      <c r="G720" s="398"/>
      <c r="H720" s="378"/>
      <c r="I720" s="378"/>
      <c r="J720" s="398"/>
      <c r="K720" s="402"/>
      <c r="L720" s="402"/>
    </row>
    <row r="721" spans="7:12">
      <c r="G721" s="398"/>
      <c r="H721" s="378"/>
      <c r="I721" s="378"/>
      <c r="J721" s="398"/>
      <c r="K721" s="402"/>
      <c r="L721" s="402"/>
    </row>
    <row r="722" spans="7:12">
      <c r="G722" s="398"/>
      <c r="H722" s="378"/>
      <c r="I722" s="378"/>
      <c r="J722" s="398"/>
      <c r="K722" s="402"/>
      <c r="L722" s="402"/>
    </row>
    <row r="723" spans="7:12">
      <c r="G723" s="398"/>
      <c r="H723" s="378"/>
      <c r="I723" s="378"/>
      <c r="J723" s="398"/>
      <c r="K723" s="402"/>
      <c r="L723" s="402"/>
    </row>
    <row r="724" spans="7:12">
      <c r="G724" s="398"/>
      <c r="H724" s="378"/>
      <c r="I724" s="378"/>
      <c r="J724" s="398"/>
      <c r="K724" s="402"/>
      <c r="L724" s="402"/>
    </row>
    <row r="725" spans="7:12">
      <c r="G725" s="398"/>
      <c r="H725" s="378"/>
      <c r="I725" s="378"/>
      <c r="J725" s="398"/>
      <c r="K725" s="402"/>
      <c r="L725" s="402"/>
    </row>
    <row r="726" spans="7:12">
      <c r="G726" s="398"/>
      <c r="H726" s="378"/>
      <c r="I726" s="378"/>
      <c r="J726" s="398"/>
      <c r="K726" s="402"/>
      <c r="L726" s="402"/>
    </row>
    <row r="727" spans="7:12">
      <c r="G727" s="398"/>
      <c r="H727" s="378"/>
      <c r="I727" s="378"/>
      <c r="J727" s="398"/>
      <c r="K727" s="402"/>
      <c r="L727" s="402"/>
    </row>
    <row r="728" spans="7:12">
      <c r="G728" s="398"/>
      <c r="H728" s="378"/>
      <c r="I728" s="378"/>
      <c r="J728" s="398"/>
      <c r="K728" s="402"/>
      <c r="L728" s="402"/>
    </row>
    <row r="729" spans="7:12">
      <c r="G729" s="398"/>
      <c r="H729" s="378"/>
      <c r="I729" s="378"/>
      <c r="J729" s="398"/>
      <c r="K729" s="402"/>
      <c r="L729" s="402"/>
    </row>
    <row r="730" spans="7:12">
      <c r="G730" s="398"/>
      <c r="H730" s="378"/>
      <c r="I730" s="378"/>
      <c r="J730" s="398"/>
      <c r="K730" s="402"/>
      <c r="L730" s="402"/>
    </row>
    <row r="731" spans="7:12">
      <c r="G731" s="398"/>
      <c r="H731" s="378"/>
      <c r="I731" s="378"/>
      <c r="J731" s="398"/>
      <c r="K731" s="402"/>
      <c r="L731" s="402"/>
    </row>
    <row r="732" spans="7:12">
      <c r="G732" s="398"/>
      <c r="H732" s="378"/>
      <c r="I732" s="378"/>
      <c r="J732" s="398"/>
      <c r="K732" s="402"/>
      <c r="L732" s="402"/>
    </row>
    <row r="733" spans="7:12">
      <c r="G733" s="398"/>
      <c r="H733" s="378"/>
      <c r="I733" s="378"/>
      <c r="J733" s="398"/>
      <c r="K733" s="402"/>
      <c r="L733" s="402"/>
    </row>
    <row r="734" spans="7:12">
      <c r="G734" s="398"/>
      <c r="H734" s="378"/>
      <c r="I734" s="378"/>
      <c r="J734" s="398"/>
      <c r="K734" s="402"/>
      <c r="L734" s="402"/>
    </row>
    <row r="735" spans="7:12">
      <c r="G735" s="398"/>
      <c r="H735" s="378"/>
      <c r="I735" s="378"/>
      <c r="J735" s="398"/>
      <c r="K735" s="402"/>
      <c r="L735" s="402"/>
    </row>
    <row r="736" spans="7:12">
      <c r="G736" s="398"/>
      <c r="H736" s="378"/>
      <c r="I736" s="378"/>
      <c r="J736" s="398"/>
      <c r="K736" s="402"/>
      <c r="L736" s="402"/>
    </row>
    <row r="737" spans="7:12">
      <c r="G737" s="398"/>
      <c r="H737" s="378"/>
      <c r="I737" s="378"/>
      <c r="J737" s="398"/>
      <c r="K737" s="402"/>
      <c r="L737" s="402"/>
    </row>
    <row r="738" spans="7:12">
      <c r="G738" s="398"/>
      <c r="H738" s="378"/>
      <c r="I738" s="378"/>
      <c r="J738" s="398"/>
      <c r="K738" s="402"/>
      <c r="L738" s="402"/>
    </row>
    <row r="739" spans="7:12">
      <c r="G739" s="398"/>
      <c r="H739" s="378"/>
      <c r="I739" s="378"/>
      <c r="J739" s="398"/>
      <c r="K739" s="402"/>
      <c r="L739" s="402"/>
    </row>
    <row r="740" spans="7:12">
      <c r="G740" s="398"/>
      <c r="H740" s="378"/>
      <c r="I740" s="378"/>
      <c r="J740" s="398"/>
      <c r="K740" s="402"/>
      <c r="L740" s="402"/>
    </row>
    <row r="741" spans="7:12">
      <c r="G741" s="398"/>
      <c r="H741" s="378"/>
      <c r="I741" s="378"/>
      <c r="J741" s="398"/>
      <c r="K741" s="402"/>
      <c r="L741" s="402"/>
    </row>
    <row r="742" spans="7:12">
      <c r="G742" s="398"/>
      <c r="H742" s="378"/>
      <c r="I742" s="378"/>
      <c r="J742" s="398"/>
      <c r="K742" s="402"/>
      <c r="L742" s="402"/>
    </row>
    <row r="743" spans="7:12">
      <c r="G743" s="398"/>
      <c r="H743" s="378"/>
      <c r="I743" s="378"/>
      <c r="J743" s="398"/>
      <c r="K743" s="402"/>
      <c r="L743" s="402"/>
    </row>
    <row r="744" spans="7:12">
      <c r="G744" s="398"/>
      <c r="H744" s="378"/>
      <c r="I744" s="378"/>
      <c r="J744" s="398"/>
      <c r="K744" s="402"/>
      <c r="L744" s="402"/>
    </row>
    <row r="745" spans="7:12">
      <c r="G745" s="398"/>
      <c r="H745" s="378"/>
      <c r="I745" s="378"/>
      <c r="J745" s="398"/>
      <c r="K745" s="402"/>
      <c r="L745" s="402"/>
    </row>
    <row r="746" spans="7:12">
      <c r="G746" s="398"/>
      <c r="H746" s="378"/>
      <c r="I746" s="378"/>
      <c r="J746" s="398"/>
      <c r="K746" s="402"/>
      <c r="L746" s="402"/>
    </row>
    <row r="747" spans="7:12">
      <c r="G747" s="398"/>
      <c r="H747" s="378"/>
      <c r="I747" s="378"/>
      <c r="J747" s="398"/>
      <c r="K747" s="402"/>
      <c r="L747" s="402"/>
    </row>
    <row r="748" spans="7:12">
      <c r="G748" s="398"/>
      <c r="H748" s="378"/>
      <c r="I748" s="378"/>
      <c r="J748" s="398"/>
      <c r="K748" s="402"/>
      <c r="L748" s="402"/>
    </row>
    <row r="749" spans="7:12">
      <c r="G749" s="398"/>
      <c r="H749" s="378"/>
      <c r="I749" s="378"/>
      <c r="J749" s="398"/>
      <c r="K749" s="402"/>
      <c r="L749" s="402"/>
    </row>
    <row r="750" spans="7:12">
      <c r="G750" s="398"/>
      <c r="H750" s="378"/>
      <c r="I750" s="378"/>
      <c r="J750" s="398"/>
      <c r="K750" s="402"/>
      <c r="L750" s="402"/>
    </row>
    <row r="751" spans="7:12">
      <c r="G751" s="398"/>
      <c r="H751" s="378"/>
      <c r="I751" s="378"/>
      <c r="J751" s="398"/>
      <c r="K751" s="402"/>
      <c r="L751" s="402"/>
    </row>
    <row r="752" spans="7:12">
      <c r="G752" s="398"/>
      <c r="H752" s="378"/>
      <c r="I752" s="378"/>
      <c r="J752" s="398"/>
      <c r="K752" s="402"/>
      <c r="L752" s="402"/>
    </row>
    <row r="753" spans="7:12">
      <c r="G753" s="398"/>
      <c r="H753" s="378"/>
      <c r="I753" s="378"/>
      <c r="J753" s="398"/>
      <c r="K753" s="402"/>
      <c r="L753" s="402"/>
    </row>
    <row r="754" spans="7:12">
      <c r="G754" s="398"/>
      <c r="H754" s="378"/>
      <c r="I754" s="378"/>
      <c r="J754" s="398"/>
      <c r="K754" s="402"/>
      <c r="L754" s="402"/>
    </row>
    <row r="755" spans="7:12">
      <c r="G755" s="398"/>
      <c r="H755" s="378"/>
      <c r="I755" s="378"/>
      <c r="J755" s="398"/>
      <c r="K755" s="402"/>
      <c r="L755" s="402"/>
    </row>
    <row r="756" spans="7:12">
      <c r="G756" s="398"/>
      <c r="H756" s="378"/>
      <c r="I756" s="378"/>
      <c r="J756" s="398"/>
      <c r="K756" s="402"/>
      <c r="L756" s="402"/>
    </row>
    <row r="757" spans="7:12">
      <c r="G757" s="398"/>
      <c r="H757" s="378"/>
      <c r="I757" s="378"/>
      <c r="J757" s="398"/>
      <c r="K757" s="402"/>
      <c r="L757" s="402"/>
    </row>
    <row r="758" spans="7:12">
      <c r="G758" s="398"/>
      <c r="H758" s="378"/>
      <c r="I758" s="378"/>
      <c r="J758" s="398"/>
      <c r="K758" s="402"/>
      <c r="L758" s="402"/>
    </row>
    <row r="759" spans="7:12">
      <c r="G759" s="398"/>
      <c r="H759" s="378"/>
      <c r="I759" s="378"/>
      <c r="J759" s="398"/>
      <c r="K759" s="402"/>
      <c r="L759" s="402"/>
    </row>
    <row r="760" spans="7:12">
      <c r="G760" s="398"/>
      <c r="H760" s="378"/>
      <c r="I760" s="378"/>
      <c r="J760" s="398"/>
      <c r="K760" s="402"/>
      <c r="L760" s="402"/>
    </row>
    <row r="761" spans="7:12">
      <c r="G761" s="398"/>
      <c r="H761" s="378"/>
      <c r="I761" s="378"/>
      <c r="J761" s="398"/>
      <c r="K761" s="402"/>
      <c r="L761" s="402"/>
    </row>
    <row r="762" spans="7:12">
      <c r="G762" s="398"/>
      <c r="H762" s="378"/>
      <c r="I762" s="378"/>
      <c r="J762" s="398"/>
      <c r="K762" s="402"/>
      <c r="L762" s="402"/>
    </row>
    <row r="763" spans="7:12">
      <c r="G763" s="398"/>
      <c r="H763" s="378"/>
      <c r="I763" s="378"/>
      <c r="J763" s="398"/>
      <c r="K763" s="402"/>
      <c r="L763" s="402"/>
    </row>
    <row r="764" spans="7:12">
      <c r="G764" s="398"/>
      <c r="H764" s="378"/>
      <c r="I764" s="378"/>
      <c r="J764" s="398"/>
      <c r="K764" s="402"/>
      <c r="L764" s="402"/>
    </row>
    <row r="765" spans="7:12">
      <c r="G765" s="398"/>
      <c r="H765" s="378"/>
      <c r="I765" s="378"/>
      <c r="J765" s="398"/>
      <c r="K765" s="402"/>
      <c r="L765" s="402"/>
    </row>
    <row r="766" spans="7:12">
      <c r="G766" s="398"/>
      <c r="H766" s="378"/>
      <c r="I766" s="378"/>
      <c r="J766" s="398"/>
      <c r="K766" s="402"/>
      <c r="L766" s="402"/>
    </row>
    <row r="767" spans="7:12">
      <c r="G767" s="398"/>
      <c r="H767" s="378"/>
      <c r="I767" s="378"/>
      <c r="J767" s="398"/>
      <c r="K767" s="402"/>
      <c r="L767" s="402"/>
    </row>
    <row r="768" spans="7:12">
      <c r="G768" s="398"/>
      <c r="H768" s="378"/>
      <c r="I768" s="378"/>
      <c r="J768" s="398"/>
      <c r="K768" s="402"/>
      <c r="L768" s="402"/>
    </row>
    <row r="769" spans="7:12">
      <c r="G769" s="398"/>
      <c r="H769" s="378"/>
      <c r="I769" s="378"/>
      <c r="J769" s="398"/>
      <c r="K769" s="402"/>
      <c r="L769" s="402"/>
    </row>
    <row r="770" spans="7:12">
      <c r="G770" s="398"/>
      <c r="H770" s="378"/>
      <c r="I770" s="378"/>
      <c r="J770" s="398"/>
      <c r="K770" s="402"/>
      <c r="L770" s="402"/>
    </row>
    <row r="771" spans="7:12">
      <c r="G771" s="398"/>
      <c r="H771" s="378"/>
      <c r="I771" s="378"/>
      <c r="J771" s="398"/>
      <c r="K771" s="402"/>
      <c r="L771" s="402"/>
    </row>
    <row r="772" spans="7:12">
      <c r="G772" s="398"/>
      <c r="H772" s="378"/>
      <c r="I772" s="378"/>
      <c r="J772" s="398"/>
      <c r="K772" s="402"/>
      <c r="L772" s="402"/>
    </row>
    <row r="773" spans="7:12">
      <c r="G773" s="398"/>
      <c r="H773" s="378"/>
      <c r="I773" s="378"/>
      <c r="J773" s="398"/>
      <c r="K773" s="402"/>
      <c r="L773" s="402"/>
    </row>
    <row r="774" spans="7:12">
      <c r="G774" s="398"/>
      <c r="H774" s="378"/>
      <c r="I774" s="378"/>
      <c r="J774" s="398"/>
      <c r="K774" s="402"/>
      <c r="L774" s="402"/>
    </row>
    <row r="775" spans="7:12">
      <c r="G775" s="398"/>
      <c r="H775" s="378"/>
      <c r="I775" s="378"/>
      <c r="J775" s="398"/>
      <c r="K775" s="402"/>
      <c r="L775" s="402"/>
    </row>
    <row r="776" spans="7:12">
      <c r="G776" s="398"/>
      <c r="H776" s="378"/>
      <c r="I776" s="378"/>
      <c r="J776" s="398"/>
      <c r="K776" s="402"/>
      <c r="L776" s="402"/>
    </row>
    <row r="777" spans="7:12">
      <c r="G777" s="398"/>
      <c r="H777" s="378"/>
      <c r="I777" s="378"/>
      <c r="J777" s="398"/>
      <c r="K777" s="402"/>
      <c r="L777" s="402"/>
    </row>
    <row r="778" spans="7:12">
      <c r="G778" s="398"/>
      <c r="H778" s="378"/>
      <c r="I778" s="378"/>
      <c r="J778" s="398"/>
      <c r="K778" s="402"/>
      <c r="L778" s="402"/>
    </row>
    <row r="779" spans="7:12">
      <c r="G779" s="398"/>
      <c r="H779" s="378"/>
      <c r="I779" s="378"/>
      <c r="J779" s="398"/>
      <c r="K779" s="402"/>
      <c r="L779" s="402"/>
    </row>
    <row r="780" spans="7:12">
      <c r="G780" s="398"/>
      <c r="H780" s="378"/>
      <c r="I780" s="378"/>
      <c r="J780" s="398"/>
      <c r="K780" s="402"/>
      <c r="L780" s="402"/>
    </row>
    <row r="781" spans="7:12">
      <c r="G781" s="398"/>
      <c r="H781" s="378"/>
      <c r="I781" s="378"/>
      <c r="J781" s="398"/>
      <c r="K781" s="402"/>
      <c r="L781" s="402"/>
    </row>
    <row r="782" spans="7:12">
      <c r="G782" s="398"/>
      <c r="H782" s="378"/>
      <c r="I782" s="378"/>
      <c r="J782" s="398"/>
      <c r="K782" s="402"/>
      <c r="L782" s="402"/>
    </row>
    <row r="783" spans="7:12">
      <c r="G783" s="398"/>
      <c r="H783" s="378"/>
      <c r="I783" s="378"/>
      <c r="J783" s="398"/>
      <c r="K783" s="402"/>
      <c r="L783" s="402"/>
    </row>
    <row r="784" spans="7:12">
      <c r="G784" s="398"/>
      <c r="H784" s="378"/>
      <c r="I784" s="378"/>
      <c r="J784" s="398"/>
      <c r="K784" s="402"/>
      <c r="L784" s="402"/>
    </row>
    <row r="785" spans="7:12">
      <c r="G785" s="398"/>
      <c r="H785" s="378"/>
      <c r="I785" s="378"/>
      <c r="J785" s="398"/>
      <c r="K785" s="402"/>
      <c r="L785" s="402"/>
    </row>
    <row r="786" spans="7:12">
      <c r="G786" s="398"/>
      <c r="H786" s="378"/>
      <c r="I786" s="378"/>
      <c r="J786" s="398"/>
      <c r="K786" s="402"/>
      <c r="L786" s="402"/>
    </row>
    <row r="787" spans="7:12">
      <c r="G787" s="398"/>
      <c r="H787" s="378"/>
      <c r="I787" s="378"/>
      <c r="J787" s="398"/>
      <c r="K787" s="402"/>
      <c r="L787" s="402"/>
    </row>
    <row r="788" spans="7:12">
      <c r="G788" s="398"/>
      <c r="H788" s="378"/>
      <c r="I788" s="378"/>
      <c r="J788" s="398"/>
      <c r="K788" s="402"/>
      <c r="L788" s="402"/>
    </row>
    <row r="789" spans="7:12">
      <c r="G789" s="398"/>
      <c r="H789" s="378"/>
      <c r="I789" s="378"/>
      <c r="J789" s="398"/>
      <c r="K789" s="402"/>
      <c r="L789" s="402"/>
    </row>
    <row r="790" spans="7:12">
      <c r="G790" s="398"/>
      <c r="H790" s="378"/>
      <c r="I790" s="378"/>
      <c r="J790" s="398"/>
      <c r="K790" s="402"/>
      <c r="L790" s="402"/>
    </row>
    <row r="791" spans="7:12">
      <c r="G791" s="398"/>
      <c r="H791" s="378"/>
      <c r="I791" s="378"/>
      <c r="J791" s="398"/>
      <c r="K791" s="402"/>
      <c r="L791" s="402"/>
    </row>
    <row r="792" spans="7:12">
      <c r="G792" s="398"/>
      <c r="H792" s="378"/>
      <c r="I792" s="378"/>
      <c r="J792" s="398"/>
      <c r="K792" s="402"/>
      <c r="L792" s="402"/>
    </row>
    <row r="793" spans="7:12">
      <c r="G793" s="398"/>
      <c r="H793" s="378"/>
      <c r="I793" s="378"/>
      <c r="J793" s="398"/>
      <c r="K793" s="402"/>
      <c r="L793" s="402"/>
    </row>
    <row r="794" spans="7:12">
      <c r="G794" s="398"/>
      <c r="H794" s="378"/>
      <c r="I794" s="378"/>
      <c r="J794" s="398"/>
      <c r="K794" s="402"/>
      <c r="L794" s="402"/>
    </row>
    <row r="795" spans="7:12">
      <c r="G795" s="398"/>
      <c r="H795" s="378"/>
      <c r="I795" s="378"/>
      <c r="J795" s="398"/>
      <c r="K795" s="402"/>
      <c r="L795" s="402"/>
    </row>
    <row r="796" spans="7:12">
      <c r="G796" s="398"/>
      <c r="H796" s="378"/>
      <c r="I796" s="378"/>
      <c r="J796" s="398"/>
      <c r="K796" s="402"/>
      <c r="L796" s="402"/>
    </row>
    <row r="797" spans="7:12">
      <c r="G797" s="398"/>
      <c r="H797" s="378"/>
      <c r="I797" s="378"/>
      <c r="J797" s="398"/>
      <c r="K797" s="402"/>
      <c r="L797" s="402"/>
    </row>
    <row r="798" spans="7:12">
      <c r="G798" s="398"/>
      <c r="H798" s="378"/>
      <c r="I798" s="378"/>
      <c r="J798" s="398"/>
      <c r="K798" s="402"/>
      <c r="L798" s="402"/>
    </row>
    <row r="799" spans="7:12">
      <c r="G799" s="398"/>
      <c r="H799" s="378"/>
      <c r="I799" s="378"/>
      <c r="J799" s="398"/>
      <c r="K799" s="402"/>
      <c r="L799" s="402"/>
    </row>
    <row r="800" spans="7:12">
      <c r="G800" s="398"/>
      <c r="H800" s="378"/>
      <c r="I800" s="378"/>
      <c r="J800" s="398"/>
      <c r="K800" s="402"/>
      <c r="L800" s="402"/>
    </row>
    <row r="801" spans="7:12">
      <c r="G801" s="398"/>
      <c r="H801" s="378"/>
      <c r="I801" s="378"/>
      <c r="J801" s="398"/>
      <c r="K801" s="402"/>
      <c r="L801" s="402"/>
    </row>
    <row r="802" spans="7:12">
      <c r="G802" s="398"/>
      <c r="H802" s="378"/>
      <c r="I802" s="378"/>
      <c r="J802" s="398"/>
      <c r="K802" s="402"/>
      <c r="L802" s="402"/>
    </row>
    <row r="803" spans="7:12">
      <c r="G803" s="398"/>
      <c r="H803" s="378"/>
      <c r="I803" s="378"/>
      <c r="J803" s="398"/>
      <c r="K803" s="402"/>
      <c r="L803" s="402"/>
    </row>
    <row r="804" spans="7:12">
      <c r="G804" s="398"/>
      <c r="H804" s="378"/>
      <c r="I804" s="378"/>
      <c r="J804" s="398"/>
      <c r="K804" s="402"/>
      <c r="L804" s="402"/>
    </row>
    <row r="805" spans="7:12">
      <c r="G805" s="398"/>
      <c r="H805" s="378"/>
      <c r="I805" s="378"/>
      <c r="J805" s="398"/>
      <c r="K805" s="402"/>
      <c r="L805" s="402"/>
    </row>
    <row r="806" spans="7:12">
      <c r="G806" s="398"/>
      <c r="H806" s="378"/>
      <c r="I806" s="378"/>
      <c r="J806" s="398"/>
      <c r="K806" s="402"/>
      <c r="L806" s="402"/>
    </row>
    <row r="807" spans="7:12">
      <c r="G807" s="398"/>
      <c r="H807" s="378"/>
      <c r="I807" s="378"/>
      <c r="J807" s="398"/>
      <c r="K807" s="402"/>
      <c r="L807" s="402"/>
    </row>
    <row r="808" spans="7:12">
      <c r="G808" s="398"/>
      <c r="H808" s="378"/>
      <c r="I808" s="378"/>
      <c r="J808" s="398"/>
      <c r="K808" s="402"/>
      <c r="L808" s="402"/>
    </row>
    <row r="809" spans="7:12">
      <c r="G809" s="398"/>
      <c r="H809" s="378"/>
      <c r="I809" s="378"/>
      <c r="J809" s="398"/>
      <c r="K809" s="402"/>
      <c r="L809" s="402"/>
    </row>
    <row r="810" spans="7:12">
      <c r="G810" s="398"/>
      <c r="H810" s="378"/>
      <c r="I810" s="378"/>
      <c r="J810" s="398"/>
      <c r="K810" s="402"/>
      <c r="L810" s="402"/>
    </row>
    <row r="811" spans="7:12">
      <c r="G811" s="398"/>
      <c r="H811" s="378"/>
      <c r="I811" s="378"/>
      <c r="J811" s="398"/>
      <c r="K811" s="402"/>
      <c r="L811" s="402"/>
    </row>
    <row r="812" spans="7:12">
      <c r="G812" s="398"/>
      <c r="H812" s="378"/>
      <c r="I812" s="378"/>
      <c r="J812" s="398"/>
      <c r="K812" s="402"/>
      <c r="L812" s="402"/>
    </row>
    <row r="813" spans="7:12">
      <c r="G813" s="398"/>
      <c r="H813" s="378"/>
      <c r="I813" s="378"/>
      <c r="J813" s="398"/>
      <c r="K813" s="402"/>
      <c r="L813" s="402"/>
    </row>
    <row r="814" spans="7:12">
      <c r="G814" s="398"/>
      <c r="H814" s="378"/>
      <c r="I814" s="378"/>
      <c r="J814" s="398"/>
      <c r="K814" s="402"/>
      <c r="L814" s="402"/>
    </row>
    <row r="815" spans="7:12">
      <c r="G815" s="398"/>
      <c r="H815" s="378"/>
      <c r="I815" s="378"/>
      <c r="J815" s="398"/>
      <c r="K815" s="402"/>
      <c r="L815" s="402"/>
    </row>
    <row r="816" spans="7:12">
      <c r="G816" s="398"/>
      <c r="H816" s="378"/>
      <c r="I816" s="378"/>
      <c r="J816" s="398"/>
      <c r="K816" s="402"/>
      <c r="L816" s="402"/>
    </row>
    <row r="817" spans="7:12">
      <c r="G817" s="398"/>
      <c r="H817" s="378"/>
      <c r="I817" s="378"/>
      <c r="J817" s="398"/>
      <c r="K817" s="402"/>
      <c r="L817" s="402"/>
    </row>
    <row r="818" spans="7:12">
      <c r="G818" s="398"/>
      <c r="H818" s="378"/>
      <c r="I818" s="378"/>
      <c r="J818" s="398"/>
      <c r="K818" s="402"/>
      <c r="L818" s="402"/>
    </row>
    <row r="819" spans="7:12">
      <c r="G819" s="398"/>
      <c r="H819" s="378"/>
      <c r="I819" s="378"/>
      <c r="J819" s="398"/>
      <c r="K819" s="402"/>
      <c r="L819" s="402"/>
    </row>
    <row r="820" spans="7:12">
      <c r="G820" s="398"/>
      <c r="H820" s="378"/>
      <c r="I820" s="378"/>
      <c r="J820" s="398"/>
      <c r="K820" s="402"/>
      <c r="L820" s="402"/>
    </row>
    <row r="821" spans="7:12">
      <c r="G821" s="398"/>
      <c r="H821" s="378"/>
      <c r="I821" s="378"/>
      <c r="J821" s="398"/>
      <c r="K821" s="402"/>
      <c r="L821" s="402"/>
    </row>
    <row r="822" spans="7:12">
      <c r="G822" s="398"/>
      <c r="H822" s="378"/>
      <c r="I822" s="378"/>
      <c r="J822" s="398"/>
      <c r="K822" s="402"/>
      <c r="L822" s="402"/>
    </row>
    <row r="823" spans="7:12">
      <c r="G823" s="398"/>
      <c r="H823" s="378"/>
      <c r="I823" s="378"/>
      <c r="J823" s="398"/>
      <c r="K823" s="402"/>
      <c r="L823" s="402"/>
    </row>
    <row r="824" spans="7:12">
      <c r="G824" s="398"/>
      <c r="H824" s="378"/>
      <c r="I824" s="378"/>
      <c r="J824" s="398"/>
      <c r="K824" s="402"/>
      <c r="L824" s="402"/>
    </row>
    <row r="825" spans="7:12">
      <c r="G825" s="398"/>
      <c r="H825" s="378"/>
      <c r="I825" s="378"/>
      <c r="J825" s="398"/>
      <c r="K825" s="402"/>
      <c r="L825" s="402"/>
    </row>
    <row r="826" spans="7:12">
      <c r="G826" s="398"/>
      <c r="H826" s="378"/>
      <c r="I826" s="378"/>
      <c r="J826" s="398"/>
      <c r="K826" s="402"/>
      <c r="L826" s="402"/>
    </row>
    <row r="827" spans="7:12">
      <c r="G827" s="398"/>
      <c r="H827" s="378"/>
      <c r="I827" s="378"/>
      <c r="J827" s="398"/>
      <c r="K827" s="402"/>
      <c r="L827" s="402"/>
    </row>
    <row r="828" spans="7:12">
      <c r="G828" s="398"/>
      <c r="H828" s="378"/>
      <c r="I828" s="378"/>
      <c r="J828" s="398"/>
      <c r="K828" s="402"/>
      <c r="L828" s="402"/>
    </row>
    <row r="829" spans="7:12">
      <c r="G829" s="398"/>
      <c r="H829" s="378"/>
      <c r="I829" s="378"/>
      <c r="J829" s="398"/>
      <c r="K829" s="402"/>
      <c r="L829" s="402"/>
    </row>
    <row r="830" spans="7:12">
      <c r="G830" s="398"/>
      <c r="H830" s="378"/>
      <c r="I830" s="378"/>
      <c r="J830" s="398"/>
      <c r="K830" s="402"/>
      <c r="L830" s="402"/>
    </row>
    <row r="831" spans="7:12">
      <c r="G831" s="398"/>
      <c r="H831" s="378"/>
      <c r="I831" s="378"/>
      <c r="J831" s="398"/>
      <c r="K831" s="402"/>
      <c r="L831" s="402"/>
    </row>
    <row r="832" spans="7:12">
      <c r="G832" s="398"/>
      <c r="H832" s="378"/>
      <c r="I832" s="378"/>
      <c r="J832" s="398"/>
      <c r="K832" s="402"/>
      <c r="L832" s="402"/>
    </row>
    <row r="833" spans="7:12">
      <c r="G833" s="398"/>
      <c r="H833" s="378"/>
      <c r="I833" s="378"/>
      <c r="J833" s="398"/>
      <c r="K833" s="402"/>
      <c r="L833" s="402"/>
    </row>
    <row r="834" spans="7:12">
      <c r="G834" s="398"/>
      <c r="H834" s="378"/>
      <c r="I834" s="378"/>
      <c r="J834" s="398"/>
      <c r="K834" s="402"/>
      <c r="L834" s="402"/>
    </row>
    <row r="835" spans="7:12">
      <c r="G835" s="398"/>
      <c r="H835" s="378"/>
      <c r="I835" s="378"/>
      <c r="J835" s="398"/>
      <c r="K835" s="402"/>
      <c r="L835" s="402"/>
    </row>
    <row r="836" spans="7:12">
      <c r="G836" s="398"/>
      <c r="H836" s="378"/>
      <c r="I836" s="378"/>
      <c r="J836" s="398"/>
      <c r="K836" s="402"/>
      <c r="L836" s="402"/>
    </row>
    <row r="837" spans="7:12">
      <c r="G837" s="398"/>
      <c r="H837" s="378"/>
      <c r="I837" s="378"/>
      <c r="J837" s="398"/>
      <c r="K837" s="402"/>
      <c r="L837" s="402"/>
    </row>
    <row r="838" spans="7:12">
      <c r="G838" s="398"/>
      <c r="H838" s="378"/>
      <c r="I838" s="378"/>
      <c r="J838" s="398"/>
      <c r="K838" s="402"/>
      <c r="L838" s="402"/>
    </row>
    <row r="839" spans="7:12">
      <c r="G839" s="398"/>
      <c r="H839" s="378"/>
      <c r="I839" s="378"/>
      <c r="J839" s="398"/>
      <c r="K839" s="402"/>
      <c r="L839" s="402"/>
    </row>
    <row r="840" spans="7:12">
      <c r="G840" s="398"/>
      <c r="H840" s="378"/>
      <c r="I840" s="378"/>
      <c r="J840" s="398"/>
      <c r="K840" s="402"/>
      <c r="L840" s="402"/>
    </row>
    <row r="841" spans="7:12">
      <c r="G841" s="398"/>
      <c r="H841" s="378"/>
      <c r="I841" s="378"/>
      <c r="J841" s="398"/>
      <c r="K841" s="402"/>
      <c r="L841" s="402"/>
    </row>
    <row r="842" spans="7:12">
      <c r="G842" s="398"/>
      <c r="H842" s="378"/>
      <c r="I842" s="378"/>
      <c r="J842" s="398"/>
      <c r="K842" s="402"/>
      <c r="L842" s="402"/>
    </row>
    <row r="843" spans="7:12">
      <c r="G843" s="398"/>
      <c r="H843" s="378"/>
      <c r="I843" s="378"/>
      <c r="J843" s="398"/>
      <c r="K843" s="402"/>
      <c r="L843" s="402"/>
    </row>
    <row r="844" spans="7:12">
      <c r="G844" s="398"/>
      <c r="H844" s="378"/>
      <c r="I844" s="378"/>
      <c r="J844" s="398"/>
      <c r="K844" s="402"/>
      <c r="L844" s="402"/>
    </row>
    <row r="845" spans="7:12">
      <c r="G845" s="398"/>
      <c r="H845" s="378"/>
      <c r="I845" s="378"/>
      <c r="J845" s="398"/>
      <c r="K845" s="402"/>
      <c r="L845" s="402"/>
    </row>
    <row r="846" spans="7:12">
      <c r="G846" s="398"/>
      <c r="H846" s="378"/>
      <c r="I846" s="378"/>
      <c r="J846" s="398"/>
      <c r="K846" s="402"/>
      <c r="L846" s="402"/>
    </row>
    <row r="847" spans="7:12">
      <c r="G847" s="398"/>
      <c r="H847" s="378"/>
      <c r="I847" s="378"/>
      <c r="J847" s="398"/>
      <c r="K847" s="402"/>
      <c r="L847" s="402"/>
    </row>
    <row r="848" spans="7:12">
      <c r="G848" s="398"/>
      <c r="H848" s="378"/>
      <c r="I848" s="378"/>
      <c r="J848" s="398"/>
      <c r="K848" s="402"/>
      <c r="L848" s="402"/>
    </row>
    <row r="849" spans="7:12">
      <c r="G849" s="398"/>
      <c r="H849" s="378"/>
      <c r="I849" s="378"/>
      <c r="J849" s="398"/>
      <c r="K849" s="402"/>
      <c r="L849" s="402"/>
    </row>
    <row r="850" spans="7:12">
      <c r="G850" s="398"/>
      <c r="H850" s="378"/>
      <c r="I850" s="378"/>
      <c r="J850" s="398"/>
      <c r="K850" s="402"/>
      <c r="L850" s="402"/>
    </row>
    <row r="851" spans="7:12">
      <c r="G851" s="398"/>
      <c r="H851" s="378"/>
      <c r="I851" s="378"/>
      <c r="J851" s="398"/>
      <c r="K851" s="402"/>
      <c r="L851" s="402"/>
    </row>
    <row r="852" spans="7:12">
      <c r="G852" s="398"/>
      <c r="H852" s="378"/>
      <c r="I852" s="378"/>
      <c r="J852" s="398"/>
      <c r="K852" s="402"/>
      <c r="L852" s="402"/>
    </row>
    <row r="853" spans="7:12">
      <c r="G853" s="398"/>
      <c r="H853" s="378"/>
      <c r="I853" s="378"/>
      <c r="J853" s="398"/>
      <c r="K853" s="402"/>
      <c r="L853" s="402"/>
    </row>
    <row r="854" spans="7:12">
      <c r="G854" s="398"/>
      <c r="H854" s="378"/>
      <c r="I854" s="378"/>
      <c r="J854" s="398"/>
      <c r="K854" s="402"/>
      <c r="L854" s="402"/>
    </row>
    <row r="855" spans="7:12">
      <c r="G855" s="398"/>
      <c r="H855" s="378"/>
      <c r="I855" s="378"/>
      <c r="J855" s="398"/>
      <c r="K855" s="402"/>
      <c r="L855" s="402"/>
    </row>
    <row r="856" spans="7:12">
      <c r="G856" s="398"/>
      <c r="H856" s="378"/>
      <c r="I856" s="378"/>
      <c r="J856" s="398"/>
      <c r="K856" s="402"/>
      <c r="L856" s="402"/>
    </row>
    <row r="857" spans="7:12">
      <c r="G857" s="398"/>
      <c r="H857" s="378"/>
      <c r="I857" s="378"/>
      <c r="J857" s="398"/>
      <c r="K857" s="402"/>
      <c r="L857" s="402"/>
    </row>
    <row r="858" spans="7:12">
      <c r="G858" s="398"/>
      <c r="H858" s="378"/>
      <c r="I858" s="378"/>
      <c r="J858" s="398"/>
      <c r="K858" s="402"/>
      <c r="L858" s="402"/>
    </row>
    <row r="859" spans="7:12">
      <c r="G859" s="398"/>
      <c r="H859" s="378"/>
      <c r="I859" s="378"/>
      <c r="J859" s="398"/>
      <c r="K859" s="402"/>
      <c r="L859" s="402"/>
    </row>
    <row r="860" spans="7:12">
      <c r="G860" s="398"/>
      <c r="H860" s="378"/>
      <c r="I860" s="378"/>
      <c r="J860" s="398"/>
      <c r="K860" s="402"/>
      <c r="L860" s="402"/>
    </row>
    <row r="861" spans="7:12">
      <c r="G861" s="398"/>
      <c r="H861" s="378"/>
      <c r="I861" s="378"/>
      <c r="J861" s="398"/>
      <c r="K861" s="402"/>
      <c r="L861" s="402"/>
    </row>
    <row r="862" spans="7:12">
      <c r="G862" s="398"/>
      <c r="H862" s="378"/>
      <c r="I862" s="378"/>
      <c r="J862" s="398"/>
      <c r="K862" s="402"/>
      <c r="L862" s="402"/>
    </row>
    <row r="863" spans="7:12">
      <c r="G863" s="398"/>
      <c r="H863" s="378"/>
      <c r="I863" s="378"/>
      <c r="J863" s="398"/>
      <c r="K863" s="402"/>
      <c r="L863" s="402"/>
    </row>
    <row r="864" spans="7:12">
      <c r="G864" s="398"/>
      <c r="H864" s="378"/>
      <c r="I864" s="378"/>
      <c r="J864" s="398"/>
      <c r="K864" s="402"/>
      <c r="L864" s="402"/>
    </row>
    <row r="865" spans="7:12">
      <c r="G865" s="398"/>
      <c r="H865" s="378"/>
      <c r="I865" s="378"/>
      <c r="J865" s="398"/>
      <c r="K865" s="402"/>
      <c r="L865" s="402"/>
    </row>
    <row r="866" spans="7:12">
      <c r="G866" s="398"/>
      <c r="H866" s="378"/>
      <c r="I866" s="378"/>
      <c r="J866" s="398"/>
      <c r="K866" s="402"/>
      <c r="L866" s="402"/>
    </row>
    <row r="867" spans="7:12">
      <c r="G867" s="398"/>
      <c r="H867" s="378"/>
      <c r="I867" s="378"/>
      <c r="J867" s="398"/>
      <c r="K867" s="402"/>
      <c r="L867" s="402"/>
    </row>
    <row r="868" spans="7:12">
      <c r="G868" s="398"/>
      <c r="H868" s="378"/>
      <c r="I868" s="378"/>
      <c r="J868" s="398"/>
      <c r="K868" s="402"/>
      <c r="L868" s="402"/>
    </row>
    <row r="869" spans="7:12">
      <c r="G869" s="398"/>
      <c r="H869" s="378"/>
      <c r="I869" s="378"/>
      <c r="J869" s="398"/>
      <c r="K869" s="402"/>
      <c r="L869" s="402"/>
    </row>
    <row r="870" spans="7:12">
      <c r="G870" s="398"/>
      <c r="H870" s="378"/>
      <c r="I870" s="378"/>
      <c r="J870" s="398"/>
      <c r="K870" s="402"/>
      <c r="L870" s="402"/>
    </row>
    <row r="871" spans="7:12">
      <c r="G871" s="398"/>
      <c r="H871" s="378"/>
      <c r="I871" s="378"/>
      <c r="J871" s="398"/>
      <c r="K871" s="402"/>
      <c r="L871" s="402"/>
    </row>
    <row r="872" spans="7:12">
      <c r="G872" s="398"/>
      <c r="H872" s="378"/>
      <c r="I872" s="378"/>
      <c r="J872" s="398"/>
      <c r="K872" s="402"/>
      <c r="L872" s="402"/>
    </row>
    <row r="873" spans="7:12">
      <c r="G873" s="398"/>
      <c r="H873" s="378"/>
      <c r="I873" s="378"/>
      <c r="J873" s="398"/>
      <c r="K873" s="402"/>
      <c r="L873" s="402"/>
    </row>
    <row r="874" spans="7:12">
      <c r="G874" s="398"/>
      <c r="H874" s="378"/>
      <c r="I874" s="378"/>
      <c r="J874" s="398"/>
      <c r="K874" s="402"/>
      <c r="L874" s="402"/>
    </row>
    <row r="875" spans="7:12">
      <c r="G875" s="398"/>
      <c r="H875" s="378"/>
      <c r="I875" s="378"/>
      <c r="J875" s="398"/>
      <c r="K875" s="402"/>
      <c r="L875" s="402"/>
    </row>
    <row r="876" spans="7:12">
      <c r="G876" s="398"/>
      <c r="H876" s="378"/>
      <c r="I876" s="378"/>
      <c r="J876" s="398"/>
      <c r="K876" s="402"/>
      <c r="L876" s="402"/>
    </row>
    <row r="877" spans="7:12">
      <c r="G877" s="398"/>
      <c r="H877" s="378"/>
      <c r="I877" s="378"/>
      <c r="J877" s="398"/>
      <c r="K877" s="402"/>
      <c r="L877" s="402"/>
    </row>
    <row r="878" spans="7:12">
      <c r="G878" s="398"/>
      <c r="H878" s="378"/>
      <c r="I878" s="378"/>
      <c r="J878" s="398"/>
      <c r="K878" s="402"/>
      <c r="L878" s="402"/>
    </row>
    <row r="879" spans="7:12">
      <c r="G879" s="398"/>
      <c r="H879" s="378"/>
      <c r="I879" s="378"/>
      <c r="J879" s="398"/>
      <c r="K879" s="402"/>
      <c r="L879" s="402"/>
    </row>
    <row r="880" spans="7:12">
      <c r="G880" s="398"/>
      <c r="H880" s="378"/>
      <c r="I880" s="378"/>
      <c r="J880" s="398"/>
      <c r="K880" s="402"/>
      <c r="L880" s="402"/>
    </row>
    <row r="881" spans="7:12">
      <c r="G881" s="398"/>
      <c r="H881" s="378"/>
      <c r="I881" s="378"/>
      <c r="J881" s="398"/>
      <c r="K881" s="402"/>
      <c r="L881" s="402"/>
    </row>
    <row r="882" spans="7:12">
      <c r="G882" s="398"/>
      <c r="H882" s="378"/>
      <c r="I882" s="378"/>
      <c r="J882" s="398"/>
      <c r="K882" s="402"/>
      <c r="L882" s="402"/>
    </row>
    <row r="883" spans="7:12">
      <c r="G883" s="398"/>
      <c r="H883" s="378"/>
      <c r="I883" s="378"/>
      <c r="J883" s="398"/>
      <c r="K883" s="402"/>
      <c r="L883" s="402"/>
    </row>
    <row r="884" spans="7:12">
      <c r="G884" s="398"/>
      <c r="H884" s="378"/>
      <c r="I884" s="378"/>
      <c r="J884" s="398"/>
      <c r="K884" s="402"/>
      <c r="L884" s="402"/>
    </row>
    <row r="885" spans="7:12">
      <c r="G885" s="398"/>
      <c r="H885" s="378"/>
      <c r="I885" s="378"/>
      <c r="J885" s="398"/>
      <c r="K885" s="402"/>
      <c r="L885" s="402"/>
    </row>
    <row r="886" spans="7:12">
      <c r="G886" s="398"/>
      <c r="H886" s="378"/>
      <c r="I886" s="378"/>
      <c r="J886" s="398"/>
      <c r="K886" s="402"/>
      <c r="L886" s="402"/>
    </row>
    <row r="887" spans="7:12">
      <c r="G887" s="398"/>
      <c r="H887" s="378"/>
      <c r="I887" s="378"/>
      <c r="J887" s="398"/>
      <c r="K887" s="402"/>
      <c r="L887" s="402"/>
    </row>
    <row r="888" spans="7:12">
      <c r="G888" s="398"/>
      <c r="H888" s="378"/>
      <c r="I888" s="378"/>
      <c r="J888" s="398"/>
      <c r="K888" s="402"/>
      <c r="L888" s="402"/>
    </row>
    <row r="889" spans="7:12">
      <c r="G889" s="398"/>
      <c r="H889" s="378"/>
      <c r="I889" s="378"/>
      <c r="J889" s="398"/>
      <c r="K889" s="402"/>
      <c r="L889" s="402"/>
    </row>
    <row r="890" spans="7:12">
      <c r="G890" s="398"/>
      <c r="H890" s="378"/>
      <c r="I890" s="378"/>
      <c r="J890" s="398"/>
      <c r="K890" s="402"/>
      <c r="L890" s="402"/>
    </row>
    <row r="891" spans="7:12">
      <c r="G891" s="398"/>
      <c r="H891" s="378"/>
      <c r="I891" s="378"/>
      <c r="J891" s="398"/>
      <c r="K891" s="402"/>
      <c r="L891" s="402"/>
    </row>
    <row r="892" spans="7:12">
      <c r="G892" s="398"/>
      <c r="H892" s="378"/>
      <c r="I892" s="378"/>
      <c r="J892" s="398"/>
      <c r="K892" s="402"/>
      <c r="L892" s="402"/>
    </row>
    <row r="893" spans="7:12">
      <c r="G893" s="398"/>
      <c r="H893" s="378"/>
      <c r="I893" s="378"/>
      <c r="J893" s="398"/>
      <c r="K893" s="402"/>
      <c r="L893" s="402"/>
    </row>
    <row r="894" spans="7:12">
      <c r="G894" s="398"/>
      <c r="H894" s="378"/>
      <c r="I894" s="378"/>
      <c r="J894" s="398"/>
      <c r="K894" s="402"/>
      <c r="L894" s="402"/>
    </row>
    <row r="895" spans="7:12">
      <c r="G895" s="398"/>
      <c r="H895" s="378"/>
      <c r="I895" s="378"/>
      <c r="J895" s="398"/>
      <c r="K895" s="402"/>
      <c r="L895" s="402"/>
    </row>
    <row r="896" spans="7:12">
      <c r="G896" s="398"/>
      <c r="H896" s="378"/>
      <c r="I896" s="378"/>
      <c r="J896" s="398"/>
      <c r="K896" s="402"/>
      <c r="L896" s="402"/>
    </row>
    <row r="897" spans="7:12">
      <c r="G897" s="398"/>
      <c r="H897" s="378"/>
      <c r="I897" s="378"/>
      <c r="J897" s="398"/>
      <c r="K897" s="402"/>
      <c r="L897" s="402"/>
    </row>
    <row r="898" spans="7:12">
      <c r="G898" s="398"/>
      <c r="H898" s="378"/>
      <c r="I898" s="378"/>
      <c r="J898" s="398"/>
      <c r="K898" s="402"/>
      <c r="L898" s="402"/>
    </row>
    <row r="899" spans="7:12">
      <c r="G899" s="398"/>
      <c r="H899" s="378"/>
      <c r="I899" s="378"/>
      <c r="J899" s="398"/>
      <c r="K899" s="402"/>
      <c r="L899" s="402"/>
    </row>
    <row r="900" spans="7:12">
      <c r="G900" s="398"/>
      <c r="H900" s="378"/>
      <c r="I900" s="378"/>
      <c r="J900" s="398"/>
      <c r="K900" s="402"/>
      <c r="L900" s="402"/>
    </row>
    <row r="901" spans="7:12">
      <c r="G901" s="398"/>
      <c r="H901" s="378"/>
      <c r="I901" s="378"/>
      <c r="J901" s="398"/>
      <c r="K901" s="402"/>
      <c r="L901" s="402"/>
    </row>
    <row r="902" spans="7:12">
      <c r="G902" s="398"/>
      <c r="H902" s="378"/>
      <c r="I902" s="378"/>
      <c r="J902" s="398"/>
      <c r="K902" s="402"/>
      <c r="L902" s="402"/>
    </row>
    <row r="903" spans="7:12">
      <c r="G903" s="398"/>
      <c r="H903" s="378"/>
      <c r="I903" s="378"/>
      <c r="J903" s="398"/>
      <c r="K903" s="402"/>
      <c r="L903" s="402"/>
    </row>
    <row r="904" spans="7:12">
      <c r="G904" s="398"/>
      <c r="H904" s="378"/>
      <c r="I904" s="378"/>
      <c r="J904" s="398"/>
      <c r="K904" s="402"/>
      <c r="L904" s="402"/>
    </row>
    <row r="905" spans="7:12">
      <c r="G905" s="398"/>
      <c r="H905" s="378"/>
      <c r="I905" s="378"/>
      <c r="J905" s="398"/>
      <c r="K905" s="402"/>
      <c r="L905" s="402"/>
    </row>
    <row r="906" spans="7:12">
      <c r="G906" s="398"/>
      <c r="H906" s="378"/>
      <c r="I906" s="378"/>
      <c r="J906" s="398"/>
      <c r="K906" s="402"/>
      <c r="L906" s="402"/>
    </row>
    <row r="907" spans="7:12">
      <c r="G907" s="398"/>
      <c r="H907" s="378"/>
      <c r="I907" s="378"/>
      <c r="J907" s="398"/>
      <c r="K907" s="402"/>
      <c r="L907" s="402"/>
    </row>
    <row r="908" spans="7:12">
      <c r="G908" s="398"/>
      <c r="H908" s="378"/>
      <c r="I908" s="378"/>
      <c r="J908" s="398"/>
      <c r="K908" s="402"/>
      <c r="L908" s="402"/>
    </row>
    <row r="909" spans="7:12">
      <c r="G909" s="398"/>
      <c r="H909" s="378"/>
      <c r="I909" s="378"/>
      <c r="J909" s="398"/>
      <c r="K909" s="402"/>
      <c r="L909" s="402"/>
    </row>
    <row r="910" spans="7:12">
      <c r="G910" s="398"/>
      <c r="H910" s="378"/>
      <c r="I910" s="378"/>
      <c r="J910" s="398"/>
      <c r="K910" s="402"/>
      <c r="L910" s="402"/>
    </row>
    <row r="911" spans="7:12">
      <c r="G911" s="398"/>
      <c r="H911" s="378"/>
      <c r="I911" s="378"/>
      <c r="J911" s="398"/>
      <c r="K911" s="402"/>
      <c r="L911" s="402"/>
    </row>
    <row r="912" spans="7:12">
      <c r="G912" s="398"/>
      <c r="H912" s="378"/>
      <c r="I912" s="378"/>
      <c r="J912" s="398"/>
      <c r="K912" s="402"/>
      <c r="L912" s="402"/>
    </row>
    <row r="913" spans="7:12">
      <c r="G913" s="398"/>
      <c r="H913" s="378"/>
      <c r="I913" s="378"/>
      <c r="J913" s="398"/>
      <c r="K913" s="402"/>
      <c r="L913" s="402"/>
    </row>
    <row r="914" spans="7:12">
      <c r="G914" s="398"/>
      <c r="H914" s="378"/>
      <c r="I914" s="378"/>
      <c r="J914" s="398"/>
      <c r="K914" s="402"/>
      <c r="L914" s="402"/>
    </row>
    <row r="915" spans="7:12">
      <c r="G915" s="398"/>
      <c r="H915" s="378"/>
      <c r="I915" s="378"/>
      <c r="J915" s="398"/>
      <c r="K915" s="402"/>
      <c r="L915" s="402"/>
    </row>
    <row r="916" spans="7:12">
      <c r="G916" s="398"/>
      <c r="H916" s="378"/>
      <c r="I916" s="378"/>
      <c r="J916" s="398"/>
      <c r="K916" s="402"/>
      <c r="L916" s="402"/>
    </row>
    <row r="917" spans="7:12">
      <c r="G917" s="398"/>
      <c r="H917" s="378"/>
      <c r="I917" s="378"/>
      <c r="J917" s="398"/>
      <c r="K917" s="402"/>
      <c r="L917" s="402"/>
    </row>
    <row r="918" spans="7:12">
      <c r="G918" s="398"/>
      <c r="H918" s="378"/>
      <c r="I918" s="378"/>
      <c r="J918" s="398"/>
      <c r="K918" s="402"/>
      <c r="L918" s="402"/>
    </row>
    <row r="919" spans="7:12">
      <c r="G919" s="398"/>
      <c r="H919" s="378"/>
      <c r="I919" s="378"/>
      <c r="J919" s="398"/>
      <c r="K919" s="402"/>
      <c r="L919" s="402"/>
    </row>
    <row r="920" spans="7:12">
      <c r="G920" s="398"/>
      <c r="H920" s="378"/>
      <c r="I920" s="378"/>
      <c r="J920" s="398"/>
      <c r="K920" s="402"/>
      <c r="L920" s="402"/>
    </row>
    <row r="921" spans="7:12">
      <c r="G921" s="398"/>
      <c r="H921" s="378"/>
      <c r="I921" s="378"/>
      <c r="J921" s="398"/>
      <c r="K921" s="402"/>
      <c r="L921" s="402"/>
    </row>
    <row r="922" spans="7:12">
      <c r="G922" s="398"/>
      <c r="H922" s="378"/>
      <c r="I922" s="378"/>
      <c r="J922" s="398"/>
      <c r="K922" s="402"/>
      <c r="L922" s="402"/>
    </row>
    <row r="923" spans="7:12">
      <c r="G923" s="398"/>
      <c r="H923" s="378"/>
      <c r="I923" s="378"/>
      <c r="J923" s="398"/>
      <c r="K923" s="402"/>
      <c r="L923" s="402"/>
    </row>
    <row r="924" spans="7:12">
      <c r="G924" s="398"/>
      <c r="H924" s="378"/>
      <c r="I924" s="378"/>
      <c r="J924" s="398"/>
      <c r="K924" s="402"/>
      <c r="L924" s="402"/>
    </row>
    <row r="925" spans="7:12">
      <c r="G925" s="398"/>
      <c r="H925" s="378"/>
      <c r="I925" s="378"/>
      <c r="J925" s="398"/>
      <c r="K925" s="402"/>
      <c r="L925" s="402"/>
    </row>
    <row r="926" spans="7:12">
      <c r="G926" s="398"/>
      <c r="H926" s="378"/>
      <c r="I926" s="378"/>
      <c r="J926" s="398"/>
      <c r="K926" s="402"/>
      <c r="L926" s="402"/>
    </row>
    <row r="927" spans="7:12">
      <c r="G927" s="398"/>
      <c r="H927" s="378"/>
      <c r="I927" s="378"/>
      <c r="J927" s="398"/>
      <c r="K927" s="402"/>
      <c r="L927" s="402"/>
    </row>
    <row r="928" spans="7:12">
      <c r="G928" s="398"/>
      <c r="H928" s="378"/>
      <c r="I928" s="378"/>
      <c r="J928" s="398"/>
      <c r="K928" s="402"/>
      <c r="L928" s="402"/>
    </row>
    <row r="929" spans="7:12">
      <c r="G929" s="398"/>
      <c r="H929" s="378"/>
      <c r="I929" s="378"/>
      <c r="J929" s="398"/>
      <c r="K929" s="402"/>
      <c r="L929" s="402"/>
    </row>
    <row r="930" spans="7:12">
      <c r="G930" s="398"/>
      <c r="H930" s="378"/>
      <c r="I930" s="378"/>
      <c r="J930" s="398"/>
      <c r="K930" s="402"/>
      <c r="L930" s="402"/>
    </row>
    <row r="931" spans="7:12">
      <c r="G931" s="398"/>
      <c r="H931" s="378"/>
      <c r="I931" s="378"/>
      <c r="J931" s="398"/>
      <c r="K931" s="402"/>
      <c r="L931" s="402"/>
    </row>
    <row r="932" spans="7:12">
      <c r="G932" s="398"/>
      <c r="H932" s="378"/>
      <c r="I932" s="378"/>
      <c r="J932" s="398"/>
      <c r="K932" s="402"/>
      <c r="L932" s="402"/>
    </row>
    <row r="933" spans="7:12">
      <c r="G933" s="398"/>
      <c r="H933" s="378"/>
      <c r="I933" s="378"/>
      <c r="J933" s="398"/>
      <c r="K933" s="402"/>
      <c r="L933" s="402"/>
    </row>
    <row r="934" spans="7:12">
      <c r="G934" s="398"/>
      <c r="H934" s="378"/>
      <c r="I934" s="378"/>
      <c r="J934" s="398"/>
      <c r="K934" s="402"/>
      <c r="L934" s="402"/>
    </row>
    <row r="935" spans="7:12">
      <c r="G935" s="398"/>
      <c r="H935" s="378"/>
      <c r="I935" s="378"/>
      <c r="J935" s="398"/>
      <c r="K935" s="402"/>
      <c r="L935" s="402"/>
    </row>
    <row r="936" spans="7:12">
      <c r="G936" s="398"/>
      <c r="H936" s="378"/>
      <c r="I936" s="378"/>
      <c r="J936" s="398"/>
      <c r="K936" s="402"/>
      <c r="L936" s="402"/>
    </row>
    <row r="937" spans="7:12">
      <c r="G937" s="398"/>
      <c r="H937" s="378"/>
      <c r="I937" s="378"/>
      <c r="J937" s="398"/>
      <c r="K937" s="402"/>
      <c r="L937" s="402"/>
    </row>
    <row r="938" spans="7:12">
      <c r="G938" s="398"/>
      <c r="H938" s="378"/>
      <c r="I938" s="378"/>
      <c r="J938" s="398"/>
      <c r="K938" s="402"/>
      <c r="L938" s="402"/>
    </row>
    <row r="939" spans="7:12">
      <c r="G939" s="398"/>
      <c r="H939" s="378"/>
      <c r="I939" s="378"/>
      <c r="J939" s="398"/>
      <c r="K939" s="402"/>
      <c r="L939" s="402"/>
    </row>
    <row r="940" spans="7:12">
      <c r="G940" s="398"/>
      <c r="H940" s="378"/>
      <c r="I940" s="378"/>
      <c r="J940" s="398"/>
      <c r="K940" s="402"/>
      <c r="L940" s="402"/>
    </row>
    <row r="941" spans="7:12">
      <c r="G941" s="398"/>
      <c r="H941" s="378"/>
      <c r="I941" s="378"/>
      <c r="J941" s="398"/>
      <c r="K941" s="402"/>
      <c r="L941" s="402"/>
    </row>
    <row r="942" spans="7:12">
      <c r="G942" s="398"/>
      <c r="H942" s="378"/>
      <c r="I942" s="378"/>
      <c r="J942" s="398"/>
      <c r="K942" s="402"/>
      <c r="L942" s="402"/>
    </row>
    <row r="943" spans="7:12">
      <c r="G943" s="398"/>
      <c r="H943" s="378"/>
      <c r="I943" s="378"/>
      <c r="J943" s="398"/>
      <c r="K943" s="402"/>
      <c r="L943" s="402"/>
    </row>
    <row r="944" spans="7:12">
      <c r="G944" s="398"/>
      <c r="H944" s="378"/>
      <c r="I944" s="378"/>
      <c r="J944" s="398"/>
      <c r="K944" s="402"/>
      <c r="L944" s="402"/>
    </row>
    <row r="945" spans="7:12">
      <c r="G945" s="398"/>
      <c r="H945" s="378"/>
      <c r="I945" s="378"/>
      <c r="J945" s="398"/>
      <c r="K945" s="402"/>
      <c r="L945" s="402"/>
    </row>
    <row r="946" spans="7:12">
      <c r="G946" s="398"/>
      <c r="H946" s="378"/>
      <c r="I946" s="378"/>
      <c r="J946" s="398"/>
      <c r="K946" s="402"/>
      <c r="L946" s="402"/>
    </row>
    <row r="947" spans="7:12">
      <c r="G947" s="398"/>
      <c r="H947" s="378"/>
      <c r="I947" s="378"/>
      <c r="J947" s="398"/>
      <c r="K947" s="402"/>
      <c r="L947" s="402"/>
    </row>
    <row r="948" spans="7:12">
      <c r="G948" s="398"/>
      <c r="H948" s="378"/>
      <c r="I948" s="378"/>
      <c r="J948" s="398"/>
      <c r="K948" s="402"/>
      <c r="L948" s="402"/>
    </row>
    <row r="949" spans="7:12">
      <c r="G949" s="398"/>
      <c r="H949" s="378"/>
      <c r="I949" s="378"/>
      <c r="J949" s="398"/>
      <c r="K949" s="402"/>
      <c r="L949" s="402"/>
    </row>
    <row r="950" spans="7:12">
      <c r="G950" s="398"/>
      <c r="H950" s="378"/>
      <c r="I950" s="378"/>
      <c r="J950" s="398"/>
      <c r="K950" s="402"/>
      <c r="L950" s="402"/>
    </row>
    <row r="951" spans="7:12">
      <c r="G951" s="398"/>
      <c r="H951" s="378"/>
      <c r="I951" s="378"/>
      <c r="J951" s="398"/>
      <c r="K951" s="402"/>
      <c r="L951" s="402"/>
    </row>
    <row r="952" spans="7:12">
      <c r="G952" s="398"/>
      <c r="H952" s="378"/>
      <c r="I952" s="378"/>
      <c r="J952" s="398"/>
      <c r="K952" s="402"/>
      <c r="L952" s="402"/>
    </row>
    <row r="953" spans="7:12">
      <c r="G953" s="398"/>
      <c r="H953" s="378"/>
      <c r="I953" s="378"/>
      <c r="J953" s="398"/>
      <c r="K953" s="402"/>
      <c r="L953" s="402"/>
    </row>
    <row r="954" spans="7:12">
      <c r="G954" s="398"/>
      <c r="H954" s="378"/>
      <c r="I954" s="378"/>
      <c r="J954" s="398"/>
      <c r="K954" s="402"/>
      <c r="L954" s="402"/>
    </row>
    <row r="955" spans="7:12">
      <c r="G955" s="398"/>
      <c r="H955" s="378"/>
      <c r="I955" s="378"/>
      <c r="J955" s="398"/>
      <c r="K955" s="402"/>
      <c r="L955" s="402"/>
    </row>
    <row r="956" spans="7:12">
      <c r="G956" s="398"/>
      <c r="H956" s="378"/>
      <c r="I956" s="378"/>
      <c r="J956" s="398"/>
      <c r="K956" s="402"/>
      <c r="L956" s="402"/>
    </row>
    <row r="957" spans="7:12">
      <c r="G957" s="398"/>
      <c r="H957" s="378"/>
      <c r="I957" s="378"/>
      <c r="J957" s="398"/>
      <c r="K957" s="402"/>
      <c r="L957" s="402"/>
    </row>
    <row r="958" spans="7:12">
      <c r="G958" s="398"/>
      <c r="H958" s="378"/>
      <c r="I958" s="378"/>
      <c r="J958" s="398"/>
      <c r="K958" s="402"/>
      <c r="L958" s="402"/>
    </row>
    <row r="959" spans="7:12">
      <c r="G959" s="398"/>
      <c r="H959" s="378"/>
      <c r="I959" s="378"/>
      <c r="J959" s="398"/>
      <c r="K959" s="402"/>
      <c r="L959" s="402"/>
    </row>
    <row r="960" spans="7:12">
      <c r="G960" s="398"/>
      <c r="H960" s="378"/>
      <c r="I960" s="378"/>
      <c r="J960" s="398"/>
      <c r="K960" s="402"/>
      <c r="L960" s="402"/>
    </row>
    <row r="961" spans="7:12">
      <c r="G961" s="398"/>
      <c r="H961" s="378"/>
      <c r="I961" s="378"/>
      <c r="J961" s="398"/>
      <c r="K961" s="402"/>
      <c r="L961" s="402"/>
    </row>
    <row r="962" spans="7:12">
      <c r="G962" s="398"/>
      <c r="H962" s="378"/>
      <c r="I962" s="378"/>
      <c r="J962" s="398"/>
      <c r="K962" s="402"/>
      <c r="L962" s="402"/>
    </row>
    <row r="963" spans="7:12">
      <c r="G963" s="398"/>
      <c r="H963" s="378"/>
      <c r="I963" s="378"/>
      <c r="J963" s="398"/>
      <c r="K963" s="402"/>
      <c r="L963" s="402"/>
    </row>
    <row r="964" spans="7:12">
      <c r="G964" s="398"/>
      <c r="H964" s="378"/>
      <c r="I964" s="378"/>
      <c r="J964" s="398"/>
      <c r="K964" s="402"/>
      <c r="L964" s="402"/>
    </row>
    <row r="965" spans="7:12">
      <c r="G965" s="398"/>
      <c r="H965" s="378"/>
      <c r="I965" s="378"/>
      <c r="J965" s="398"/>
      <c r="K965" s="402"/>
      <c r="L965" s="402"/>
    </row>
    <row r="966" spans="7:12">
      <c r="G966" s="398"/>
      <c r="H966" s="378"/>
      <c r="I966" s="378"/>
      <c r="J966" s="398"/>
      <c r="K966" s="402"/>
      <c r="L966" s="402"/>
    </row>
    <row r="967" spans="7:12">
      <c r="G967" s="398"/>
      <c r="H967" s="378"/>
      <c r="I967" s="378"/>
      <c r="J967" s="398"/>
      <c r="K967" s="402"/>
      <c r="L967" s="402"/>
    </row>
    <row r="968" spans="7:12">
      <c r="G968" s="398"/>
      <c r="H968" s="378"/>
      <c r="I968" s="378"/>
      <c r="J968" s="398"/>
      <c r="K968" s="402"/>
      <c r="L968" s="402"/>
    </row>
    <row r="969" spans="7:12">
      <c r="G969" s="398"/>
      <c r="H969" s="378"/>
      <c r="I969" s="378"/>
      <c r="J969" s="398"/>
      <c r="K969" s="402"/>
      <c r="L969" s="402"/>
    </row>
    <row r="970" spans="7:12">
      <c r="G970" s="398"/>
      <c r="H970" s="378"/>
      <c r="I970" s="378"/>
      <c r="J970" s="398"/>
      <c r="K970" s="402"/>
      <c r="L970" s="402"/>
    </row>
    <row r="971" spans="7:12">
      <c r="G971" s="398"/>
      <c r="H971" s="378"/>
      <c r="I971" s="378"/>
      <c r="J971" s="398"/>
      <c r="K971" s="402"/>
      <c r="L971" s="402"/>
    </row>
    <row r="972" spans="7:12">
      <c r="G972" s="398"/>
      <c r="H972" s="378"/>
      <c r="I972" s="378"/>
      <c r="J972" s="398"/>
      <c r="K972" s="402"/>
      <c r="L972" s="402"/>
    </row>
    <row r="973" spans="7:12">
      <c r="G973" s="398"/>
      <c r="H973" s="378"/>
      <c r="I973" s="378"/>
      <c r="J973" s="398"/>
      <c r="K973" s="402"/>
      <c r="L973" s="402"/>
    </row>
    <row r="974" spans="7:12">
      <c r="G974" s="398"/>
      <c r="H974" s="378"/>
      <c r="I974" s="378"/>
      <c r="J974" s="398"/>
      <c r="K974" s="402"/>
      <c r="L974" s="402"/>
    </row>
    <row r="975" spans="7:12">
      <c r="G975" s="398"/>
      <c r="H975" s="378"/>
      <c r="I975" s="378"/>
      <c r="J975" s="398"/>
      <c r="K975" s="402"/>
      <c r="L975" s="402"/>
    </row>
    <row r="976" spans="7:12">
      <c r="G976" s="398"/>
      <c r="H976" s="378"/>
      <c r="I976" s="378"/>
      <c r="J976" s="398"/>
      <c r="K976" s="402"/>
      <c r="L976" s="402"/>
    </row>
    <row r="977" spans="7:12">
      <c r="G977" s="398"/>
      <c r="H977" s="378"/>
      <c r="I977" s="378"/>
      <c r="J977" s="398"/>
      <c r="K977" s="402"/>
      <c r="L977" s="402"/>
    </row>
    <row r="978" spans="7:12">
      <c r="G978" s="398"/>
      <c r="H978" s="378"/>
      <c r="I978" s="378"/>
      <c r="J978" s="398"/>
      <c r="K978" s="402"/>
      <c r="L978" s="402"/>
    </row>
    <row r="979" spans="7:12">
      <c r="G979" s="398"/>
      <c r="H979" s="378"/>
      <c r="I979" s="378"/>
      <c r="J979" s="398"/>
      <c r="K979" s="402"/>
      <c r="L979" s="402"/>
    </row>
    <row r="980" spans="7:12">
      <c r="G980" s="398"/>
      <c r="H980" s="378"/>
      <c r="I980" s="378"/>
      <c r="J980" s="398"/>
      <c r="K980" s="402"/>
      <c r="L980" s="402"/>
    </row>
    <row r="981" spans="7:12">
      <c r="G981" s="398"/>
      <c r="H981" s="378"/>
      <c r="I981" s="378"/>
      <c r="J981" s="398"/>
      <c r="K981" s="402"/>
      <c r="L981" s="402"/>
    </row>
    <row r="982" spans="7:12">
      <c r="G982" s="398"/>
      <c r="H982" s="378"/>
      <c r="I982" s="378"/>
      <c r="J982" s="398"/>
      <c r="K982" s="402"/>
      <c r="L982" s="402"/>
    </row>
    <row r="983" spans="7:12">
      <c r="G983" s="398"/>
      <c r="H983" s="378"/>
      <c r="I983" s="378"/>
      <c r="J983" s="398"/>
      <c r="K983" s="402"/>
      <c r="L983" s="402"/>
    </row>
    <row r="984" spans="7:12">
      <c r="G984" s="398"/>
      <c r="H984" s="378"/>
      <c r="I984" s="378"/>
      <c r="J984" s="398"/>
      <c r="K984" s="402"/>
      <c r="L984" s="402"/>
    </row>
    <row r="985" spans="7:12">
      <c r="G985" s="398"/>
      <c r="H985" s="378"/>
      <c r="I985" s="378"/>
      <c r="J985" s="398"/>
      <c r="K985" s="402"/>
      <c r="L985" s="402"/>
    </row>
    <row r="986" spans="7:12">
      <c r="G986" s="398"/>
      <c r="H986" s="378"/>
      <c r="I986" s="378"/>
      <c r="J986" s="398"/>
      <c r="K986" s="402"/>
      <c r="L986" s="402"/>
    </row>
    <row r="987" spans="7:12">
      <c r="G987" s="398"/>
      <c r="H987" s="378"/>
      <c r="I987" s="378"/>
      <c r="J987" s="398"/>
      <c r="K987" s="402"/>
      <c r="L987" s="402"/>
    </row>
    <row r="988" spans="7:12">
      <c r="G988" s="398"/>
      <c r="H988" s="378"/>
      <c r="I988" s="378"/>
      <c r="J988" s="398"/>
      <c r="K988" s="402"/>
      <c r="L988" s="402"/>
    </row>
    <row r="989" spans="7:12">
      <c r="G989" s="398"/>
      <c r="H989" s="378"/>
      <c r="I989" s="378"/>
      <c r="J989" s="398"/>
      <c r="K989" s="402"/>
      <c r="L989" s="402"/>
    </row>
    <row r="990" spans="7:12">
      <c r="G990" s="398"/>
      <c r="H990" s="378"/>
      <c r="I990" s="378"/>
      <c r="J990" s="398"/>
      <c r="K990" s="402"/>
      <c r="L990" s="402"/>
    </row>
    <row r="991" spans="7:12">
      <c r="G991" s="398"/>
      <c r="H991" s="378"/>
      <c r="I991" s="378"/>
      <c r="J991" s="398"/>
      <c r="K991" s="402"/>
      <c r="L991" s="402"/>
    </row>
    <row r="992" spans="7:12">
      <c r="G992" s="398"/>
      <c r="H992" s="378"/>
      <c r="I992" s="378"/>
      <c r="J992" s="398"/>
      <c r="K992" s="402"/>
      <c r="L992" s="402"/>
    </row>
    <row r="993" spans="7:12">
      <c r="G993" s="398"/>
      <c r="H993" s="378"/>
      <c r="I993" s="378"/>
      <c r="J993" s="398"/>
      <c r="K993" s="402"/>
      <c r="L993" s="402"/>
    </row>
    <row r="994" spans="7:12">
      <c r="G994" s="398"/>
      <c r="H994" s="378"/>
      <c r="I994" s="378"/>
      <c r="J994" s="398"/>
      <c r="K994" s="402"/>
      <c r="L994" s="402"/>
    </row>
    <row r="995" spans="7:12">
      <c r="G995" s="398"/>
      <c r="H995" s="378"/>
      <c r="I995" s="378"/>
      <c r="J995" s="398"/>
      <c r="K995" s="402"/>
      <c r="L995" s="402"/>
    </row>
    <row r="996" spans="7:12">
      <c r="G996" s="398"/>
      <c r="H996" s="378"/>
      <c r="I996" s="378"/>
      <c r="J996" s="398"/>
      <c r="K996" s="402"/>
      <c r="L996" s="402"/>
    </row>
    <row r="997" spans="7:12">
      <c r="G997" s="398"/>
      <c r="H997" s="378"/>
      <c r="I997" s="378"/>
      <c r="J997" s="398"/>
      <c r="K997" s="402"/>
      <c r="L997" s="402"/>
    </row>
    <row r="998" spans="7:12">
      <c r="G998" s="398"/>
      <c r="H998" s="378"/>
      <c r="I998" s="378"/>
      <c r="J998" s="398"/>
      <c r="K998" s="402"/>
      <c r="L998" s="402"/>
    </row>
    <row r="999" spans="7:12">
      <c r="G999" s="398"/>
      <c r="H999" s="378"/>
      <c r="I999" s="378"/>
      <c r="J999" s="398"/>
      <c r="K999" s="402"/>
      <c r="L999" s="402"/>
    </row>
    <row r="1000" spans="7:12">
      <c r="G1000" s="398"/>
      <c r="H1000" s="378"/>
      <c r="I1000" s="378"/>
      <c r="J1000" s="398"/>
      <c r="K1000" s="402"/>
      <c r="L1000" s="402"/>
    </row>
    <row r="1001" spans="7:12">
      <c r="G1001" s="398"/>
      <c r="H1001" s="378"/>
      <c r="I1001" s="378"/>
      <c r="J1001" s="398"/>
      <c r="K1001" s="402"/>
      <c r="L1001" s="402"/>
    </row>
    <row r="1002" spans="7:12">
      <c r="G1002" s="398"/>
      <c r="H1002" s="378"/>
      <c r="I1002" s="378"/>
      <c r="J1002" s="398"/>
      <c r="K1002" s="402"/>
      <c r="L1002" s="402"/>
    </row>
    <row r="1003" spans="7:12">
      <c r="G1003" s="398"/>
      <c r="H1003" s="378"/>
      <c r="I1003" s="378"/>
      <c r="J1003" s="398"/>
      <c r="K1003" s="402"/>
      <c r="L1003" s="402"/>
    </row>
    <row r="1004" spans="7:12">
      <c r="G1004" s="398"/>
      <c r="H1004" s="378"/>
      <c r="I1004" s="378"/>
      <c r="J1004" s="398"/>
      <c r="K1004" s="402"/>
      <c r="L1004" s="402"/>
    </row>
    <row r="1005" spans="7:12">
      <c r="G1005" s="398"/>
      <c r="H1005" s="378"/>
      <c r="I1005" s="378"/>
      <c r="J1005" s="398"/>
      <c r="K1005" s="402"/>
      <c r="L1005" s="402"/>
    </row>
    <row r="1006" spans="7:12">
      <c r="G1006" s="398"/>
      <c r="H1006" s="378"/>
      <c r="I1006" s="378"/>
      <c r="J1006" s="398"/>
      <c r="K1006" s="402"/>
      <c r="L1006" s="402"/>
    </row>
    <row r="1007" spans="7:12">
      <c r="G1007" s="398"/>
      <c r="H1007" s="378"/>
      <c r="I1007" s="378"/>
      <c r="J1007" s="398"/>
      <c r="K1007" s="402"/>
      <c r="L1007" s="402"/>
    </row>
    <row r="1008" spans="7:12">
      <c r="G1008" s="398"/>
      <c r="H1008" s="378"/>
      <c r="I1008" s="378"/>
      <c r="J1008" s="398"/>
      <c r="K1008" s="402"/>
      <c r="L1008" s="402"/>
    </row>
    <row r="1009" spans="7:12">
      <c r="G1009" s="398"/>
      <c r="H1009" s="378"/>
      <c r="I1009" s="378"/>
      <c r="J1009" s="398"/>
      <c r="K1009" s="402"/>
      <c r="L1009" s="402"/>
    </row>
    <row r="1010" spans="7:12">
      <c r="G1010" s="398"/>
      <c r="H1010" s="378"/>
      <c r="I1010" s="378"/>
      <c r="J1010" s="398"/>
      <c r="K1010" s="402"/>
      <c r="L1010" s="402"/>
    </row>
    <row r="1011" spans="7:12">
      <c r="G1011" s="398"/>
      <c r="H1011" s="378"/>
      <c r="I1011" s="378"/>
      <c r="J1011" s="398"/>
      <c r="K1011" s="402"/>
      <c r="L1011" s="402"/>
    </row>
    <row r="1012" spans="7:12">
      <c r="G1012" s="398"/>
      <c r="H1012" s="378"/>
      <c r="I1012" s="378"/>
      <c r="J1012" s="398"/>
      <c r="K1012" s="402"/>
      <c r="L1012" s="402"/>
    </row>
    <row r="1013" spans="7:12">
      <c r="G1013" s="398"/>
      <c r="H1013" s="378"/>
      <c r="I1013" s="378"/>
      <c r="J1013" s="398"/>
      <c r="K1013" s="402"/>
      <c r="L1013" s="402"/>
    </row>
    <row r="1014" spans="7:12">
      <c r="G1014" s="398"/>
      <c r="H1014" s="378"/>
      <c r="I1014" s="378"/>
      <c r="J1014" s="398"/>
      <c r="K1014" s="402"/>
      <c r="L1014" s="402"/>
    </row>
    <row r="1015" spans="7:12">
      <c r="G1015" s="398"/>
      <c r="H1015" s="378"/>
      <c r="I1015" s="378"/>
      <c r="J1015" s="398"/>
      <c r="K1015" s="402"/>
      <c r="L1015" s="402"/>
    </row>
    <row r="1016" spans="7:12">
      <c r="G1016" s="398"/>
      <c r="H1016" s="378"/>
      <c r="I1016" s="378"/>
      <c r="J1016" s="398"/>
      <c r="K1016" s="402"/>
      <c r="L1016" s="402"/>
    </row>
    <row r="1017" spans="7:12">
      <c r="G1017" s="398"/>
      <c r="H1017" s="378"/>
      <c r="I1017" s="378"/>
      <c r="J1017" s="398"/>
      <c r="K1017" s="402"/>
      <c r="L1017" s="402"/>
    </row>
    <row r="1018" spans="7:12">
      <c r="G1018" s="398"/>
      <c r="H1018" s="378"/>
      <c r="I1018" s="378"/>
      <c r="J1018" s="398"/>
      <c r="K1018" s="402"/>
      <c r="L1018" s="402"/>
    </row>
    <row r="1019" spans="7:12">
      <c r="G1019" s="398"/>
      <c r="H1019" s="378"/>
      <c r="I1019" s="378"/>
      <c r="J1019" s="398"/>
      <c r="K1019" s="402"/>
      <c r="L1019" s="402"/>
    </row>
    <row r="1020" spans="7:12">
      <c r="G1020" s="398"/>
      <c r="H1020" s="378"/>
      <c r="I1020" s="378"/>
      <c r="J1020" s="398"/>
      <c r="K1020" s="402"/>
      <c r="L1020" s="402"/>
    </row>
    <row r="1021" spans="7:12">
      <c r="G1021" s="398"/>
      <c r="H1021" s="378"/>
      <c r="I1021" s="378"/>
      <c r="J1021" s="398"/>
      <c r="K1021" s="402"/>
      <c r="L1021" s="402"/>
    </row>
    <row r="1022" spans="7:12">
      <c r="G1022" s="398"/>
      <c r="H1022" s="378"/>
      <c r="I1022" s="378"/>
      <c r="J1022" s="398"/>
      <c r="K1022" s="402"/>
      <c r="L1022" s="402"/>
    </row>
    <row r="1023" spans="7:12">
      <c r="G1023" s="398"/>
      <c r="H1023" s="378"/>
      <c r="I1023" s="378"/>
      <c r="J1023" s="398"/>
      <c r="K1023" s="402"/>
      <c r="L1023" s="402"/>
    </row>
    <row r="1024" spans="7:12">
      <c r="G1024" s="398"/>
      <c r="H1024" s="378"/>
      <c r="I1024" s="378"/>
      <c r="J1024" s="398"/>
      <c r="K1024" s="402"/>
      <c r="L1024" s="402"/>
    </row>
    <row r="1025" spans="7:12">
      <c r="G1025" s="398"/>
      <c r="H1025" s="378"/>
      <c r="I1025" s="378"/>
      <c r="J1025" s="398"/>
      <c r="K1025" s="402"/>
      <c r="L1025" s="402"/>
    </row>
    <row r="1026" spans="7:12">
      <c r="G1026" s="398"/>
      <c r="H1026" s="378"/>
      <c r="I1026" s="378"/>
      <c r="J1026" s="398"/>
      <c r="K1026" s="402"/>
      <c r="L1026" s="402"/>
    </row>
    <row r="1027" spans="7:12">
      <c r="G1027" s="398"/>
      <c r="H1027" s="378"/>
      <c r="I1027" s="378"/>
      <c r="J1027" s="398"/>
      <c r="K1027" s="402"/>
      <c r="L1027" s="402"/>
    </row>
    <row r="1028" spans="7:12">
      <c r="G1028" s="398"/>
      <c r="H1028" s="378"/>
      <c r="I1028" s="378"/>
      <c r="J1028" s="398"/>
      <c r="K1028" s="402"/>
      <c r="L1028" s="402"/>
    </row>
    <row r="1029" spans="7:12">
      <c r="G1029" s="398"/>
      <c r="H1029" s="378"/>
      <c r="I1029" s="378"/>
      <c r="J1029" s="398"/>
      <c r="K1029" s="402"/>
      <c r="L1029" s="402"/>
    </row>
    <row r="1030" spans="7:12">
      <c r="G1030" s="398"/>
      <c r="H1030" s="378"/>
      <c r="I1030" s="378"/>
      <c r="J1030" s="398"/>
      <c r="K1030" s="402"/>
      <c r="L1030" s="402"/>
    </row>
    <row r="1031" spans="7:12">
      <c r="G1031" s="398"/>
      <c r="H1031" s="378"/>
      <c r="I1031" s="378"/>
      <c r="J1031" s="398"/>
      <c r="K1031" s="402"/>
      <c r="L1031" s="402"/>
    </row>
    <row r="1032" spans="7:12">
      <c r="G1032" s="398"/>
      <c r="H1032" s="378"/>
      <c r="I1032" s="378"/>
      <c r="J1032" s="398"/>
      <c r="K1032" s="402"/>
      <c r="L1032" s="402"/>
    </row>
    <row r="1033" spans="7:12">
      <c r="G1033" s="398"/>
      <c r="H1033" s="378"/>
      <c r="I1033" s="378"/>
      <c r="J1033" s="398"/>
      <c r="K1033" s="402"/>
      <c r="L1033" s="402"/>
    </row>
    <row r="1034" spans="7:12">
      <c r="G1034" s="398"/>
      <c r="H1034" s="378"/>
      <c r="I1034" s="378"/>
      <c r="J1034" s="398"/>
      <c r="K1034" s="402"/>
      <c r="L1034" s="402"/>
    </row>
    <row r="1035" spans="7:12">
      <c r="G1035" s="398"/>
      <c r="H1035" s="378"/>
      <c r="I1035" s="378"/>
      <c r="J1035" s="398"/>
      <c r="K1035" s="402"/>
      <c r="L1035" s="402"/>
    </row>
    <row r="1036" spans="7:12">
      <c r="G1036" s="398"/>
      <c r="H1036" s="378"/>
      <c r="I1036" s="378"/>
      <c r="J1036" s="398"/>
      <c r="K1036" s="402"/>
      <c r="L1036" s="402"/>
    </row>
    <row r="1037" spans="7:12">
      <c r="G1037" s="398"/>
      <c r="H1037" s="378"/>
      <c r="I1037" s="378"/>
      <c r="J1037" s="398"/>
      <c r="K1037" s="402"/>
      <c r="L1037" s="402"/>
    </row>
    <row r="1038" spans="7:12">
      <c r="G1038" s="398"/>
      <c r="H1038" s="378"/>
      <c r="I1038" s="378"/>
      <c r="J1038" s="398"/>
      <c r="K1038" s="402"/>
      <c r="L1038" s="402"/>
    </row>
    <row r="1039" spans="7:12">
      <c r="G1039" s="398"/>
      <c r="H1039" s="378"/>
      <c r="I1039" s="378"/>
      <c r="J1039" s="398"/>
      <c r="K1039" s="402"/>
      <c r="L1039" s="402"/>
    </row>
    <row r="1040" spans="7:12">
      <c r="G1040" s="398"/>
      <c r="H1040" s="378"/>
      <c r="I1040" s="378"/>
      <c r="J1040" s="398"/>
      <c r="K1040" s="402"/>
      <c r="L1040" s="402"/>
    </row>
    <row r="1041" spans="7:12">
      <c r="G1041" s="398"/>
      <c r="H1041" s="378"/>
      <c r="I1041" s="378"/>
      <c r="J1041" s="398"/>
      <c r="K1041" s="402"/>
      <c r="L1041" s="402"/>
    </row>
    <row r="1042" spans="7:12">
      <c r="G1042" s="398"/>
      <c r="H1042" s="378"/>
      <c r="I1042" s="378"/>
      <c r="J1042" s="398"/>
      <c r="K1042" s="402"/>
      <c r="L1042" s="402"/>
    </row>
    <row r="1043" spans="7:12">
      <c r="G1043" s="398"/>
      <c r="H1043" s="378"/>
      <c r="I1043" s="378"/>
      <c r="J1043" s="398"/>
      <c r="K1043" s="402"/>
      <c r="L1043" s="402"/>
    </row>
    <row r="1044" spans="7:12">
      <c r="G1044" s="398"/>
      <c r="H1044" s="378"/>
      <c r="I1044" s="378"/>
      <c r="J1044" s="398"/>
      <c r="K1044" s="402"/>
      <c r="L1044" s="402"/>
    </row>
    <row r="1045" spans="7:12">
      <c r="G1045" s="398"/>
      <c r="H1045" s="378"/>
      <c r="I1045" s="378"/>
      <c r="J1045" s="398"/>
      <c r="K1045" s="402"/>
      <c r="L1045" s="402"/>
    </row>
    <row r="1046" spans="7:12">
      <c r="G1046" s="398"/>
      <c r="H1046" s="378"/>
      <c r="I1046" s="378"/>
      <c r="J1046" s="398"/>
      <c r="K1046" s="402"/>
      <c r="L1046" s="402"/>
    </row>
    <row r="1047" spans="7:12">
      <c r="G1047" s="398"/>
      <c r="H1047" s="378"/>
      <c r="I1047" s="378"/>
      <c r="J1047" s="398"/>
      <c r="K1047" s="402"/>
      <c r="L1047" s="402"/>
    </row>
    <row r="1048" spans="7:12">
      <c r="G1048" s="398"/>
      <c r="H1048" s="378"/>
      <c r="I1048" s="378"/>
      <c r="J1048" s="398"/>
      <c r="K1048" s="402"/>
      <c r="L1048" s="402"/>
    </row>
    <row r="1049" spans="7:12">
      <c r="G1049" s="398"/>
      <c r="H1049" s="378"/>
      <c r="I1049" s="378"/>
      <c r="J1049" s="398"/>
      <c r="K1049" s="402"/>
      <c r="L1049" s="402"/>
    </row>
    <row r="1050" spans="7:12">
      <c r="G1050" s="398"/>
      <c r="H1050" s="378"/>
      <c r="I1050" s="378"/>
      <c r="J1050" s="398"/>
      <c r="K1050" s="402"/>
      <c r="L1050" s="402"/>
    </row>
    <row r="1051" spans="7:12">
      <c r="G1051" s="398"/>
      <c r="H1051" s="378"/>
      <c r="I1051" s="378"/>
      <c r="J1051" s="398"/>
      <c r="K1051" s="402"/>
      <c r="L1051" s="402"/>
    </row>
    <row r="1052" spans="7:12">
      <c r="G1052" s="398"/>
      <c r="H1052" s="378"/>
      <c r="I1052" s="378"/>
      <c r="J1052" s="398"/>
      <c r="K1052" s="402"/>
      <c r="L1052" s="402"/>
    </row>
    <row r="1053" spans="7:12">
      <c r="G1053" s="398"/>
      <c r="H1053" s="378"/>
      <c r="I1053" s="378"/>
      <c r="J1053" s="398"/>
      <c r="K1053" s="402"/>
      <c r="L1053" s="402"/>
    </row>
    <row r="1054" spans="7:12">
      <c r="G1054" s="398"/>
      <c r="H1054" s="378"/>
      <c r="I1054" s="378"/>
      <c r="J1054" s="398"/>
      <c r="K1054" s="402"/>
      <c r="L1054" s="402"/>
    </row>
    <row r="1055" spans="7:12">
      <c r="G1055" s="398"/>
      <c r="H1055" s="378"/>
      <c r="I1055" s="378"/>
      <c r="J1055" s="398"/>
      <c r="K1055" s="402"/>
      <c r="L1055" s="402"/>
    </row>
    <row r="1056" spans="7:12">
      <c r="G1056" s="398"/>
      <c r="H1056" s="378"/>
      <c r="I1056" s="378"/>
      <c r="J1056" s="398"/>
      <c r="K1056" s="402"/>
      <c r="L1056" s="402"/>
    </row>
    <row r="1057" spans="7:12">
      <c r="G1057" s="398"/>
      <c r="H1057" s="378"/>
      <c r="I1057" s="378"/>
      <c r="J1057" s="398"/>
      <c r="K1057" s="402"/>
      <c r="L1057" s="402"/>
    </row>
    <row r="1058" spans="7:12">
      <c r="G1058" s="398"/>
      <c r="H1058" s="378"/>
      <c r="I1058" s="378"/>
      <c r="J1058" s="398"/>
      <c r="K1058" s="402"/>
      <c r="L1058" s="402"/>
    </row>
    <row r="1059" spans="7:12">
      <c r="G1059" s="398"/>
      <c r="H1059" s="378"/>
      <c r="I1059" s="378"/>
      <c r="J1059" s="398"/>
      <c r="K1059" s="402"/>
      <c r="L1059" s="402"/>
    </row>
    <row r="1060" spans="7:12">
      <c r="G1060" s="398"/>
      <c r="H1060" s="378"/>
      <c r="I1060" s="378"/>
      <c r="J1060" s="398"/>
      <c r="K1060" s="402"/>
      <c r="L1060" s="402"/>
    </row>
    <row r="1061" spans="7:12">
      <c r="G1061" s="398"/>
      <c r="H1061" s="378"/>
      <c r="I1061" s="378"/>
      <c r="J1061" s="398"/>
      <c r="K1061" s="402"/>
      <c r="L1061" s="402"/>
    </row>
    <row r="1062" spans="7:12">
      <c r="G1062" s="398"/>
      <c r="H1062" s="378"/>
      <c r="I1062" s="378"/>
      <c r="J1062" s="398"/>
      <c r="K1062" s="402"/>
      <c r="L1062" s="402"/>
    </row>
    <row r="1063" spans="7:12">
      <c r="G1063" s="398"/>
      <c r="H1063" s="378"/>
      <c r="I1063" s="378"/>
      <c r="J1063" s="398"/>
      <c r="K1063" s="402"/>
      <c r="L1063" s="402"/>
    </row>
    <row r="1064" spans="7:12">
      <c r="G1064" s="398"/>
      <c r="H1064" s="378"/>
      <c r="I1064" s="378"/>
      <c r="J1064" s="398"/>
      <c r="K1064" s="402"/>
      <c r="L1064" s="402"/>
    </row>
    <row r="1065" spans="7:12">
      <c r="G1065" s="398"/>
      <c r="H1065" s="378"/>
      <c r="I1065" s="378"/>
      <c r="J1065" s="398"/>
      <c r="K1065" s="402"/>
      <c r="L1065" s="402"/>
    </row>
    <row r="1066" spans="7:12">
      <c r="G1066" s="398"/>
      <c r="H1066" s="378"/>
      <c r="I1066" s="378"/>
      <c r="J1066" s="398"/>
      <c r="K1066" s="402"/>
      <c r="L1066" s="402"/>
    </row>
    <row r="1067" spans="7:12">
      <c r="G1067" s="398"/>
      <c r="H1067" s="378"/>
      <c r="I1067" s="378"/>
      <c r="J1067" s="398"/>
      <c r="K1067" s="402"/>
      <c r="L1067" s="402"/>
    </row>
    <row r="1068" spans="7:12">
      <c r="G1068" s="398"/>
      <c r="H1068" s="378"/>
      <c r="I1068" s="378"/>
      <c r="J1068" s="398"/>
      <c r="K1068" s="402"/>
      <c r="L1068" s="402"/>
    </row>
    <row r="1069" spans="7:12">
      <c r="G1069" s="398"/>
      <c r="H1069" s="378"/>
      <c r="I1069" s="378"/>
      <c r="J1069" s="398"/>
      <c r="K1069" s="402"/>
      <c r="L1069" s="402"/>
    </row>
    <row r="1070" spans="7:12">
      <c r="G1070" s="398"/>
      <c r="H1070" s="378"/>
      <c r="I1070" s="378"/>
      <c r="J1070" s="398"/>
      <c r="K1070" s="402"/>
      <c r="L1070" s="402"/>
    </row>
    <row r="1071" spans="7:12">
      <c r="G1071" s="398"/>
      <c r="H1071" s="378"/>
      <c r="I1071" s="378"/>
      <c r="J1071" s="398"/>
      <c r="K1071" s="402"/>
      <c r="L1071" s="402"/>
    </row>
    <row r="1072" spans="7:12">
      <c r="G1072" s="398"/>
      <c r="H1072" s="378"/>
      <c r="I1072" s="378"/>
      <c r="J1072" s="398"/>
      <c r="K1072" s="402"/>
      <c r="L1072" s="402"/>
    </row>
    <row r="1073" spans="7:12">
      <c r="G1073" s="398"/>
      <c r="H1073" s="378"/>
      <c r="I1073" s="378"/>
      <c r="J1073" s="398"/>
      <c r="K1073" s="402"/>
      <c r="L1073" s="402"/>
    </row>
    <row r="1074" spans="7:12">
      <c r="G1074" s="398"/>
      <c r="H1074" s="378"/>
      <c r="I1074" s="378"/>
      <c r="J1074" s="398"/>
      <c r="K1074" s="402"/>
      <c r="L1074" s="402"/>
    </row>
    <row r="1075" spans="7:12">
      <c r="G1075" s="398"/>
      <c r="H1075" s="378"/>
      <c r="I1075" s="378"/>
      <c r="J1075" s="398"/>
      <c r="K1075" s="402"/>
      <c r="L1075" s="402"/>
    </row>
    <row r="1076" spans="7:12">
      <c r="G1076" s="398"/>
      <c r="H1076" s="378"/>
      <c r="I1076" s="378"/>
      <c r="J1076" s="398"/>
      <c r="K1076" s="402"/>
      <c r="L1076" s="402"/>
    </row>
    <row r="1077" spans="7:12">
      <c r="G1077" s="398"/>
      <c r="H1077" s="378"/>
      <c r="I1077" s="378"/>
      <c r="J1077" s="398"/>
      <c r="K1077" s="402"/>
      <c r="L1077" s="402"/>
    </row>
    <row r="1078" spans="7:12">
      <c r="G1078" s="398"/>
      <c r="H1078" s="378"/>
      <c r="I1078" s="378"/>
      <c r="J1078" s="398"/>
      <c r="K1078" s="402"/>
      <c r="L1078" s="402"/>
    </row>
    <row r="1079" spans="7:12">
      <c r="G1079" s="398"/>
      <c r="H1079" s="378"/>
      <c r="I1079" s="378"/>
      <c r="J1079" s="398"/>
      <c r="K1079" s="402"/>
      <c r="L1079" s="402"/>
    </row>
    <row r="1080" spans="7:12">
      <c r="G1080" s="398"/>
      <c r="H1080" s="378"/>
      <c r="I1080" s="378"/>
      <c r="J1080" s="398"/>
      <c r="K1080" s="402"/>
      <c r="L1080" s="402"/>
    </row>
    <row r="1081" spans="7:12">
      <c r="G1081" s="398"/>
      <c r="H1081" s="378"/>
      <c r="I1081" s="378"/>
      <c r="J1081" s="398"/>
      <c r="K1081" s="402"/>
      <c r="L1081" s="402"/>
    </row>
    <row r="1082" spans="7:12">
      <c r="G1082" s="398"/>
      <c r="H1082" s="378"/>
      <c r="I1082" s="378"/>
      <c r="J1082" s="398"/>
      <c r="K1082" s="402"/>
      <c r="L1082" s="402"/>
    </row>
    <row r="1083" spans="7:12">
      <c r="G1083" s="398"/>
      <c r="H1083" s="378"/>
      <c r="I1083" s="378"/>
      <c r="J1083" s="398"/>
      <c r="K1083" s="402"/>
      <c r="L1083" s="402"/>
    </row>
    <row r="1084" spans="7:12">
      <c r="G1084" s="398"/>
      <c r="H1084" s="378"/>
      <c r="I1084" s="378"/>
      <c r="J1084" s="398"/>
      <c r="K1084" s="402"/>
      <c r="L1084" s="402"/>
    </row>
    <row r="1085" spans="7:12">
      <c r="G1085" s="398"/>
      <c r="H1085" s="378"/>
      <c r="I1085" s="378"/>
      <c r="J1085" s="398"/>
      <c r="K1085" s="402"/>
      <c r="L1085" s="402"/>
    </row>
    <row r="1086" spans="7:12">
      <c r="G1086" s="398"/>
      <c r="H1086" s="378"/>
      <c r="I1086" s="378"/>
      <c r="J1086" s="398"/>
      <c r="K1086" s="402"/>
      <c r="L1086" s="402"/>
    </row>
    <row r="1087" spans="7:12">
      <c r="G1087" s="398"/>
      <c r="H1087" s="378"/>
      <c r="I1087" s="378"/>
      <c r="J1087" s="398"/>
      <c r="K1087" s="402"/>
      <c r="L1087" s="402"/>
    </row>
    <row r="1088" spans="7:12">
      <c r="G1088" s="398"/>
      <c r="H1088" s="378"/>
      <c r="I1088" s="378"/>
      <c r="J1088" s="398"/>
      <c r="K1088" s="402"/>
      <c r="L1088" s="402"/>
    </row>
    <row r="1089" spans="7:12">
      <c r="G1089" s="398"/>
      <c r="H1089" s="378"/>
      <c r="I1089" s="378"/>
      <c r="J1089" s="398"/>
      <c r="K1089" s="402"/>
      <c r="L1089" s="402"/>
    </row>
    <row r="1090" spans="7:12">
      <c r="G1090" s="398"/>
      <c r="H1090" s="378"/>
      <c r="I1090" s="378"/>
      <c r="J1090" s="398"/>
      <c r="K1090" s="402"/>
      <c r="L1090" s="402"/>
    </row>
    <row r="1091" spans="7:12">
      <c r="G1091" s="398"/>
      <c r="H1091" s="378"/>
      <c r="I1091" s="378"/>
      <c r="J1091" s="398"/>
      <c r="K1091" s="402"/>
      <c r="L1091" s="402"/>
    </row>
    <row r="1092" spans="7:12">
      <c r="G1092" s="398"/>
      <c r="H1092" s="378"/>
      <c r="I1092" s="378"/>
      <c r="J1092" s="398"/>
      <c r="K1092" s="402"/>
      <c r="L1092" s="402"/>
    </row>
    <row r="1093" spans="7:12">
      <c r="G1093" s="398"/>
      <c r="H1093" s="378"/>
      <c r="I1093" s="378"/>
      <c r="J1093" s="398"/>
      <c r="K1093" s="402"/>
      <c r="L1093" s="402"/>
    </row>
    <row r="1094" spans="7:12">
      <c r="G1094" s="398"/>
      <c r="H1094" s="378"/>
      <c r="I1094" s="378"/>
      <c r="J1094" s="398"/>
      <c r="K1094" s="402"/>
      <c r="L1094" s="402"/>
    </row>
    <row r="1095" spans="7:12">
      <c r="G1095" s="398"/>
      <c r="H1095" s="378"/>
      <c r="I1095" s="378"/>
      <c r="J1095" s="398"/>
      <c r="K1095" s="402"/>
      <c r="L1095" s="402"/>
    </row>
    <row r="1096" spans="7:12">
      <c r="G1096" s="398"/>
      <c r="H1096" s="378"/>
      <c r="I1096" s="378"/>
      <c r="J1096" s="398"/>
      <c r="K1096" s="402"/>
      <c r="L1096" s="402"/>
    </row>
    <row r="1097" spans="7:12">
      <c r="G1097" s="398"/>
      <c r="H1097" s="378"/>
      <c r="I1097" s="378"/>
      <c r="J1097" s="398"/>
      <c r="K1097" s="402"/>
      <c r="L1097" s="402"/>
    </row>
    <row r="1098" spans="7:12">
      <c r="G1098" s="398"/>
      <c r="H1098" s="378"/>
      <c r="I1098" s="378"/>
      <c r="J1098" s="398"/>
      <c r="K1098" s="402"/>
      <c r="L1098" s="402"/>
    </row>
    <row r="1099" spans="7:12">
      <c r="G1099" s="398"/>
      <c r="H1099" s="378"/>
      <c r="I1099" s="378"/>
      <c r="J1099" s="398"/>
      <c r="K1099" s="402"/>
      <c r="L1099" s="402"/>
    </row>
    <row r="1100" spans="7:12">
      <c r="G1100" s="398"/>
      <c r="H1100" s="378"/>
      <c r="I1100" s="378"/>
      <c r="J1100" s="398"/>
      <c r="K1100" s="402"/>
      <c r="L1100" s="402"/>
    </row>
    <row r="1101" spans="7:12">
      <c r="G1101" s="398"/>
      <c r="H1101" s="378"/>
      <c r="I1101" s="378"/>
      <c r="J1101" s="398"/>
      <c r="K1101" s="402"/>
      <c r="L1101" s="402"/>
    </row>
    <row r="1102" spans="7:12">
      <c r="G1102" s="398"/>
      <c r="H1102" s="378"/>
      <c r="I1102" s="378"/>
      <c r="J1102" s="398"/>
      <c r="K1102" s="402"/>
      <c r="L1102" s="402"/>
    </row>
    <row r="1103" spans="7:12">
      <c r="G1103" s="398"/>
      <c r="H1103" s="378"/>
      <c r="I1103" s="378"/>
      <c r="J1103" s="398"/>
      <c r="K1103" s="402"/>
      <c r="L1103" s="402"/>
    </row>
    <row r="1104" spans="7:12">
      <c r="G1104" s="398"/>
      <c r="H1104" s="378"/>
      <c r="I1104" s="378"/>
      <c r="J1104" s="398"/>
      <c r="K1104" s="402"/>
      <c r="L1104" s="402"/>
    </row>
    <row r="1105" spans="7:12">
      <c r="G1105" s="398"/>
      <c r="H1105" s="378"/>
      <c r="I1105" s="378"/>
      <c r="J1105" s="398"/>
      <c r="K1105" s="402"/>
      <c r="L1105" s="402"/>
    </row>
    <row r="1106" spans="7:12">
      <c r="G1106" s="398"/>
      <c r="H1106" s="378"/>
      <c r="I1106" s="378"/>
      <c r="J1106" s="398"/>
      <c r="K1106" s="402"/>
      <c r="L1106" s="402"/>
    </row>
    <row r="1107" spans="7:12">
      <c r="G1107" s="398"/>
      <c r="H1107" s="378"/>
      <c r="I1107" s="378"/>
      <c r="J1107" s="398"/>
      <c r="K1107" s="402"/>
      <c r="L1107" s="402"/>
    </row>
    <row r="1108" spans="7:12">
      <c r="G1108" s="398"/>
      <c r="H1108" s="378"/>
      <c r="I1108" s="378"/>
      <c r="J1108" s="398"/>
      <c r="K1108" s="402"/>
      <c r="L1108" s="402"/>
    </row>
    <row r="1109" spans="7:12">
      <c r="G1109" s="398"/>
      <c r="H1109" s="378"/>
      <c r="I1109" s="378"/>
      <c r="J1109" s="398"/>
      <c r="K1109" s="402"/>
      <c r="L1109" s="402"/>
    </row>
    <row r="1110" spans="7:12">
      <c r="G1110" s="398"/>
      <c r="H1110" s="378"/>
      <c r="I1110" s="378"/>
      <c r="J1110" s="398"/>
      <c r="K1110" s="402"/>
      <c r="L1110" s="402"/>
    </row>
    <row r="1111" spans="7:12">
      <c r="G1111" s="398"/>
      <c r="H1111" s="378"/>
      <c r="I1111" s="378"/>
      <c r="J1111" s="398"/>
      <c r="K1111" s="402"/>
      <c r="L1111" s="402"/>
    </row>
    <row r="1112" spans="7:12">
      <c r="G1112" s="398"/>
      <c r="H1112" s="378"/>
      <c r="I1112" s="378"/>
      <c r="J1112" s="398"/>
      <c r="K1112" s="402"/>
      <c r="L1112" s="402"/>
    </row>
    <row r="1113" spans="7:12">
      <c r="G1113" s="398"/>
      <c r="H1113" s="378"/>
      <c r="I1113" s="378"/>
      <c r="J1113" s="398"/>
      <c r="K1113" s="402"/>
      <c r="L1113" s="402"/>
    </row>
    <row r="1114" spans="7:12">
      <c r="G1114" s="398"/>
      <c r="H1114" s="378"/>
      <c r="I1114" s="378"/>
      <c r="J1114" s="398"/>
      <c r="K1114" s="402"/>
      <c r="L1114" s="402"/>
    </row>
    <row r="1115" spans="7:12">
      <c r="G1115" s="398"/>
      <c r="H1115" s="378"/>
      <c r="I1115" s="378"/>
      <c r="J1115" s="398"/>
      <c r="K1115" s="402"/>
      <c r="L1115" s="402"/>
    </row>
    <row r="1116" spans="7:12">
      <c r="G1116" s="398"/>
      <c r="H1116" s="378"/>
      <c r="I1116" s="378"/>
      <c r="J1116" s="398"/>
      <c r="K1116" s="402"/>
      <c r="L1116" s="402"/>
    </row>
    <row r="1117" spans="7:12">
      <c r="G1117" s="398"/>
      <c r="H1117" s="378"/>
      <c r="I1117" s="378"/>
      <c r="J1117" s="398"/>
      <c r="K1117" s="402"/>
      <c r="L1117" s="402"/>
    </row>
    <row r="1118" spans="7:12">
      <c r="G1118" s="398"/>
      <c r="H1118" s="378"/>
      <c r="I1118" s="378"/>
      <c r="J1118" s="398"/>
      <c r="K1118" s="402"/>
      <c r="L1118" s="402"/>
    </row>
    <row r="1119" spans="7:12">
      <c r="G1119" s="398"/>
      <c r="H1119" s="378"/>
      <c r="I1119" s="378"/>
      <c r="J1119" s="398"/>
      <c r="K1119" s="402"/>
      <c r="L1119" s="402"/>
    </row>
    <row r="1120" spans="7:12">
      <c r="G1120" s="398"/>
      <c r="H1120" s="378"/>
      <c r="I1120" s="378"/>
      <c r="J1120" s="398"/>
      <c r="K1120" s="402"/>
      <c r="L1120" s="402"/>
    </row>
    <row r="1121" spans="7:12">
      <c r="G1121" s="398"/>
      <c r="H1121" s="378"/>
      <c r="I1121" s="378"/>
      <c r="J1121" s="398"/>
      <c r="K1121" s="402"/>
      <c r="L1121" s="402"/>
    </row>
    <row r="1122" spans="7:12">
      <c r="G1122" s="398"/>
      <c r="H1122" s="378"/>
      <c r="I1122" s="378"/>
      <c r="J1122" s="398"/>
      <c r="K1122" s="402"/>
      <c r="L1122" s="402"/>
    </row>
    <row r="1123" spans="7:12">
      <c r="G1123" s="398"/>
      <c r="H1123" s="378"/>
      <c r="I1123" s="378"/>
      <c r="J1123" s="398"/>
      <c r="K1123" s="402"/>
      <c r="L1123" s="402"/>
    </row>
    <row r="1124" spans="7:12">
      <c r="G1124" s="398"/>
      <c r="H1124" s="378"/>
      <c r="I1124" s="378"/>
      <c r="J1124" s="398"/>
      <c r="K1124" s="402"/>
      <c r="L1124" s="402"/>
    </row>
    <row r="1125" spans="7:12">
      <c r="G1125" s="398"/>
      <c r="H1125" s="378"/>
      <c r="I1125" s="378"/>
      <c r="J1125" s="398"/>
      <c r="K1125" s="402"/>
      <c r="L1125" s="402"/>
    </row>
    <row r="1126" spans="7:12">
      <c r="G1126" s="398"/>
      <c r="H1126" s="378"/>
      <c r="I1126" s="378"/>
      <c r="J1126" s="398"/>
      <c r="K1126" s="402"/>
      <c r="L1126" s="402"/>
    </row>
    <row r="1127" spans="7:12">
      <c r="G1127" s="398"/>
      <c r="H1127" s="378"/>
      <c r="I1127" s="378"/>
      <c r="J1127" s="398"/>
      <c r="K1127" s="402"/>
      <c r="L1127" s="402"/>
    </row>
    <row r="1128" spans="7:12">
      <c r="G1128" s="398"/>
      <c r="H1128" s="378"/>
      <c r="I1128" s="378"/>
      <c r="J1128" s="398"/>
      <c r="K1128" s="402"/>
      <c r="L1128" s="402"/>
    </row>
    <row r="1129" spans="7:12">
      <c r="G1129" s="398"/>
      <c r="H1129" s="378"/>
      <c r="I1129" s="378"/>
      <c r="J1129" s="398"/>
      <c r="K1129" s="402"/>
      <c r="L1129" s="402"/>
    </row>
    <row r="1130" spans="7:12">
      <c r="G1130" s="398"/>
      <c r="H1130" s="378"/>
      <c r="I1130" s="378"/>
      <c r="J1130" s="398"/>
      <c r="K1130" s="402"/>
      <c r="L1130" s="402"/>
    </row>
    <row r="1131" spans="7:12">
      <c r="G1131" s="398"/>
      <c r="H1131" s="378"/>
      <c r="I1131" s="378"/>
      <c r="J1131" s="398"/>
      <c r="K1131" s="402"/>
      <c r="L1131" s="402"/>
    </row>
    <row r="1132" spans="7:12">
      <c r="G1132" s="398"/>
      <c r="H1132" s="378"/>
      <c r="I1132" s="378"/>
      <c r="J1132" s="398"/>
      <c r="K1132" s="402"/>
      <c r="L1132" s="402"/>
    </row>
    <row r="1133" spans="7:12">
      <c r="G1133" s="398"/>
      <c r="H1133" s="378"/>
      <c r="I1133" s="378"/>
      <c r="J1133" s="398"/>
      <c r="K1133" s="402"/>
      <c r="L1133" s="402"/>
    </row>
    <row r="1134" spans="7:12">
      <c r="G1134" s="398"/>
      <c r="H1134" s="378"/>
      <c r="I1134" s="378"/>
      <c r="J1134" s="398"/>
      <c r="K1134" s="402"/>
      <c r="L1134" s="402"/>
    </row>
    <row r="1135" spans="7:12">
      <c r="G1135" s="398"/>
      <c r="H1135" s="378"/>
      <c r="I1135" s="378"/>
      <c r="J1135" s="398"/>
      <c r="K1135" s="402"/>
      <c r="L1135" s="402"/>
    </row>
    <row r="1136" spans="7:12">
      <c r="G1136" s="398"/>
      <c r="H1136" s="378"/>
      <c r="I1136" s="378"/>
      <c r="J1136" s="398"/>
      <c r="K1136" s="402"/>
      <c r="L1136" s="402"/>
    </row>
    <row r="1137" spans="7:12">
      <c r="G1137" s="398"/>
      <c r="H1137" s="378"/>
      <c r="I1137" s="378"/>
      <c r="J1137" s="398"/>
      <c r="K1137" s="402"/>
      <c r="L1137" s="402"/>
    </row>
    <row r="1138" spans="7:12">
      <c r="G1138" s="398"/>
      <c r="H1138" s="378"/>
      <c r="I1138" s="378"/>
      <c r="J1138" s="398"/>
      <c r="K1138" s="402"/>
      <c r="L1138" s="402"/>
    </row>
    <row r="1139" spans="7:12">
      <c r="G1139" s="398"/>
      <c r="H1139" s="378"/>
      <c r="I1139" s="378"/>
      <c r="J1139" s="398"/>
      <c r="K1139" s="402"/>
      <c r="L1139" s="402"/>
    </row>
    <row r="1140" spans="7:12">
      <c r="G1140" s="398"/>
      <c r="H1140" s="378"/>
      <c r="I1140" s="378"/>
      <c r="J1140" s="398"/>
      <c r="K1140" s="402"/>
      <c r="L1140" s="402"/>
    </row>
    <row r="1141" spans="7:12">
      <c r="G1141" s="398"/>
      <c r="H1141" s="378"/>
      <c r="I1141" s="378"/>
      <c r="J1141" s="398"/>
      <c r="K1141" s="402"/>
      <c r="L1141" s="402"/>
    </row>
    <row r="1142" spans="7:12">
      <c r="G1142" s="398"/>
      <c r="H1142" s="378"/>
      <c r="I1142" s="378"/>
      <c r="J1142" s="398"/>
      <c r="K1142" s="402"/>
      <c r="L1142" s="402"/>
    </row>
    <row r="1143" spans="7:12">
      <c r="G1143" s="398"/>
      <c r="H1143" s="378"/>
      <c r="I1143" s="378"/>
      <c r="J1143" s="398"/>
      <c r="K1143" s="402"/>
      <c r="L1143" s="402"/>
    </row>
    <row r="1144" spans="7:12">
      <c r="G1144" s="398"/>
      <c r="H1144" s="378"/>
      <c r="I1144" s="378"/>
      <c r="J1144" s="398"/>
      <c r="K1144" s="402"/>
      <c r="L1144" s="402"/>
    </row>
    <row r="1145" spans="7:12">
      <c r="G1145" s="398"/>
      <c r="H1145" s="378"/>
      <c r="I1145" s="378"/>
      <c r="J1145" s="398"/>
      <c r="K1145" s="402"/>
      <c r="L1145" s="402"/>
    </row>
    <row r="1146" spans="7:12">
      <c r="G1146" s="398"/>
      <c r="H1146" s="378"/>
      <c r="I1146" s="378"/>
      <c r="J1146" s="398"/>
      <c r="K1146" s="402"/>
      <c r="L1146" s="402"/>
    </row>
    <row r="1147" spans="7:12">
      <c r="G1147" s="398"/>
      <c r="H1147" s="378"/>
      <c r="I1147" s="378"/>
      <c r="J1147" s="398"/>
      <c r="K1147" s="402"/>
      <c r="L1147" s="402"/>
    </row>
    <row r="1148" spans="7:12">
      <c r="G1148" s="398"/>
      <c r="H1148" s="378"/>
      <c r="I1148" s="378"/>
      <c r="J1148" s="398"/>
      <c r="K1148" s="402"/>
      <c r="L1148" s="402"/>
    </row>
    <row r="1149" spans="7:12">
      <c r="G1149" s="398"/>
      <c r="H1149" s="378"/>
      <c r="I1149" s="378"/>
      <c r="J1149" s="398"/>
      <c r="K1149" s="402"/>
      <c r="L1149" s="402"/>
    </row>
    <row r="1150" spans="7:12">
      <c r="G1150" s="398"/>
      <c r="H1150" s="378"/>
      <c r="I1150" s="378"/>
      <c r="J1150" s="398"/>
      <c r="K1150" s="402"/>
      <c r="L1150" s="402"/>
    </row>
    <row r="1151" spans="7:12">
      <c r="G1151" s="398"/>
      <c r="H1151" s="378"/>
      <c r="I1151" s="378"/>
      <c r="J1151" s="398"/>
      <c r="K1151" s="402"/>
      <c r="L1151" s="402"/>
    </row>
    <row r="1152" spans="7:12">
      <c r="G1152" s="398"/>
      <c r="H1152" s="378"/>
      <c r="I1152" s="378"/>
      <c r="J1152" s="398"/>
      <c r="K1152" s="402"/>
      <c r="L1152" s="402"/>
    </row>
    <row r="1153" spans="7:12">
      <c r="G1153" s="398"/>
      <c r="H1153" s="378"/>
      <c r="I1153" s="378"/>
      <c r="J1153" s="398"/>
      <c r="K1153" s="402"/>
      <c r="L1153" s="402"/>
    </row>
    <row r="1154" spans="7:12">
      <c r="G1154" s="398"/>
      <c r="H1154" s="378"/>
      <c r="I1154" s="378"/>
      <c r="J1154" s="398"/>
      <c r="K1154" s="402"/>
      <c r="L1154" s="402"/>
    </row>
    <row r="1155" spans="7:12">
      <c r="G1155" s="398"/>
      <c r="H1155" s="378"/>
      <c r="I1155" s="378"/>
      <c r="J1155" s="398"/>
      <c r="K1155" s="402"/>
      <c r="L1155" s="402"/>
    </row>
    <row r="1156" spans="7:12">
      <c r="G1156" s="398"/>
      <c r="H1156" s="378"/>
      <c r="I1156" s="378"/>
      <c r="J1156" s="398"/>
      <c r="K1156" s="402"/>
      <c r="L1156" s="402"/>
    </row>
    <row r="1157" spans="7:12">
      <c r="G1157" s="398"/>
      <c r="H1157" s="378"/>
      <c r="I1157" s="378"/>
      <c r="J1157" s="398"/>
      <c r="K1157" s="402"/>
      <c r="L1157" s="402"/>
    </row>
    <row r="1158" spans="7:12">
      <c r="G1158" s="398"/>
      <c r="H1158" s="378"/>
      <c r="I1158" s="378"/>
      <c r="J1158" s="398"/>
      <c r="K1158" s="402"/>
      <c r="L1158" s="402"/>
    </row>
    <row r="1159" spans="7:12">
      <c r="G1159" s="398"/>
      <c r="H1159" s="378"/>
      <c r="I1159" s="378"/>
      <c r="J1159" s="398"/>
      <c r="K1159" s="402"/>
      <c r="L1159" s="402"/>
    </row>
    <row r="1160" spans="7:12">
      <c r="G1160" s="398"/>
      <c r="H1160" s="378"/>
      <c r="I1160" s="378"/>
      <c r="J1160" s="398"/>
      <c r="K1160" s="402"/>
      <c r="L1160" s="402"/>
    </row>
    <row r="1161" spans="7:12">
      <c r="G1161" s="398"/>
      <c r="H1161" s="378"/>
      <c r="I1161" s="378"/>
      <c r="J1161" s="398"/>
      <c r="K1161" s="402"/>
      <c r="L1161" s="402"/>
    </row>
    <row r="1162" spans="7:12">
      <c r="G1162" s="398"/>
      <c r="H1162" s="378"/>
      <c r="I1162" s="378"/>
      <c r="J1162" s="398"/>
      <c r="K1162" s="402"/>
      <c r="L1162" s="402"/>
    </row>
    <row r="1163" spans="7:12">
      <c r="G1163" s="398"/>
      <c r="H1163" s="378"/>
      <c r="I1163" s="378"/>
      <c r="J1163" s="398"/>
      <c r="K1163" s="402"/>
      <c r="L1163" s="402"/>
    </row>
    <row r="1164" spans="7:12">
      <c r="G1164" s="398"/>
      <c r="H1164" s="378"/>
      <c r="I1164" s="378"/>
      <c r="J1164" s="398"/>
      <c r="K1164" s="402"/>
      <c r="L1164" s="402"/>
    </row>
    <row r="1165" spans="7:12">
      <c r="G1165" s="398"/>
      <c r="H1165" s="378"/>
      <c r="I1165" s="378"/>
      <c r="J1165" s="398"/>
      <c r="K1165" s="402"/>
      <c r="L1165" s="402"/>
    </row>
    <row r="1166" spans="7:12">
      <c r="G1166" s="398"/>
      <c r="H1166" s="378"/>
      <c r="I1166" s="378"/>
      <c r="J1166" s="398"/>
      <c r="K1166" s="402"/>
      <c r="L1166" s="402"/>
    </row>
    <row r="1167" spans="7:12">
      <c r="G1167" s="398"/>
      <c r="H1167" s="378"/>
      <c r="I1167" s="378"/>
      <c r="J1167" s="398"/>
      <c r="K1167" s="402"/>
      <c r="L1167" s="402"/>
    </row>
    <row r="1168" spans="7:12">
      <c r="G1168" s="398"/>
      <c r="H1168" s="378"/>
      <c r="I1168" s="378"/>
      <c r="J1168" s="398"/>
      <c r="K1168" s="402"/>
      <c r="L1168" s="402"/>
    </row>
    <row r="1169" spans="7:12">
      <c r="G1169" s="398"/>
      <c r="H1169" s="378"/>
      <c r="I1169" s="378"/>
      <c r="J1169" s="398"/>
      <c r="K1169" s="402"/>
      <c r="L1169" s="402"/>
    </row>
    <row r="1170" spans="7:12">
      <c r="G1170" s="398"/>
      <c r="H1170" s="378"/>
      <c r="I1170" s="378"/>
      <c r="J1170" s="398"/>
      <c r="K1170" s="402"/>
      <c r="L1170" s="402"/>
    </row>
    <row r="1171" spans="7:12">
      <c r="G1171" s="398"/>
      <c r="H1171" s="378"/>
      <c r="I1171" s="378"/>
      <c r="J1171" s="398"/>
      <c r="K1171" s="402"/>
      <c r="L1171" s="402"/>
    </row>
    <row r="1172" spans="7:12">
      <c r="G1172" s="398"/>
      <c r="H1172" s="378"/>
      <c r="I1172" s="378"/>
      <c r="J1172" s="398"/>
      <c r="K1172" s="402"/>
      <c r="L1172" s="402"/>
    </row>
    <row r="1173" spans="7:12">
      <c r="G1173" s="398"/>
      <c r="H1173" s="378"/>
      <c r="I1173" s="378"/>
      <c r="J1173" s="398"/>
      <c r="K1173" s="402"/>
      <c r="L1173" s="402"/>
    </row>
    <row r="1174" spans="7:12">
      <c r="G1174" s="398"/>
      <c r="H1174" s="378"/>
      <c r="I1174" s="378"/>
      <c r="J1174" s="398"/>
      <c r="K1174" s="402"/>
      <c r="L1174" s="402"/>
    </row>
    <row r="1175" spans="7:12">
      <c r="G1175" s="398"/>
      <c r="H1175" s="378"/>
      <c r="I1175" s="378"/>
      <c r="J1175" s="398"/>
      <c r="K1175" s="402"/>
      <c r="L1175" s="402"/>
    </row>
    <row r="1176" spans="7:12">
      <c r="G1176" s="398"/>
      <c r="H1176" s="378"/>
      <c r="I1176" s="378"/>
      <c r="J1176" s="398"/>
      <c r="K1176" s="402"/>
      <c r="L1176" s="402"/>
    </row>
    <row r="1177" spans="7:12">
      <c r="G1177" s="398"/>
      <c r="H1177" s="378"/>
      <c r="I1177" s="378"/>
      <c r="J1177" s="398"/>
      <c r="K1177" s="402"/>
      <c r="L1177" s="402"/>
    </row>
    <row r="1178" spans="7:12">
      <c r="G1178" s="398"/>
      <c r="H1178" s="378"/>
      <c r="I1178" s="378"/>
      <c r="J1178" s="398"/>
      <c r="K1178" s="402"/>
      <c r="L1178" s="402"/>
    </row>
    <row r="1179" spans="7:12">
      <c r="G1179" s="398"/>
      <c r="H1179" s="378"/>
      <c r="I1179" s="378"/>
      <c r="J1179" s="398"/>
      <c r="K1179" s="402"/>
      <c r="L1179" s="402"/>
    </row>
    <row r="1180" spans="7:12">
      <c r="G1180" s="398"/>
      <c r="H1180" s="378"/>
      <c r="I1180" s="378"/>
      <c r="J1180" s="398"/>
      <c r="K1180" s="402"/>
      <c r="L1180" s="402"/>
    </row>
    <row r="1181" spans="7:12">
      <c r="G1181" s="398"/>
      <c r="H1181" s="378"/>
      <c r="I1181" s="378"/>
      <c r="J1181" s="398"/>
      <c r="K1181" s="402"/>
      <c r="L1181" s="402"/>
    </row>
    <row r="1182" spans="7:12">
      <c r="G1182" s="398"/>
      <c r="H1182" s="378"/>
      <c r="I1182" s="378"/>
      <c r="J1182" s="398"/>
      <c r="K1182" s="402"/>
      <c r="L1182" s="402"/>
    </row>
    <row r="1183" spans="7:12">
      <c r="G1183" s="398"/>
      <c r="H1183" s="378"/>
      <c r="I1183" s="378"/>
      <c r="J1183" s="398"/>
      <c r="K1183" s="402"/>
      <c r="L1183" s="402"/>
    </row>
    <row r="1184" spans="7:12">
      <c r="G1184" s="398"/>
      <c r="H1184" s="378"/>
      <c r="I1184" s="378"/>
      <c r="J1184" s="398"/>
      <c r="K1184" s="402"/>
      <c r="L1184" s="402"/>
    </row>
    <row r="1185" spans="7:12">
      <c r="G1185" s="398"/>
      <c r="H1185" s="378"/>
      <c r="I1185" s="378"/>
      <c r="J1185" s="398"/>
      <c r="K1185" s="402"/>
      <c r="L1185" s="402"/>
    </row>
    <row r="1186" spans="7:12">
      <c r="G1186" s="398"/>
      <c r="H1186" s="378"/>
      <c r="I1186" s="378"/>
      <c r="J1186" s="398"/>
      <c r="K1186" s="402"/>
      <c r="L1186" s="402"/>
    </row>
    <row r="1187" spans="7:12">
      <c r="G1187" s="398"/>
      <c r="H1187" s="378"/>
      <c r="I1187" s="378"/>
      <c r="J1187" s="398"/>
      <c r="K1187" s="402"/>
      <c r="L1187" s="402"/>
    </row>
    <row r="1188" spans="7:12">
      <c r="G1188" s="398"/>
      <c r="H1188" s="378"/>
      <c r="I1188" s="378"/>
      <c r="J1188" s="398"/>
      <c r="K1188" s="402"/>
      <c r="L1188" s="402"/>
    </row>
    <row r="1189" spans="7:12">
      <c r="G1189" s="398"/>
      <c r="H1189" s="378"/>
      <c r="I1189" s="378"/>
      <c r="J1189" s="398"/>
      <c r="K1189" s="402"/>
      <c r="L1189" s="402"/>
    </row>
    <row r="1190" spans="7:12">
      <c r="G1190" s="398"/>
      <c r="H1190" s="378"/>
      <c r="I1190" s="378"/>
      <c r="J1190" s="398"/>
      <c r="K1190" s="402"/>
      <c r="L1190" s="402"/>
    </row>
    <row r="1191" spans="7:12">
      <c r="G1191" s="398"/>
      <c r="H1191" s="378"/>
      <c r="I1191" s="378"/>
      <c r="J1191" s="398"/>
      <c r="K1191" s="402"/>
      <c r="L1191" s="402"/>
    </row>
    <row r="1192" spans="7:12">
      <c r="G1192" s="398"/>
      <c r="H1192" s="378"/>
      <c r="I1192" s="378"/>
      <c r="J1192" s="398"/>
      <c r="K1192" s="402"/>
      <c r="L1192" s="402"/>
    </row>
    <row r="1193" spans="7:12">
      <c r="G1193" s="398"/>
      <c r="H1193" s="378"/>
      <c r="I1193" s="378"/>
      <c r="J1193" s="398"/>
      <c r="K1193" s="402"/>
      <c r="L1193" s="402"/>
    </row>
    <row r="1194" spans="7:12">
      <c r="G1194" s="398"/>
      <c r="H1194" s="378"/>
      <c r="I1194" s="378"/>
      <c r="J1194" s="398"/>
      <c r="K1194" s="402"/>
      <c r="L1194" s="402"/>
    </row>
    <row r="1195" spans="7:12">
      <c r="G1195" s="398"/>
      <c r="H1195" s="378"/>
      <c r="I1195" s="378"/>
      <c r="J1195" s="398"/>
      <c r="K1195" s="402"/>
      <c r="L1195" s="402"/>
    </row>
    <row r="1196" spans="7:12">
      <c r="G1196" s="398"/>
      <c r="H1196" s="378"/>
      <c r="I1196" s="378"/>
      <c r="J1196" s="398"/>
      <c r="K1196" s="402"/>
      <c r="L1196" s="402"/>
    </row>
    <row r="1197" spans="7:12">
      <c r="G1197" s="398"/>
      <c r="H1197" s="378"/>
      <c r="I1197" s="378"/>
      <c r="J1197" s="398"/>
      <c r="K1197" s="402"/>
      <c r="L1197" s="402"/>
    </row>
    <row r="1198" spans="7:12">
      <c r="G1198" s="398"/>
      <c r="H1198" s="378"/>
      <c r="I1198" s="378"/>
      <c r="J1198" s="398"/>
      <c r="K1198" s="402"/>
      <c r="L1198" s="402"/>
    </row>
    <row r="1199" spans="7:12">
      <c r="G1199" s="398"/>
      <c r="H1199" s="378"/>
      <c r="I1199" s="378"/>
      <c r="J1199" s="398"/>
      <c r="K1199" s="402"/>
      <c r="L1199" s="402"/>
    </row>
    <row r="1200" spans="7:12">
      <c r="G1200" s="398"/>
      <c r="H1200" s="378"/>
      <c r="I1200" s="378"/>
      <c r="J1200" s="398"/>
      <c r="K1200" s="402"/>
      <c r="L1200" s="402"/>
    </row>
    <row r="1201" spans="7:12">
      <c r="G1201" s="398"/>
      <c r="H1201" s="378"/>
      <c r="I1201" s="378"/>
      <c r="J1201" s="398"/>
      <c r="K1201" s="402"/>
      <c r="L1201" s="402"/>
    </row>
    <row r="1202" spans="7:12">
      <c r="G1202" s="398"/>
      <c r="H1202" s="378"/>
      <c r="I1202" s="378"/>
      <c r="J1202" s="398"/>
      <c r="K1202" s="402"/>
      <c r="L1202" s="402"/>
    </row>
    <row r="1203" spans="7:12">
      <c r="G1203" s="398"/>
      <c r="H1203" s="378"/>
      <c r="I1203" s="378"/>
      <c r="J1203" s="398"/>
      <c r="K1203" s="402"/>
      <c r="L1203" s="402"/>
    </row>
    <row r="1204" spans="7:12">
      <c r="G1204" s="398"/>
      <c r="H1204" s="378"/>
      <c r="I1204" s="378"/>
      <c r="J1204" s="398"/>
      <c r="K1204" s="402"/>
      <c r="L1204" s="402"/>
    </row>
    <row r="1205" spans="7:12">
      <c r="G1205" s="398"/>
      <c r="H1205" s="378"/>
      <c r="I1205" s="378"/>
      <c r="J1205" s="398"/>
      <c r="K1205" s="402"/>
      <c r="L1205" s="402"/>
    </row>
    <row r="1206" spans="7:12">
      <c r="G1206" s="398"/>
      <c r="H1206" s="378"/>
      <c r="I1206" s="378"/>
      <c r="J1206" s="398"/>
      <c r="K1206" s="402"/>
      <c r="L1206" s="402"/>
    </row>
    <row r="1207" spans="7:12">
      <c r="G1207" s="398"/>
      <c r="H1207" s="378"/>
      <c r="I1207" s="378"/>
      <c r="J1207" s="398"/>
      <c r="K1207" s="402"/>
      <c r="L1207" s="402"/>
    </row>
    <row r="1208" spans="7:12">
      <c r="G1208" s="398"/>
      <c r="H1208" s="378"/>
      <c r="I1208" s="378"/>
      <c r="J1208" s="398"/>
      <c r="K1208" s="402"/>
      <c r="L1208" s="402"/>
    </row>
    <row r="1209" spans="7:12">
      <c r="G1209" s="398"/>
      <c r="H1209" s="378"/>
      <c r="I1209" s="378"/>
      <c r="J1209" s="398"/>
      <c r="K1209" s="402"/>
      <c r="L1209" s="402"/>
    </row>
    <row r="1210" spans="7:12">
      <c r="G1210" s="398"/>
      <c r="H1210" s="378"/>
      <c r="I1210" s="378"/>
      <c r="J1210" s="398"/>
      <c r="K1210" s="402"/>
      <c r="L1210" s="402"/>
    </row>
    <row r="1211" spans="7:12">
      <c r="G1211" s="398"/>
      <c r="H1211" s="378"/>
      <c r="I1211" s="378"/>
      <c r="J1211" s="398"/>
      <c r="K1211" s="402"/>
      <c r="L1211" s="402"/>
    </row>
    <row r="1212" spans="7:12">
      <c r="G1212" s="398"/>
      <c r="H1212" s="378"/>
      <c r="I1212" s="378"/>
      <c r="J1212" s="398"/>
      <c r="K1212" s="402"/>
      <c r="L1212" s="402"/>
    </row>
    <row r="1213" spans="7:12">
      <c r="G1213" s="398"/>
      <c r="H1213" s="378"/>
      <c r="I1213" s="378"/>
      <c r="J1213" s="398"/>
      <c r="K1213" s="402"/>
      <c r="L1213" s="402"/>
    </row>
    <row r="1214" spans="7:12">
      <c r="G1214" s="398"/>
      <c r="H1214" s="378"/>
      <c r="I1214" s="378"/>
      <c r="J1214" s="398"/>
      <c r="K1214" s="402"/>
      <c r="L1214" s="402"/>
    </row>
    <row r="1215" spans="7:12">
      <c r="G1215" s="398"/>
      <c r="H1215" s="378"/>
      <c r="I1215" s="378"/>
      <c r="J1215" s="398"/>
      <c r="K1215" s="402"/>
      <c r="L1215" s="402"/>
    </row>
    <row r="1216" spans="7:12">
      <c r="G1216" s="398"/>
      <c r="H1216" s="378"/>
      <c r="I1216" s="378"/>
      <c r="J1216" s="398"/>
      <c r="K1216" s="402"/>
      <c r="L1216" s="402"/>
    </row>
    <row r="1217" spans="7:12">
      <c r="G1217" s="398"/>
      <c r="H1217" s="378"/>
      <c r="I1217" s="378"/>
      <c r="J1217" s="398"/>
      <c r="K1217" s="402"/>
      <c r="L1217" s="402"/>
    </row>
    <row r="1218" spans="7:12">
      <c r="G1218" s="398"/>
      <c r="H1218" s="378"/>
      <c r="I1218" s="378"/>
      <c r="J1218" s="398"/>
      <c r="K1218" s="402"/>
      <c r="L1218" s="402"/>
    </row>
    <row r="1219" spans="7:12">
      <c r="G1219" s="398"/>
      <c r="H1219" s="378"/>
      <c r="I1219" s="378"/>
      <c r="J1219" s="398"/>
      <c r="K1219" s="402"/>
      <c r="L1219" s="402"/>
    </row>
    <row r="1220" spans="7:12">
      <c r="G1220" s="398"/>
      <c r="H1220" s="378"/>
      <c r="I1220" s="378"/>
      <c r="J1220" s="398"/>
      <c r="K1220" s="402"/>
      <c r="L1220" s="402"/>
    </row>
    <row r="1221" spans="7:12">
      <c r="G1221" s="398"/>
      <c r="H1221" s="378"/>
      <c r="I1221" s="378"/>
      <c r="J1221" s="398"/>
      <c r="K1221" s="402"/>
      <c r="L1221" s="402"/>
    </row>
    <row r="1222" spans="7:12">
      <c r="G1222" s="398"/>
      <c r="H1222" s="378"/>
      <c r="I1222" s="378"/>
      <c r="J1222" s="398"/>
      <c r="K1222" s="402"/>
      <c r="L1222" s="402"/>
    </row>
    <row r="1223" spans="7:12">
      <c r="G1223" s="398"/>
      <c r="H1223" s="378"/>
      <c r="I1223" s="378"/>
      <c r="J1223" s="398"/>
      <c r="K1223" s="402"/>
      <c r="L1223" s="402"/>
    </row>
    <row r="1224" spans="7:12">
      <c r="G1224" s="398"/>
      <c r="H1224" s="378"/>
      <c r="I1224" s="378"/>
      <c r="J1224" s="398"/>
      <c r="K1224" s="402"/>
      <c r="L1224" s="402"/>
    </row>
    <row r="1225" spans="7:12">
      <c r="G1225" s="398"/>
      <c r="H1225" s="378"/>
      <c r="I1225" s="378"/>
      <c r="J1225" s="398"/>
      <c r="K1225" s="402"/>
      <c r="L1225" s="402"/>
    </row>
    <row r="1226" spans="7:12">
      <c r="G1226" s="398"/>
      <c r="H1226" s="378"/>
      <c r="I1226" s="378"/>
      <c r="J1226" s="398"/>
      <c r="K1226" s="402"/>
      <c r="L1226" s="402"/>
    </row>
    <row r="1227" spans="7:12">
      <c r="G1227" s="398"/>
      <c r="H1227" s="378"/>
      <c r="I1227" s="378"/>
      <c r="J1227" s="398"/>
      <c r="K1227" s="402"/>
      <c r="L1227" s="402"/>
    </row>
    <row r="1228" spans="7:12">
      <c r="G1228" s="398"/>
      <c r="H1228" s="378"/>
      <c r="I1228" s="378"/>
      <c r="J1228" s="398"/>
      <c r="K1228" s="402"/>
      <c r="L1228" s="402"/>
    </row>
    <row r="1229" spans="7:12">
      <c r="G1229" s="398"/>
      <c r="H1229" s="378"/>
      <c r="I1229" s="378"/>
      <c r="J1229" s="398"/>
      <c r="K1229" s="402"/>
      <c r="L1229" s="402"/>
    </row>
    <row r="1230" spans="7:12">
      <c r="G1230" s="398"/>
      <c r="H1230" s="378"/>
      <c r="I1230" s="378"/>
      <c r="J1230" s="398"/>
      <c r="K1230" s="402"/>
      <c r="L1230" s="402"/>
    </row>
    <row r="1231" spans="7:12">
      <c r="G1231" s="398"/>
      <c r="H1231" s="378"/>
      <c r="I1231" s="378"/>
      <c r="J1231" s="398"/>
      <c r="K1231" s="402"/>
      <c r="L1231" s="402"/>
    </row>
    <row r="1232" spans="7:12">
      <c r="G1232" s="398"/>
      <c r="H1232" s="378"/>
      <c r="I1232" s="378"/>
      <c r="J1232" s="398"/>
      <c r="K1232" s="402"/>
      <c r="L1232" s="402"/>
    </row>
    <row r="1233" spans="7:12">
      <c r="G1233" s="398"/>
      <c r="H1233" s="378"/>
      <c r="I1233" s="378"/>
      <c r="J1233" s="398"/>
      <c r="K1233" s="402"/>
      <c r="L1233" s="402"/>
    </row>
    <row r="1234" spans="7:12">
      <c r="G1234" s="398"/>
      <c r="H1234" s="378"/>
      <c r="I1234" s="378"/>
      <c r="J1234" s="398"/>
      <c r="K1234" s="402"/>
      <c r="L1234" s="402"/>
    </row>
    <row r="1235" spans="7:12">
      <c r="G1235" s="398"/>
      <c r="H1235" s="378"/>
      <c r="I1235" s="378"/>
      <c r="J1235" s="398"/>
      <c r="K1235" s="402"/>
      <c r="L1235" s="402"/>
    </row>
    <row r="1236" spans="7:12">
      <c r="G1236" s="398"/>
      <c r="H1236" s="378"/>
      <c r="I1236" s="378"/>
      <c r="J1236" s="398"/>
      <c r="K1236" s="402"/>
      <c r="L1236" s="402"/>
    </row>
    <row r="1237" spans="7:12">
      <c r="G1237" s="398"/>
      <c r="H1237" s="378"/>
      <c r="I1237" s="378"/>
      <c r="J1237" s="398"/>
      <c r="K1237" s="402"/>
      <c r="L1237" s="402"/>
    </row>
    <row r="1238" spans="7:12">
      <c r="G1238" s="398"/>
      <c r="H1238" s="378"/>
      <c r="I1238" s="378"/>
      <c r="J1238" s="398"/>
      <c r="K1238" s="402"/>
      <c r="L1238" s="402"/>
    </row>
    <row r="1239" spans="7:12">
      <c r="G1239" s="398"/>
      <c r="H1239" s="378"/>
      <c r="I1239" s="378"/>
      <c r="J1239" s="398"/>
      <c r="K1239" s="402"/>
      <c r="L1239" s="402"/>
    </row>
    <row r="1240" spans="7:12">
      <c r="G1240" s="398"/>
      <c r="H1240" s="378"/>
      <c r="I1240" s="378"/>
      <c r="J1240" s="398"/>
      <c r="K1240" s="402"/>
      <c r="L1240" s="402"/>
    </row>
    <row r="1241" spans="7:12">
      <c r="G1241" s="398"/>
      <c r="H1241" s="378"/>
      <c r="I1241" s="378"/>
      <c r="J1241" s="398"/>
      <c r="K1241" s="402"/>
      <c r="L1241" s="402"/>
    </row>
    <row r="1242" spans="7:12">
      <c r="G1242" s="398"/>
      <c r="H1242" s="378"/>
      <c r="I1242" s="378"/>
      <c r="J1242" s="398"/>
      <c r="K1242" s="402"/>
      <c r="L1242" s="402"/>
    </row>
    <row r="1243" spans="7:12">
      <c r="G1243" s="398"/>
      <c r="H1243" s="378"/>
      <c r="I1243" s="378"/>
      <c r="J1243" s="398"/>
      <c r="K1243" s="402"/>
      <c r="L1243" s="402"/>
    </row>
    <row r="1244" spans="7:12">
      <c r="G1244" s="398"/>
      <c r="H1244" s="378"/>
      <c r="I1244" s="378"/>
      <c r="J1244" s="398"/>
      <c r="K1244" s="402"/>
      <c r="L1244" s="402"/>
    </row>
    <row r="1245" spans="7:12">
      <c r="G1245" s="398"/>
      <c r="H1245" s="378"/>
      <c r="I1245" s="378"/>
      <c r="J1245" s="398"/>
      <c r="K1245" s="402"/>
      <c r="L1245" s="402"/>
    </row>
    <row r="1246" spans="7:12">
      <c r="G1246" s="398"/>
      <c r="H1246" s="378"/>
      <c r="I1246" s="378"/>
      <c r="J1246" s="398"/>
      <c r="K1246" s="402"/>
      <c r="L1246" s="402"/>
    </row>
    <row r="1247" spans="7:12">
      <c r="G1247" s="398"/>
      <c r="H1247" s="378"/>
      <c r="I1247" s="378"/>
      <c r="J1247" s="398"/>
      <c r="K1247" s="402"/>
      <c r="L1247" s="402"/>
    </row>
    <row r="1248" spans="7:12">
      <c r="G1248" s="398"/>
      <c r="H1248" s="378"/>
      <c r="I1248" s="378"/>
      <c r="J1248" s="398"/>
      <c r="K1248" s="402"/>
      <c r="L1248" s="402"/>
    </row>
    <row r="1249" spans="7:12">
      <c r="G1249" s="398"/>
      <c r="H1249" s="378"/>
      <c r="I1249" s="378"/>
      <c r="J1249" s="398"/>
      <c r="K1249" s="402"/>
      <c r="L1249" s="402"/>
    </row>
    <row r="1250" spans="7:12">
      <c r="G1250" s="398"/>
      <c r="H1250" s="378"/>
      <c r="I1250" s="378"/>
      <c r="J1250" s="398"/>
      <c r="K1250" s="402"/>
      <c r="L1250" s="402"/>
    </row>
    <row r="1251" spans="7:12">
      <c r="G1251" s="398"/>
      <c r="H1251" s="378"/>
      <c r="I1251" s="378"/>
      <c r="J1251" s="398"/>
      <c r="K1251" s="402"/>
      <c r="L1251" s="402"/>
    </row>
    <row r="1252" spans="7:12">
      <c r="G1252" s="398"/>
      <c r="H1252" s="378"/>
      <c r="I1252" s="378"/>
      <c r="J1252" s="398"/>
      <c r="K1252" s="402"/>
      <c r="L1252" s="402"/>
    </row>
    <row r="1253" spans="7:12">
      <c r="G1253" s="398"/>
      <c r="H1253" s="378"/>
      <c r="I1253" s="378"/>
      <c r="J1253" s="398"/>
      <c r="K1253" s="402"/>
      <c r="L1253" s="402"/>
    </row>
    <row r="1254" spans="7:12">
      <c r="G1254" s="398"/>
      <c r="H1254" s="378"/>
      <c r="I1254" s="378"/>
      <c r="J1254" s="398"/>
      <c r="K1254" s="402"/>
      <c r="L1254" s="402"/>
    </row>
    <row r="1255" spans="7:12">
      <c r="G1255" s="398"/>
      <c r="H1255" s="378"/>
      <c r="I1255" s="378"/>
      <c r="J1255" s="398"/>
      <c r="K1255" s="402"/>
      <c r="L1255" s="402"/>
    </row>
    <row r="1256" spans="7:12">
      <c r="G1256" s="398"/>
      <c r="H1256" s="378"/>
      <c r="I1256" s="378"/>
      <c r="J1256" s="398"/>
      <c r="K1256" s="402"/>
      <c r="L1256" s="402"/>
    </row>
    <row r="1257" spans="7:12">
      <c r="G1257" s="398"/>
      <c r="H1257" s="378"/>
      <c r="I1257" s="378"/>
      <c r="J1257" s="398"/>
      <c r="K1257" s="402"/>
      <c r="L1257" s="402"/>
    </row>
    <row r="1258" spans="7:12">
      <c r="G1258" s="398"/>
      <c r="H1258" s="378"/>
      <c r="I1258" s="378"/>
      <c r="J1258" s="398"/>
      <c r="K1258" s="402"/>
      <c r="L1258" s="402"/>
    </row>
    <row r="1259" spans="7:12">
      <c r="G1259" s="398"/>
      <c r="H1259" s="378"/>
      <c r="I1259" s="378"/>
      <c r="J1259" s="398"/>
      <c r="K1259" s="402"/>
      <c r="L1259" s="402"/>
    </row>
    <row r="1260" spans="7:12">
      <c r="G1260" s="398"/>
      <c r="H1260" s="378"/>
      <c r="I1260" s="378"/>
      <c r="J1260" s="398"/>
      <c r="K1260" s="402"/>
      <c r="L1260" s="402"/>
    </row>
    <row r="1261" spans="7:12">
      <c r="G1261" s="398"/>
      <c r="H1261" s="378"/>
      <c r="I1261" s="378"/>
      <c r="J1261" s="398"/>
      <c r="K1261" s="402"/>
      <c r="L1261" s="402"/>
    </row>
    <row r="1262" spans="7:12">
      <c r="G1262" s="398"/>
      <c r="H1262" s="378"/>
      <c r="I1262" s="378"/>
      <c r="J1262" s="398"/>
      <c r="K1262" s="402"/>
      <c r="L1262" s="402"/>
    </row>
    <row r="1263" spans="7:12">
      <c r="G1263" s="398"/>
      <c r="H1263" s="378"/>
      <c r="I1263" s="378"/>
      <c r="J1263" s="398"/>
      <c r="K1263" s="402"/>
      <c r="L1263" s="402"/>
    </row>
    <row r="1264" spans="7:12">
      <c r="G1264" s="398"/>
      <c r="H1264" s="378"/>
      <c r="I1264" s="378"/>
      <c r="J1264" s="398"/>
      <c r="K1264" s="402"/>
      <c r="L1264" s="402"/>
    </row>
    <row r="1265" spans="7:12">
      <c r="G1265" s="398"/>
      <c r="H1265" s="378"/>
      <c r="I1265" s="378"/>
      <c r="J1265" s="398"/>
      <c r="K1265" s="402"/>
      <c r="L1265" s="402"/>
    </row>
    <row r="1266" spans="7:12">
      <c r="G1266" s="398"/>
      <c r="H1266" s="378"/>
      <c r="I1266" s="378"/>
      <c r="J1266" s="398"/>
      <c r="K1266" s="402"/>
      <c r="L1266" s="402"/>
    </row>
    <row r="1267" spans="7:12">
      <c r="G1267" s="398"/>
      <c r="H1267" s="378"/>
      <c r="I1267" s="378"/>
      <c r="J1267" s="398"/>
      <c r="K1267" s="402"/>
      <c r="L1267" s="402"/>
    </row>
    <row r="1268" spans="7:12">
      <c r="G1268" s="398"/>
      <c r="H1268" s="378"/>
      <c r="I1268" s="378"/>
      <c r="J1268" s="398"/>
      <c r="K1268" s="402"/>
      <c r="L1268" s="402"/>
    </row>
    <row r="1269" spans="7:12">
      <c r="G1269" s="398"/>
      <c r="H1269" s="378"/>
      <c r="I1269" s="378"/>
      <c r="J1269" s="398"/>
      <c r="K1269" s="402"/>
      <c r="L1269" s="402"/>
    </row>
    <row r="1270" spans="7:12">
      <c r="G1270" s="398"/>
      <c r="H1270" s="378"/>
      <c r="I1270" s="378"/>
      <c r="J1270" s="398"/>
      <c r="K1270" s="402"/>
      <c r="L1270" s="402"/>
    </row>
    <row r="1271" spans="7:12">
      <c r="G1271" s="398"/>
      <c r="H1271" s="378"/>
      <c r="I1271" s="378"/>
      <c r="J1271" s="398"/>
      <c r="K1271" s="402"/>
      <c r="L1271" s="402"/>
    </row>
    <row r="1272" spans="7:12">
      <c r="G1272" s="398"/>
      <c r="H1272" s="378"/>
      <c r="I1272" s="378"/>
      <c r="J1272" s="398"/>
      <c r="K1272" s="402"/>
      <c r="L1272" s="402"/>
    </row>
    <row r="1273" spans="7:12">
      <c r="G1273" s="398"/>
      <c r="H1273" s="378"/>
      <c r="I1273" s="378"/>
      <c r="J1273" s="398"/>
      <c r="K1273" s="402"/>
      <c r="L1273" s="402"/>
    </row>
    <row r="1274" spans="7:12">
      <c r="G1274" s="398"/>
      <c r="H1274" s="378"/>
      <c r="I1274" s="378"/>
      <c r="J1274" s="398"/>
      <c r="K1274" s="402"/>
      <c r="L1274" s="402"/>
    </row>
    <row r="1275" spans="7:12">
      <c r="G1275" s="398"/>
      <c r="H1275" s="378"/>
      <c r="I1275" s="378"/>
      <c r="J1275" s="398"/>
      <c r="K1275" s="402"/>
      <c r="L1275" s="402"/>
    </row>
    <row r="1276" spans="7:12">
      <c r="G1276" s="398"/>
      <c r="H1276" s="378"/>
      <c r="I1276" s="378"/>
      <c r="J1276" s="398"/>
      <c r="K1276" s="402"/>
      <c r="L1276" s="402"/>
    </row>
    <row r="1277" spans="7:12">
      <c r="G1277" s="398"/>
      <c r="H1277" s="378"/>
      <c r="I1277" s="378"/>
      <c r="J1277" s="398"/>
      <c r="K1277" s="402"/>
      <c r="L1277" s="402"/>
    </row>
    <row r="1278" spans="7:12">
      <c r="G1278" s="398"/>
      <c r="H1278" s="378"/>
      <c r="I1278" s="378"/>
      <c r="J1278" s="398"/>
      <c r="K1278" s="402"/>
      <c r="L1278" s="402"/>
    </row>
    <row r="1279" spans="7:12">
      <c r="G1279" s="398"/>
      <c r="H1279" s="378"/>
      <c r="I1279" s="378"/>
      <c r="J1279" s="398"/>
      <c r="K1279" s="402"/>
      <c r="L1279" s="402"/>
    </row>
    <row r="1280" spans="7:12">
      <c r="G1280" s="398"/>
      <c r="H1280" s="378"/>
      <c r="I1280" s="378"/>
      <c r="J1280" s="398"/>
      <c r="K1280" s="402"/>
      <c r="L1280" s="402"/>
    </row>
    <row r="1281" spans="7:12">
      <c r="G1281" s="398"/>
      <c r="H1281" s="378"/>
      <c r="I1281" s="378"/>
      <c r="J1281" s="398"/>
      <c r="K1281" s="402"/>
      <c r="L1281" s="402"/>
    </row>
    <row r="1282" spans="7:12">
      <c r="G1282" s="398"/>
      <c r="H1282" s="378"/>
      <c r="I1282" s="378"/>
      <c r="J1282" s="398"/>
      <c r="K1282" s="402"/>
      <c r="L1282" s="402"/>
    </row>
    <row r="1283" spans="7:12">
      <c r="G1283" s="398"/>
      <c r="H1283" s="378"/>
      <c r="I1283" s="378"/>
      <c r="J1283" s="398"/>
      <c r="K1283" s="402"/>
      <c r="L1283" s="402"/>
    </row>
    <row r="1284" spans="7:12">
      <c r="G1284" s="398"/>
      <c r="H1284" s="378"/>
      <c r="I1284" s="378"/>
      <c r="J1284" s="398"/>
      <c r="K1284" s="402"/>
      <c r="L1284" s="402"/>
    </row>
    <row r="1285" spans="7:12">
      <c r="G1285" s="398"/>
      <c r="H1285" s="378"/>
      <c r="I1285" s="378"/>
      <c r="J1285" s="398"/>
      <c r="K1285" s="402"/>
      <c r="L1285" s="402"/>
    </row>
    <row r="1286" spans="7:12">
      <c r="G1286" s="398"/>
      <c r="H1286" s="378"/>
      <c r="I1286" s="378"/>
      <c r="J1286" s="398"/>
      <c r="K1286" s="402"/>
      <c r="L1286" s="402"/>
    </row>
    <row r="1287" spans="7:12">
      <c r="G1287" s="398"/>
      <c r="H1287" s="378"/>
      <c r="I1287" s="378"/>
      <c r="J1287" s="398"/>
      <c r="K1287" s="402"/>
      <c r="L1287" s="402"/>
    </row>
    <row r="1288" spans="7:12">
      <c r="G1288" s="398"/>
      <c r="H1288" s="378"/>
      <c r="I1288" s="378"/>
      <c r="J1288" s="398"/>
      <c r="K1288" s="402"/>
      <c r="L1288" s="402"/>
    </row>
    <row r="1289" spans="7:12">
      <c r="G1289" s="398"/>
      <c r="H1289" s="378"/>
      <c r="I1289" s="378"/>
      <c r="J1289" s="398"/>
      <c r="K1289" s="402"/>
      <c r="L1289" s="402"/>
    </row>
    <row r="1290" spans="7:12">
      <c r="G1290" s="398"/>
      <c r="H1290" s="378"/>
      <c r="I1290" s="378"/>
      <c r="J1290" s="398"/>
      <c r="K1290" s="402"/>
      <c r="L1290" s="402"/>
    </row>
    <row r="1291" spans="7:12">
      <c r="G1291" s="398"/>
      <c r="H1291" s="378"/>
      <c r="I1291" s="378"/>
      <c r="J1291" s="398"/>
      <c r="K1291" s="402"/>
      <c r="L1291" s="402"/>
    </row>
    <row r="1292" spans="7:12">
      <c r="G1292" s="398"/>
      <c r="H1292" s="378"/>
      <c r="I1292" s="378"/>
      <c r="J1292" s="398"/>
      <c r="K1292" s="402"/>
      <c r="L1292" s="402"/>
    </row>
    <row r="1293" spans="7:12">
      <c r="G1293" s="398"/>
      <c r="H1293" s="378"/>
      <c r="I1293" s="378"/>
      <c r="J1293" s="398"/>
      <c r="K1293" s="402"/>
      <c r="L1293" s="402"/>
    </row>
    <row r="1294" spans="7:12">
      <c r="G1294" s="398"/>
      <c r="H1294" s="378"/>
      <c r="I1294" s="378"/>
      <c r="J1294" s="398"/>
      <c r="K1294" s="402"/>
      <c r="L1294" s="402"/>
    </row>
    <row r="1295" spans="7:12">
      <c r="G1295" s="398"/>
      <c r="H1295" s="378"/>
      <c r="I1295" s="378"/>
      <c r="J1295" s="398"/>
      <c r="K1295" s="402"/>
      <c r="L1295" s="402"/>
    </row>
    <row r="1296" spans="7:12">
      <c r="G1296" s="398"/>
      <c r="H1296" s="378"/>
      <c r="I1296" s="378"/>
      <c r="J1296" s="398"/>
      <c r="K1296" s="402"/>
      <c r="L1296" s="402"/>
    </row>
    <row r="1297" spans="7:12">
      <c r="G1297" s="398"/>
      <c r="H1297" s="378"/>
      <c r="I1297" s="378"/>
      <c r="J1297" s="398"/>
      <c r="K1297" s="402"/>
      <c r="L1297" s="402"/>
    </row>
    <row r="1298" spans="7:12">
      <c r="G1298" s="398"/>
      <c r="H1298" s="378"/>
      <c r="I1298" s="378"/>
      <c r="J1298" s="398"/>
      <c r="K1298" s="402"/>
      <c r="L1298" s="402"/>
    </row>
    <row r="1299" spans="7:12">
      <c r="G1299" s="398"/>
      <c r="H1299" s="378"/>
      <c r="I1299" s="378"/>
      <c r="J1299" s="398"/>
      <c r="K1299" s="402"/>
      <c r="L1299" s="402"/>
    </row>
    <row r="1300" spans="7:12">
      <c r="G1300" s="398"/>
      <c r="H1300" s="378"/>
      <c r="I1300" s="378"/>
      <c r="J1300" s="398"/>
      <c r="K1300" s="402"/>
      <c r="L1300" s="402"/>
    </row>
    <row r="1301" spans="7:12">
      <c r="G1301" s="398"/>
      <c r="H1301" s="378"/>
      <c r="I1301" s="378"/>
      <c r="J1301" s="398"/>
      <c r="K1301" s="402"/>
      <c r="L1301" s="402"/>
    </row>
    <row r="1302" spans="7:12">
      <c r="G1302" s="398"/>
      <c r="H1302" s="378"/>
      <c r="I1302" s="378"/>
      <c r="J1302" s="398"/>
      <c r="K1302" s="402"/>
      <c r="L1302" s="402"/>
    </row>
    <row r="1303" spans="7:12">
      <c r="G1303" s="398"/>
      <c r="H1303" s="378"/>
      <c r="I1303" s="378"/>
      <c r="J1303" s="398"/>
      <c r="K1303" s="402"/>
      <c r="L1303" s="402"/>
    </row>
    <row r="1304" spans="7:12">
      <c r="G1304" s="398"/>
      <c r="H1304" s="378"/>
      <c r="I1304" s="378"/>
      <c r="J1304" s="398"/>
      <c r="K1304" s="402"/>
      <c r="L1304" s="402"/>
    </row>
    <row r="1305" spans="7:12">
      <c r="G1305" s="398"/>
      <c r="H1305" s="378"/>
      <c r="I1305" s="378"/>
      <c r="J1305" s="398"/>
      <c r="K1305" s="402"/>
      <c r="L1305" s="402"/>
    </row>
    <row r="1306" spans="7:12">
      <c r="G1306" s="398"/>
      <c r="H1306" s="378"/>
      <c r="I1306" s="378"/>
      <c r="J1306" s="398"/>
      <c r="K1306" s="402"/>
      <c r="L1306" s="402"/>
    </row>
    <row r="1307" spans="7:12">
      <c r="G1307" s="398"/>
      <c r="H1307" s="378"/>
      <c r="I1307" s="378"/>
      <c r="J1307" s="398"/>
      <c r="K1307" s="402"/>
      <c r="L1307" s="402"/>
    </row>
    <row r="1308" spans="7:12">
      <c r="G1308" s="398"/>
      <c r="H1308" s="378"/>
      <c r="I1308" s="378"/>
      <c r="J1308" s="398"/>
      <c r="K1308" s="402"/>
      <c r="L1308" s="402"/>
    </row>
    <row r="1309" spans="7:12">
      <c r="G1309" s="398"/>
      <c r="H1309" s="378"/>
      <c r="I1309" s="378"/>
      <c r="J1309" s="398"/>
      <c r="K1309" s="402"/>
      <c r="L1309" s="402"/>
    </row>
    <row r="1310" spans="7:12">
      <c r="G1310" s="398"/>
      <c r="H1310" s="378"/>
      <c r="I1310" s="378"/>
      <c r="J1310" s="398"/>
      <c r="K1310" s="402"/>
      <c r="L1310" s="402"/>
    </row>
    <row r="1311" spans="7:12">
      <c r="G1311" s="398"/>
      <c r="H1311" s="378"/>
      <c r="I1311" s="378"/>
      <c r="J1311" s="398"/>
      <c r="K1311" s="402"/>
      <c r="L1311" s="402"/>
    </row>
    <row r="1312" spans="7:12">
      <c r="G1312" s="398"/>
      <c r="H1312" s="378"/>
      <c r="I1312" s="378"/>
      <c r="J1312" s="398"/>
      <c r="K1312" s="402"/>
      <c r="L1312" s="402"/>
    </row>
    <row r="1313" spans="7:12">
      <c r="G1313" s="398"/>
      <c r="H1313" s="378"/>
      <c r="I1313" s="378"/>
      <c r="J1313" s="398"/>
      <c r="K1313" s="402"/>
      <c r="L1313" s="402"/>
    </row>
    <row r="1314" spans="7:12">
      <c r="G1314" s="398"/>
      <c r="H1314" s="378"/>
      <c r="I1314" s="378"/>
      <c r="J1314" s="398"/>
      <c r="K1314" s="402"/>
      <c r="L1314" s="402"/>
    </row>
    <row r="1315" spans="7:12">
      <c r="G1315" s="398"/>
      <c r="H1315" s="378"/>
      <c r="I1315" s="378"/>
      <c r="J1315" s="398"/>
      <c r="K1315" s="402"/>
      <c r="L1315" s="402"/>
    </row>
    <row r="1316" spans="7:12">
      <c r="G1316" s="398"/>
      <c r="H1316" s="378"/>
      <c r="I1316" s="378"/>
      <c r="J1316" s="398"/>
      <c r="K1316" s="402"/>
      <c r="L1316" s="402"/>
    </row>
    <row r="1317" spans="7:12">
      <c r="G1317" s="398"/>
      <c r="H1317" s="378"/>
      <c r="I1317" s="378"/>
      <c r="J1317" s="398"/>
      <c r="K1317" s="402"/>
      <c r="L1317" s="402"/>
    </row>
    <row r="1318" spans="7:12">
      <c r="G1318" s="398"/>
      <c r="H1318" s="378"/>
      <c r="I1318" s="378"/>
      <c r="J1318" s="398"/>
      <c r="K1318" s="402"/>
      <c r="L1318" s="402"/>
    </row>
    <row r="1319" spans="7:12">
      <c r="G1319" s="398"/>
      <c r="H1319" s="378"/>
      <c r="I1319" s="378"/>
      <c r="J1319" s="398"/>
      <c r="K1319" s="402"/>
      <c r="L1319" s="402"/>
    </row>
    <row r="1320" spans="7:12">
      <c r="G1320" s="398"/>
      <c r="H1320" s="378"/>
      <c r="I1320" s="378"/>
      <c r="J1320" s="398"/>
      <c r="K1320" s="402"/>
      <c r="L1320" s="402"/>
    </row>
    <row r="1321" spans="7:12">
      <c r="G1321" s="398"/>
      <c r="H1321" s="378"/>
      <c r="I1321" s="378"/>
      <c r="J1321" s="398"/>
      <c r="K1321" s="402"/>
      <c r="L1321" s="402"/>
    </row>
    <row r="1322" spans="7:12">
      <c r="G1322" s="398"/>
      <c r="H1322" s="378"/>
      <c r="I1322" s="378"/>
      <c r="J1322" s="398"/>
      <c r="K1322" s="402"/>
      <c r="L1322" s="402"/>
    </row>
    <row r="1323" spans="7:12">
      <c r="G1323" s="398"/>
      <c r="H1323" s="378"/>
      <c r="I1323" s="378"/>
      <c r="J1323" s="398"/>
      <c r="K1323" s="402"/>
      <c r="L1323" s="402"/>
    </row>
    <row r="1324" spans="7:12">
      <c r="G1324" s="398"/>
      <c r="H1324" s="378"/>
      <c r="I1324" s="378"/>
      <c r="J1324" s="398"/>
      <c r="K1324" s="402"/>
      <c r="L1324" s="402"/>
    </row>
    <row r="1325" spans="7:12">
      <c r="G1325" s="398"/>
      <c r="H1325" s="378"/>
      <c r="I1325" s="378"/>
      <c r="J1325" s="398"/>
      <c r="K1325" s="402"/>
      <c r="L1325" s="402"/>
    </row>
    <row r="1326" spans="7:12">
      <c r="G1326" s="398"/>
      <c r="H1326" s="378"/>
      <c r="I1326" s="378"/>
      <c r="J1326" s="398"/>
      <c r="K1326" s="402"/>
      <c r="L1326" s="402"/>
    </row>
    <row r="1327" spans="7:12">
      <c r="G1327" s="398"/>
      <c r="H1327" s="378"/>
      <c r="I1327" s="378"/>
      <c r="J1327" s="398"/>
      <c r="K1327" s="402"/>
      <c r="L1327" s="402"/>
    </row>
    <row r="1328" spans="7:12">
      <c r="G1328" s="398"/>
      <c r="H1328" s="378"/>
      <c r="I1328" s="378"/>
      <c r="J1328" s="398"/>
      <c r="K1328" s="402"/>
      <c r="L1328" s="402"/>
    </row>
    <row r="1329" spans="7:12">
      <c r="G1329" s="398"/>
      <c r="H1329" s="378"/>
      <c r="I1329" s="378"/>
      <c r="J1329" s="398"/>
      <c r="K1329" s="402"/>
      <c r="L1329" s="402"/>
    </row>
    <row r="1330" spans="7:12">
      <c r="G1330" s="398"/>
      <c r="H1330" s="378"/>
      <c r="I1330" s="378"/>
      <c r="J1330" s="398"/>
      <c r="K1330" s="402"/>
      <c r="L1330" s="402"/>
    </row>
    <row r="1331" spans="7:12">
      <c r="G1331" s="398"/>
      <c r="H1331" s="378"/>
      <c r="I1331" s="378"/>
      <c r="J1331" s="398"/>
      <c r="K1331" s="402"/>
      <c r="L1331" s="402"/>
    </row>
    <row r="1332" spans="7:12">
      <c r="G1332" s="398"/>
      <c r="H1332" s="378"/>
      <c r="I1332" s="378"/>
      <c r="J1332" s="398"/>
      <c r="K1332" s="402"/>
      <c r="L1332" s="402"/>
    </row>
    <row r="1333" spans="7:12">
      <c r="G1333" s="398"/>
      <c r="H1333" s="378"/>
      <c r="I1333" s="378"/>
      <c r="J1333" s="398"/>
      <c r="K1333" s="402"/>
      <c r="L1333" s="402"/>
    </row>
    <row r="1334" spans="7:12">
      <c r="G1334" s="398"/>
      <c r="H1334" s="378"/>
      <c r="I1334" s="378"/>
      <c r="J1334" s="398"/>
      <c r="K1334" s="402"/>
      <c r="L1334" s="402"/>
    </row>
    <row r="1335" spans="7:12">
      <c r="G1335" s="398"/>
      <c r="H1335" s="378"/>
      <c r="I1335" s="378"/>
      <c r="J1335" s="398"/>
      <c r="K1335" s="402"/>
      <c r="L1335" s="402"/>
    </row>
    <row r="1336" spans="7:12">
      <c r="G1336" s="398"/>
      <c r="H1336" s="378"/>
      <c r="I1336" s="378"/>
      <c r="J1336" s="398"/>
      <c r="K1336" s="402"/>
      <c r="L1336" s="402"/>
    </row>
    <row r="1337" spans="7:12">
      <c r="G1337" s="398"/>
      <c r="H1337" s="378"/>
      <c r="I1337" s="378"/>
      <c r="J1337" s="398"/>
      <c r="K1337" s="402"/>
      <c r="L1337" s="402"/>
    </row>
    <row r="1338" spans="7:12">
      <c r="G1338" s="398"/>
      <c r="H1338" s="378"/>
      <c r="I1338" s="378"/>
      <c r="J1338" s="398"/>
      <c r="K1338" s="402"/>
      <c r="L1338" s="402"/>
    </row>
    <row r="1339" spans="7:12">
      <c r="G1339" s="398"/>
      <c r="H1339" s="378"/>
      <c r="I1339" s="378"/>
      <c r="J1339" s="398"/>
      <c r="K1339" s="402"/>
      <c r="L1339" s="402"/>
    </row>
    <row r="1340" spans="7:12">
      <c r="G1340" s="398"/>
      <c r="H1340" s="378"/>
      <c r="I1340" s="378"/>
      <c r="J1340" s="398"/>
      <c r="K1340" s="402"/>
      <c r="L1340" s="402"/>
    </row>
    <row r="1341" spans="7:12">
      <c r="G1341" s="398"/>
      <c r="H1341" s="378"/>
      <c r="I1341" s="378"/>
      <c r="J1341" s="398"/>
      <c r="K1341" s="402"/>
      <c r="L1341" s="402"/>
    </row>
    <row r="1342" spans="7:12">
      <c r="G1342" s="398"/>
      <c r="H1342" s="378"/>
      <c r="I1342" s="378"/>
      <c r="J1342" s="398"/>
      <c r="K1342" s="402"/>
      <c r="L1342" s="402"/>
    </row>
    <row r="1343" spans="7:12">
      <c r="G1343" s="398"/>
      <c r="H1343" s="378"/>
      <c r="I1343" s="378"/>
      <c r="J1343" s="398"/>
      <c r="K1343" s="402"/>
      <c r="L1343" s="402"/>
    </row>
    <row r="1344" spans="7:12">
      <c r="G1344" s="398"/>
      <c r="H1344" s="378"/>
      <c r="I1344" s="378"/>
      <c r="J1344" s="398"/>
      <c r="K1344" s="402"/>
      <c r="L1344" s="402"/>
    </row>
    <row r="1345" spans="7:12">
      <c r="G1345" s="398"/>
      <c r="H1345" s="378"/>
      <c r="I1345" s="378"/>
      <c r="J1345" s="398"/>
      <c r="K1345" s="402"/>
      <c r="L1345" s="402"/>
    </row>
    <row r="1346" spans="7:12">
      <c r="G1346" s="398"/>
      <c r="H1346" s="378"/>
      <c r="I1346" s="378"/>
      <c r="J1346" s="398"/>
      <c r="K1346" s="402"/>
      <c r="L1346" s="402"/>
    </row>
    <row r="1347" spans="7:12">
      <c r="G1347" s="398"/>
      <c r="H1347" s="378"/>
      <c r="I1347" s="378"/>
      <c r="J1347" s="398"/>
      <c r="K1347" s="402"/>
      <c r="L1347" s="402"/>
    </row>
    <row r="1348" spans="7:12">
      <c r="G1348" s="398"/>
      <c r="H1348" s="378"/>
      <c r="I1348" s="378"/>
      <c r="J1348" s="398"/>
      <c r="K1348" s="402"/>
      <c r="L1348" s="402"/>
    </row>
    <row r="1349" spans="7:12">
      <c r="G1349" s="398"/>
      <c r="H1349" s="378"/>
      <c r="I1349" s="378"/>
      <c r="J1349" s="398"/>
      <c r="K1349" s="402"/>
      <c r="L1349" s="402"/>
    </row>
    <row r="1350" spans="7:12">
      <c r="G1350" s="398"/>
      <c r="H1350" s="378"/>
      <c r="I1350" s="378"/>
      <c r="J1350" s="398"/>
      <c r="K1350" s="402"/>
      <c r="L1350" s="402"/>
    </row>
    <row r="1351" spans="7:12">
      <c r="G1351" s="398"/>
      <c r="H1351" s="378"/>
      <c r="I1351" s="378"/>
      <c r="J1351" s="398"/>
      <c r="K1351" s="402"/>
      <c r="L1351" s="402"/>
    </row>
    <row r="1352" spans="7:12">
      <c r="G1352" s="398"/>
      <c r="H1352" s="378"/>
      <c r="I1352" s="378"/>
      <c r="J1352" s="398"/>
      <c r="K1352" s="402"/>
      <c r="L1352" s="402"/>
    </row>
    <row r="1353" spans="7:12">
      <c r="G1353" s="398"/>
      <c r="H1353" s="378"/>
      <c r="I1353" s="378"/>
      <c r="J1353" s="398"/>
      <c r="K1353" s="402"/>
      <c r="L1353" s="402"/>
    </row>
    <row r="1354" spans="7:12">
      <c r="G1354" s="398"/>
      <c r="H1354" s="378"/>
      <c r="I1354" s="378"/>
      <c r="J1354" s="398"/>
      <c r="K1354" s="402"/>
      <c r="L1354" s="402"/>
    </row>
    <row r="1355" spans="7:12">
      <c r="G1355" s="398"/>
      <c r="H1355" s="378"/>
      <c r="I1355" s="378"/>
      <c r="J1355" s="398"/>
      <c r="K1355" s="402"/>
      <c r="L1355" s="402"/>
    </row>
    <row r="1356" spans="7:12">
      <c r="G1356" s="398"/>
      <c r="H1356" s="378"/>
      <c r="I1356" s="378"/>
      <c r="J1356" s="398"/>
      <c r="K1356" s="402"/>
      <c r="L1356" s="402"/>
    </row>
    <row r="1357" spans="7:12">
      <c r="G1357" s="398"/>
      <c r="H1357" s="378"/>
      <c r="I1357" s="378"/>
      <c r="J1357" s="398"/>
      <c r="K1357" s="402"/>
      <c r="L1357" s="402"/>
    </row>
    <row r="1358" spans="7:12">
      <c r="G1358" s="398"/>
      <c r="H1358" s="378"/>
      <c r="I1358" s="378"/>
      <c r="J1358" s="398"/>
      <c r="K1358" s="402"/>
      <c r="L1358" s="402"/>
    </row>
    <row r="1359" spans="7:12">
      <c r="G1359" s="398"/>
      <c r="H1359" s="378"/>
      <c r="I1359" s="378"/>
      <c r="J1359" s="398"/>
      <c r="K1359" s="402"/>
      <c r="L1359" s="402"/>
    </row>
    <row r="1360" spans="7:12">
      <c r="G1360" s="398"/>
      <c r="H1360" s="378"/>
      <c r="I1360" s="378"/>
      <c r="J1360" s="398"/>
      <c r="K1360" s="402"/>
      <c r="L1360" s="402"/>
    </row>
    <row r="1361" spans="7:12">
      <c r="G1361" s="398"/>
      <c r="H1361" s="378"/>
      <c r="I1361" s="378"/>
      <c r="J1361" s="398"/>
      <c r="K1361" s="402"/>
      <c r="L1361" s="402"/>
    </row>
    <row r="1362" spans="7:12">
      <c r="G1362" s="398"/>
      <c r="H1362" s="378"/>
      <c r="I1362" s="378"/>
      <c r="J1362" s="398"/>
      <c r="K1362" s="402"/>
      <c r="L1362" s="402"/>
    </row>
    <row r="1363" spans="7:12">
      <c r="G1363" s="398"/>
      <c r="H1363" s="378"/>
      <c r="I1363" s="378"/>
      <c r="J1363" s="398"/>
      <c r="K1363" s="402"/>
      <c r="L1363" s="402"/>
    </row>
    <row r="1364" spans="7:12">
      <c r="G1364" s="398"/>
      <c r="H1364" s="378"/>
      <c r="I1364" s="378"/>
      <c r="J1364" s="398"/>
      <c r="K1364" s="402"/>
      <c r="L1364" s="402"/>
    </row>
    <row r="1365" spans="7:12">
      <c r="G1365" s="398"/>
      <c r="H1365" s="378"/>
      <c r="I1365" s="378"/>
      <c r="J1365" s="398"/>
      <c r="K1365" s="402"/>
      <c r="L1365" s="402"/>
    </row>
    <row r="1366" spans="7:12">
      <c r="G1366" s="398"/>
      <c r="H1366" s="378"/>
      <c r="I1366" s="378"/>
      <c r="J1366" s="398"/>
      <c r="K1366" s="402"/>
      <c r="L1366" s="402"/>
    </row>
    <row r="1367" spans="7:12">
      <c r="G1367" s="398"/>
      <c r="H1367" s="378"/>
      <c r="I1367" s="378"/>
      <c r="J1367" s="398"/>
      <c r="K1367" s="402"/>
      <c r="L1367" s="402"/>
    </row>
    <row r="1368" spans="7:12">
      <c r="G1368" s="398"/>
      <c r="H1368" s="378"/>
      <c r="I1368" s="378"/>
      <c r="J1368" s="398"/>
      <c r="K1368" s="402"/>
      <c r="L1368" s="402"/>
    </row>
    <row r="1369" spans="7:12">
      <c r="G1369" s="398"/>
      <c r="H1369" s="378"/>
      <c r="I1369" s="378"/>
      <c r="J1369" s="398"/>
      <c r="K1369" s="402"/>
      <c r="L1369" s="402"/>
    </row>
    <row r="1370" spans="7:12">
      <c r="G1370" s="398"/>
      <c r="H1370" s="378"/>
      <c r="I1370" s="378"/>
      <c r="J1370" s="398"/>
      <c r="K1370" s="402"/>
      <c r="L1370" s="402"/>
    </row>
    <row r="1371" spans="7:12">
      <c r="G1371" s="398"/>
      <c r="H1371" s="378"/>
      <c r="I1371" s="378"/>
      <c r="J1371" s="398"/>
      <c r="K1371" s="402"/>
      <c r="L1371" s="402"/>
    </row>
    <row r="1372" spans="7:12">
      <c r="G1372" s="398"/>
      <c r="H1372" s="378"/>
      <c r="I1372" s="378"/>
      <c r="J1372" s="398"/>
      <c r="K1372" s="402"/>
      <c r="L1372" s="402"/>
    </row>
    <row r="1373" spans="7:12">
      <c r="G1373" s="398"/>
      <c r="H1373" s="378"/>
      <c r="I1373" s="378"/>
      <c r="J1373" s="398"/>
      <c r="K1373" s="402"/>
      <c r="L1373" s="402"/>
    </row>
    <row r="1374" spans="7:12">
      <c r="G1374" s="398"/>
      <c r="H1374" s="378"/>
      <c r="I1374" s="378"/>
      <c r="J1374" s="398"/>
      <c r="K1374" s="402"/>
      <c r="L1374" s="402"/>
    </row>
    <row r="1375" spans="7:12">
      <c r="G1375" s="398"/>
      <c r="H1375" s="378"/>
      <c r="I1375" s="378"/>
      <c r="J1375" s="398"/>
      <c r="K1375" s="402"/>
      <c r="L1375" s="402"/>
    </row>
    <row r="1376" spans="7:12">
      <c r="G1376" s="398"/>
      <c r="H1376" s="378"/>
      <c r="I1376" s="378"/>
      <c r="J1376" s="398"/>
      <c r="K1376" s="402"/>
      <c r="L1376" s="402"/>
    </row>
    <row r="1377" spans="7:12">
      <c r="G1377" s="398"/>
      <c r="H1377" s="378"/>
      <c r="I1377" s="378"/>
      <c r="J1377" s="398"/>
      <c r="K1377" s="402"/>
      <c r="L1377" s="402"/>
    </row>
    <row r="1378" spans="7:12">
      <c r="G1378" s="398"/>
      <c r="H1378" s="378"/>
      <c r="I1378" s="378"/>
      <c r="J1378" s="398"/>
      <c r="K1378" s="402"/>
      <c r="L1378" s="402"/>
    </row>
    <row r="1379" spans="7:12">
      <c r="G1379" s="398"/>
      <c r="H1379" s="378"/>
      <c r="I1379" s="378"/>
      <c r="J1379" s="398"/>
      <c r="K1379" s="402"/>
      <c r="L1379" s="402"/>
    </row>
    <row r="1380" spans="7:12">
      <c r="G1380" s="398"/>
      <c r="H1380" s="378"/>
      <c r="I1380" s="378"/>
      <c r="J1380" s="398"/>
      <c r="K1380" s="402"/>
      <c r="L1380" s="402"/>
    </row>
    <row r="1381" spans="7:12">
      <c r="G1381" s="398"/>
      <c r="H1381" s="378"/>
      <c r="I1381" s="378"/>
      <c r="J1381" s="398"/>
      <c r="K1381" s="402"/>
      <c r="L1381" s="402"/>
    </row>
    <row r="1382" spans="7:12">
      <c r="G1382" s="398"/>
      <c r="H1382" s="378"/>
      <c r="I1382" s="378"/>
      <c r="J1382" s="398"/>
      <c r="K1382" s="402"/>
      <c r="L1382" s="402"/>
    </row>
    <row r="1383" spans="7:12">
      <c r="G1383" s="398"/>
      <c r="H1383" s="378"/>
      <c r="I1383" s="378"/>
      <c r="J1383" s="398"/>
      <c r="K1383" s="402"/>
      <c r="L1383" s="402"/>
    </row>
    <row r="1384" spans="7:12">
      <c r="G1384" s="398"/>
      <c r="H1384" s="378"/>
      <c r="I1384" s="378"/>
      <c r="J1384" s="398"/>
      <c r="K1384" s="402"/>
      <c r="L1384" s="402"/>
    </row>
    <row r="1385" spans="7:12">
      <c r="G1385" s="398"/>
      <c r="H1385" s="378"/>
      <c r="I1385" s="378"/>
      <c r="J1385" s="398"/>
      <c r="K1385" s="402"/>
      <c r="L1385" s="402"/>
    </row>
    <row r="1386" spans="7:12">
      <c r="G1386" s="398"/>
      <c r="H1386" s="378"/>
      <c r="I1386" s="378"/>
      <c r="J1386" s="398"/>
      <c r="K1386" s="402"/>
      <c r="L1386" s="402"/>
    </row>
    <row r="1387" spans="7:12">
      <c r="G1387" s="398"/>
      <c r="H1387" s="378"/>
      <c r="I1387" s="378"/>
      <c r="J1387" s="398"/>
      <c r="K1387" s="402"/>
      <c r="L1387" s="402"/>
    </row>
    <row r="1388" spans="7:12">
      <c r="G1388" s="398"/>
      <c r="H1388" s="378"/>
      <c r="I1388" s="378"/>
      <c r="J1388" s="398"/>
      <c r="K1388" s="402"/>
      <c r="L1388" s="402"/>
    </row>
    <row r="1389" spans="7:12">
      <c r="G1389" s="398"/>
      <c r="H1389" s="378"/>
      <c r="I1389" s="378"/>
      <c r="J1389" s="398"/>
      <c r="K1389" s="402"/>
      <c r="L1389" s="402"/>
    </row>
    <row r="1390" spans="7:12">
      <c r="G1390" s="398"/>
      <c r="H1390" s="378"/>
      <c r="I1390" s="378"/>
      <c r="J1390" s="398"/>
      <c r="K1390" s="402"/>
      <c r="L1390" s="402"/>
    </row>
    <row r="1391" spans="7:12">
      <c r="G1391" s="398"/>
      <c r="H1391" s="378"/>
      <c r="I1391" s="378"/>
      <c r="J1391" s="398"/>
      <c r="K1391" s="402"/>
      <c r="L1391" s="402"/>
    </row>
    <row r="1392" spans="7:12">
      <c r="G1392" s="398"/>
      <c r="H1392" s="378"/>
      <c r="I1392" s="378"/>
      <c r="J1392" s="398"/>
      <c r="K1392" s="402"/>
      <c r="L1392" s="402"/>
    </row>
    <row r="1393" spans="7:12">
      <c r="G1393" s="398"/>
      <c r="H1393" s="378"/>
      <c r="I1393" s="378"/>
      <c r="J1393" s="398"/>
      <c r="K1393" s="402"/>
      <c r="L1393" s="402"/>
    </row>
    <row r="1394" spans="7:12">
      <c r="G1394" s="398"/>
      <c r="H1394" s="378"/>
      <c r="I1394" s="378"/>
      <c r="J1394" s="398"/>
      <c r="K1394" s="402"/>
      <c r="L1394" s="402"/>
    </row>
    <row r="1395" spans="7:12">
      <c r="G1395" s="398"/>
      <c r="H1395" s="378"/>
      <c r="I1395" s="378"/>
      <c r="J1395" s="398"/>
      <c r="K1395" s="402"/>
      <c r="L1395" s="402"/>
    </row>
    <row r="1396" spans="7:12">
      <c r="G1396" s="398"/>
      <c r="H1396" s="378"/>
      <c r="I1396" s="378"/>
      <c r="J1396" s="398"/>
      <c r="K1396" s="402"/>
      <c r="L1396" s="402"/>
    </row>
    <row r="1397" spans="7:12">
      <c r="G1397" s="398"/>
      <c r="H1397" s="378"/>
      <c r="I1397" s="378"/>
      <c r="J1397" s="398"/>
      <c r="K1397" s="402"/>
      <c r="L1397" s="402"/>
    </row>
    <row r="1398" spans="7:12">
      <c r="G1398" s="398"/>
      <c r="H1398" s="378"/>
      <c r="I1398" s="378"/>
      <c r="J1398" s="398"/>
      <c r="K1398" s="402"/>
      <c r="L1398" s="402"/>
    </row>
    <row r="1399" spans="7:12">
      <c r="G1399" s="398"/>
      <c r="H1399" s="378"/>
      <c r="I1399" s="378"/>
      <c r="J1399" s="398"/>
      <c r="K1399" s="402"/>
      <c r="L1399" s="402"/>
    </row>
    <row r="1400" spans="7:12">
      <c r="G1400" s="398"/>
      <c r="H1400" s="378"/>
      <c r="I1400" s="378"/>
      <c r="J1400" s="398"/>
      <c r="K1400" s="402"/>
      <c r="L1400" s="402"/>
    </row>
    <row r="1401" spans="7:12">
      <c r="G1401" s="398"/>
      <c r="H1401" s="378"/>
      <c r="I1401" s="378"/>
      <c r="J1401" s="398"/>
      <c r="K1401" s="402"/>
      <c r="L1401" s="402"/>
    </row>
    <row r="1402" spans="7:12">
      <c r="G1402" s="398"/>
      <c r="H1402" s="378"/>
      <c r="I1402" s="378"/>
      <c r="J1402" s="398"/>
      <c r="K1402" s="402"/>
      <c r="L1402" s="402"/>
    </row>
    <row r="1403" spans="7:12">
      <c r="G1403" s="398"/>
      <c r="H1403" s="378"/>
      <c r="I1403" s="378"/>
      <c r="J1403" s="398"/>
      <c r="K1403" s="402"/>
      <c r="L1403" s="402"/>
    </row>
    <row r="1404" spans="7:12">
      <c r="G1404" s="398"/>
      <c r="H1404" s="378"/>
      <c r="I1404" s="378"/>
      <c r="J1404" s="398"/>
      <c r="K1404" s="402"/>
      <c r="L1404" s="402"/>
    </row>
    <row r="1405" spans="7:12">
      <c r="G1405" s="398"/>
      <c r="H1405" s="378"/>
      <c r="I1405" s="378"/>
      <c r="J1405" s="398"/>
      <c r="K1405" s="402"/>
      <c r="L1405" s="402"/>
    </row>
    <row r="1406" spans="7:12">
      <c r="G1406" s="398"/>
      <c r="H1406" s="378"/>
      <c r="I1406" s="378"/>
      <c r="J1406" s="398"/>
      <c r="K1406" s="402"/>
      <c r="L1406" s="402"/>
    </row>
    <row r="1407" spans="7:12">
      <c r="G1407" s="398"/>
      <c r="H1407" s="378"/>
      <c r="I1407" s="378"/>
      <c r="J1407" s="398"/>
      <c r="K1407" s="402"/>
      <c r="L1407" s="402"/>
    </row>
    <row r="1408" spans="7:12">
      <c r="G1408" s="398"/>
      <c r="H1408" s="378"/>
      <c r="I1408" s="378"/>
      <c r="J1408" s="398"/>
      <c r="K1408" s="402"/>
      <c r="L1408" s="402"/>
    </row>
    <row r="1409" spans="7:12">
      <c r="G1409" s="398"/>
      <c r="H1409" s="378"/>
      <c r="I1409" s="378"/>
      <c r="J1409" s="398"/>
      <c r="K1409" s="402"/>
      <c r="L1409" s="402"/>
    </row>
    <row r="1410" spans="7:12">
      <c r="G1410" s="398"/>
      <c r="H1410" s="378"/>
      <c r="I1410" s="378"/>
      <c r="J1410" s="398"/>
      <c r="K1410" s="402"/>
      <c r="L1410" s="402"/>
    </row>
    <row r="1411" spans="7:12">
      <c r="G1411" s="398"/>
      <c r="H1411" s="378"/>
      <c r="I1411" s="378"/>
      <c r="J1411" s="398"/>
      <c r="K1411" s="402"/>
      <c r="L1411" s="402"/>
    </row>
    <row r="1412" spans="7:12">
      <c r="G1412" s="398"/>
      <c r="H1412" s="378"/>
      <c r="I1412" s="378"/>
      <c r="J1412" s="398"/>
      <c r="K1412" s="402"/>
      <c r="L1412" s="402"/>
    </row>
    <row r="1413" spans="7:12">
      <c r="G1413" s="398"/>
      <c r="H1413" s="378"/>
      <c r="I1413" s="378"/>
      <c r="J1413" s="398"/>
      <c r="K1413" s="402"/>
      <c r="L1413" s="402"/>
    </row>
    <row r="1414" spans="7:12">
      <c r="G1414" s="398"/>
      <c r="H1414" s="378"/>
      <c r="I1414" s="378"/>
      <c r="J1414" s="398"/>
      <c r="K1414" s="402"/>
      <c r="L1414" s="402"/>
    </row>
    <row r="1415" spans="7:12">
      <c r="G1415" s="398"/>
      <c r="H1415" s="378"/>
      <c r="I1415" s="378"/>
      <c r="J1415" s="398"/>
      <c r="K1415" s="402"/>
      <c r="L1415" s="402"/>
    </row>
    <row r="1416" spans="7:12">
      <c r="G1416" s="398"/>
      <c r="H1416" s="378"/>
      <c r="I1416" s="378"/>
      <c r="J1416" s="398"/>
      <c r="K1416" s="402"/>
      <c r="L1416" s="402"/>
    </row>
    <row r="1417" spans="7:12">
      <c r="G1417" s="398"/>
      <c r="H1417" s="378"/>
      <c r="I1417" s="378"/>
      <c r="J1417" s="398"/>
      <c r="K1417" s="402"/>
      <c r="L1417" s="402"/>
    </row>
    <row r="1418" spans="7:12">
      <c r="G1418" s="398"/>
      <c r="H1418" s="378"/>
      <c r="I1418" s="378"/>
      <c r="J1418" s="398"/>
      <c r="K1418" s="402"/>
      <c r="L1418" s="402"/>
    </row>
    <row r="1419" spans="7:12">
      <c r="G1419" s="398"/>
      <c r="H1419" s="378"/>
      <c r="I1419" s="378"/>
      <c r="J1419" s="398"/>
      <c r="K1419" s="402"/>
      <c r="L1419" s="402"/>
    </row>
    <row r="1420" spans="7:12">
      <c r="G1420" s="398"/>
      <c r="H1420" s="378"/>
      <c r="I1420" s="378"/>
      <c r="J1420" s="398"/>
      <c r="K1420" s="402"/>
      <c r="L1420" s="402"/>
    </row>
    <row r="1421" spans="7:12">
      <c r="G1421" s="398"/>
      <c r="H1421" s="378"/>
      <c r="I1421" s="378"/>
      <c r="J1421" s="398"/>
      <c r="K1421" s="402"/>
      <c r="L1421" s="402"/>
    </row>
    <row r="1422" spans="7:12">
      <c r="G1422" s="398"/>
      <c r="H1422" s="378"/>
      <c r="I1422" s="378"/>
      <c r="J1422" s="398"/>
      <c r="K1422" s="402"/>
      <c r="L1422" s="402"/>
    </row>
    <row r="1423" spans="7:12">
      <c r="G1423" s="398"/>
      <c r="H1423" s="378"/>
      <c r="I1423" s="378"/>
      <c r="J1423" s="398"/>
      <c r="K1423" s="402"/>
      <c r="L1423" s="402"/>
    </row>
    <row r="1424" spans="7:12">
      <c r="G1424" s="398"/>
      <c r="H1424" s="378"/>
      <c r="I1424" s="378"/>
      <c r="J1424" s="398"/>
      <c r="K1424" s="402"/>
      <c r="L1424" s="402"/>
    </row>
    <row r="1425" spans="7:12">
      <c r="G1425" s="398"/>
      <c r="H1425" s="378"/>
      <c r="I1425" s="378"/>
      <c r="J1425" s="398"/>
      <c r="K1425" s="402"/>
      <c r="L1425" s="402"/>
    </row>
    <row r="1426" spans="7:12">
      <c r="G1426" s="398"/>
      <c r="H1426" s="378"/>
      <c r="I1426" s="378"/>
      <c r="J1426" s="398"/>
      <c r="K1426" s="402"/>
      <c r="L1426" s="402"/>
    </row>
    <row r="1427" spans="7:12">
      <c r="G1427" s="398"/>
      <c r="H1427" s="378"/>
      <c r="I1427" s="378"/>
      <c r="J1427" s="398"/>
      <c r="K1427" s="402"/>
      <c r="L1427" s="402"/>
    </row>
    <row r="1428" spans="7:12">
      <c r="G1428" s="398"/>
      <c r="H1428" s="378"/>
      <c r="I1428" s="378"/>
      <c r="J1428" s="398"/>
      <c r="K1428" s="402"/>
      <c r="L1428" s="402"/>
    </row>
    <row r="1429" spans="7:12">
      <c r="G1429" s="398"/>
      <c r="H1429" s="378"/>
      <c r="I1429" s="378"/>
      <c r="J1429" s="398"/>
      <c r="K1429" s="402"/>
      <c r="L1429" s="402"/>
    </row>
    <row r="1430" spans="7:12">
      <c r="G1430" s="398"/>
      <c r="H1430" s="378"/>
      <c r="I1430" s="378"/>
      <c r="J1430" s="398"/>
      <c r="K1430" s="402"/>
      <c r="L1430" s="402"/>
    </row>
    <row r="1431" spans="7:12">
      <c r="G1431" s="398"/>
      <c r="H1431" s="378"/>
      <c r="I1431" s="378"/>
      <c r="J1431" s="398"/>
      <c r="K1431" s="402"/>
      <c r="L1431" s="402"/>
    </row>
    <row r="1432" spans="7:12">
      <c r="G1432" s="398"/>
      <c r="H1432" s="378"/>
      <c r="I1432" s="378"/>
      <c r="J1432" s="398"/>
      <c r="K1432" s="402"/>
      <c r="L1432" s="402"/>
    </row>
    <row r="1433" spans="7:12">
      <c r="G1433" s="398"/>
      <c r="H1433" s="378"/>
      <c r="I1433" s="378"/>
      <c r="J1433" s="398"/>
      <c r="K1433" s="402"/>
      <c r="L1433" s="402"/>
    </row>
    <row r="1434" spans="7:12">
      <c r="G1434" s="398"/>
      <c r="H1434" s="378"/>
      <c r="I1434" s="378"/>
      <c r="J1434" s="398"/>
      <c r="K1434" s="402"/>
      <c r="L1434" s="402"/>
    </row>
    <row r="1435" spans="7:12">
      <c r="G1435" s="398"/>
      <c r="H1435" s="378"/>
      <c r="I1435" s="378"/>
      <c r="J1435" s="398"/>
      <c r="K1435" s="402"/>
      <c r="L1435" s="402"/>
    </row>
    <row r="1436" spans="7:12">
      <c r="G1436" s="398"/>
      <c r="H1436" s="378"/>
      <c r="I1436" s="378"/>
      <c r="J1436" s="398"/>
      <c r="K1436" s="402"/>
      <c r="L1436" s="402"/>
    </row>
    <row r="1437" spans="7:12">
      <c r="G1437" s="398"/>
      <c r="H1437" s="378"/>
      <c r="I1437" s="378"/>
      <c r="J1437" s="398"/>
      <c r="K1437" s="402"/>
      <c r="L1437" s="402"/>
    </row>
    <row r="1438" spans="7:12">
      <c r="G1438" s="398"/>
      <c r="H1438" s="378"/>
      <c r="I1438" s="378"/>
      <c r="J1438" s="398"/>
      <c r="K1438" s="402"/>
      <c r="L1438" s="402"/>
    </row>
    <row r="1439" spans="7:12">
      <c r="G1439" s="398"/>
      <c r="H1439" s="378"/>
      <c r="I1439" s="378"/>
      <c r="J1439" s="398"/>
      <c r="K1439" s="402"/>
      <c r="L1439" s="402"/>
    </row>
    <row r="1440" spans="7:12">
      <c r="G1440" s="398"/>
      <c r="H1440" s="378"/>
      <c r="I1440" s="378"/>
      <c r="J1440" s="398"/>
      <c r="K1440" s="402"/>
      <c r="L1440" s="402"/>
    </row>
    <row r="1441" spans="7:12">
      <c r="G1441" s="398"/>
      <c r="H1441" s="378"/>
      <c r="I1441" s="378"/>
      <c r="J1441" s="398"/>
      <c r="K1441" s="402"/>
      <c r="L1441" s="402"/>
    </row>
    <row r="1442" spans="7:12">
      <c r="G1442" s="398"/>
      <c r="H1442" s="378"/>
      <c r="I1442" s="378"/>
      <c r="J1442" s="398"/>
      <c r="K1442" s="402"/>
      <c r="L1442" s="402"/>
    </row>
    <row r="1443" spans="7:12">
      <c r="G1443" s="398"/>
      <c r="H1443" s="378"/>
      <c r="I1443" s="378"/>
      <c r="J1443" s="398"/>
      <c r="K1443" s="402"/>
      <c r="L1443" s="402"/>
    </row>
    <row r="1444" spans="7:12">
      <c r="G1444" s="398"/>
      <c r="H1444" s="378"/>
      <c r="I1444" s="378"/>
      <c r="J1444" s="398"/>
      <c r="K1444" s="402"/>
      <c r="L1444" s="402"/>
    </row>
    <row r="1445" spans="7:12">
      <c r="G1445" s="398"/>
      <c r="H1445" s="378"/>
      <c r="I1445" s="378"/>
      <c r="J1445" s="398"/>
      <c r="K1445" s="402"/>
      <c r="L1445" s="402"/>
    </row>
    <row r="1446" spans="7:12">
      <c r="G1446" s="398"/>
      <c r="H1446" s="378"/>
      <c r="I1446" s="378"/>
      <c r="J1446" s="398"/>
      <c r="K1446" s="402"/>
      <c r="L1446" s="402"/>
    </row>
    <row r="1447" spans="7:12">
      <c r="G1447" s="398"/>
      <c r="H1447" s="378"/>
      <c r="I1447" s="378"/>
      <c r="J1447" s="398"/>
      <c r="K1447" s="402"/>
      <c r="L1447" s="402"/>
    </row>
    <row r="1448" spans="7:12">
      <c r="G1448" s="398"/>
      <c r="H1448" s="378"/>
      <c r="I1448" s="378"/>
      <c r="J1448" s="398"/>
      <c r="K1448" s="402"/>
      <c r="L1448" s="402"/>
    </row>
    <row r="1449" spans="7:12">
      <c r="G1449" s="398"/>
      <c r="H1449" s="378"/>
      <c r="I1449" s="378"/>
      <c r="J1449" s="398"/>
      <c r="K1449" s="402"/>
      <c r="L1449" s="402"/>
    </row>
    <row r="1450" spans="7:12">
      <c r="G1450" s="398"/>
      <c r="H1450" s="378"/>
      <c r="I1450" s="378"/>
      <c r="J1450" s="398"/>
      <c r="K1450" s="402"/>
      <c r="L1450" s="402"/>
    </row>
    <row r="1451" spans="7:12">
      <c r="G1451" s="398"/>
      <c r="H1451" s="378"/>
      <c r="I1451" s="378"/>
      <c r="J1451" s="398"/>
      <c r="K1451" s="402"/>
      <c r="L1451" s="402"/>
    </row>
    <row r="1452" spans="7:12">
      <c r="G1452" s="398"/>
      <c r="H1452" s="378"/>
      <c r="I1452" s="378"/>
      <c r="J1452" s="398"/>
      <c r="K1452" s="402"/>
      <c r="L1452" s="402"/>
    </row>
    <row r="1453" spans="7:12">
      <c r="G1453" s="398"/>
      <c r="H1453" s="378"/>
      <c r="I1453" s="378"/>
      <c r="J1453" s="398"/>
      <c r="K1453" s="402"/>
      <c r="L1453" s="402"/>
    </row>
    <row r="1454" spans="7:12">
      <c r="G1454" s="398"/>
      <c r="H1454" s="378"/>
      <c r="I1454" s="378"/>
      <c r="J1454" s="398"/>
      <c r="K1454" s="402"/>
      <c r="L1454" s="402"/>
    </row>
    <row r="1455" spans="7:12">
      <c r="G1455" s="398"/>
      <c r="H1455" s="378"/>
      <c r="I1455" s="378"/>
      <c r="J1455" s="398"/>
      <c r="K1455" s="402"/>
      <c r="L1455" s="402"/>
    </row>
    <row r="1456" spans="7:12">
      <c r="G1456" s="398"/>
      <c r="H1456" s="378"/>
      <c r="I1456" s="378"/>
      <c r="J1456" s="398"/>
      <c r="K1456" s="402"/>
      <c r="L1456" s="402"/>
    </row>
    <row r="1457" spans="7:12">
      <c r="G1457" s="398"/>
      <c r="H1457" s="378"/>
      <c r="I1457" s="378"/>
      <c r="J1457" s="398"/>
      <c r="K1457" s="402"/>
      <c r="L1457" s="402"/>
    </row>
    <row r="1458" spans="7:12">
      <c r="G1458" s="398"/>
      <c r="H1458" s="378"/>
      <c r="I1458" s="378"/>
      <c r="J1458" s="398"/>
      <c r="K1458" s="402"/>
      <c r="L1458" s="402"/>
    </row>
    <row r="1459" spans="7:12">
      <c r="G1459" s="398"/>
      <c r="H1459" s="378"/>
      <c r="I1459" s="378"/>
      <c r="J1459" s="398"/>
      <c r="K1459" s="402"/>
      <c r="L1459" s="402"/>
    </row>
    <row r="1460" spans="7:12">
      <c r="G1460" s="398"/>
      <c r="H1460" s="378"/>
      <c r="I1460" s="378"/>
      <c r="J1460" s="398"/>
      <c r="K1460" s="402"/>
      <c r="L1460" s="402"/>
    </row>
    <row r="1461" spans="7:12">
      <c r="G1461" s="398"/>
      <c r="H1461" s="378"/>
      <c r="I1461" s="378"/>
      <c r="J1461" s="398"/>
      <c r="K1461" s="402"/>
      <c r="L1461" s="402"/>
    </row>
    <row r="1462" spans="7:12">
      <c r="G1462" s="398"/>
      <c r="H1462" s="378"/>
      <c r="I1462" s="378"/>
      <c r="J1462" s="398"/>
      <c r="K1462" s="402"/>
      <c r="L1462" s="402"/>
    </row>
    <row r="1463" spans="7:12">
      <c r="G1463" s="398"/>
      <c r="H1463" s="378"/>
      <c r="I1463" s="378"/>
      <c r="J1463" s="398"/>
      <c r="K1463" s="402"/>
      <c r="L1463" s="402"/>
    </row>
    <row r="1464" spans="7:12">
      <c r="G1464" s="398"/>
      <c r="H1464" s="378"/>
      <c r="I1464" s="378"/>
      <c r="J1464" s="398"/>
      <c r="K1464" s="402"/>
      <c r="L1464" s="402"/>
    </row>
    <row r="1465" spans="7:12">
      <c r="G1465" s="398"/>
      <c r="H1465" s="378"/>
      <c r="I1465" s="378"/>
      <c r="J1465" s="398"/>
      <c r="K1465" s="402"/>
      <c r="L1465" s="402"/>
    </row>
    <row r="1466" spans="7:12">
      <c r="G1466" s="398"/>
      <c r="H1466" s="378"/>
      <c r="I1466" s="378"/>
      <c r="J1466" s="398"/>
      <c r="K1466" s="402"/>
      <c r="L1466" s="402"/>
    </row>
    <row r="1467" spans="7:12">
      <c r="G1467" s="398"/>
      <c r="H1467" s="378"/>
      <c r="I1467" s="378"/>
      <c r="J1467" s="398"/>
      <c r="K1467" s="402"/>
      <c r="L1467" s="402"/>
    </row>
    <row r="1468" spans="7:12">
      <c r="G1468" s="398"/>
      <c r="H1468" s="378"/>
      <c r="I1468" s="378"/>
      <c r="J1468" s="398"/>
      <c r="K1468" s="402"/>
      <c r="L1468" s="402"/>
    </row>
    <row r="1469" spans="7:12">
      <c r="G1469" s="398"/>
      <c r="H1469" s="378"/>
      <c r="I1469" s="378"/>
      <c r="J1469" s="398"/>
      <c r="K1469" s="402"/>
      <c r="L1469" s="402"/>
    </row>
    <row r="1470" spans="7:12">
      <c r="G1470" s="398"/>
      <c r="H1470" s="378"/>
      <c r="I1470" s="378"/>
      <c r="J1470" s="398"/>
      <c r="K1470" s="402"/>
      <c r="L1470" s="402"/>
    </row>
    <row r="1471" spans="7:12">
      <c r="G1471" s="398"/>
      <c r="H1471" s="378"/>
      <c r="I1471" s="378"/>
      <c r="J1471" s="398"/>
      <c r="K1471" s="402"/>
      <c r="L1471" s="402"/>
    </row>
    <row r="1472" spans="7:12">
      <c r="G1472" s="398"/>
      <c r="H1472" s="378"/>
      <c r="I1472" s="378"/>
      <c r="J1472" s="398"/>
      <c r="K1472" s="402"/>
      <c r="L1472" s="402"/>
    </row>
    <row r="1473" spans="7:12">
      <c r="G1473" s="398"/>
      <c r="H1473" s="378"/>
      <c r="I1473" s="378"/>
      <c r="J1473" s="398"/>
      <c r="K1473" s="402"/>
      <c r="L1473" s="402"/>
    </row>
    <row r="1474" spans="7:12">
      <c r="G1474" s="398"/>
      <c r="H1474" s="378"/>
      <c r="I1474" s="378"/>
      <c r="J1474" s="398"/>
      <c r="K1474" s="402"/>
      <c r="L1474" s="402"/>
    </row>
    <row r="1475" spans="7:12">
      <c r="G1475" s="398"/>
      <c r="H1475" s="378"/>
      <c r="I1475" s="378"/>
      <c r="J1475" s="398"/>
      <c r="K1475" s="402"/>
      <c r="L1475" s="402"/>
    </row>
    <row r="1476" spans="7:12">
      <c r="G1476" s="398"/>
      <c r="H1476" s="378"/>
      <c r="I1476" s="378"/>
      <c r="J1476" s="398"/>
      <c r="K1476" s="402"/>
      <c r="L1476" s="402"/>
    </row>
    <row r="1477" spans="7:12">
      <c r="G1477" s="398"/>
      <c r="H1477" s="378"/>
      <c r="I1477" s="378"/>
      <c r="J1477" s="398"/>
      <c r="K1477" s="402"/>
      <c r="L1477" s="402"/>
    </row>
    <row r="1478" spans="7:12">
      <c r="G1478" s="398"/>
      <c r="H1478" s="378"/>
      <c r="I1478" s="378"/>
      <c r="J1478" s="398"/>
      <c r="K1478" s="402"/>
      <c r="L1478" s="402"/>
    </row>
    <row r="1479" spans="7:12">
      <c r="G1479" s="398"/>
      <c r="H1479" s="378"/>
      <c r="I1479" s="378"/>
      <c r="J1479" s="398"/>
      <c r="K1479" s="402"/>
      <c r="L1479" s="402"/>
    </row>
    <row r="1480" spans="7:12">
      <c r="G1480" s="398"/>
      <c r="H1480" s="378"/>
      <c r="I1480" s="378"/>
      <c r="J1480" s="398"/>
      <c r="K1480" s="402"/>
      <c r="L1480" s="402"/>
    </row>
    <row r="1481" spans="7:12">
      <c r="G1481" s="398"/>
      <c r="H1481" s="378"/>
      <c r="I1481" s="378"/>
      <c r="J1481" s="398"/>
      <c r="K1481" s="402"/>
      <c r="L1481" s="402"/>
    </row>
    <row r="1482" spans="7:12">
      <c r="G1482" s="398"/>
      <c r="H1482" s="378"/>
      <c r="I1482" s="378"/>
      <c r="J1482" s="398"/>
      <c r="K1482" s="402"/>
      <c r="L1482" s="402"/>
    </row>
    <row r="1483" spans="7:12">
      <c r="G1483" s="398"/>
      <c r="H1483" s="378"/>
      <c r="I1483" s="378"/>
      <c r="J1483" s="398"/>
      <c r="K1483" s="402"/>
      <c r="L1483" s="402"/>
    </row>
    <row r="1484" spans="7:12">
      <c r="G1484" s="398"/>
      <c r="H1484" s="378"/>
      <c r="I1484" s="378"/>
      <c r="J1484" s="398"/>
      <c r="K1484" s="402"/>
      <c r="L1484" s="402"/>
    </row>
    <row r="1485" spans="7:12">
      <c r="G1485" s="398"/>
      <c r="H1485" s="378"/>
      <c r="I1485" s="378"/>
      <c r="J1485" s="398"/>
      <c r="K1485" s="402"/>
      <c r="L1485" s="402"/>
    </row>
    <row r="1486" spans="7:12">
      <c r="G1486" s="398"/>
      <c r="H1486" s="378"/>
      <c r="I1486" s="378"/>
      <c r="J1486" s="398"/>
      <c r="K1486" s="402"/>
      <c r="L1486" s="402"/>
    </row>
    <row r="1487" spans="7:12">
      <c r="G1487" s="398"/>
      <c r="H1487" s="378"/>
      <c r="I1487" s="378"/>
      <c r="J1487" s="398"/>
      <c r="K1487" s="402"/>
      <c r="L1487" s="402"/>
    </row>
    <row r="1488" spans="7:12">
      <c r="G1488" s="398"/>
      <c r="H1488" s="378"/>
      <c r="I1488" s="378"/>
      <c r="J1488" s="398"/>
      <c r="K1488" s="402"/>
      <c r="L1488" s="402"/>
    </row>
    <row r="1489" spans="7:12">
      <c r="G1489" s="398"/>
      <c r="H1489" s="378"/>
      <c r="I1489" s="378"/>
      <c r="J1489" s="398"/>
      <c r="K1489" s="402"/>
      <c r="L1489" s="402"/>
    </row>
    <row r="1490" spans="7:12">
      <c r="G1490" s="398"/>
      <c r="H1490" s="378"/>
      <c r="I1490" s="378"/>
      <c r="J1490" s="398"/>
      <c r="K1490" s="402"/>
      <c r="L1490" s="402"/>
    </row>
    <row r="1491" spans="7:12">
      <c r="G1491" s="398"/>
      <c r="H1491" s="378"/>
      <c r="I1491" s="378"/>
      <c r="J1491" s="398"/>
      <c r="K1491" s="402"/>
      <c r="L1491" s="402"/>
    </row>
    <row r="1492" spans="7:12">
      <c r="G1492" s="398"/>
      <c r="H1492" s="378"/>
      <c r="I1492" s="378"/>
      <c r="J1492" s="398"/>
      <c r="K1492" s="402"/>
      <c r="L1492" s="402"/>
    </row>
    <row r="1493" spans="7:12">
      <c r="G1493" s="398"/>
      <c r="H1493" s="378"/>
      <c r="I1493" s="378"/>
      <c r="J1493" s="398"/>
      <c r="K1493" s="402"/>
      <c r="L1493" s="402"/>
    </row>
    <row r="1494" spans="7:12">
      <c r="G1494" s="398"/>
      <c r="H1494" s="378"/>
      <c r="I1494" s="378"/>
      <c r="J1494" s="398"/>
      <c r="K1494" s="402"/>
      <c r="L1494" s="402"/>
    </row>
    <row r="1495" spans="7:12">
      <c r="G1495" s="398"/>
      <c r="H1495" s="378"/>
      <c r="I1495" s="378"/>
      <c r="J1495" s="398"/>
      <c r="K1495" s="402"/>
      <c r="L1495" s="402"/>
    </row>
    <row r="1496" spans="7:12">
      <c r="G1496" s="398"/>
      <c r="H1496" s="378"/>
      <c r="I1496" s="378"/>
      <c r="J1496" s="398"/>
      <c r="K1496" s="402"/>
      <c r="L1496" s="402"/>
    </row>
    <row r="1497" spans="7:12">
      <c r="G1497" s="398"/>
      <c r="H1497" s="378"/>
      <c r="I1497" s="378"/>
      <c r="J1497" s="398"/>
      <c r="K1497" s="402"/>
      <c r="L1497" s="402"/>
    </row>
    <row r="1498" spans="7:12">
      <c r="G1498" s="398"/>
      <c r="H1498" s="378"/>
      <c r="I1498" s="378"/>
      <c r="J1498" s="398"/>
      <c r="K1498" s="402"/>
      <c r="L1498" s="402"/>
    </row>
    <row r="1499" spans="7:12">
      <c r="G1499" s="398"/>
      <c r="H1499" s="378"/>
      <c r="I1499" s="378"/>
      <c r="J1499" s="398"/>
      <c r="K1499" s="402"/>
      <c r="L1499" s="402"/>
    </row>
    <row r="1500" spans="7:12">
      <c r="G1500" s="398"/>
      <c r="H1500" s="378"/>
      <c r="I1500" s="378"/>
      <c r="J1500" s="398"/>
      <c r="K1500" s="402"/>
      <c r="L1500" s="402"/>
    </row>
    <row r="1501" spans="7:12">
      <c r="G1501" s="398"/>
      <c r="H1501" s="378"/>
      <c r="I1501" s="378"/>
      <c r="J1501" s="398"/>
      <c r="K1501" s="402"/>
      <c r="L1501" s="402"/>
    </row>
    <row r="1502" spans="7:12">
      <c r="G1502" s="398"/>
      <c r="H1502" s="378"/>
      <c r="I1502" s="378"/>
      <c r="J1502" s="398"/>
      <c r="K1502" s="402"/>
      <c r="L1502" s="402"/>
    </row>
    <row r="1503" spans="7:12">
      <c r="G1503" s="398"/>
      <c r="H1503" s="378"/>
      <c r="I1503" s="378"/>
      <c r="J1503" s="398"/>
      <c r="K1503" s="402"/>
      <c r="L1503" s="402"/>
    </row>
    <row r="1504" spans="7:12">
      <c r="G1504" s="398"/>
      <c r="H1504" s="378"/>
      <c r="I1504" s="378"/>
      <c r="J1504" s="398"/>
      <c r="K1504" s="402"/>
      <c r="L1504" s="402"/>
    </row>
    <row r="1505" spans="7:12">
      <c r="G1505" s="398"/>
      <c r="H1505" s="378"/>
      <c r="I1505" s="378"/>
      <c r="J1505" s="398"/>
      <c r="K1505" s="402"/>
      <c r="L1505" s="402"/>
    </row>
    <row r="1506" spans="7:12">
      <c r="G1506" s="398"/>
      <c r="H1506" s="378"/>
      <c r="I1506" s="378"/>
      <c r="J1506" s="398"/>
      <c r="K1506" s="402"/>
      <c r="L1506" s="402"/>
    </row>
    <row r="1507" spans="7:12">
      <c r="G1507" s="398"/>
      <c r="H1507" s="378"/>
      <c r="I1507" s="378"/>
      <c r="J1507" s="398"/>
      <c r="K1507" s="402"/>
      <c r="L1507" s="402"/>
    </row>
    <row r="1508" spans="7:12">
      <c r="G1508" s="398"/>
      <c r="H1508" s="378"/>
      <c r="I1508" s="378"/>
      <c r="J1508" s="398"/>
      <c r="K1508" s="402"/>
      <c r="L1508" s="402"/>
    </row>
    <row r="1509" spans="7:12">
      <c r="G1509" s="398"/>
      <c r="H1509" s="378"/>
      <c r="I1509" s="378"/>
      <c r="J1509" s="398"/>
      <c r="K1509" s="402"/>
      <c r="L1509" s="402"/>
    </row>
    <row r="1510" spans="7:12">
      <c r="G1510" s="398"/>
      <c r="H1510" s="378"/>
      <c r="I1510" s="378"/>
      <c r="J1510" s="398"/>
      <c r="K1510" s="402"/>
      <c r="L1510" s="402"/>
    </row>
    <row r="1511" spans="7:12">
      <c r="G1511" s="398"/>
      <c r="H1511" s="378"/>
      <c r="I1511" s="378"/>
      <c r="J1511" s="398"/>
      <c r="K1511" s="402"/>
      <c r="L1511" s="402"/>
    </row>
    <row r="1512" spans="7:12">
      <c r="G1512" s="398"/>
      <c r="H1512" s="378"/>
      <c r="I1512" s="378"/>
      <c r="J1512" s="398"/>
      <c r="K1512" s="402"/>
      <c r="L1512" s="402"/>
    </row>
    <row r="1513" spans="7:12">
      <c r="G1513" s="398"/>
      <c r="H1513" s="378"/>
      <c r="I1513" s="378"/>
      <c r="J1513" s="398"/>
      <c r="K1513" s="402"/>
      <c r="L1513" s="402"/>
    </row>
    <row r="1514" spans="7:12">
      <c r="G1514" s="398"/>
      <c r="H1514" s="378"/>
      <c r="I1514" s="378"/>
      <c r="J1514" s="398"/>
      <c r="K1514" s="402"/>
      <c r="L1514" s="402"/>
    </row>
    <row r="1515" spans="7:12">
      <c r="G1515" s="398"/>
      <c r="H1515" s="378"/>
      <c r="I1515" s="378"/>
      <c r="J1515" s="398"/>
      <c r="K1515" s="402"/>
      <c r="L1515" s="402"/>
    </row>
    <row r="1516" spans="7:12">
      <c r="G1516" s="398"/>
      <c r="H1516" s="378"/>
      <c r="I1516" s="378"/>
      <c r="J1516" s="398"/>
      <c r="K1516" s="402"/>
      <c r="L1516" s="402"/>
    </row>
    <row r="1517" spans="7:12">
      <c r="G1517" s="398"/>
      <c r="H1517" s="378"/>
      <c r="I1517" s="378"/>
      <c r="J1517" s="398"/>
      <c r="K1517" s="402"/>
      <c r="L1517" s="402"/>
    </row>
    <row r="1518" spans="7:12">
      <c r="G1518" s="398"/>
      <c r="H1518" s="378"/>
      <c r="I1518" s="378"/>
      <c r="J1518" s="398"/>
      <c r="K1518" s="402"/>
      <c r="L1518" s="402"/>
    </row>
    <row r="1519" spans="7:12">
      <c r="G1519" s="398"/>
      <c r="H1519" s="378"/>
      <c r="I1519" s="378"/>
      <c r="J1519" s="398"/>
      <c r="K1519" s="402"/>
      <c r="L1519" s="402"/>
    </row>
    <row r="1520" spans="7:12">
      <c r="G1520" s="398"/>
      <c r="H1520" s="378"/>
      <c r="I1520" s="378"/>
      <c r="J1520" s="398"/>
      <c r="K1520" s="402"/>
      <c r="L1520" s="402"/>
    </row>
    <row r="1521" spans="7:12">
      <c r="G1521" s="398"/>
      <c r="H1521" s="378"/>
      <c r="I1521" s="378"/>
      <c r="J1521" s="398"/>
      <c r="K1521" s="402"/>
      <c r="L1521" s="402"/>
    </row>
    <row r="1522" spans="7:12">
      <c r="G1522" s="398"/>
      <c r="H1522" s="378"/>
      <c r="I1522" s="378"/>
      <c r="J1522" s="398"/>
      <c r="K1522" s="402"/>
      <c r="L1522" s="402"/>
    </row>
    <row r="1523" spans="7:12">
      <c r="G1523" s="398"/>
      <c r="H1523" s="378"/>
      <c r="I1523" s="378"/>
      <c r="J1523" s="398"/>
      <c r="K1523" s="402"/>
      <c r="L1523" s="402"/>
    </row>
    <row r="1524" spans="7:12">
      <c r="G1524" s="398"/>
      <c r="H1524" s="378"/>
      <c r="I1524" s="378"/>
      <c r="J1524" s="398"/>
      <c r="K1524" s="402"/>
      <c r="L1524" s="402"/>
    </row>
    <row r="1525" spans="7:12">
      <c r="G1525" s="398"/>
      <c r="H1525" s="378"/>
      <c r="I1525" s="378"/>
      <c r="J1525" s="398"/>
      <c r="K1525" s="402"/>
      <c r="L1525" s="402"/>
    </row>
    <row r="1526" spans="7:12">
      <c r="G1526" s="398"/>
      <c r="H1526" s="378"/>
      <c r="I1526" s="378"/>
      <c r="J1526" s="398"/>
      <c r="K1526" s="402"/>
      <c r="L1526" s="402"/>
    </row>
    <row r="1527" spans="7:12">
      <c r="G1527" s="398"/>
      <c r="H1527" s="378"/>
      <c r="I1527" s="378"/>
      <c r="J1527" s="398"/>
      <c r="K1527" s="402"/>
      <c r="L1527" s="402"/>
    </row>
    <row r="1528" spans="7:12">
      <c r="G1528" s="398"/>
      <c r="H1528" s="378"/>
      <c r="I1528" s="378"/>
      <c r="J1528" s="398"/>
      <c r="K1528" s="402"/>
      <c r="L1528" s="402"/>
    </row>
    <row r="1529" spans="7:12">
      <c r="G1529" s="398"/>
      <c r="H1529" s="378"/>
      <c r="I1529" s="378"/>
      <c r="J1529" s="398"/>
      <c r="K1529" s="402"/>
      <c r="L1529" s="402"/>
    </row>
    <row r="1530" spans="7:12">
      <c r="G1530" s="398"/>
      <c r="H1530" s="378"/>
      <c r="I1530" s="378"/>
      <c r="J1530" s="398"/>
      <c r="K1530" s="402"/>
      <c r="L1530" s="402"/>
    </row>
    <row r="1531" spans="7:12">
      <c r="G1531" s="398"/>
      <c r="H1531" s="378"/>
      <c r="I1531" s="378"/>
      <c r="J1531" s="398"/>
      <c r="K1531" s="402"/>
      <c r="L1531" s="402"/>
    </row>
    <row r="1532" spans="7:12">
      <c r="G1532" s="398"/>
      <c r="H1532" s="378"/>
      <c r="I1532" s="378"/>
      <c r="J1532" s="398"/>
      <c r="K1532" s="402"/>
      <c r="L1532" s="402"/>
    </row>
    <row r="1533" spans="7:12">
      <c r="G1533" s="398"/>
      <c r="H1533" s="378"/>
      <c r="I1533" s="378"/>
      <c r="J1533" s="398"/>
      <c r="K1533" s="402"/>
      <c r="L1533" s="402"/>
    </row>
    <row r="1534" spans="7:12">
      <c r="G1534" s="398"/>
      <c r="H1534" s="378"/>
      <c r="I1534" s="378"/>
      <c r="J1534" s="398"/>
      <c r="K1534" s="402"/>
      <c r="L1534" s="402"/>
    </row>
    <row r="1535" spans="7:12">
      <c r="G1535" s="398"/>
      <c r="H1535" s="378"/>
      <c r="I1535" s="378"/>
      <c r="J1535" s="398"/>
      <c r="K1535" s="402"/>
      <c r="L1535" s="402"/>
    </row>
    <row r="1536" spans="7:12">
      <c r="G1536" s="398"/>
      <c r="H1536" s="378"/>
      <c r="I1536" s="378"/>
      <c r="J1536" s="398"/>
      <c r="K1536" s="402"/>
      <c r="L1536" s="402"/>
    </row>
    <row r="1537" spans="7:12">
      <c r="G1537" s="398"/>
      <c r="H1537" s="378"/>
      <c r="I1537" s="378"/>
      <c r="J1537" s="398"/>
      <c r="K1537" s="402"/>
      <c r="L1537" s="402"/>
    </row>
    <row r="1538" spans="7:12">
      <c r="G1538" s="398"/>
      <c r="H1538" s="378"/>
      <c r="I1538" s="378"/>
      <c r="J1538" s="398"/>
      <c r="K1538" s="402"/>
      <c r="L1538" s="402"/>
    </row>
    <row r="1539" spans="7:12">
      <c r="G1539" s="398"/>
      <c r="H1539" s="378"/>
      <c r="I1539" s="378"/>
      <c r="J1539" s="398"/>
      <c r="K1539" s="402"/>
      <c r="L1539" s="402"/>
    </row>
    <row r="1540" spans="7:12">
      <c r="G1540" s="398"/>
      <c r="H1540" s="378"/>
      <c r="I1540" s="378"/>
      <c r="J1540" s="398"/>
      <c r="K1540" s="402"/>
      <c r="L1540" s="402"/>
    </row>
    <row r="1541" spans="7:12">
      <c r="G1541" s="398"/>
      <c r="H1541" s="378"/>
      <c r="I1541" s="378"/>
      <c r="J1541" s="398"/>
      <c r="K1541" s="402"/>
      <c r="L1541" s="402"/>
    </row>
    <row r="1542" spans="7:12">
      <c r="G1542" s="398"/>
      <c r="H1542" s="378"/>
      <c r="I1542" s="378"/>
      <c r="J1542" s="398"/>
      <c r="K1542" s="402"/>
      <c r="L1542" s="402"/>
    </row>
    <row r="1543" spans="7:12">
      <c r="G1543" s="398"/>
      <c r="H1543" s="378"/>
      <c r="I1543" s="378"/>
      <c r="J1543" s="398"/>
      <c r="K1543" s="402"/>
      <c r="L1543" s="402"/>
    </row>
    <row r="1544" spans="7:12">
      <c r="G1544" s="398"/>
      <c r="H1544" s="378"/>
      <c r="I1544" s="378"/>
      <c r="J1544" s="398"/>
      <c r="K1544" s="402"/>
      <c r="L1544" s="402"/>
    </row>
    <row r="1545" spans="7:12">
      <c r="G1545" s="398"/>
      <c r="H1545" s="378"/>
      <c r="I1545" s="378"/>
      <c r="J1545" s="398"/>
      <c r="K1545" s="402"/>
      <c r="L1545" s="402"/>
    </row>
    <row r="1546" spans="7:12">
      <c r="G1546" s="398"/>
      <c r="H1546" s="378"/>
      <c r="I1546" s="378"/>
      <c r="J1546" s="398"/>
      <c r="K1546" s="402"/>
      <c r="L1546" s="402"/>
    </row>
    <row r="1547" spans="7:12">
      <c r="G1547" s="398"/>
      <c r="H1547" s="378"/>
      <c r="I1547" s="378"/>
      <c r="J1547" s="398"/>
      <c r="K1547" s="402"/>
      <c r="L1547" s="402"/>
    </row>
    <row r="1548" spans="7:12">
      <c r="G1548" s="398"/>
      <c r="H1548" s="378"/>
      <c r="I1548" s="378"/>
      <c r="J1548" s="398"/>
      <c r="K1548" s="402"/>
      <c r="L1548" s="402"/>
    </row>
    <row r="1549" spans="7:12">
      <c r="G1549" s="398"/>
      <c r="H1549" s="378"/>
      <c r="I1549" s="378"/>
      <c r="J1549" s="398"/>
      <c r="K1549" s="402"/>
      <c r="L1549" s="402"/>
    </row>
    <row r="1550" spans="7:12">
      <c r="G1550" s="398"/>
      <c r="H1550" s="378"/>
      <c r="I1550" s="378"/>
      <c r="J1550" s="398"/>
      <c r="K1550" s="402"/>
      <c r="L1550" s="402"/>
    </row>
    <row r="1551" spans="7:12">
      <c r="G1551" s="398"/>
      <c r="H1551" s="378"/>
      <c r="I1551" s="378"/>
      <c r="J1551" s="398"/>
      <c r="K1551" s="402"/>
      <c r="L1551" s="402"/>
    </row>
    <row r="1552" spans="7:12">
      <c r="G1552" s="398"/>
      <c r="H1552" s="378"/>
      <c r="I1552" s="378"/>
      <c r="J1552" s="398"/>
      <c r="K1552" s="402"/>
      <c r="L1552" s="402"/>
    </row>
    <row r="1553" spans="7:12">
      <c r="G1553" s="398"/>
      <c r="H1553" s="378"/>
      <c r="I1553" s="378"/>
      <c r="J1553" s="398"/>
      <c r="K1553" s="402"/>
      <c r="L1553" s="402"/>
    </row>
    <row r="1554" spans="7:12">
      <c r="G1554" s="398"/>
      <c r="H1554" s="378"/>
      <c r="I1554" s="378"/>
      <c r="J1554" s="398"/>
      <c r="K1554" s="402"/>
      <c r="L1554" s="402"/>
    </row>
    <row r="1555" spans="7:12">
      <c r="G1555" s="398"/>
      <c r="H1555" s="378"/>
      <c r="I1555" s="378"/>
      <c r="J1555" s="398"/>
      <c r="K1555" s="402"/>
      <c r="L1555" s="402"/>
    </row>
    <row r="1556" spans="7:12">
      <c r="G1556" s="398"/>
      <c r="H1556" s="378"/>
      <c r="I1556" s="378"/>
      <c r="J1556" s="398"/>
      <c r="K1556" s="402"/>
      <c r="L1556" s="402"/>
    </row>
    <row r="1557" spans="7:12">
      <c r="G1557" s="398"/>
      <c r="H1557" s="378"/>
      <c r="I1557" s="378"/>
      <c r="J1557" s="398"/>
      <c r="K1557" s="402"/>
      <c r="L1557" s="402"/>
    </row>
    <row r="1558" spans="7:12">
      <c r="G1558" s="398"/>
      <c r="H1558" s="378"/>
      <c r="I1558" s="378"/>
      <c r="J1558" s="398"/>
      <c r="K1558" s="402"/>
      <c r="L1558" s="402"/>
    </row>
    <row r="1559" spans="7:12">
      <c r="G1559" s="398"/>
      <c r="H1559" s="378"/>
      <c r="I1559" s="378"/>
      <c r="J1559" s="398"/>
      <c r="K1559" s="402"/>
      <c r="L1559" s="402"/>
    </row>
    <row r="1560" spans="7:12">
      <c r="G1560" s="398"/>
      <c r="H1560" s="378"/>
      <c r="I1560" s="378"/>
      <c r="J1560" s="398"/>
      <c r="K1560" s="402"/>
      <c r="L1560" s="402"/>
    </row>
    <row r="1561" spans="7:12">
      <c r="G1561" s="398"/>
      <c r="H1561" s="378"/>
      <c r="I1561" s="378"/>
      <c r="J1561" s="398"/>
      <c r="K1561" s="402"/>
      <c r="L1561" s="402"/>
    </row>
    <row r="1562" spans="7:12">
      <c r="G1562" s="398"/>
      <c r="H1562" s="378"/>
      <c r="I1562" s="378"/>
      <c r="J1562" s="398"/>
      <c r="K1562" s="402"/>
      <c r="L1562" s="402"/>
    </row>
    <row r="1563" spans="7:12">
      <c r="G1563" s="398"/>
      <c r="H1563" s="378"/>
      <c r="I1563" s="378"/>
      <c r="J1563" s="398"/>
      <c r="K1563" s="402"/>
      <c r="L1563" s="402"/>
    </row>
    <row r="1564" spans="7:12">
      <c r="G1564" s="398"/>
      <c r="H1564" s="378"/>
      <c r="I1564" s="378"/>
      <c r="J1564" s="398"/>
      <c r="K1564" s="402"/>
      <c r="L1564" s="402"/>
    </row>
    <row r="1565" spans="7:12">
      <c r="G1565" s="398"/>
      <c r="H1565" s="378"/>
      <c r="I1565" s="378"/>
      <c r="J1565" s="398"/>
      <c r="K1565" s="402"/>
      <c r="L1565" s="402"/>
    </row>
    <row r="1566" spans="7:12">
      <c r="G1566" s="398"/>
      <c r="H1566" s="378"/>
      <c r="I1566" s="378"/>
      <c r="J1566" s="398"/>
      <c r="K1566" s="402"/>
      <c r="L1566" s="402"/>
    </row>
    <row r="1567" spans="7:12">
      <c r="G1567" s="398"/>
      <c r="H1567" s="378"/>
      <c r="I1567" s="378"/>
      <c r="J1567" s="398"/>
      <c r="K1567" s="402"/>
      <c r="L1567" s="402"/>
    </row>
    <row r="1568" spans="7:12">
      <c r="G1568" s="398"/>
      <c r="H1568" s="378"/>
      <c r="I1568" s="378"/>
      <c r="J1568" s="398"/>
      <c r="K1568" s="402"/>
      <c r="L1568" s="402"/>
    </row>
    <row r="1569" spans="7:12">
      <c r="G1569" s="398"/>
      <c r="H1569" s="378"/>
      <c r="I1569" s="378"/>
      <c r="J1569" s="398"/>
      <c r="K1569" s="402"/>
      <c r="L1569" s="402"/>
    </row>
    <row r="1570" spans="7:12">
      <c r="G1570" s="398"/>
      <c r="H1570" s="378"/>
      <c r="I1570" s="378"/>
      <c r="J1570" s="398"/>
      <c r="K1570" s="402"/>
      <c r="L1570" s="402"/>
    </row>
    <row r="1571" spans="7:12">
      <c r="G1571" s="398"/>
      <c r="H1571" s="378"/>
      <c r="I1571" s="378"/>
      <c r="J1571" s="398"/>
      <c r="K1571" s="402"/>
      <c r="L1571" s="402"/>
    </row>
    <row r="1572" spans="7:12">
      <c r="G1572" s="398"/>
      <c r="H1572" s="378"/>
      <c r="I1572" s="378"/>
      <c r="J1572" s="398"/>
      <c r="K1572" s="402"/>
      <c r="L1572" s="402"/>
    </row>
    <row r="1573" spans="7:12">
      <c r="G1573" s="398"/>
      <c r="H1573" s="378"/>
      <c r="I1573" s="378"/>
      <c r="J1573" s="398"/>
      <c r="K1573" s="402"/>
      <c r="L1573" s="402"/>
    </row>
    <row r="1574" spans="7:12">
      <c r="G1574" s="398"/>
      <c r="H1574" s="378"/>
      <c r="I1574" s="378"/>
      <c r="J1574" s="398"/>
      <c r="K1574" s="402"/>
      <c r="L1574" s="402"/>
    </row>
    <row r="1575" spans="7:12">
      <c r="G1575" s="398"/>
      <c r="H1575" s="378"/>
      <c r="I1575" s="378"/>
      <c r="J1575" s="398"/>
      <c r="K1575" s="402"/>
      <c r="L1575" s="402"/>
    </row>
    <row r="1576" spans="7:12">
      <c r="G1576" s="398"/>
      <c r="H1576" s="378"/>
      <c r="I1576" s="378"/>
      <c r="J1576" s="398"/>
      <c r="K1576" s="402"/>
      <c r="L1576" s="402"/>
    </row>
    <row r="1577" spans="7:12">
      <c r="G1577" s="398"/>
      <c r="H1577" s="378"/>
      <c r="I1577" s="378"/>
      <c r="J1577" s="398"/>
      <c r="K1577" s="402"/>
      <c r="L1577" s="402"/>
    </row>
    <row r="1578" spans="7:12">
      <c r="G1578" s="398"/>
      <c r="H1578" s="378"/>
      <c r="I1578" s="378"/>
      <c r="J1578" s="398"/>
      <c r="K1578" s="402"/>
      <c r="L1578" s="402"/>
    </row>
    <row r="1579" spans="7:12">
      <c r="G1579" s="398"/>
      <c r="H1579" s="378"/>
      <c r="I1579" s="378"/>
      <c r="J1579" s="398"/>
      <c r="K1579" s="402"/>
      <c r="L1579" s="402"/>
    </row>
    <row r="1580" spans="7:12">
      <c r="G1580" s="398"/>
      <c r="H1580" s="378"/>
      <c r="I1580" s="378"/>
      <c r="J1580" s="398"/>
      <c r="K1580" s="402"/>
      <c r="L1580" s="402"/>
    </row>
    <row r="1581" spans="7:12">
      <c r="G1581" s="398"/>
      <c r="H1581" s="378"/>
      <c r="I1581" s="378"/>
      <c r="J1581" s="398"/>
      <c r="K1581" s="402"/>
      <c r="L1581" s="402"/>
    </row>
    <row r="1582" spans="7:12">
      <c r="G1582" s="398"/>
      <c r="H1582" s="378"/>
      <c r="I1582" s="378"/>
      <c r="J1582" s="398"/>
      <c r="K1582" s="402"/>
      <c r="L1582" s="402"/>
    </row>
    <row r="1583" spans="7:12">
      <c r="G1583" s="398"/>
      <c r="H1583" s="378"/>
      <c r="I1583" s="378"/>
      <c r="J1583" s="398"/>
      <c r="K1583" s="402"/>
      <c r="L1583" s="402"/>
    </row>
    <row r="1584" spans="7:12">
      <c r="G1584" s="398"/>
      <c r="H1584" s="378"/>
      <c r="I1584" s="378"/>
      <c r="J1584" s="398"/>
      <c r="K1584" s="402"/>
      <c r="L1584" s="402"/>
    </row>
    <row r="1585" spans="7:12">
      <c r="G1585" s="398"/>
      <c r="H1585" s="378"/>
      <c r="I1585" s="378"/>
      <c r="J1585" s="398"/>
      <c r="K1585" s="402"/>
      <c r="L1585" s="402"/>
    </row>
    <row r="1586" spans="7:12">
      <c r="G1586" s="398"/>
      <c r="H1586" s="378"/>
      <c r="I1586" s="378"/>
      <c r="J1586" s="398"/>
      <c r="K1586" s="402"/>
      <c r="L1586" s="402"/>
    </row>
    <row r="1587" spans="7:12">
      <c r="G1587" s="398"/>
      <c r="H1587" s="378"/>
      <c r="I1587" s="378"/>
      <c r="J1587" s="398"/>
      <c r="K1587" s="402"/>
      <c r="L1587" s="402"/>
    </row>
    <row r="1588" spans="7:12">
      <c r="G1588" s="398"/>
      <c r="H1588" s="378"/>
      <c r="I1588" s="378"/>
      <c r="J1588" s="398"/>
      <c r="K1588" s="402"/>
      <c r="L1588" s="402"/>
    </row>
    <row r="1589" spans="7:12">
      <c r="G1589" s="398"/>
      <c r="H1589" s="378"/>
      <c r="I1589" s="378"/>
      <c r="J1589" s="398"/>
      <c r="K1589" s="402"/>
      <c r="L1589" s="402"/>
    </row>
    <row r="1590" spans="7:12">
      <c r="G1590" s="398"/>
      <c r="H1590" s="378"/>
      <c r="I1590" s="378"/>
      <c r="J1590" s="398"/>
      <c r="K1590" s="402"/>
      <c r="L1590" s="402"/>
    </row>
    <row r="1591" spans="7:12">
      <c r="G1591" s="398"/>
      <c r="H1591" s="378"/>
      <c r="I1591" s="378"/>
      <c r="J1591" s="398"/>
      <c r="K1591" s="402"/>
      <c r="L1591" s="402"/>
    </row>
    <row r="1592" spans="7:12">
      <c r="G1592" s="398"/>
      <c r="H1592" s="378"/>
      <c r="I1592" s="378"/>
      <c r="J1592" s="398"/>
      <c r="K1592" s="402"/>
      <c r="L1592" s="402"/>
    </row>
    <row r="1593" spans="7:12">
      <c r="G1593" s="398"/>
      <c r="H1593" s="378"/>
      <c r="I1593" s="378"/>
      <c r="J1593" s="398"/>
      <c r="K1593" s="402"/>
      <c r="L1593" s="402"/>
    </row>
    <row r="1594" spans="7:12">
      <c r="G1594" s="398"/>
      <c r="H1594" s="378"/>
      <c r="I1594" s="378"/>
      <c r="J1594" s="398"/>
      <c r="K1594" s="402"/>
      <c r="L1594" s="402"/>
    </row>
    <row r="1595" spans="7:12">
      <c r="G1595" s="398"/>
      <c r="H1595" s="378"/>
      <c r="I1595" s="378"/>
      <c r="J1595" s="398"/>
      <c r="K1595" s="402"/>
      <c r="L1595" s="402"/>
    </row>
    <row r="1596" spans="7:12">
      <c r="G1596" s="398"/>
      <c r="H1596" s="378"/>
      <c r="I1596" s="378"/>
      <c r="J1596" s="398"/>
      <c r="K1596" s="402"/>
      <c r="L1596" s="402"/>
    </row>
    <row r="1597" spans="7:12">
      <c r="G1597" s="398"/>
      <c r="H1597" s="378"/>
      <c r="I1597" s="378"/>
      <c r="J1597" s="398"/>
      <c r="K1597" s="402"/>
      <c r="L1597" s="402"/>
    </row>
    <row r="1598" spans="7:12">
      <c r="G1598" s="398"/>
      <c r="H1598" s="378"/>
      <c r="I1598" s="378"/>
      <c r="J1598" s="398"/>
      <c r="K1598" s="402"/>
      <c r="L1598" s="402"/>
    </row>
    <row r="1599" spans="7:12">
      <c r="G1599" s="398"/>
      <c r="H1599" s="378"/>
      <c r="I1599" s="378"/>
      <c r="J1599" s="398"/>
      <c r="K1599" s="402"/>
      <c r="L1599" s="402"/>
    </row>
    <row r="1600" spans="7:12">
      <c r="G1600" s="398"/>
      <c r="H1600" s="378"/>
      <c r="I1600" s="378"/>
      <c r="J1600" s="398"/>
      <c r="K1600" s="402"/>
      <c r="L1600" s="402"/>
    </row>
    <row r="1601" spans="7:12">
      <c r="G1601" s="398"/>
      <c r="H1601" s="378"/>
      <c r="I1601" s="378"/>
      <c r="J1601" s="398"/>
      <c r="K1601" s="402"/>
      <c r="L1601" s="402"/>
    </row>
    <row r="1602" spans="7:12">
      <c r="G1602" s="398"/>
      <c r="H1602" s="378"/>
      <c r="I1602" s="378"/>
      <c r="J1602" s="398"/>
      <c r="K1602" s="402"/>
      <c r="L1602" s="402"/>
    </row>
    <row r="1603" spans="7:12">
      <c r="G1603" s="398"/>
      <c r="H1603" s="378"/>
      <c r="I1603" s="378"/>
      <c r="J1603" s="398"/>
      <c r="K1603" s="402"/>
      <c r="L1603" s="402"/>
    </row>
    <row r="1604" spans="7:12">
      <c r="G1604" s="398"/>
      <c r="H1604" s="378"/>
      <c r="I1604" s="378"/>
      <c r="J1604" s="398"/>
      <c r="K1604" s="402"/>
      <c r="L1604" s="402"/>
    </row>
    <row r="1605" spans="7:12">
      <c r="G1605" s="398"/>
      <c r="H1605" s="378"/>
      <c r="I1605" s="378"/>
      <c r="J1605" s="398"/>
      <c r="K1605" s="402"/>
      <c r="L1605" s="402"/>
    </row>
    <row r="1606" spans="7:12">
      <c r="G1606" s="398"/>
      <c r="H1606" s="378"/>
      <c r="I1606" s="378"/>
      <c r="J1606" s="398"/>
      <c r="K1606" s="402"/>
      <c r="L1606" s="402"/>
    </row>
    <row r="1607" spans="7:12">
      <c r="G1607" s="398"/>
      <c r="H1607" s="378"/>
      <c r="I1607" s="378"/>
      <c r="J1607" s="398"/>
      <c r="K1607" s="402"/>
      <c r="L1607" s="402"/>
    </row>
    <row r="1608" spans="7:12">
      <c r="G1608" s="398"/>
      <c r="H1608" s="378"/>
      <c r="I1608" s="378"/>
      <c r="J1608" s="398"/>
      <c r="K1608" s="402"/>
      <c r="L1608" s="402"/>
    </row>
    <row r="1609" spans="7:12">
      <c r="G1609" s="398"/>
      <c r="H1609" s="378"/>
      <c r="I1609" s="378"/>
      <c r="J1609" s="398"/>
      <c r="K1609" s="402"/>
      <c r="L1609" s="402"/>
    </row>
    <row r="1610" spans="7:12">
      <c r="G1610" s="398"/>
      <c r="H1610" s="378"/>
      <c r="I1610" s="378"/>
      <c r="J1610" s="398"/>
      <c r="K1610" s="402"/>
      <c r="L1610" s="402"/>
    </row>
    <row r="1611" spans="7:12">
      <c r="G1611" s="398"/>
      <c r="H1611" s="378"/>
      <c r="I1611" s="378"/>
      <c r="J1611" s="398"/>
      <c r="K1611" s="402"/>
      <c r="L1611" s="402"/>
    </row>
    <row r="1612" spans="7:12">
      <c r="G1612" s="398"/>
      <c r="H1612" s="378"/>
      <c r="I1612" s="378"/>
      <c r="J1612" s="398"/>
      <c r="K1612" s="402"/>
      <c r="L1612" s="402"/>
    </row>
    <row r="1613" spans="7:12">
      <c r="G1613" s="398"/>
      <c r="H1613" s="378"/>
      <c r="I1613" s="378"/>
      <c r="J1613" s="398"/>
      <c r="K1613" s="402"/>
      <c r="L1613" s="402"/>
    </row>
    <row r="1614" spans="7:12">
      <c r="G1614" s="398"/>
      <c r="H1614" s="378"/>
      <c r="I1614" s="378"/>
      <c r="J1614" s="398"/>
      <c r="K1614" s="402"/>
      <c r="L1614" s="402"/>
    </row>
    <row r="1615" spans="7:12">
      <c r="G1615" s="398"/>
      <c r="H1615" s="378"/>
      <c r="I1615" s="378"/>
      <c r="J1615" s="398"/>
      <c r="K1615" s="402"/>
      <c r="L1615" s="402"/>
    </row>
    <row r="1616" spans="7:12">
      <c r="G1616" s="398"/>
      <c r="H1616" s="378"/>
      <c r="I1616" s="378"/>
      <c r="J1616" s="398"/>
      <c r="K1616" s="402"/>
      <c r="L1616" s="402"/>
    </row>
    <row r="1617" spans="7:12">
      <c r="G1617" s="398"/>
      <c r="H1617" s="378"/>
      <c r="I1617" s="378"/>
      <c r="J1617" s="398"/>
      <c r="K1617" s="402"/>
      <c r="L1617" s="402"/>
    </row>
    <row r="1618" spans="7:12">
      <c r="G1618" s="398"/>
      <c r="H1618" s="378"/>
      <c r="I1618" s="378"/>
      <c r="J1618" s="398"/>
      <c r="K1618" s="402"/>
      <c r="L1618" s="402"/>
    </row>
    <row r="1619" spans="7:12">
      <c r="G1619" s="398"/>
      <c r="H1619" s="378"/>
      <c r="I1619" s="378"/>
      <c r="J1619" s="398"/>
      <c r="K1619" s="402"/>
      <c r="L1619" s="402"/>
    </row>
    <row r="1620" spans="7:12">
      <c r="G1620" s="398"/>
      <c r="H1620" s="378"/>
      <c r="I1620" s="378"/>
      <c r="J1620" s="398"/>
      <c r="K1620" s="402"/>
      <c r="L1620" s="402"/>
    </row>
    <row r="1621" spans="7:12">
      <c r="G1621" s="398"/>
      <c r="H1621" s="378"/>
      <c r="I1621" s="378"/>
      <c r="J1621" s="398"/>
      <c r="K1621" s="402"/>
      <c r="L1621" s="402"/>
    </row>
    <row r="1622" spans="7:12">
      <c r="G1622" s="398"/>
      <c r="H1622" s="378"/>
      <c r="I1622" s="378"/>
      <c r="J1622" s="398"/>
      <c r="K1622" s="402"/>
      <c r="L1622" s="402"/>
    </row>
    <row r="1623" spans="7:12">
      <c r="G1623" s="398"/>
      <c r="H1623" s="378"/>
      <c r="I1623" s="378"/>
      <c r="J1623" s="398"/>
      <c r="K1623" s="402"/>
      <c r="L1623" s="402"/>
    </row>
    <row r="1624" spans="7:12">
      <c r="G1624" s="398"/>
      <c r="H1624" s="378"/>
      <c r="I1624" s="378"/>
      <c r="J1624" s="398"/>
      <c r="K1624" s="402"/>
      <c r="L1624" s="402"/>
    </row>
    <row r="1625" spans="7:12">
      <c r="G1625" s="398"/>
      <c r="H1625" s="378"/>
      <c r="I1625" s="378"/>
      <c r="J1625" s="398"/>
      <c r="K1625" s="402"/>
      <c r="L1625" s="402"/>
    </row>
    <row r="1626" spans="7:12">
      <c r="G1626" s="398"/>
      <c r="H1626" s="378"/>
      <c r="I1626" s="378"/>
      <c r="J1626" s="398"/>
      <c r="K1626" s="402"/>
      <c r="L1626" s="402"/>
    </row>
    <row r="1627" spans="7:12">
      <c r="G1627" s="398"/>
      <c r="H1627" s="378"/>
      <c r="I1627" s="378"/>
      <c r="J1627" s="398"/>
      <c r="K1627" s="402"/>
      <c r="L1627" s="402"/>
    </row>
    <row r="1628" spans="7:12">
      <c r="G1628" s="398"/>
      <c r="H1628" s="378"/>
      <c r="I1628" s="378"/>
      <c r="J1628" s="398"/>
      <c r="K1628" s="402"/>
      <c r="L1628" s="402"/>
    </row>
    <row r="1629" spans="7:12">
      <c r="G1629" s="398"/>
      <c r="H1629" s="378"/>
      <c r="I1629" s="378"/>
      <c r="J1629" s="398"/>
      <c r="K1629" s="402"/>
      <c r="L1629" s="402"/>
    </row>
    <row r="1630" spans="7:12">
      <c r="G1630" s="398"/>
      <c r="H1630" s="378"/>
      <c r="I1630" s="378"/>
      <c r="J1630" s="398"/>
      <c r="K1630" s="402"/>
      <c r="L1630" s="402"/>
    </row>
    <row r="1631" spans="7:12">
      <c r="G1631" s="398"/>
      <c r="H1631" s="378"/>
      <c r="I1631" s="378"/>
      <c r="J1631" s="398"/>
      <c r="K1631" s="402"/>
      <c r="L1631" s="402"/>
    </row>
    <row r="1632" spans="7:12">
      <c r="G1632" s="398"/>
      <c r="H1632" s="378"/>
      <c r="I1632" s="378"/>
      <c r="J1632" s="398"/>
      <c r="K1632" s="402"/>
      <c r="L1632" s="402"/>
    </row>
    <row r="1633" spans="7:12">
      <c r="G1633" s="398"/>
      <c r="H1633" s="378"/>
      <c r="I1633" s="378"/>
      <c r="J1633" s="398"/>
      <c r="K1633" s="402"/>
      <c r="L1633" s="402"/>
    </row>
    <row r="1634" spans="7:12">
      <c r="G1634" s="398"/>
      <c r="H1634" s="378"/>
      <c r="I1634" s="378"/>
      <c r="J1634" s="398"/>
      <c r="K1634" s="402"/>
      <c r="L1634" s="402"/>
    </row>
    <row r="1635" spans="7:12">
      <c r="G1635" s="398"/>
      <c r="H1635" s="378"/>
      <c r="I1635" s="378"/>
      <c r="J1635" s="398"/>
      <c r="K1635" s="402"/>
      <c r="L1635" s="402"/>
    </row>
    <row r="1636" spans="7:12">
      <c r="G1636" s="398"/>
      <c r="H1636" s="378"/>
      <c r="I1636" s="378"/>
      <c r="J1636" s="398"/>
      <c r="K1636" s="402"/>
      <c r="L1636" s="402"/>
    </row>
    <row r="1637" spans="7:12">
      <c r="G1637" s="398"/>
      <c r="H1637" s="378"/>
      <c r="I1637" s="378"/>
      <c r="J1637" s="398"/>
      <c r="K1637" s="402"/>
      <c r="L1637" s="402"/>
    </row>
    <row r="1638" spans="7:12">
      <c r="G1638" s="398"/>
      <c r="H1638" s="378"/>
      <c r="I1638" s="378"/>
      <c r="J1638" s="398"/>
      <c r="K1638" s="402"/>
      <c r="L1638" s="402"/>
    </row>
    <row r="1639" spans="7:12">
      <c r="G1639" s="398"/>
      <c r="H1639" s="378"/>
      <c r="I1639" s="378"/>
      <c r="J1639" s="398"/>
      <c r="K1639" s="402"/>
      <c r="L1639" s="402"/>
    </row>
    <row r="1640" spans="7:12">
      <c r="G1640" s="398"/>
      <c r="H1640" s="378"/>
      <c r="I1640" s="378"/>
      <c r="J1640" s="398"/>
      <c r="K1640" s="402"/>
      <c r="L1640" s="402"/>
    </row>
    <row r="1641" spans="7:12">
      <c r="G1641" s="398"/>
      <c r="H1641" s="378"/>
      <c r="I1641" s="378"/>
      <c r="J1641" s="398"/>
      <c r="K1641" s="402"/>
      <c r="L1641" s="402"/>
    </row>
    <row r="1642" spans="7:12">
      <c r="G1642" s="398"/>
      <c r="H1642" s="378"/>
      <c r="I1642" s="378"/>
      <c r="J1642" s="398"/>
      <c r="K1642" s="402"/>
      <c r="L1642" s="402"/>
    </row>
    <row r="1643" spans="7:12">
      <c r="G1643" s="398"/>
      <c r="H1643" s="378"/>
      <c r="I1643" s="378"/>
      <c r="J1643" s="398"/>
      <c r="K1643" s="402"/>
      <c r="L1643" s="402"/>
    </row>
    <row r="1644" spans="7:12">
      <c r="G1644" s="398"/>
      <c r="H1644" s="378"/>
      <c r="I1644" s="378"/>
      <c r="J1644" s="398"/>
      <c r="K1644" s="402"/>
      <c r="L1644" s="402"/>
    </row>
    <row r="1645" spans="7:12">
      <c r="G1645" s="398"/>
      <c r="H1645" s="378"/>
      <c r="I1645" s="378"/>
      <c r="J1645" s="398"/>
      <c r="K1645" s="402"/>
      <c r="L1645" s="402"/>
    </row>
    <row r="1646" spans="7:12">
      <c r="G1646" s="398"/>
      <c r="H1646" s="378"/>
      <c r="I1646" s="378"/>
      <c r="J1646" s="398"/>
      <c r="K1646" s="402"/>
      <c r="L1646" s="402"/>
    </row>
    <row r="1647" spans="7:12">
      <c r="G1647" s="398"/>
      <c r="H1647" s="378"/>
      <c r="I1647" s="378"/>
      <c r="J1647" s="398"/>
      <c r="K1647" s="402"/>
      <c r="L1647" s="402"/>
    </row>
    <row r="1648" spans="7:12">
      <c r="G1648" s="398"/>
      <c r="H1648" s="378"/>
      <c r="I1648" s="378"/>
      <c r="J1648" s="398"/>
      <c r="K1648" s="402"/>
      <c r="L1648" s="402"/>
    </row>
    <row r="1649" spans="7:12">
      <c r="G1649" s="398"/>
      <c r="H1649" s="378"/>
      <c r="I1649" s="378"/>
      <c r="J1649" s="398"/>
      <c r="K1649" s="402"/>
      <c r="L1649" s="402"/>
    </row>
    <row r="1650" spans="7:12">
      <c r="G1650" s="398"/>
      <c r="H1650" s="378"/>
      <c r="I1650" s="378"/>
      <c r="J1650" s="398"/>
      <c r="K1650" s="402"/>
      <c r="L1650" s="402"/>
    </row>
    <row r="1651" spans="7:12">
      <c r="G1651" s="398"/>
      <c r="H1651" s="378"/>
      <c r="I1651" s="378"/>
      <c r="J1651" s="398"/>
      <c r="K1651" s="402"/>
      <c r="L1651" s="402"/>
    </row>
    <row r="1652" spans="7:12">
      <c r="G1652" s="398"/>
      <c r="H1652" s="378"/>
      <c r="I1652" s="378"/>
      <c r="J1652" s="398"/>
      <c r="K1652" s="402"/>
      <c r="L1652" s="402"/>
    </row>
    <row r="1653" spans="7:12">
      <c r="G1653" s="398"/>
      <c r="H1653" s="378"/>
      <c r="I1653" s="378"/>
      <c r="J1653" s="398"/>
      <c r="K1653" s="402"/>
      <c r="L1653" s="402"/>
    </row>
    <row r="1654" spans="7:12">
      <c r="G1654" s="398"/>
      <c r="H1654" s="378"/>
      <c r="I1654" s="378"/>
      <c r="J1654" s="398"/>
      <c r="K1654" s="402"/>
      <c r="L1654" s="402"/>
    </row>
    <row r="1655" spans="7:12">
      <c r="G1655" s="398"/>
      <c r="H1655" s="378"/>
      <c r="I1655" s="378"/>
      <c r="J1655" s="398"/>
      <c r="K1655" s="402"/>
      <c r="L1655" s="402"/>
    </row>
    <row r="1656" spans="7:12">
      <c r="G1656" s="398"/>
      <c r="H1656" s="378"/>
      <c r="I1656" s="378"/>
      <c r="J1656" s="398"/>
      <c r="K1656" s="402"/>
      <c r="L1656" s="402"/>
    </row>
    <row r="1657" spans="7:12">
      <c r="G1657" s="398"/>
      <c r="H1657" s="378"/>
      <c r="I1657" s="378"/>
      <c r="J1657" s="398"/>
      <c r="K1657" s="402"/>
      <c r="L1657" s="402"/>
    </row>
    <row r="1658" spans="7:12">
      <c r="G1658" s="398"/>
      <c r="H1658" s="378"/>
      <c r="I1658" s="378"/>
      <c r="J1658" s="398"/>
      <c r="K1658" s="402"/>
      <c r="L1658" s="402"/>
    </row>
    <row r="1659" spans="7:12">
      <c r="G1659" s="398"/>
      <c r="H1659" s="378"/>
      <c r="I1659" s="378"/>
      <c r="J1659" s="398"/>
      <c r="K1659" s="402"/>
      <c r="L1659" s="402"/>
    </row>
    <row r="1660" spans="7:12">
      <c r="G1660" s="398"/>
      <c r="H1660" s="378"/>
      <c r="I1660" s="378"/>
      <c r="J1660" s="398"/>
      <c r="K1660" s="402"/>
      <c r="L1660" s="402"/>
    </row>
    <row r="1661" spans="7:12">
      <c r="G1661" s="398"/>
      <c r="H1661" s="378"/>
      <c r="I1661" s="378"/>
      <c r="J1661" s="398"/>
      <c r="K1661" s="402"/>
      <c r="L1661" s="402"/>
    </row>
    <row r="1662" spans="7:12">
      <c r="G1662" s="398"/>
      <c r="H1662" s="378"/>
      <c r="I1662" s="378"/>
      <c r="J1662" s="398"/>
      <c r="K1662" s="402"/>
      <c r="L1662" s="402"/>
    </row>
    <row r="1663" spans="7:12">
      <c r="G1663" s="398"/>
      <c r="H1663" s="378"/>
      <c r="I1663" s="378"/>
      <c r="J1663" s="398"/>
      <c r="K1663" s="402"/>
      <c r="L1663" s="402"/>
    </row>
    <row r="1664" spans="7:12">
      <c r="G1664" s="398"/>
      <c r="H1664" s="378"/>
      <c r="I1664" s="378"/>
      <c r="J1664" s="398"/>
      <c r="K1664" s="402"/>
      <c r="L1664" s="402"/>
    </row>
    <row r="1665" spans="7:12">
      <c r="G1665" s="398"/>
      <c r="H1665" s="378"/>
      <c r="I1665" s="378"/>
      <c r="J1665" s="398"/>
      <c r="K1665" s="402"/>
      <c r="L1665" s="402"/>
    </row>
    <row r="1666" spans="7:12">
      <c r="G1666" s="398"/>
      <c r="H1666" s="378"/>
      <c r="I1666" s="378"/>
      <c r="J1666" s="398"/>
      <c r="K1666" s="402"/>
      <c r="L1666" s="402"/>
    </row>
    <row r="1667" spans="7:12">
      <c r="G1667" s="398"/>
      <c r="H1667" s="378"/>
      <c r="I1667" s="378"/>
      <c r="J1667" s="398"/>
      <c r="K1667" s="402"/>
      <c r="L1667" s="402"/>
    </row>
    <row r="1668" spans="7:12">
      <c r="G1668" s="398"/>
      <c r="H1668" s="378"/>
      <c r="I1668" s="378"/>
      <c r="J1668" s="398"/>
      <c r="K1668" s="402"/>
      <c r="L1668" s="402"/>
    </row>
    <row r="1669" spans="7:12">
      <c r="G1669" s="398"/>
      <c r="H1669" s="378"/>
      <c r="I1669" s="378"/>
      <c r="J1669" s="398"/>
      <c r="K1669" s="402"/>
      <c r="L1669" s="402"/>
    </row>
    <row r="1670" spans="7:12">
      <c r="G1670" s="398"/>
      <c r="H1670" s="378"/>
      <c r="I1670" s="378"/>
      <c r="J1670" s="398"/>
      <c r="K1670" s="402"/>
      <c r="L1670" s="402"/>
    </row>
    <row r="1671" spans="7:12">
      <c r="G1671" s="398"/>
      <c r="H1671" s="378"/>
      <c r="I1671" s="378"/>
      <c r="J1671" s="398"/>
      <c r="K1671" s="402"/>
      <c r="L1671" s="402"/>
    </row>
    <row r="1672" spans="7:12">
      <c r="G1672" s="398"/>
      <c r="H1672" s="378"/>
      <c r="I1672" s="378"/>
      <c r="J1672" s="398"/>
      <c r="K1672" s="402"/>
      <c r="L1672" s="402"/>
    </row>
    <row r="1673" spans="7:12">
      <c r="G1673" s="398"/>
      <c r="H1673" s="378"/>
      <c r="I1673" s="378"/>
      <c r="J1673" s="398"/>
      <c r="K1673" s="402"/>
      <c r="L1673" s="402"/>
    </row>
    <row r="1674" spans="7:12">
      <c r="G1674" s="398"/>
      <c r="H1674" s="378"/>
      <c r="I1674" s="378"/>
      <c r="J1674" s="398"/>
      <c r="K1674" s="402"/>
      <c r="L1674" s="402"/>
    </row>
    <row r="1675" spans="7:12">
      <c r="G1675" s="398"/>
      <c r="H1675" s="378"/>
      <c r="I1675" s="378"/>
      <c r="J1675" s="398"/>
      <c r="K1675" s="402"/>
      <c r="L1675" s="402"/>
    </row>
    <row r="1676" spans="7:12">
      <c r="G1676" s="398"/>
      <c r="H1676" s="378"/>
      <c r="I1676" s="378"/>
      <c r="J1676" s="398"/>
      <c r="K1676" s="402"/>
      <c r="L1676" s="402"/>
    </row>
    <row r="1677" spans="7:12">
      <c r="G1677" s="398"/>
      <c r="H1677" s="378"/>
      <c r="I1677" s="378"/>
      <c r="J1677" s="398"/>
      <c r="K1677" s="402"/>
      <c r="L1677" s="402"/>
    </row>
    <row r="1678" spans="7:12">
      <c r="G1678" s="398"/>
      <c r="H1678" s="378"/>
      <c r="I1678" s="378"/>
      <c r="J1678" s="398"/>
      <c r="K1678" s="402"/>
      <c r="L1678" s="402"/>
    </row>
    <row r="1679" spans="7:12">
      <c r="G1679" s="398"/>
      <c r="H1679" s="378"/>
      <c r="I1679" s="378"/>
      <c r="J1679" s="398"/>
      <c r="K1679" s="402"/>
      <c r="L1679" s="402"/>
    </row>
    <row r="1680" spans="7:12">
      <c r="G1680" s="398"/>
      <c r="H1680" s="378"/>
      <c r="I1680" s="378"/>
      <c r="J1680" s="398"/>
      <c r="K1680" s="402"/>
      <c r="L1680" s="402"/>
    </row>
    <row r="1681" spans="7:12">
      <c r="G1681" s="398"/>
      <c r="H1681" s="378"/>
      <c r="I1681" s="378"/>
      <c r="J1681" s="398"/>
      <c r="K1681" s="402"/>
      <c r="L1681" s="402"/>
    </row>
    <row r="1682" spans="7:12">
      <c r="G1682" s="398"/>
      <c r="H1682" s="378"/>
      <c r="I1682" s="378"/>
      <c r="J1682" s="398"/>
      <c r="K1682" s="402"/>
      <c r="L1682" s="402"/>
    </row>
    <row r="1683" spans="7:12">
      <c r="G1683" s="398"/>
      <c r="H1683" s="378"/>
      <c r="I1683" s="378"/>
      <c r="J1683" s="398"/>
      <c r="K1683" s="402"/>
      <c r="L1683" s="402"/>
    </row>
    <row r="1684" spans="7:12">
      <c r="G1684" s="398"/>
      <c r="H1684" s="378"/>
      <c r="I1684" s="378"/>
      <c r="J1684" s="398"/>
      <c r="K1684" s="402"/>
      <c r="L1684" s="402"/>
    </row>
    <row r="1685" spans="7:12">
      <c r="G1685" s="398"/>
      <c r="H1685" s="378"/>
      <c r="I1685" s="378"/>
      <c r="J1685" s="398"/>
      <c r="K1685" s="402"/>
      <c r="L1685" s="402"/>
    </row>
    <row r="1686" spans="7:12">
      <c r="G1686" s="398"/>
      <c r="H1686" s="378"/>
      <c r="I1686" s="378"/>
      <c r="J1686" s="398"/>
      <c r="K1686" s="402"/>
      <c r="L1686" s="402"/>
    </row>
    <row r="1687" spans="7:12">
      <c r="G1687" s="398"/>
      <c r="H1687" s="378"/>
      <c r="I1687" s="378"/>
      <c r="J1687" s="398"/>
      <c r="K1687" s="402"/>
      <c r="L1687" s="402"/>
    </row>
    <row r="1688" spans="7:12">
      <c r="G1688" s="398"/>
      <c r="H1688" s="378"/>
      <c r="I1688" s="378"/>
      <c r="J1688" s="398"/>
      <c r="K1688" s="402"/>
      <c r="L1688" s="402"/>
    </row>
    <row r="1689" spans="7:12">
      <c r="G1689" s="398"/>
      <c r="H1689" s="378"/>
      <c r="I1689" s="378"/>
      <c r="J1689" s="398"/>
      <c r="K1689" s="402"/>
      <c r="L1689" s="402"/>
    </row>
    <row r="1690" spans="7:12">
      <c r="G1690" s="398"/>
      <c r="H1690" s="378"/>
      <c r="I1690" s="378"/>
      <c r="J1690" s="398"/>
      <c r="K1690" s="402"/>
      <c r="L1690" s="402"/>
    </row>
    <row r="1691" spans="7:12">
      <c r="G1691" s="398"/>
      <c r="H1691" s="378"/>
      <c r="I1691" s="378"/>
      <c r="J1691" s="398"/>
      <c r="K1691" s="402"/>
      <c r="L1691" s="402"/>
    </row>
    <row r="1692" spans="7:12">
      <c r="G1692" s="398"/>
      <c r="H1692" s="378"/>
      <c r="I1692" s="378"/>
      <c r="J1692" s="398"/>
      <c r="K1692" s="402"/>
      <c r="L1692" s="402"/>
    </row>
    <row r="1693" spans="7:12">
      <c r="G1693" s="398"/>
      <c r="H1693" s="378"/>
      <c r="I1693" s="378"/>
      <c r="J1693" s="398"/>
      <c r="K1693" s="402"/>
      <c r="L1693" s="402"/>
    </row>
    <row r="1694" spans="7:12">
      <c r="G1694" s="398"/>
      <c r="H1694" s="378"/>
      <c r="I1694" s="378"/>
      <c r="J1694" s="398"/>
      <c r="K1694" s="402"/>
      <c r="L1694" s="402"/>
    </row>
    <row r="1695" spans="7:12">
      <c r="G1695" s="398"/>
      <c r="H1695" s="378"/>
      <c r="I1695" s="378"/>
      <c r="J1695" s="398"/>
      <c r="K1695" s="402"/>
      <c r="L1695" s="402"/>
    </row>
    <row r="1696" spans="7:12">
      <c r="G1696" s="398"/>
      <c r="H1696" s="378"/>
      <c r="I1696" s="378"/>
      <c r="J1696" s="398"/>
      <c r="K1696" s="402"/>
      <c r="L1696" s="402"/>
    </row>
    <row r="1697" spans="7:12">
      <c r="G1697" s="398"/>
      <c r="H1697" s="378"/>
      <c r="I1697" s="378"/>
      <c r="J1697" s="398"/>
      <c r="K1697" s="402"/>
      <c r="L1697" s="402"/>
    </row>
    <row r="1698" spans="7:12">
      <c r="G1698" s="398"/>
      <c r="H1698" s="378"/>
      <c r="I1698" s="378"/>
      <c r="J1698" s="398"/>
      <c r="K1698" s="402"/>
      <c r="L1698" s="402"/>
    </row>
    <row r="1699" spans="7:12">
      <c r="G1699" s="398"/>
      <c r="H1699" s="378"/>
      <c r="I1699" s="378"/>
      <c r="J1699" s="398"/>
      <c r="K1699" s="402"/>
      <c r="L1699" s="402"/>
    </row>
    <row r="1700" spans="7:12">
      <c r="G1700" s="398"/>
      <c r="H1700" s="378"/>
      <c r="I1700" s="378"/>
      <c r="J1700" s="398"/>
      <c r="K1700" s="402"/>
      <c r="L1700" s="402"/>
    </row>
    <row r="1701" spans="7:12">
      <c r="G1701" s="398"/>
      <c r="H1701" s="378"/>
      <c r="I1701" s="378"/>
      <c r="J1701" s="398"/>
      <c r="K1701" s="402"/>
      <c r="L1701" s="402"/>
    </row>
    <row r="1702" spans="7:12">
      <c r="G1702" s="398"/>
      <c r="H1702" s="378"/>
      <c r="I1702" s="378"/>
      <c r="J1702" s="398"/>
      <c r="K1702" s="402"/>
      <c r="L1702" s="402"/>
    </row>
    <row r="1703" spans="7:12">
      <c r="G1703" s="398"/>
      <c r="H1703" s="378"/>
      <c r="I1703" s="378"/>
      <c r="J1703" s="398"/>
      <c r="K1703" s="402"/>
      <c r="L1703" s="402"/>
    </row>
    <row r="1704" spans="7:12">
      <c r="G1704" s="398"/>
      <c r="H1704" s="378"/>
      <c r="I1704" s="378"/>
      <c r="J1704" s="398"/>
      <c r="K1704" s="402"/>
      <c r="L1704" s="402"/>
    </row>
    <row r="1705" spans="7:12">
      <c r="G1705" s="398"/>
      <c r="H1705" s="378"/>
      <c r="I1705" s="378"/>
      <c r="J1705" s="398"/>
      <c r="K1705" s="402"/>
      <c r="L1705" s="402"/>
    </row>
    <row r="1706" spans="7:12">
      <c r="G1706" s="398"/>
      <c r="H1706" s="378"/>
      <c r="I1706" s="378"/>
      <c r="J1706" s="398"/>
      <c r="K1706" s="402"/>
      <c r="L1706" s="402"/>
    </row>
    <row r="1707" spans="7:12">
      <c r="G1707" s="398"/>
      <c r="H1707" s="378"/>
      <c r="I1707" s="378"/>
      <c r="J1707" s="398"/>
      <c r="K1707" s="402"/>
      <c r="L1707" s="402"/>
    </row>
    <row r="1708" spans="7:12">
      <c r="G1708" s="398"/>
      <c r="H1708" s="378"/>
      <c r="I1708" s="378"/>
      <c r="J1708" s="398"/>
      <c r="K1708" s="402"/>
      <c r="L1708" s="402"/>
    </row>
    <row r="1709" spans="7:12">
      <c r="G1709" s="398"/>
      <c r="H1709" s="378"/>
      <c r="I1709" s="378"/>
      <c r="J1709" s="398"/>
      <c r="K1709" s="402"/>
      <c r="L1709" s="402"/>
    </row>
    <row r="1710" spans="7:12">
      <c r="G1710" s="398"/>
      <c r="H1710" s="378"/>
      <c r="I1710" s="378"/>
      <c r="J1710" s="398"/>
      <c r="K1710" s="402"/>
      <c r="L1710" s="402"/>
    </row>
    <row r="1711" spans="7:12">
      <c r="G1711" s="398"/>
      <c r="H1711" s="378"/>
      <c r="I1711" s="378"/>
      <c r="J1711" s="398"/>
      <c r="K1711" s="402"/>
      <c r="L1711" s="402"/>
    </row>
    <row r="1712" spans="7:12">
      <c r="G1712" s="398"/>
      <c r="H1712" s="378"/>
      <c r="I1712" s="378"/>
      <c r="J1712" s="398"/>
      <c r="K1712" s="402"/>
      <c r="L1712" s="402"/>
    </row>
    <row r="1713" spans="7:12">
      <c r="G1713" s="398"/>
      <c r="H1713" s="378"/>
      <c r="I1713" s="378"/>
      <c r="J1713" s="398"/>
      <c r="K1713" s="402"/>
      <c r="L1713" s="402"/>
    </row>
    <row r="1714" spans="7:12">
      <c r="G1714" s="398"/>
      <c r="H1714" s="378"/>
      <c r="I1714" s="378"/>
      <c r="J1714" s="398"/>
      <c r="K1714" s="402"/>
      <c r="L1714" s="402"/>
    </row>
    <row r="1715" spans="7:12">
      <c r="G1715" s="398"/>
      <c r="H1715" s="378"/>
      <c r="I1715" s="378"/>
      <c r="J1715" s="398"/>
      <c r="K1715" s="402"/>
      <c r="L1715" s="402"/>
    </row>
    <row r="1716" spans="7:12">
      <c r="G1716" s="398"/>
      <c r="H1716" s="378"/>
      <c r="I1716" s="378"/>
      <c r="J1716" s="398"/>
      <c r="K1716" s="402"/>
      <c r="L1716" s="402"/>
    </row>
    <row r="1717" spans="7:12">
      <c r="G1717" s="398"/>
      <c r="H1717" s="378"/>
      <c r="I1717" s="378"/>
      <c r="J1717" s="398"/>
      <c r="K1717" s="402"/>
      <c r="L1717" s="402"/>
    </row>
    <row r="1718" spans="7:12">
      <c r="G1718" s="398"/>
      <c r="H1718" s="378"/>
      <c r="I1718" s="378"/>
      <c r="J1718" s="398"/>
      <c r="K1718" s="402"/>
      <c r="L1718" s="402"/>
    </row>
    <row r="1719" spans="7:12">
      <c r="G1719" s="398"/>
      <c r="H1719" s="378"/>
      <c r="I1719" s="378"/>
      <c r="J1719" s="398"/>
      <c r="K1719" s="402"/>
      <c r="L1719" s="402"/>
    </row>
    <row r="1720" spans="7:12">
      <c r="G1720" s="398"/>
      <c r="H1720" s="378"/>
      <c r="I1720" s="378"/>
      <c r="J1720" s="398"/>
      <c r="K1720" s="402"/>
      <c r="L1720" s="402"/>
    </row>
    <row r="1721" spans="7:12">
      <c r="G1721" s="398"/>
      <c r="H1721" s="378"/>
      <c r="I1721" s="378"/>
      <c r="J1721" s="398"/>
      <c r="K1721" s="402"/>
      <c r="L1721" s="402"/>
    </row>
    <row r="1722" spans="7:12">
      <c r="G1722" s="398"/>
      <c r="H1722" s="378"/>
      <c r="I1722" s="378"/>
      <c r="J1722" s="398"/>
      <c r="K1722" s="402"/>
      <c r="L1722" s="402"/>
    </row>
    <row r="1723" spans="7:12">
      <c r="G1723" s="398"/>
      <c r="H1723" s="378"/>
      <c r="I1723" s="378"/>
      <c r="J1723" s="398"/>
      <c r="K1723" s="402"/>
      <c r="L1723" s="402"/>
    </row>
    <row r="1724" spans="7:12">
      <c r="G1724" s="398"/>
      <c r="H1724" s="378"/>
      <c r="I1724" s="378"/>
      <c r="J1724" s="398"/>
      <c r="K1724" s="402"/>
      <c r="L1724" s="402"/>
    </row>
    <row r="1725" spans="7:12">
      <c r="G1725" s="398"/>
      <c r="H1725" s="378"/>
      <c r="I1725" s="378"/>
      <c r="J1725" s="398"/>
      <c r="K1725" s="402"/>
      <c r="L1725" s="402"/>
    </row>
    <row r="1726" spans="7:12">
      <c r="G1726" s="398"/>
      <c r="H1726" s="378"/>
      <c r="I1726" s="378"/>
      <c r="J1726" s="398"/>
      <c r="K1726" s="402"/>
      <c r="L1726" s="402"/>
    </row>
    <row r="1727" spans="7:12">
      <c r="G1727" s="398"/>
      <c r="H1727" s="378"/>
      <c r="I1727" s="378"/>
      <c r="J1727" s="398"/>
      <c r="K1727" s="402"/>
      <c r="L1727" s="402"/>
    </row>
    <row r="1728" spans="7:12">
      <c r="G1728" s="398"/>
      <c r="H1728" s="378"/>
      <c r="I1728" s="378"/>
      <c r="J1728" s="398"/>
      <c r="K1728" s="402"/>
      <c r="L1728" s="402"/>
    </row>
    <row r="1729" spans="7:12">
      <c r="G1729" s="398"/>
      <c r="H1729" s="378"/>
      <c r="I1729" s="378"/>
      <c r="J1729" s="398"/>
      <c r="K1729" s="402"/>
      <c r="L1729" s="402"/>
    </row>
    <row r="1730" spans="7:12">
      <c r="G1730" s="398"/>
      <c r="H1730" s="378"/>
      <c r="I1730" s="378"/>
      <c r="J1730" s="398"/>
      <c r="K1730" s="402"/>
      <c r="L1730" s="402"/>
    </row>
    <row r="1731" spans="7:12">
      <c r="G1731" s="398"/>
      <c r="H1731" s="378"/>
      <c r="I1731" s="378"/>
      <c r="J1731" s="398"/>
      <c r="K1731" s="402"/>
      <c r="L1731" s="402"/>
    </row>
    <row r="1732" spans="7:12">
      <c r="G1732" s="398"/>
      <c r="H1732" s="378"/>
      <c r="I1732" s="378"/>
      <c r="J1732" s="398"/>
      <c r="K1732" s="402"/>
      <c r="L1732" s="402"/>
    </row>
    <row r="1733" spans="7:12">
      <c r="G1733" s="398"/>
      <c r="H1733" s="378"/>
      <c r="I1733" s="378"/>
      <c r="J1733" s="398"/>
      <c r="K1733" s="402"/>
      <c r="L1733" s="402"/>
    </row>
    <row r="1734" spans="7:12">
      <c r="G1734" s="398"/>
      <c r="H1734" s="378"/>
      <c r="I1734" s="378"/>
      <c r="J1734" s="398"/>
      <c r="K1734" s="402"/>
      <c r="L1734" s="402"/>
    </row>
    <row r="1735" spans="7:12">
      <c r="G1735" s="398"/>
      <c r="H1735" s="378"/>
      <c r="I1735" s="378"/>
      <c r="J1735" s="398"/>
      <c r="K1735" s="402"/>
      <c r="L1735" s="402"/>
    </row>
    <row r="1736" spans="7:12">
      <c r="G1736" s="398"/>
      <c r="H1736" s="378"/>
      <c r="I1736" s="378"/>
      <c r="J1736" s="398"/>
      <c r="K1736" s="402"/>
      <c r="L1736" s="402"/>
    </row>
    <row r="1737" spans="7:12">
      <c r="G1737" s="398"/>
      <c r="H1737" s="378"/>
      <c r="I1737" s="378"/>
      <c r="J1737" s="398"/>
      <c r="K1737" s="402"/>
      <c r="L1737" s="402"/>
    </row>
    <row r="1738" spans="7:12">
      <c r="G1738" s="398"/>
      <c r="H1738" s="378"/>
      <c r="I1738" s="378"/>
      <c r="J1738" s="398"/>
      <c r="K1738" s="402"/>
      <c r="L1738" s="402"/>
    </row>
    <row r="1739" spans="7:12">
      <c r="G1739" s="398"/>
      <c r="H1739" s="378"/>
      <c r="I1739" s="378"/>
      <c r="J1739" s="398"/>
      <c r="K1739" s="402"/>
      <c r="L1739" s="402"/>
    </row>
    <row r="1740" spans="7:12">
      <c r="G1740" s="398"/>
      <c r="H1740" s="378"/>
      <c r="I1740" s="378"/>
      <c r="J1740" s="398"/>
      <c r="K1740" s="402"/>
      <c r="L1740" s="402"/>
    </row>
    <row r="1741" spans="7:12">
      <c r="G1741" s="398"/>
      <c r="H1741" s="378"/>
      <c r="I1741" s="378"/>
      <c r="J1741" s="398"/>
      <c r="K1741" s="402"/>
      <c r="L1741" s="402"/>
    </row>
    <row r="1742" spans="7:12">
      <c r="G1742" s="398"/>
      <c r="H1742" s="378"/>
      <c r="I1742" s="378"/>
      <c r="J1742" s="398"/>
      <c r="K1742" s="402"/>
      <c r="L1742" s="402"/>
    </row>
    <row r="1743" spans="7:12">
      <c r="G1743" s="398"/>
      <c r="H1743" s="378"/>
      <c r="I1743" s="378"/>
      <c r="J1743" s="398"/>
      <c r="K1743" s="402"/>
      <c r="L1743" s="402"/>
    </row>
    <row r="1744" spans="7:12">
      <c r="G1744" s="398"/>
      <c r="H1744" s="378"/>
      <c r="I1744" s="378"/>
      <c r="J1744" s="398"/>
      <c r="K1744" s="402"/>
      <c r="L1744" s="402"/>
    </row>
    <row r="1745" spans="7:12">
      <c r="G1745" s="398"/>
      <c r="H1745" s="378"/>
      <c r="I1745" s="378"/>
      <c r="J1745" s="398"/>
      <c r="K1745" s="402"/>
      <c r="L1745" s="402"/>
    </row>
    <row r="1746" spans="7:12">
      <c r="G1746" s="398"/>
      <c r="H1746" s="378"/>
      <c r="I1746" s="378"/>
      <c r="J1746" s="398"/>
      <c r="K1746" s="402"/>
      <c r="L1746" s="402"/>
    </row>
    <row r="1747" spans="7:12">
      <c r="G1747" s="398"/>
      <c r="H1747" s="378"/>
      <c r="I1747" s="378"/>
      <c r="J1747" s="398"/>
      <c r="K1747" s="402"/>
      <c r="L1747" s="402"/>
    </row>
    <row r="1748" spans="7:12">
      <c r="G1748" s="398"/>
      <c r="H1748" s="378"/>
      <c r="I1748" s="378"/>
      <c r="J1748" s="398"/>
      <c r="K1748" s="402"/>
      <c r="L1748" s="402"/>
    </row>
    <row r="1749" spans="7:12">
      <c r="G1749" s="398"/>
      <c r="H1749" s="378"/>
      <c r="I1749" s="378"/>
      <c r="J1749" s="398"/>
      <c r="K1749" s="402"/>
      <c r="L1749" s="402"/>
    </row>
    <row r="1750" spans="7:12">
      <c r="G1750" s="398"/>
      <c r="H1750" s="378"/>
      <c r="I1750" s="378"/>
      <c r="J1750" s="398"/>
      <c r="K1750" s="402"/>
      <c r="L1750" s="402"/>
    </row>
    <row r="1751" spans="7:12">
      <c r="G1751" s="398"/>
      <c r="H1751" s="378"/>
      <c r="I1751" s="378"/>
      <c r="J1751" s="398"/>
      <c r="K1751" s="402"/>
      <c r="L1751" s="402"/>
    </row>
    <row r="1752" spans="7:12">
      <c r="G1752" s="398"/>
      <c r="H1752" s="378"/>
      <c r="I1752" s="378"/>
      <c r="J1752" s="398"/>
      <c r="K1752" s="402"/>
      <c r="L1752" s="402"/>
    </row>
    <row r="1753" spans="7:12">
      <c r="G1753" s="398"/>
      <c r="H1753" s="378"/>
      <c r="I1753" s="378"/>
      <c r="J1753" s="398"/>
      <c r="K1753" s="402"/>
      <c r="L1753" s="402"/>
    </row>
    <row r="1754" spans="7:12">
      <c r="G1754" s="398"/>
      <c r="H1754" s="378"/>
      <c r="I1754" s="378"/>
      <c r="J1754" s="398"/>
      <c r="K1754" s="402"/>
      <c r="L1754" s="402"/>
    </row>
    <row r="1755" spans="7:12">
      <c r="G1755" s="398"/>
      <c r="H1755" s="378"/>
      <c r="I1755" s="378"/>
      <c r="J1755" s="398"/>
      <c r="K1755" s="402"/>
      <c r="L1755" s="402"/>
    </row>
    <row r="1756" spans="7:12">
      <c r="G1756" s="398"/>
      <c r="H1756" s="378"/>
      <c r="I1756" s="378"/>
      <c r="J1756" s="398"/>
      <c r="K1756" s="402"/>
      <c r="L1756" s="402"/>
    </row>
    <row r="1757" spans="7:12">
      <c r="G1757" s="398"/>
      <c r="H1757" s="378"/>
      <c r="I1757" s="378"/>
      <c r="J1757" s="398"/>
      <c r="K1757" s="402"/>
      <c r="L1757" s="402"/>
    </row>
    <row r="1758" spans="7:12">
      <c r="G1758" s="398"/>
      <c r="H1758" s="378"/>
      <c r="I1758" s="378"/>
      <c r="J1758" s="398"/>
      <c r="K1758" s="402"/>
      <c r="L1758" s="402"/>
    </row>
    <row r="1759" spans="7:12">
      <c r="G1759" s="398"/>
      <c r="H1759" s="378"/>
      <c r="I1759" s="378"/>
      <c r="J1759" s="398"/>
      <c r="K1759" s="402"/>
      <c r="L1759" s="402"/>
    </row>
    <row r="1760" spans="7:12">
      <c r="G1760" s="398"/>
      <c r="H1760" s="378"/>
      <c r="I1760" s="378"/>
      <c r="J1760" s="398"/>
      <c r="K1760" s="402"/>
      <c r="L1760" s="402"/>
    </row>
    <row r="1761" spans="7:12">
      <c r="G1761" s="398"/>
      <c r="H1761" s="378"/>
      <c r="I1761" s="378"/>
      <c r="J1761" s="398"/>
      <c r="K1761" s="402"/>
      <c r="L1761" s="402"/>
    </row>
    <row r="1762" spans="7:12">
      <c r="G1762" s="398"/>
      <c r="H1762" s="378"/>
      <c r="I1762" s="378"/>
      <c r="J1762" s="398"/>
      <c r="K1762" s="402"/>
      <c r="L1762" s="402"/>
    </row>
    <row r="1763" spans="7:12">
      <c r="G1763" s="398"/>
      <c r="H1763" s="378"/>
      <c r="I1763" s="378"/>
      <c r="J1763" s="398"/>
      <c r="K1763" s="402"/>
      <c r="L1763" s="402"/>
    </row>
    <row r="1764" spans="7:12">
      <c r="G1764" s="398"/>
      <c r="H1764" s="378"/>
      <c r="I1764" s="378"/>
      <c r="J1764" s="398"/>
      <c r="K1764" s="402"/>
      <c r="L1764" s="402"/>
    </row>
    <row r="1765" spans="7:12">
      <c r="G1765" s="398"/>
      <c r="H1765" s="378"/>
      <c r="I1765" s="378"/>
      <c r="J1765" s="398"/>
      <c r="K1765" s="402"/>
      <c r="L1765" s="402"/>
    </row>
    <row r="1766" spans="7:12">
      <c r="G1766" s="398"/>
      <c r="H1766" s="378"/>
      <c r="I1766" s="378"/>
      <c r="J1766" s="398"/>
      <c r="K1766" s="402"/>
      <c r="L1766" s="402"/>
    </row>
    <row r="1767" spans="7:12">
      <c r="G1767" s="398"/>
      <c r="H1767" s="378"/>
      <c r="I1767" s="378"/>
      <c r="J1767" s="398"/>
      <c r="K1767" s="402"/>
      <c r="L1767" s="402"/>
    </row>
    <row r="1768" spans="7:12">
      <c r="G1768" s="398"/>
      <c r="H1768" s="378"/>
      <c r="I1768" s="378"/>
      <c r="J1768" s="398"/>
      <c r="K1768" s="402"/>
      <c r="L1768" s="402"/>
    </row>
    <row r="1769" spans="7:12">
      <c r="G1769" s="398"/>
      <c r="H1769" s="378"/>
      <c r="I1769" s="378"/>
      <c r="J1769" s="398"/>
      <c r="K1769" s="402"/>
      <c r="L1769" s="402"/>
    </row>
    <row r="1770" spans="7:12">
      <c r="G1770" s="398"/>
      <c r="H1770" s="378"/>
      <c r="I1770" s="378"/>
      <c r="J1770" s="398"/>
      <c r="K1770" s="402"/>
      <c r="L1770" s="402"/>
    </row>
    <row r="1771" spans="7:12">
      <c r="G1771" s="398"/>
      <c r="H1771" s="378"/>
      <c r="I1771" s="378"/>
      <c r="J1771" s="398"/>
      <c r="K1771" s="402"/>
      <c r="L1771" s="402"/>
    </row>
    <row r="1772" spans="7:12">
      <c r="G1772" s="398"/>
      <c r="H1772" s="378"/>
      <c r="I1772" s="378"/>
      <c r="J1772" s="398"/>
      <c r="K1772" s="402"/>
      <c r="L1772" s="402"/>
    </row>
    <row r="1773" spans="7:12">
      <c r="G1773" s="398"/>
      <c r="H1773" s="378"/>
      <c r="I1773" s="378"/>
      <c r="J1773" s="398"/>
      <c r="K1773" s="402"/>
      <c r="L1773" s="402"/>
    </row>
    <row r="1774" spans="7:12">
      <c r="G1774" s="398"/>
      <c r="H1774" s="378"/>
      <c r="I1774" s="378"/>
      <c r="J1774" s="398"/>
      <c r="K1774" s="402"/>
      <c r="L1774" s="402"/>
    </row>
    <row r="1775" spans="7:12">
      <c r="G1775" s="398"/>
      <c r="H1775" s="378"/>
      <c r="I1775" s="378"/>
      <c r="J1775" s="398"/>
      <c r="K1775" s="402"/>
      <c r="L1775" s="402"/>
    </row>
    <row r="1776" spans="7:12">
      <c r="G1776" s="398"/>
      <c r="H1776" s="378"/>
      <c r="I1776" s="378"/>
      <c r="J1776" s="398"/>
      <c r="K1776" s="402"/>
      <c r="L1776" s="402"/>
    </row>
    <row r="1777" spans="7:12">
      <c r="G1777" s="398"/>
      <c r="H1777" s="378"/>
      <c r="I1777" s="378"/>
      <c r="J1777" s="398"/>
      <c r="K1777" s="402"/>
      <c r="L1777" s="402"/>
    </row>
    <row r="1778" spans="7:12">
      <c r="G1778" s="398"/>
      <c r="H1778" s="378"/>
      <c r="I1778" s="378"/>
      <c r="J1778" s="398"/>
      <c r="K1778" s="402"/>
      <c r="L1778" s="402"/>
    </row>
    <row r="1779" spans="7:12">
      <c r="G1779" s="398"/>
      <c r="H1779" s="378"/>
      <c r="I1779" s="378"/>
      <c r="J1779" s="398"/>
      <c r="K1779" s="402"/>
      <c r="L1779" s="402"/>
    </row>
    <row r="1780" spans="7:12">
      <c r="G1780" s="398"/>
      <c r="H1780" s="378"/>
      <c r="I1780" s="378"/>
      <c r="J1780" s="398"/>
      <c r="K1780" s="402"/>
      <c r="L1780" s="402"/>
    </row>
    <row r="1781" spans="7:12">
      <c r="G1781" s="398"/>
      <c r="H1781" s="378"/>
      <c r="I1781" s="378"/>
      <c r="J1781" s="398"/>
      <c r="K1781" s="402"/>
      <c r="L1781" s="402"/>
    </row>
    <row r="1782" spans="7:12">
      <c r="G1782" s="398"/>
      <c r="H1782" s="378"/>
      <c r="I1782" s="378"/>
      <c r="J1782" s="398"/>
      <c r="K1782" s="402"/>
      <c r="L1782" s="402"/>
    </row>
    <row r="1783" spans="7:12">
      <c r="G1783" s="398"/>
      <c r="H1783" s="378"/>
      <c r="I1783" s="378"/>
      <c r="J1783" s="398"/>
      <c r="K1783" s="402"/>
      <c r="L1783" s="402"/>
    </row>
    <row r="1784" spans="7:12">
      <c r="G1784" s="398"/>
      <c r="H1784" s="378"/>
      <c r="I1784" s="378"/>
      <c r="J1784" s="398"/>
      <c r="K1784" s="402"/>
      <c r="L1784" s="402"/>
    </row>
    <row r="1785" spans="7:12">
      <c r="G1785" s="398"/>
      <c r="H1785" s="378"/>
      <c r="I1785" s="378"/>
      <c r="J1785" s="398"/>
      <c r="K1785" s="402"/>
      <c r="L1785" s="402"/>
    </row>
    <row r="1786" spans="7:12">
      <c r="G1786" s="398"/>
      <c r="H1786" s="378"/>
      <c r="I1786" s="378"/>
      <c r="J1786" s="398"/>
      <c r="K1786" s="402"/>
      <c r="L1786" s="402"/>
    </row>
    <row r="1787" spans="7:12">
      <c r="G1787" s="398"/>
      <c r="H1787" s="378"/>
      <c r="I1787" s="378"/>
      <c r="J1787" s="398"/>
      <c r="K1787" s="402"/>
      <c r="L1787" s="402"/>
    </row>
    <row r="1788" spans="7:12">
      <c r="G1788" s="398"/>
      <c r="H1788" s="378"/>
      <c r="I1788" s="378"/>
      <c r="J1788" s="398"/>
      <c r="K1788" s="402"/>
      <c r="L1788" s="402"/>
    </row>
    <row r="1789" spans="7:12">
      <c r="G1789" s="398"/>
      <c r="H1789" s="378"/>
      <c r="I1789" s="378"/>
      <c r="J1789" s="398"/>
      <c r="K1789" s="402"/>
      <c r="L1789" s="402"/>
    </row>
    <row r="1790" spans="7:12">
      <c r="G1790" s="398"/>
      <c r="H1790" s="378"/>
      <c r="I1790" s="378"/>
      <c r="J1790" s="398"/>
      <c r="K1790" s="402"/>
      <c r="L1790" s="402"/>
    </row>
    <row r="1791" spans="7:12">
      <c r="G1791" s="398"/>
      <c r="H1791" s="378"/>
      <c r="I1791" s="378"/>
      <c r="J1791" s="398"/>
      <c r="K1791" s="402"/>
      <c r="L1791" s="402"/>
    </row>
    <row r="1792" spans="7:12">
      <c r="G1792" s="398"/>
      <c r="H1792" s="378"/>
      <c r="I1792" s="378"/>
      <c r="J1792" s="398"/>
      <c r="K1792" s="402"/>
      <c r="L1792" s="402"/>
    </row>
    <row r="1793" spans="7:12">
      <c r="G1793" s="398"/>
      <c r="H1793" s="378"/>
      <c r="I1793" s="378"/>
      <c r="J1793" s="398"/>
      <c r="K1793" s="402"/>
      <c r="L1793" s="402"/>
    </row>
    <row r="1794" spans="7:12">
      <c r="G1794" s="398"/>
      <c r="H1794" s="378"/>
      <c r="I1794" s="378"/>
      <c r="J1794" s="398"/>
      <c r="K1794" s="402"/>
      <c r="L1794" s="402"/>
    </row>
    <row r="1795" spans="7:12">
      <c r="G1795" s="398"/>
      <c r="H1795" s="378"/>
      <c r="I1795" s="378"/>
      <c r="J1795" s="398"/>
      <c r="K1795" s="402"/>
      <c r="L1795" s="402"/>
    </row>
    <row r="1796" spans="7:12">
      <c r="G1796" s="398"/>
      <c r="H1796" s="378"/>
      <c r="I1796" s="378"/>
      <c r="J1796" s="398"/>
      <c r="K1796" s="402"/>
      <c r="L1796" s="402"/>
    </row>
    <row r="1797" spans="7:12">
      <c r="G1797" s="398"/>
      <c r="H1797" s="378"/>
      <c r="I1797" s="378"/>
      <c r="J1797" s="398"/>
      <c r="K1797" s="402"/>
      <c r="L1797" s="402"/>
    </row>
    <row r="1798" spans="7:12">
      <c r="G1798" s="398"/>
      <c r="H1798" s="378"/>
      <c r="I1798" s="378"/>
      <c r="J1798" s="398"/>
      <c r="K1798" s="402"/>
      <c r="L1798" s="402"/>
    </row>
    <row r="1799" spans="7:12">
      <c r="G1799" s="398"/>
      <c r="H1799" s="378"/>
      <c r="I1799" s="378"/>
      <c r="J1799" s="398"/>
      <c r="K1799" s="402"/>
      <c r="L1799" s="402"/>
    </row>
    <row r="1800" spans="7:12">
      <c r="G1800" s="398"/>
      <c r="H1800" s="378"/>
      <c r="I1800" s="378"/>
      <c r="J1800" s="398"/>
      <c r="K1800" s="402"/>
      <c r="L1800" s="402"/>
    </row>
    <row r="1801" spans="7:12">
      <c r="G1801" s="398"/>
      <c r="H1801" s="378"/>
      <c r="I1801" s="378"/>
      <c r="J1801" s="398"/>
      <c r="K1801" s="402"/>
      <c r="L1801" s="402"/>
    </row>
    <row r="1802" spans="7:12">
      <c r="G1802" s="398"/>
      <c r="H1802" s="378"/>
      <c r="I1802" s="378"/>
      <c r="J1802" s="398"/>
      <c r="K1802" s="402"/>
      <c r="L1802" s="402"/>
    </row>
    <row r="1803" spans="7:12">
      <c r="G1803" s="398"/>
      <c r="H1803" s="378"/>
      <c r="I1803" s="378"/>
      <c r="J1803" s="398"/>
      <c r="K1803" s="402"/>
      <c r="L1803" s="402"/>
    </row>
    <row r="1804" spans="7:12">
      <c r="G1804" s="398"/>
      <c r="H1804" s="378"/>
      <c r="I1804" s="378"/>
      <c r="J1804" s="398"/>
      <c r="K1804" s="402"/>
      <c r="L1804" s="402"/>
    </row>
    <row r="1805" spans="7:12">
      <c r="G1805" s="398"/>
      <c r="H1805" s="378"/>
      <c r="I1805" s="378"/>
      <c r="J1805" s="398"/>
      <c r="K1805" s="402"/>
      <c r="L1805" s="402"/>
    </row>
    <row r="1806" spans="7:12">
      <c r="G1806" s="398"/>
      <c r="H1806" s="378"/>
      <c r="I1806" s="378"/>
      <c r="J1806" s="398"/>
      <c r="K1806" s="402"/>
      <c r="L1806" s="402"/>
    </row>
    <row r="1807" spans="7:12">
      <c r="G1807" s="398"/>
      <c r="H1807" s="378"/>
      <c r="I1807" s="378"/>
      <c r="J1807" s="398"/>
      <c r="K1807" s="402"/>
      <c r="L1807" s="402"/>
    </row>
    <row r="1808" spans="7:12">
      <c r="G1808" s="398"/>
      <c r="H1808" s="378"/>
      <c r="I1808" s="378"/>
      <c r="J1808" s="398"/>
      <c r="K1808" s="402"/>
      <c r="L1808" s="402"/>
    </row>
    <row r="1809" spans="7:12">
      <c r="G1809" s="398"/>
      <c r="H1809" s="378"/>
      <c r="I1809" s="378"/>
      <c r="J1809" s="398"/>
      <c r="K1809" s="402"/>
      <c r="L1809" s="402"/>
    </row>
    <row r="1810" spans="7:12">
      <c r="G1810" s="398"/>
      <c r="H1810" s="378"/>
      <c r="I1810" s="378"/>
      <c r="J1810" s="398"/>
      <c r="K1810" s="402"/>
      <c r="L1810" s="402"/>
    </row>
    <row r="1811" spans="7:12">
      <c r="G1811" s="398"/>
      <c r="H1811" s="378"/>
      <c r="I1811" s="378"/>
      <c r="J1811" s="398"/>
      <c r="K1811" s="402"/>
      <c r="L1811" s="402"/>
    </row>
    <row r="1812" spans="7:12">
      <c r="G1812" s="398"/>
      <c r="H1812" s="378"/>
      <c r="I1812" s="378"/>
      <c r="J1812" s="398"/>
      <c r="K1812" s="402"/>
      <c r="L1812" s="402"/>
    </row>
    <row r="1813" spans="7:12">
      <c r="G1813" s="398"/>
      <c r="H1813" s="378"/>
      <c r="I1813" s="378"/>
      <c r="J1813" s="398"/>
      <c r="K1813" s="402"/>
      <c r="L1813" s="402"/>
    </row>
    <row r="1814" spans="7:12">
      <c r="G1814" s="398"/>
      <c r="H1814" s="378"/>
      <c r="I1814" s="378"/>
      <c r="J1814" s="398"/>
      <c r="K1814" s="402"/>
      <c r="L1814" s="402"/>
    </row>
    <row r="1815" spans="7:12">
      <c r="G1815" s="398"/>
      <c r="H1815" s="378"/>
      <c r="I1815" s="378"/>
      <c r="J1815" s="398"/>
      <c r="K1815" s="402"/>
      <c r="L1815" s="402"/>
    </row>
    <row r="1816" spans="7:12">
      <c r="G1816" s="398"/>
      <c r="H1816" s="378"/>
      <c r="I1816" s="378"/>
      <c r="J1816" s="398"/>
      <c r="K1816" s="402"/>
      <c r="L1816" s="402"/>
    </row>
    <row r="1817" spans="7:12">
      <c r="G1817" s="398"/>
      <c r="H1817" s="378"/>
      <c r="I1817" s="378"/>
      <c r="J1817" s="398"/>
      <c r="K1817" s="402"/>
      <c r="L1817" s="402"/>
    </row>
    <row r="1818" spans="7:12">
      <c r="G1818" s="398"/>
      <c r="H1818" s="378"/>
      <c r="I1818" s="378"/>
      <c r="J1818" s="398"/>
      <c r="K1818" s="402"/>
      <c r="L1818" s="402"/>
    </row>
    <row r="1819" spans="7:12">
      <c r="G1819" s="398"/>
      <c r="H1819" s="378"/>
      <c r="I1819" s="378"/>
      <c r="J1819" s="398"/>
      <c r="K1819" s="402"/>
      <c r="L1819" s="402"/>
    </row>
    <row r="1820" spans="7:12">
      <c r="G1820" s="398"/>
      <c r="H1820" s="378"/>
      <c r="I1820" s="378"/>
      <c r="J1820" s="398"/>
      <c r="K1820" s="402"/>
      <c r="L1820" s="402"/>
    </row>
    <row r="1821" spans="7:12">
      <c r="G1821" s="398"/>
      <c r="H1821" s="378"/>
      <c r="I1821" s="378"/>
      <c r="J1821" s="398"/>
      <c r="K1821" s="402"/>
      <c r="L1821" s="402"/>
    </row>
    <row r="1822" spans="7:12">
      <c r="G1822" s="398"/>
      <c r="H1822" s="378"/>
      <c r="I1822" s="378"/>
      <c r="J1822" s="398"/>
      <c r="K1822" s="402"/>
      <c r="L1822" s="402"/>
    </row>
    <row r="1823" spans="7:12">
      <c r="G1823" s="398"/>
      <c r="H1823" s="378"/>
      <c r="I1823" s="378"/>
      <c r="J1823" s="398"/>
      <c r="K1823" s="402"/>
      <c r="L1823" s="402"/>
    </row>
    <row r="1824" spans="7:12">
      <c r="G1824" s="398"/>
      <c r="H1824" s="378"/>
      <c r="I1824" s="378"/>
      <c r="J1824" s="398"/>
      <c r="K1824" s="402"/>
      <c r="L1824" s="402"/>
    </row>
    <row r="1825" spans="7:12">
      <c r="G1825" s="398"/>
      <c r="H1825" s="378"/>
      <c r="I1825" s="378"/>
      <c r="J1825" s="398"/>
      <c r="K1825" s="402"/>
      <c r="L1825" s="402"/>
    </row>
    <row r="1826" spans="7:12">
      <c r="G1826" s="398"/>
      <c r="H1826" s="378"/>
      <c r="I1826" s="378"/>
      <c r="J1826" s="398"/>
      <c r="K1826" s="402"/>
      <c r="L1826" s="402"/>
    </row>
    <row r="1827" spans="7:12">
      <c r="G1827" s="398"/>
      <c r="H1827" s="378"/>
      <c r="I1827" s="378"/>
      <c r="J1827" s="398"/>
      <c r="K1827" s="402"/>
      <c r="L1827" s="402"/>
    </row>
    <row r="1828" spans="7:12">
      <c r="G1828" s="398"/>
      <c r="H1828" s="378"/>
      <c r="I1828" s="378"/>
      <c r="J1828" s="398"/>
      <c r="K1828" s="402"/>
      <c r="L1828" s="402"/>
    </row>
    <row r="1829" spans="7:12">
      <c r="G1829" s="398"/>
      <c r="H1829" s="378"/>
      <c r="I1829" s="378"/>
      <c r="J1829" s="398"/>
      <c r="K1829" s="402"/>
      <c r="L1829" s="402"/>
    </row>
    <row r="1830" spans="7:12">
      <c r="G1830" s="398"/>
      <c r="H1830" s="378"/>
      <c r="I1830" s="378"/>
      <c r="J1830" s="398"/>
      <c r="K1830" s="402"/>
      <c r="L1830" s="402"/>
    </row>
    <row r="1831" spans="7:12">
      <c r="G1831" s="398"/>
      <c r="H1831" s="378"/>
      <c r="I1831" s="378"/>
      <c r="J1831" s="398"/>
      <c r="K1831" s="402"/>
      <c r="L1831" s="402"/>
    </row>
    <row r="1832" spans="7:12">
      <c r="G1832" s="398"/>
      <c r="H1832" s="378"/>
      <c r="I1832" s="378"/>
      <c r="J1832" s="398"/>
      <c r="K1832" s="402"/>
      <c r="L1832" s="402"/>
    </row>
    <row r="1833" spans="7:12">
      <c r="G1833" s="398"/>
      <c r="H1833" s="378"/>
      <c r="I1833" s="378"/>
      <c r="J1833" s="398"/>
      <c r="K1833" s="402"/>
      <c r="L1833" s="402"/>
    </row>
    <row r="1834" spans="7:12">
      <c r="G1834" s="398"/>
      <c r="H1834" s="378"/>
      <c r="I1834" s="378"/>
      <c r="J1834" s="398"/>
      <c r="K1834" s="402"/>
      <c r="L1834" s="402"/>
    </row>
    <row r="1835" spans="7:12">
      <c r="G1835" s="398"/>
      <c r="H1835" s="378"/>
      <c r="I1835" s="378"/>
      <c r="J1835" s="398"/>
      <c r="K1835" s="402"/>
      <c r="L1835" s="402"/>
    </row>
    <row r="1836" spans="7:12">
      <c r="G1836" s="398"/>
      <c r="H1836" s="378"/>
      <c r="I1836" s="378"/>
      <c r="J1836" s="398"/>
      <c r="K1836" s="402"/>
      <c r="L1836" s="402"/>
    </row>
    <row r="1837" spans="7:12">
      <c r="G1837" s="398"/>
      <c r="H1837" s="378"/>
      <c r="I1837" s="378"/>
      <c r="J1837" s="398"/>
      <c r="K1837" s="402"/>
      <c r="L1837" s="402"/>
    </row>
    <row r="1838" spans="7:12">
      <c r="G1838" s="398"/>
      <c r="H1838" s="378"/>
      <c r="I1838" s="378"/>
      <c r="J1838" s="398"/>
      <c r="K1838" s="402"/>
      <c r="L1838" s="402"/>
    </row>
    <row r="1839" spans="7:12">
      <c r="G1839" s="398"/>
      <c r="H1839" s="378"/>
      <c r="I1839" s="378"/>
      <c r="J1839" s="398"/>
      <c r="K1839" s="402"/>
      <c r="L1839" s="402"/>
    </row>
    <row r="1840" spans="7:12">
      <c r="G1840" s="398"/>
      <c r="H1840" s="378"/>
      <c r="I1840" s="378"/>
      <c r="J1840" s="398"/>
      <c r="K1840" s="402"/>
      <c r="L1840" s="402"/>
    </row>
    <row r="1841" spans="7:12">
      <c r="G1841" s="398"/>
      <c r="H1841" s="378"/>
      <c r="I1841" s="378"/>
      <c r="J1841" s="398"/>
      <c r="K1841" s="402"/>
      <c r="L1841" s="402"/>
    </row>
    <row r="1842" spans="7:12">
      <c r="G1842" s="398"/>
      <c r="H1842" s="378"/>
      <c r="I1842" s="378"/>
      <c r="J1842" s="398"/>
      <c r="K1842" s="402"/>
      <c r="L1842" s="402"/>
    </row>
    <row r="1843" spans="7:12">
      <c r="G1843" s="398"/>
      <c r="H1843" s="378"/>
      <c r="I1843" s="378"/>
      <c r="J1843" s="398"/>
      <c r="K1843" s="402"/>
      <c r="L1843" s="402"/>
    </row>
    <row r="1844" spans="7:12">
      <c r="G1844" s="398"/>
      <c r="H1844" s="378"/>
      <c r="I1844" s="378"/>
      <c r="J1844" s="398"/>
      <c r="K1844" s="402"/>
      <c r="L1844" s="402"/>
    </row>
    <row r="1845" spans="7:12">
      <c r="G1845" s="398"/>
      <c r="H1845" s="378"/>
      <c r="I1845" s="378"/>
      <c r="J1845" s="398"/>
      <c r="K1845" s="402"/>
      <c r="L1845" s="402"/>
    </row>
    <row r="1846" spans="7:12">
      <c r="G1846" s="398"/>
      <c r="H1846" s="378"/>
      <c r="I1846" s="378"/>
      <c r="J1846" s="398"/>
      <c r="K1846" s="402"/>
      <c r="L1846" s="402"/>
    </row>
    <row r="1847" spans="7:12">
      <c r="G1847" s="398"/>
      <c r="H1847" s="378"/>
      <c r="I1847" s="378"/>
      <c r="J1847" s="398"/>
      <c r="K1847" s="402"/>
      <c r="L1847" s="402"/>
    </row>
    <row r="1848" spans="7:12">
      <c r="G1848" s="398"/>
      <c r="H1848" s="378"/>
      <c r="I1848" s="378"/>
      <c r="J1848" s="398"/>
      <c r="K1848" s="402"/>
      <c r="L1848" s="402"/>
    </row>
    <row r="1849" spans="7:12">
      <c r="G1849" s="398"/>
      <c r="H1849" s="378"/>
      <c r="I1849" s="378"/>
      <c r="J1849" s="398"/>
      <c r="K1849" s="402"/>
      <c r="L1849" s="402"/>
    </row>
    <row r="1850" spans="7:12">
      <c r="G1850" s="398"/>
      <c r="H1850" s="378"/>
      <c r="I1850" s="378"/>
      <c r="J1850" s="398"/>
      <c r="K1850" s="402"/>
      <c r="L1850" s="402"/>
    </row>
    <row r="1851" spans="7:12">
      <c r="G1851" s="398"/>
      <c r="H1851" s="378"/>
      <c r="I1851" s="378"/>
      <c r="J1851" s="398"/>
      <c r="K1851" s="402"/>
      <c r="L1851" s="402"/>
    </row>
    <row r="1852" spans="7:12">
      <c r="G1852" s="398"/>
      <c r="H1852" s="378"/>
      <c r="I1852" s="378"/>
      <c r="J1852" s="398"/>
      <c r="K1852" s="402"/>
      <c r="L1852" s="402"/>
    </row>
    <row r="1853" spans="7:12">
      <c r="G1853" s="398"/>
      <c r="H1853" s="378"/>
      <c r="I1853" s="378"/>
      <c r="J1853" s="398"/>
      <c r="K1853" s="402"/>
      <c r="L1853" s="402"/>
    </row>
    <row r="1854" spans="7:12">
      <c r="G1854" s="398"/>
      <c r="H1854" s="378"/>
      <c r="I1854" s="378"/>
      <c r="J1854" s="398"/>
      <c r="K1854" s="402"/>
      <c r="L1854" s="402"/>
    </row>
    <row r="1855" spans="7:12">
      <c r="G1855" s="398"/>
      <c r="H1855" s="378"/>
      <c r="I1855" s="378"/>
      <c r="J1855" s="398"/>
      <c r="K1855" s="402"/>
      <c r="L1855" s="402"/>
    </row>
    <row r="1856" spans="7:12">
      <c r="G1856" s="398"/>
      <c r="H1856" s="378"/>
      <c r="I1856" s="378"/>
      <c r="J1856" s="398"/>
      <c r="K1856" s="402"/>
      <c r="L1856" s="402"/>
    </row>
    <row r="1857" spans="7:12">
      <c r="G1857" s="398"/>
      <c r="H1857" s="378"/>
      <c r="I1857" s="378"/>
      <c r="J1857" s="398"/>
      <c r="K1857" s="402"/>
      <c r="L1857" s="402"/>
    </row>
    <row r="1858" spans="7:12">
      <c r="G1858" s="398"/>
      <c r="H1858" s="378"/>
      <c r="I1858" s="378"/>
      <c r="J1858" s="398"/>
      <c r="K1858" s="402"/>
      <c r="L1858" s="402"/>
    </row>
    <row r="1859" spans="7:12">
      <c r="G1859" s="398"/>
      <c r="H1859" s="378"/>
      <c r="I1859" s="378"/>
      <c r="J1859" s="398"/>
      <c r="K1859" s="402"/>
      <c r="L1859" s="402"/>
    </row>
    <row r="1860" spans="7:12">
      <c r="G1860" s="398"/>
      <c r="H1860" s="378"/>
      <c r="I1860" s="378"/>
      <c r="J1860" s="398"/>
      <c r="K1860" s="402"/>
      <c r="L1860" s="402"/>
    </row>
    <row r="1861" spans="7:12">
      <c r="G1861" s="398"/>
      <c r="H1861" s="378"/>
      <c r="I1861" s="378"/>
      <c r="J1861" s="398"/>
      <c r="K1861" s="402"/>
      <c r="L1861" s="402"/>
    </row>
    <row r="1862" spans="7:12">
      <c r="G1862" s="398"/>
      <c r="H1862" s="378"/>
      <c r="I1862" s="378"/>
      <c r="J1862" s="398"/>
      <c r="K1862" s="402"/>
      <c r="L1862" s="402"/>
    </row>
    <row r="1863" spans="7:12">
      <c r="G1863" s="398"/>
      <c r="H1863" s="378"/>
      <c r="I1863" s="378"/>
      <c r="J1863" s="398"/>
      <c r="K1863" s="402"/>
      <c r="L1863" s="402"/>
    </row>
    <row r="1864" spans="7:12">
      <c r="G1864" s="398"/>
      <c r="H1864" s="378"/>
      <c r="I1864" s="378"/>
      <c r="J1864" s="398"/>
      <c r="K1864" s="402"/>
      <c r="L1864" s="402"/>
    </row>
    <row r="1865" spans="7:12">
      <c r="G1865" s="398"/>
      <c r="H1865" s="378"/>
      <c r="I1865" s="378"/>
      <c r="J1865" s="398"/>
      <c r="K1865" s="402"/>
      <c r="L1865" s="402"/>
    </row>
    <row r="1866" spans="7:12">
      <c r="G1866" s="398"/>
      <c r="H1866" s="378"/>
      <c r="I1866" s="378"/>
      <c r="J1866" s="398"/>
      <c r="K1866" s="402"/>
      <c r="L1866" s="402"/>
    </row>
    <row r="1867" spans="7:12">
      <c r="G1867" s="398"/>
      <c r="H1867" s="378"/>
      <c r="I1867" s="378"/>
      <c r="J1867" s="398"/>
      <c r="K1867" s="402"/>
      <c r="L1867" s="402"/>
    </row>
    <row r="1868" spans="7:12">
      <c r="G1868" s="398"/>
      <c r="H1868" s="378"/>
      <c r="I1868" s="378"/>
      <c r="J1868" s="398"/>
      <c r="K1868" s="402"/>
      <c r="L1868" s="402"/>
    </row>
    <row r="1869" spans="7:12">
      <c r="G1869" s="398"/>
      <c r="H1869" s="378"/>
      <c r="I1869" s="378"/>
      <c r="J1869" s="398"/>
      <c r="K1869" s="402"/>
      <c r="L1869" s="402"/>
    </row>
    <row r="1870" spans="7:12">
      <c r="G1870" s="398"/>
      <c r="H1870" s="378"/>
      <c r="I1870" s="378"/>
      <c r="J1870" s="398"/>
      <c r="K1870" s="402"/>
      <c r="L1870" s="402"/>
    </row>
    <row r="1871" spans="7:12">
      <c r="G1871" s="398"/>
      <c r="H1871" s="378"/>
      <c r="I1871" s="378"/>
      <c r="J1871" s="398"/>
      <c r="K1871" s="402"/>
      <c r="L1871" s="402"/>
    </row>
    <row r="1872" spans="7:12">
      <c r="G1872" s="398"/>
      <c r="H1872" s="378"/>
      <c r="I1872" s="378"/>
      <c r="J1872" s="398"/>
      <c r="K1872" s="402"/>
      <c r="L1872" s="402"/>
    </row>
    <row r="1873" spans="7:12">
      <c r="G1873" s="398"/>
      <c r="H1873" s="378"/>
      <c r="I1873" s="378"/>
      <c r="J1873" s="398"/>
      <c r="K1873" s="402"/>
      <c r="L1873" s="402"/>
    </row>
    <row r="1874" spans="7:12">
      <c r="G1874" s="398"/>
      <c r="H1874" s="378"/>
      <c r="I1874" s="378"/>
      <c r="J1874" s="398"/>
      <c r="K1874" s="402"/>
      <c r="L1874" s="402"/>
    </row>
    <row r="1875" spans="7:12">
      <c r="G1875" s="398"/>
      <c r="H1875" s="378"/>
      <c r="I1875" s="378"/>
      <c r="J1875" s="398"/>
      <c r="K1875" s="402"/>
      <c r="L1875" s="402"/>
    </row>
    <row r="1876" spans="7:12">
      <c r="G1876" s="398"/>
      <c r="H1876" s="378"/>
      <c r="I1876" s="378"/>
      <c r="J1876" s="398"/>
      <c r="K1876" s="402"/>
      <c r="L1876" s="402"/>
    </row>
    <row r="1877" spans="7:12">
      <c r="G1877" s="398"/>
      <c r="H1877" s="378"/>
      <c r="I1877" s="378"/>
      <c r="J1877" s="398"/>
      <c r="K1877" s="402"/>
      <c r="L1877" s="402"/>
    </row>
    <row r="1878" spans="7:12">
      <c r="G1878" s="398"/>
      <c r="H1878" s="378"/>
      <c r="I1878" s="378"/>
      <c r="J1878" s="398"/>
      <c r="K1878" s="402"/>
      <c r="L1878" s="402"/>
    </row>
    <row r="1879" spans="7:12">
      <c r="G1879" s="398"/>
      <c r="H1879" s="378"/>
      <c r="I1879" s="378"/>
      <c r="J1879" s="398"/>
      <c r="K1879" s="402"/>
      <c r="L1879" s="402"/>
    </row>
    <row r="1880" spans="7:12">
      <c r="G1880" s="398"/>
      <c r="H1880" s="378"/>
      <c r="I1880" s="378"/>
      <c r="J1880" s="398"/>
      <c r="K1880" s="402"/>
      <c r="L1880" s="402"/>
    </row>
    <row r="1881" spans="7:12">
      <c r="G1881" s="398"/>
      <c r="H1881" s="378"/>
      <c r="I1881" s="378"/>
      <c r="J1881" s="398"/>
      <c r="K1881" s="402"/>
      <c r="L1881" s="402"/>
    </row>
    <row r="1882" spans="7:12">
      <c r="G1882" s="398"/>
      <c r="H1882" s="378"/>
      <c r="I1882" s="378"/>
      <c r="J1882" s="398"/>
      <c r="K1882" s="402"/>
      <c r="L1882" s="402"/>
    </row>
    <row r="1883" spans="7:12">
      <c r="G1883" s="398"/>
      <c r="H1883" s="378"/>
      <c r="I1883" s="378"/>
      <c r="J1883" s="398"/>
      <c r="K1883" s="402"/>
      <c r="L1883" s="402"/>
    </row>
    <row r="1884" spans="7:12">
      <c r="G1884" s="398"/>
      <c r="H1884" s="378"/>
      <c r="I1884" s="378"/>
      <c r="J1884" s="398"/>
      <c r="K1884" s="402"/>
      <c r="L1884" s="402"/>
    </row>
    <row r="1885" spans="7:12">
      <c r="G1885" s="398"/>
      <c r="H1885" s="378"/>
      <c r="I1885" s="378"/>
      <c r="J1885" s="398"/>
      <c r="K1885" s="402"/>
      <c r="L1885" s="402"/>
    </row>
    <row r="1886" spans="7:12">
      <c r="G1886" s="398"/>
      <c r="H1886" s="378"/>
      <c r="I1886" s="378"/>
      <c r="J1886" s="398"/>
      <c r="K1886" s="402"/>
      <c r="L1886" s="402"/>
    </row>
    <row r="1887" spans="7:12">
      <c r="G1887" s="398"/>
      <c r="H1887" s="378"/>
      <c r="I1887" s="378"/>
      <c r="J1887" s="398"/>
      <c r="K1887" s="402"/>
      <c r="L1887" s="402"/>
    </row>
    <row r="1888" spans="7:12">
      <c r="G1888" s="398"/>
      <c r="H1888" s="378"/>
      <c r="I1888" s="378"/>
      <c r="J1888" s="398"/>
      <c r="K1888" s="402"/>
      <c r="L1888" s="402"/>
    </row>
    <row r="1889" spans="7:12">
      <c r="G1889" s="398"/>
      <c r="H1889" s="378"/>
      <c r="I1889" s="378"/>
      <c r="J1889" s="398"/>
      <c r="K1889" s="402"/>
      <c r="L1889" s="402"/>
    </row>
    <row r="1890" spans="7:12">
      <c r="G1890" s="398"/>
      <c r="H1890" s="378"/>
      <c r="I1890" s="378"/>
      <c r="J1890" s="398"/>
      <c r="K1890" s="402"/>
      <c r="L1890" s="402"/>
    </row>
    <row r="1891" spans="7:12">
      <c r="G1891" s="398"/>
      <c r="H1891" s="378"/>
      <c r="I1891" s="378"/>
      <c r="J1891" s="398"/>
      <c r="K1891" s="402"/>
      <c r="L1891" s="402"/>
    </row>
    <row r="1892" spans="7:12">
      <c r="G1892" s="398"/>
      <c r="H1892" s="378"/>
      <c r="I1892" s="378"/>
      <c r="J1892" s="398"/>
      <c r="K1892" s="402"/>
      <c r="L1892" s="402"/>
    </row>
    <row r="1893" spans="7:12">
      <c r="G1893" s="398"/>
      <c r="H1893" s="378"/>
      <c r="I1893" s="378"/>
      <c r="J1893" s="398"/>
      <c r="K1893" s="402"/>
      <c r="L1893" s="402"/>
    </row>
    <row r="1894" spans="7:12">
      <c r="G1894" s="398"/>
      <c r="H1894" s="378"/>
      <c r="I1894" s="378"/>
      <c r="J1894" s="398"/>
      <c r="K1894" s="402"/>
      <c r="L1894" s="402"/>
    </row>
    <row r="1895" spans="7:12">
      <c r="G1895" s="398"/>
      <c r="H1895" s="378"/>
      <c r="I1895" s="378"/>
      <c r="J1895" s="398"/>
      <c r="K1895" s="402"/>
      <c r="L1895" s="402"/>
    </row>
    <row r="1896" spans="7:12">
      <c r="G1896" s="398"/>
      <c r="H1896" s="378"/>
      <c r="I1896" s="378"/>
      <c r="J1896" s="398"/>
      <c r="K1896" s="402"/>
      <c r="L1896" s="402"/>
    </row>
    <row r="1897" spans="7:12">
      <c r="G1897" s="398"/>
      <c r="H1897" s="378"/>
      <c r="I1897" s="378"/>
      <c r="J1897" s="398"/>
      <c r="K1897" s="402"/>
      <c r="L1897" s="402"/>
    </row>
    <row r="1898" spans="7:12">
      <c r="G1898" s="398"/>
      <c r="H1898" s="378"/>
      <c r="I1898" s="378"/>
      <c r="J1898" s="398"/>
      <c r="K1898" s="402"/>
      <c r="L1898" s="402"/>
    </row>
    <row r="1899" spans="7:12">
      <c r="G1899" s="398"/>
      <c r="H1899" s="378"/>
      <c r="I1899" s="378"/>
      <c r="J1899" s="398"/>
      <c r="K1899" s="402"/>
      <c r="L1899" s="402"/>
    </row>
    <row r="1900" spans="7:12">
      <c r="G1900" s="398"/>
      <c r="H1900" s="378"/>
      <c r="I1900" s="378"/>
      <c r="J1900" s="398"/>
      <c r="K1900" s="402"/>
      <c r="L1900" s="402"/>
    </row>
    <row r="1901" spans="7:12">
      <c r="G1901" s="398"/>
      <c r="H1901" s="378"/>
      <c r="I1901" s="378"/>
      <c r="J1901" s="398"/>
      <c r="K1901" s="402"/>
      <c r="L1901" s="402"/>
    </row>
    <row r="1902" spans="7:12">
      <c r="G1902" s="398"/>
      <c r="H1902" s="378"/>
      <c r="I1902" s="378"/>
      <c r="J1902" s="398"/>
      <c r="K1902" s="402"/>
      <c r="L1902" s="402"/>
    </row>
    <row r="1903" spans="7:12">
      <c r="G1903" s="398"/>
      <c r="H1903" s="378"/>
      <c r="I1903" s="378"/>
      <c r="J1903" s="398"/>
      <c r="K1903" s="402"/>
      <c r="L1903" s="402"/>
    </row>
    <row r="1904" spans="7:12">
      <c r="G1904" s="398"/>
      <c r="H1904" s="378"/>
      <c r="I1904" s="378"/>
      <c r="J1904" s="398"/>
      <c r="K1904" s="402"/>
      <c r="L1904" s="402"/>
    </row>
    <row r="1905" spans="7:12">
      <c r="G1905" s="398"/>
      <c r="H1905" s="378"/>
      <c r="I1905" s="378"/>
      <c r="J1905" s="398"/>
      <c r="K1905" s="402"/>
      <c r="L1905" s="402"/>
    </row>
    <row r="1906" spans="7:12">
      <c r="G1906" s="398"/>
      <c r="H1906" s="378"/>
      <c r="I1906" s="378"/>
      <c r="J1906" s="398"/>
      <c r="K1906" s="402"/>
      <c r="L1906" s="402"/>
    </row>
    <row r="1907" spans="7:12">
      <c r="G1907" s="398"/>
      <c r="H1907" s="378"/>
      <c r="I1907" s="378"/>
      <c r="J1907" s="398"/>
      <c r="K1907" s="402"/>
      <c r="L1907" s="402"/>
    </row>
    <row r="1908" spans="7:12">
      <c r="G1908" s="398"/>
      <c r="H1908" s="378"/>
      <c r="I1908" s="378"/>
      <c r="J1908" s="398"/>
      <c r="K1908" s="402"/>
      <c r="L1908" s="402"/>
    </row>
    <row r="1909" spans="7:12">
      <c r="G1909" s="398"/>
      <c r="H1909" s="378"/>
      <c r="I1909" s="378"/>
      <c r="J1909" s="398"/>
      <c r="K1909" s="402"/>
      <c r="L1909" s="402"/>
    </row>
    <row r="1910" spans="7:12">
      <c r="G1910" s="398"/>
      <c r="H1910" s="378"/>
      <c r="I1910" s="378"/>
      <c r="J1910" s="398"/>
      <c r="K1910" s="402"/>
      <c r="L1910" s="402"/>
    </row>
    <row r="1911" spans="7:12">
      <c r="G1911" s="398"/>
      <c r="H1911" s="378"/>
      <c r="I1911" s="378"/>
      <c r="J1911" s="398"/>
      <c r="K1911" s="402"/>
      <c r="L1911" s="402"/>
    </row>
    <row r="1912" spans="7:12">
      <c r="G1912" s="398"/>
      <c r="H1912" s="378"/>
      <c r="I1912" s="378"/>
      <c r="J1912" s="398"/>
      <c r="K1912" s="402"/>
      <c r="L1912" s="402"/>
    </row>
    <row r="1913" spans="7:12">
      <c r="G1913" s="398"/>
      <c r="H1913" s="378"/>
      <c r="I1913" s="378"/>
      <c r="J1913" s="398"/>
      <c r="K1913" s="402"/>
      <c r="L1913" s="402"/>
    </row>
    <row r="1914" spans="7:12">
      <c r="G1914" s="398"/>
      <c r="H1914" s="378"/>
      <c r="I1914" s="378"/>
      <c r="J1914" s="398"/>
      <c r="K1914" s="402"/>
      <c r="L1914" s="402"/>
    </row>
    <row r="1915" spans="7:12">
      <c r="G1915" s="398"/>
      <c r="H1915" s="378"/>
      <c r="I1915" s="378"/>
      <c r="J1915" s="398"/>
      <c r="K1915" s="402"/>
      <c r="L1915" s="402"/>
    </row>
    <row r="1916" spans="7:12">
      <c r="G1916" s="398"/>
      <c r="H1916" s="378"/>
      <c r="I1916" s="378"/>
      <c r="J1916" s="398"/>
      <c r="K1916" s="402"/>
      <c r="L1916" s="402"/>
    </row>
    <row r="1917" spans="7:12">
      <c r="G1917" s="398"/>
      <c r="H1917" s="378"/>
      <c r="I1917" s="378"/>
      <c r="J1917" s="398"/>
      <c r="K1917" s="402"/>
      <c r="L1917" s="402"/>
    </row>
    <row r="1918" spans="7:12">
      <c r="G1918" s="398"/>
      <c r="H1918" s="378"/>
      <c r="I1918" s="378"/>
      <c r="J1918" s="398"/>
      <c r="K1918" s="402"/>
      <c r="L1918" s="402"/>
    </row>
    <row r="1919" spans="7:12">
      <c r="G1919" s="398"/>
      <c r="H1919" s="378"/>
      <c r="I1919" s="378"/>
      <c r="J1919" s="398"/>
      <c r="K1919" s="402"/>
      <c r="L1919" s="402"/>
    </row>
    <row r="1920" spans="7:12">
      <c r="G1920" s="398"/>
      <c r="H1920" s="378"/>
      <c r="I1920" s="378"/>
      <c r="J1920" s="398"/>
      <c r="K1920" s="402"/>
      <c r="L1920" s="402"/>
    </row>
    <row r="1921" spans="7:12">
      <c r="G1921" s="398"/>
      <c r="H1921" s="378"/>
      <c r="I1921" s="378"/>
      <c r="J1921" s="398"/>
      <c r="K1921" s="402"/>
      <c r="L1921" s="402"/>
    </row>
    <row r="1922" spans="7:12">
      <c r="G1922" s="398"/>
      <c r="H1922" s="378"/>
      <c r="I1922" s="378"/>
      <c r="J1922" s="398"/>
      <c r="K1922" s="402"/>
      <c r="L1922" s="402"/>
    </row>
    <row r="1923" spans="7:12">
      <c r="G1923" s="398"/>
      <c r="H1923" s="378"/>
      <c r="I1923" s="378"/>
      <c r="J1923" s="398"/>
      <c r="K1923" s="402"/>
      <c r="L1923" s="402"/>
    </row>
    <row r="1924" spans="7:12">
      <c r="G1924" s="398"/>
      <c r="H1924" s="378"/>
      <c r="I1924" s="378"/>
      <c r="J1924" s="398"/>
      <c r="K1924" s="402"/>
      <c r="L1924" s="402"/>
    </row>
    <row r="1925" spans="7:12">
      <c r="G1925" s="398"/>
      <c r="H1925" s="378"/>
      <c r="I1925" s="378"/>
      <c r="J1925" s="398"/>
      <c r="K1925" s="402"/>
      <c r="L1925" s="402"/>
    </row>
    <row r="1926" spans="7:12">
      <c r="G1926" s="398"/>
      <c r="H1926" s="378"/>
      <c r="I1926" s="378"/>
      <c r="J1926" s="398"/>
      <c r="K1926" s="402"/>
      <c r="L1926" s="402"/>
    </row>
    <row r="1927" spans="7:12">
      <c r="G1927" s="398"/>
      <c r="H1927" s="378"/>
      <c r="I1927" s="378"/>
      <c r="J1927" s="398"/>
      <c r="K1927" s="402"/>
      <c r="L1927" s="402"/>
    </row>
    <row r="1928" spans="7:12">
      <c r="G1928" s="398"/>
      <c r="H1928" s="378"/>
      <c r="I1928" s="378"/>
      <c r="J1928" s="398"/>
      <c r="K1928" s="402"/>
      <c r="L1928" s="402"/>
    </row>
    <row r="1929" spans="7:12">
      <c r="G1929" s="398"/>
      <c r="H1929" s="378"/>
      <c r="I1929" s="378"/>
      <c r="J1929" s="398"/>
      <c r="K1929" s="402"/>
      <c r="L1929" s="402"/>
    </row>
    <row r="1930" spans="7:12">
      <c r="G1930" s="398"/>
      <c r="H1930" s="378"/>
      <c r="I1930" s="378"/>
      <c r="J1930" s="398"/>
      <c r="K1930" s="402"/>
      <c r="L1930" s="402"/>
    </row>
    <row r="1931" spans="7:12">
      <c r="G1931" s="398"/>
      <c r="H1931" s="378"/>
      <c r="I1931" s="378"/>
      <c r="J1931" s="398"/>
      <c r="K1931" s="402"/>
      <c r="L1931" s="402"/>
    </row>
    <row r="1932" spans="7:12">
      <c r="G1932" s="398"/>
      <c r="H1932" s="378"/>
      <c r="I1932" s="378"/>
      <c r="J1932" s="398"/>
      <c r="K1932" s="402"/>
      <c r="L1932" s="402"/>
    </row>
    <row r="1933" spans="7:12">
      <c r="G1933" s="398"/>
      <c r="H1933" s="378"/>
      <c r="I1933" s="378"/>
      <c r="J1933" s="398"/>
      <c r="K1933" s="402"/>
      <c r="L1933" s="402"/>
    </row>
    <row r="1934" spans="7:12">
      <c r="G1934" s="398"/>
      <c r="H1934" s="378"/>
      <c r="I1934" s="378"/>
      <c r="J1934" s="398"/>
      <c r="K1934" s="402"/>
      <c r="L1934" s="402"/>
    </row>
    <row r="1935" spans="7:12">
      <c r="G1935" s="398"/>
      <c r="H1935" s="378"/>
      <c r="I1935" s="378"/>
      <c r="J1935" s="398"/>
      <c r="K1935" s="402"/>
      <c r="L1935" s="402"/>
    </row>
    <row r="1936" spans="7:12">
      <c r="G1936" s="398"/>
      <c r="H1936" s="378"/>
      <c r="I1936" s="378"/>
      <c r="J1936" s="398"/>
      <c r="K1936" s="402"/>
      <c r="L1936" s="402"/>
    </row>
    <row r="1937" spans="7:12">
      <c r="G1937" s="398"/>
      <c r="H1937" s="378"/>
      <c r="I1937" s="378"/>
      <c r="J1937" s="398"/>
      <c r="K1937" s="402"/>
      <c r="L1937" s="402"/>
    </row>
    <row r="1938" spans="7:12">
      <c r="G1938" s="398"/>
      <c r="H1938" s="378"/>
      <c r="I1938" s="378"/>
      <c r="J1938" s="398"/>
      <c r="K1938" s="402"/>
      <c r="L1938" s="402"/>
    </row>
    <row r="1939" spans="7:12">
      <c r="G1939" s="398"/>
      <c r="H1939" s="378"/>
      <c r="I1939" s="378"/>
      <c r="J1939" s="398"/>
      <c r="K1939" s="402"/>
      <c r="L1939" s="402"/>
    </row>
    <row r="1940" spans="7:12">
      <c r="G1940" s="398"/>
      <c r="H1940" s="378"/>
      <c r="I1940" s="378"/>
      <c r="J1940" s="398"/>
      <c r="K1940" s="402"/>
      <c r="L1940" s="402"/>
    </row>
    <row r="1941" spans="7:12">
      <c r="G1941" s="398"/>
      <c r="H1941" s="378"/>
      <c r="I1941" s="378"/>
      <c r="J1941" s="398"/>
      <c r="K1941" s="402"/>
      <c r="L1941" s="402"/>
    </row>
    <row r="1942" spans="7:12">
      <c r="G1942" s="398"/>
      <c r="H1942" s="378"/>
      <c r="I1942" s="378"/>
      <c r="J1942" s="398"/>
      <c r="K1942" s="402"/>
      <c r="L1942" s="402"/>
    </row>
    <row r="1943" spans="7:12">
      <c r="G1943" s="398"/>
      <c r="H1943" s="378"/>
      <c r="I1943" s="378"/>
      <c r="J1943" s="398"/>
      <c r="K1943" s="402"/>
      <c r="L1943" s="402"/>
    </row>
    <row r="1944" spans="7:12">
      <c r="G1944" s="398"/>
      <c r="H1944" s="378"/>
      <c r="I1944" s="378"/>
      <c r="J1944" s="398"/>
      <c r="K1944" s="402"/>
      <c r="L1944" s="402"/>
    </row>
    <row r="1945" spans="7:12">
      <c r="G1945" s="398"/>
      <c r="H1945" s="378"/>
      <c r="I1945" s="378"/>
      <c r="J1945" s="398"/>
      <c r="K1945" s="402"/>
      <c r="L1945" s="402"/>
    </row>
    <row r="1946" spans="7:12">
      <c r="G1946" s="398"/>
      <c r="H1946" s="378"/>
      <c r="I1946" s="378"/>
      <c r="J1946" s="398"/>
      <c r="K1946" s="402"/>
      <c r="L1946" s="402"/>
    </row>
    <row r="1947" spans="7:12">
      <c r="G1947" s="398"/>
      <c r="H1947" s="378"/>
      <c r="I1947" s="378"/>
      <c r="J1947" s="398"/>
      <c r="K1947" s="402"/>
      <c r="L1947" s="402"/>
    </row>
    <row r="1948" spans="7:12">
      <c r="G1948" s="398"/>
      <c r="H1948" s="378"/>
      <c r="I1948" s="378"/>
      <c r="J1948" s="398"/>
      <c r="K1948" s="402"/>
      <c r="L1948" s="402"/>
    </row>
    <row r="1949" spans="7:12">
      <c r="G1949" s="398"/>
      <c r="H1949" s="378"/>
      <c r="I1949" s="378"/>
      <c r="J1949" s="398"/>
      <c r="K1949" s="402"/>
      <c r="L1949" s="402"/>
    </row>
    <row r="1950" spans="7:12">
      <c r="G1950" s="398"/>
      <c r="H1950" s="378"/>
      <c r="I1950" s="378"/>
      <c r="J1950" s="398"/>
      <c r="K1950" s="402"/>
      <c r="L1950" s="402"/>
    </row>
    <row r="1951" spans="7:12">
      <c r="G1951" s="398"/>
      <c r="H1951" s="378"/>
      <c r="I1951" s="378"/>
      <c r="J1951" s="398"/>
      <c r="K1951" s="402"/>
      <c r="L1951" s="402"/>
    </row>
    <row r="1952" spans="7:12">
      <c r="G1952" s="398"/>
      <c r="H1952" s="378"/>
      <c r="I1952" s="378"/>
      <c r="J1952" s="398"/>
      <c r="K1952" s="402"/>
      <c r="L1952" s="402"/>
    </row>
    <row r="1953" spans="7:12">
      <c r="G1953" s="398"/>
      <c r="H1953" s="378"/>
      <c r="I1953" s="378"/>
      <c r="J1953" s="398"/>
      <c r="K1953" s="402"/>
      <c r="L1953" s="402"/>
    </row>
    <row r="1954" spans="7:12">
      <c r="G1954" s="398"/>
      <c r="H1954" s="378"/>
      <c r="I1954" s="378"/>
      <c r="J1954" s="398"/>
      <c r="K1954" s="402"/>
      <c r="L1954" s="402"/>
    </row>
    <row r="1955" spans="7:12">
      <c r="G1955" s="398"/>
      <c r="H1955" s="378"/>
      <c r="I1955" s="378"/>
      <c r="J1955" s="398"/>
      <c r="K1955" s="402"/>
      <c r="L1955" s="402"/>
    </row>
    <row r="1956" spans="7:12">
      <c r="G1956" s="398"/>
      <c r="H1956" s="378"/>
      <c r="I1956" s="378"/>
      <c r="J1956" s="398"/>
      <c r="K1956" s="402"/>
      <c r="L1956" s="402"/>
    </row>
    <row r="1957" spans="7:12">
      <c r="G1957" s="398"/>
      <c r="H1957" s="378"/>
      <c r="I1957" s="378"/>
      <c r="J1957" s="398"/>
      <c r="K1957" s="402"/>
      <c r="L1957" s="402"/>
    </row>
    <row r="1958" spans="7:12">
      <c r="G1958" s="398"/>
      <c r="H1958" s="378"/>
      <c r="I1958" s="378"/>
      <c r="J1958" s="398"/>
      <c r="K1958" s="402"/>
      <c r="L1958" s="402"/>
    </row>
    <row r="1959" spans="7:12">
      <c r="G1959" s="398"/>
      <c r="H1959" s="378"/>
      <c r="I1959" s="378"/>
      <c r="J1959" s="398"/>
      <c r="K1959" s="402"/>
      <c r="L1959" s="402"/>
    </row>
    <row r="1960" spans="7:12">
      <c r="G1960" s="398"/>
      <c r="H1960" s="378"/>
      <c r="I1960" s="378"/>
      <c r="J1960" s="398"/>
      <c r="K1960" s="402"/>
      <c r="L1960" s="402"/>
    </row>
    <row r="1961" spans="7:12">
      <c r="G1961" s="398"/>
      <c r="H1961" s="378"/>
      <c r="I1961" s="378"/>
      <c r="J1961" s="398"/>
      <c r="K1961" s="402"/>
      <c r="L1961" s="402"/>
    </row>
    <row r="1962" spans="7:12">
      <c r="G1962" s="398"/>
      <c r="H1962" s="378"/>
      <c r="I1962" s="378"/>
      <c r="J1962" s="398"/>
      <c r="K1962" s="402"/>
      <c r="L1962" s="402"/>
    </row>
    <row r="1963" spans="7:12">
      <c r="G1963" s="398"/>
      <c r="H1963" s="378"/>
      <c r="I1963" s="378"/>
      <c r="J1963" s="398"/>
      <c r="K1963" s="402"/>
      <c r="L1963" s="402"/>
    </row>
    <row r="1964" spans="7:12">
      <c r="G1964" s="398"/>
      <c r="H1964" s="378"/>
      <c r="I1964" s="378"/>
      <c r="J1964" s="398"/>
      <c r="K1964" s="402"/>
      <c r="L1964" s="402"/>
    </row>
    <row r="1965" spans="7:12">
      <c r="G1965" s="398"/>
      <c r="H1965" s="378"/>
      <c r="I1965" s="378"/>
      <c r="J1965" s="398"/>
      <c r="K1965" s="402"/>
      <c r="L1965" s="402"/>
    </row>
    <row r="1966" spans="7:12">
      <c r="G1966" s="398"/>
      <c r="H1966" s="378"/>
      <c r="I1966" s="378"/>
      <c r="J1966" s="398"/>
      <c r="K1966" s="402"/>
      <c r="L1966" s="402"/>
    </row>
    <row r="1967" spans="7:12">
      <c r="G1967" s="398"/>
      <c r="H1967" s="378"/>
      <c r="I1967" s="378"/>
      <c r="J1967" s="398"/>
      <c r="K1967" s="402"/>
      <c r="L1967" s="402"/>
    </row>
    <row r="1968" spans="7:12">
      <c r="G1968" s="398"/>
      <c r="H1968" s="378"/>
      <c r="I1968" s="378"/>
      <c r="J1968" s="398"/>
      <c r="K1968" s="402"/>
      <c r="L1968" s="402"/>
    </row>
    <row r="1969" spans="7:12">
      <c r="G1969" s="398"/>
      <c r="H1969" s="378"/>
      <c r="I1969" s="378"/>
      <c r="J1969" s="398"/>
      <c r="K1969" s="402"/>
      <c r="L1969" s="402"/>
    </row>
    <row r="1970" spans="7:12">
      <c r="G1970" s="398"/>
      <c r="H1970" s="378"/>
      <c r="I1970" s="378"/>
      <c r="J1970" s="398"/>
      <c r="K1970" s="402"/>
      <c r="L1970" s="402"/>
    </row>
    <row r="1971" spans="7:12">
      <c r="G1971" s="398"/>
      <c r="H1971" s="378"/>
      <c r="I1971" s="378"/>
      <c r="J1971" s="398"/>
      <c r="K1971" s="402"/>
      <c r="L1971" s="402"/>
    </row>
    <row r="1972" spans="7:12">
      <c r="G1972" s="398"/>
      <c r="H1972" s="378"/>
      <c r="I1972" s="378"/>
      <c r="J1972" s="398"/>
      <c r="K1972" s="402"/>
      <c r="L1972" s="402"/>
    </row>
    <row r="1973" spans="7:12">
      <c r="G1973" s="398"/>
      <c r="H1973" s="378"/>
      <c r="I1973" s="378"/>
      <c r="J1973" s="398"/>
      <c r="K1973" s="402"/>
      <c r="L1973" s="402"/>
    </row>
    <row r="1974" spans="7:12">
      <c r="G1974" s="398"/>
      <c r="H1974" s="378"/>
      <c r="I1974" s="378"/>
      <c r="J1974" s="398"/>
      <c r="K1974" s="402"/>
      <c r="L1974" s="402"/>
    </row>
    <row r="1975" spans="7:12">
      <c r="G1975" s="398"/>
      <c r="H1975" s="378"/>
      <c r="I1975" s="378"/>
      <c r="J1975" s="398"/>
      <c r="K1975" s="402"/>
      <c r="L1975" s="402"/>
    </row>
    <row r="1976" spans="7:12">
      <c r="G1976" s="398"/>
      <c r="H1976" s="378"/>
      <c r="I1976" s="378"/>
      <c r="J1976" s="398"/>
      <c r="K1976" s="402"/>
      <c r="L1976" s="402"/>
    </row>
    <row r="1977" spans="7:12">
      <c r="G1977" s="398"/>
      <c r="H1977" s="378"/>
      <c r="I1977" s="378"/>
      <c r="J1977" s="398"/>
      <c r="K1977" s="402"/>
      <c r="L1977" s="402"/>
    </row>
    <row r="1978" spans="7:12">
      <c r="G1978" s="398"/>
      <c r="H1978" s="378"/>
      <c r="I1978" s="378"/>
      <c r="J1978" s="398"/>
      <c r="K1978" s="402"/>
      <c r="L1978" s="402"/>
    </row>
    <row r="1979" spans="7:12">
      <c r="G1979" s="398"/>
      <c r="H1979" s="378"/>
      <c r="I1979" s="378"/>
      <c r="J1979" s="398"/>
      <c r="K1979" s="402"/>
      <c r="L1979" s="402"/>
    </row>
    <row r="1980" spans="7:12">
      <c r="G1980" s="398"/>
      <c r="H1980" s="378"/>
      <c r="I1980" s="378"/>
      <c r="J1980" s="398"/>
      <c r="K1980" s="402"/>
      <c r="L1980" s="402"/>
    </row>
    <row r="1981" spans="7:12">
      <c r="G1981" s="398"/>
      <c r="H1981" s="378"/>
      <c r="I1981" s="378"/>
      <c r="J1981" s="398"/>
      <c r="K1981" s="402"/>
      <c r="L1981" s="402"/>
    </row>
    <row r="1982" spans="7:12">
      <c r="G1982" s="398"/>
      <c r="H1982" s="378"/>
      <c r="I1982" s="378"/>
      <c r="J1982" s="398"/>
      <c r="K1982" s="402"/>
      <c r="L1982" s="402"/>
    </row>
    <row r="1983" spans="7:12">
      <c r="G1983" s="398"/>
      <c r="H1983" s="378"/>
      <c r="I1983" s="378"/>
      <c r="J1983" s="398"/>
      <c r="K1983" s="402"/>
      <c r="L1983" s="402"/>
    </row>
    <row r="1984" spans="7:12">
      <c r="G1984" s="398"/>
      <c r="H1984" s="378"/>
      <c r="I1984" s="378"/>
      <c r="J1984" s="398"/>
      <c r="K1984" s="402"/>
      <c r="L1984" s="402"/>
    </row>
    <row r="1985" spans="7:12">
      <c r="G1985" s="398"/>
      <c r="H1985" s="378"/>
      <c r="I1985" s="378"/>
      <c r="J1985" s="398"/>
      <c r="K1985" s="402"/>
      <c r="L1985" s="402"/>
    </row>
    <row r="1986" spans="7:12">
      <c r="G1986" s="398"/>
      <c r="H1986" s="378"/>
      <c r="I1986" s="378"/>
      <c r="J1986" s="398"/>
      <c r="K1986" s="402"/>
      <c r="L1986" s="402"/>
    </row>
    <row r="1987" spans="7:12">
      <c r="G1987" s="398"/>
      <c r="H1987" s="378"/>
      <c r="I1987" s="378"/>
      <c r="J1987" s="398"/>
      <c r="K1987" s="402"/>
      <c r="L1987" s="402"/>
    </row>
    <row r="1988" spans="7:12">
      <c r="G1988" s="398"/>
      <c r="H1988" s="378"/>
      <c r="I1988" s="378"/>
      <c r="J1988" s="398"/>
      <c r="K1988" s="402"/>
      <c r="L1988" s="402"/>
    </row>
    <row r="1989" spans="7:12">
      <c r="G1989" s="398"/>
      <c r="H1989" s="378"/>
      <c r="I1989" s="378"/>
      <c r="J1989" s="398"/>
      <c r="K1989" s="402"/>
      <c r="L1989" s="402"/>
    </row>
    <row r="1990" spans="7:12">
      <c r="G1990" s="398"/>
      <c r="H1990" s="378"/>
      <c r="I1990" s="378"/>
      <c r="J1990" s="398"/>
      <c r="K1990" s="402"/>
      <c r="L1990" s="402"/>
    </row>
    <row r="1991" spans="7:12">
      <c r="G1991" s="398"/>
      <c r="H1991" s="378"/>
      <c r="I1991" s="378"/>
      <c r="J1991" s="398"/>
      <c r="K1991" s="402"/>
      <c r="L1991" s="402"/>
    </row>
    <row r="1992" spans="7:12">
      <c r="G1992" s="398"/>
      <c r="H1992" s="378"/>
      <c r="I1992" s="378"/>
      <c r="J1992" s="398"/>
      <c r="K1992" s="402"/>
      <c r="L1992" s="402"/>
    </row>
    <row r="1993" spans="7:12">
      <c r="G1993" s="398"/>
      <c r="H1993" s="378"/>
      <c r="I1993" s="378"/>
      <c r="J1993" s="398"/>
      <c r="K1993" s="402"/>
      <c r="L1993" s="402"/>
    </row>
    <row r="1994" spans="7:12">
      <c r="G1994" s="398"/>
      <c r="H1994" s="378"/>
      <c r="I1994" s="378"/>
      <c r="J1994" s="398"/>
      <c r="K1994" s="402"/>
      <c r="L1994" s="402"/>
    </row>
    <row r="1995" spans="7:12">
      <c r="G1995" s="398"/>
      <c r="H1995" s="378"/>
      <c r="I1995" s="378"/>
      <c r="J1995" s="398"/>
      <c r="K1995" s="402"/>
      <c r="L1995" s="402"/>
    </row>
    <row r="1996" spans="7:12">
      <c r="G1996" s="398"/>
      <c r="H1996" s="378"/>
      <c r="I1996" s="378"/>
      <c r="J1996" s="398"/>
      <c r="K1996" s="402"/>
      <c r="L1996" s="402"/>
    </row>
    <row r="1997" spans="7:12">
      <c r="G1997" s="398"/>
      <c r="H1997" s="378"/>
      <c r="I1997" s="378"/>
      <c r="J1997" s="398"/>
      <c r="K1997" s="402"/>
      <c r="L1997" s="402"/>
    </row>
    <row r="1998" spans="7:12">
      <c r="G1998" s="398"/>
      <c r="H1998" s="378"/>
      <c r="I1998" s="378"/>
      <c r="J1998" s="398"/>
      <c r="K1998" s="402"/>
      <c r="L1998" s="402"/>
    </row>
    <row r="1999" spans="7:12">
      <c r="G1999" s="398"/>
      <c r="H1999" s="378"/>
      <c r="I1999" s="378"/>
      <c r="J1999" s="398"/>
      <c r="K1999" s="402"/>
      <c r="L1999" s="402"/>
    </row>
    <row r="2000" spans="7:12">
      <c r="G2000" s="398"/>
      <c r="H2000" s="378"/>
      <c r="I2000" s="378"/>
      <c r="J2000" s="398"/>
      <c r="K2000" s="402"/>
      <c r="L2000" s="402"/>
    </row>
    <row r="2001" spans="7:12">
      <c r="G2001" s="398"/>
      <c r="H2001" s="378"/>
      <c r="I2001" s="378"/>
      <c r="J2001" s="398"/>
      <c r="K2001" s="402"/>
      <c r="L2001" s="402"/>
    </row>
    <row r="2002" spans="7:12">
      <c r="G2002" s="398"/>
      <c r="H2002" s="378"/>
      <c r="I2002" s="378"/>
      <c r="J2002" s="398"/>
      <c r="K2002" s="402"/>
      <c r="L2002" s="402"/>
    </row>
    <row r="2003" spans="7:12">
      <c r="G2003" s="398"/>
      <c r="H2003" s="378"/>
      <c r="I2003" s="378"/>
      <c r="J2003" s="398"/>
      <c r="K2003" s="402"/>
      <c r="L2003" s="402"/>
    </row>
    <row r="2004" spans="7:12">
      <c r="G2004" s="398"/>
      <c r="H2004" s="378"/>
      <c r="I2004" s="378"/>
      <c r="J2004" s="398"/>
      <c r="K2004" s="402"/>
      <c r="L2004" s="402"/>
    </row>
    <row r="2005" spans="7:12">
      <c r="G2005" s="398"/>
      <c r="H2005" s="378"/>
      <c r="I2005" s="378"/>
      <c r="J2005" s="398"/>
      <c r="K2005" s="402"/>
      <c r="L2005" s="402"/>
    </row>
    <row r="2006" spans="7:12">
      <c r="G2006" s="398"/>
      <c r="H2006" s="378"/>
      <c r="I2006" s="378"/>
      <c r="J2006" s="398"/>
      <c r="K2006" s="402"/>
      <c r="L2006" s="402"/>
    </row>
    <row r="2007" spans="7:12">
      <c r="G2007" s="398"/>
      <c r="H2007" s="378"/>
      <c r="I2007" s="378"/>
      <c r="J2007" s="398"/>
      <c r="K2007" s="402"/>
      <c r="L2007" s="402"/>
    </row>
    <row r="2008" spans="7:12">
      <c r="G2008" s="398"/>
      <c r="H2008" s="378"/>
      <c r="I2008" s="378"/>
      <c r="J2008" s="398"/>
      <c r="K2008" s="402"/>
      <c r="L2008" s="402"/>
    </row>
    <row r="2009" spans="7:12">
      <c r="G2009" s="398"/>
      <c r="H2009" s="378"/>
      <c r="I2009" s="378"/>
      <c r="J2009" s="398"/>
      <c r="K2009" s="402"/>
      <c r="L2009" s="402"/>
    </row>
    <row r="2010" spans="7:12">
      <c r="G2010" s="398"/>
      <c r="H2010" s="378"/>
      <c r="I2010" s="378"/>
      <c r="J2010" s="398"/>
      <c r="K2010" s="402"/>
      <c r="L2010" s="402"/>
    </row>
    <row r="2011" spans="7:12">
      <c r="G2011" s="398"/>
      <c r="H2011" s="378"/>
      <c r="I2011" s="378"/>
      <c r="J2011" s="398"/>
      <c r="K2011" s="402"/>
      <c r="L2011" s="402"/>
    </row>
    <row r="2012" spans="7:12">
      <c r="G2012" s="398"/>
      <c r="H2012" s="378"/>
      <c r="I2012" s="378"/>
      <c r="J2012" s="398"/>
      <c r="K2012" s="402"/>
      <c r="L2012" s="402"/>
    </row>
    <row r="2013" spans="7:12">
      <c r="G2013" s="398"/>
      <c r="H2013" s="378"/>
      <c r="I2013" s="378"/>
      <c r="J2013" s="398"/>
      <c r="K2013" s="402"/>
      <c r="L2013" s="402"/>
    </row>
    <row r="2014" spans="7:12">
      <c r="G2014" s="398"/>
      <c r="H2014" s="378"/>
      <c r="I2014" s="378"/>
      <c r="J2014" s="398"/>
      <c r="K2014" s="402"/>
      <c r="L2014" s="402"/>
    </row>
    <row r="2015" spans="7:12">
      <c r="G2015" s="398"/>
      <c r="H2015" s="378"/>
      <c r="I2015" s="378"/>
      <c r="J2015" s="398"/>
      <c r="K2015" s="402"/>
      <c r="L2015" s="402"/>
    </row>
    <row r="2016" spans="7:12">
      <c r="G2016" s="398"/>
      <c r="H2016" s="378"/>
      <c r="I2016" s="378"/>
      <c r="J2016" s="398"/>
      <c r="K2016" s="402"/>
      <c r="L2016" s="402"/>
    </row>
    <row r="2017" spans="7:12">
      <c r="G2017" s="398"/>
      <c r="H2017" s="378"/>
      <c r="I2017" s="378"/>
      <c r="J2017" s="398"/>
      <c r="K2017" s="402"/>
      <c r="L2017" s="402"/>
    </row>
    <row r="2018" spans="7:12">
      <c r="G2018" s="398"/>
      <c r="H2018" s="378"/>
      <c r="I2018" s="378"/>
      <c r="J2018" s="398"/>
      <c r="K2018" s="402"/>
      <c r="L2018" s="402"/>
    </row>
    <row r="2019" spans="7:12">
      <c r="G2019" s="398"/>
      <c r="H2019" s="378"/>
      <c r="I2019" s="378"/>
      <c r="J2019" s="398"/>
      <c r="K2019" s="402"/>
      <c r="L2019" s="402"/>
    </row>
    <row r="2020" spans="7:12">
      <c r="G2020" s="398"/>
      <c r="H2020" s="378"/>
      <c r="I2020" s="378"/>
      <c r="J2020" s="398"/>
      <c r="K2020" s="402"/>
      <c r="L2020" s="402"/>
    </row>
    <row r="2021" spans="7:12">
      <c r="G2021" s="398"/>
      <c r="H2021" s="378"/>
      <c r="I2021" s="378"/>
      <c r="J2021" s="398"/>
      <c r="K2021" s="402"/>
      <c r="L2021" s="402"/>
    </row>
    <row r="2022" spans="7:12">
      <c r="G2022" s="398"/>
      <c r="H2022" s="378"/>
      <c r="I2022" s="378"/>
      <c r="J2022" s="398"/>
      <c r="K2022" s="402"/>
      <c r="L2022" s="402"/>
    </row>
    <row r="2023" spans="7:12">
      <c r="G2023" s="398"/>
      <c r="H2023" s="378"/>
      <c r="I2023" s="378"/>
      <c r="J2023" s="398"/>
      <c r="K2023" s="402"/>
      <c r="L2023" s="402"/>
    </row>
    <row r="2024" spans="7:12">
      <c r="G2024" s="398"/>
      <c r="H2024" s="378"/>
      <c r="I2024" s="378"/>
      <c r="J2024" s="398"/>
      <c r="K2024" s="402"/>
      <c r="L2024" s="402"/>
    </row>
    <row r="2025" spans="7:12">
      <c r="G2025" s="398"/>
      <c r="H2025" s="378"/>
      <c r="I2025" s="378"/>
      <c r="J2025" s="398"/>
      <c r="K2025" s="402"/>
      <c r="L2025" s="402"/>
    </row>
    <row r="2026" spans="7:12">
      <c r="G2026" s="398"/>
      <c r="H2026" s="378"/>
      <c r="I2026" s="378"/>
      <c r="J2026" s="398"/>
      <c r="K2026" s="402"/>
      <c r="L2026" s="402"/>
    </row>
    <row r="2027" spans="7:12">
      <c r="G2027" s="398"/>
      <c r="H2027" s="378"/>
      <c r="I2027" s="378"/>
      <c r="J2027" s="398"/>
      <c r="K2027" s="402"/>
      <c r="L2027" s="402"/>
    </row>
    <row r="2028" spans="7:12">
      <c r="G2028" s="398"/>
      <c r="H2028" s="378"/>
      <c r="I2028" s="378"/>
      <c r="J2028" s="398"/>
      <c r="K2028" s="402"/>
      <c r="L2028" s="402"/>
    </row>
    <row r="2029" spans="7:12">
      <c r="G2029" s="398"/>
      <c r="H2029" s="378"/>
      <c r="I2029" s="378"/>
      <c r="J2029" s="398"/>
      <c r="K2029" s="402"/>
      <c r="L2029" s="402"/>
    </row>
    <row r="2030" spans="7:12">
      <c r="G2030" s="398"/>
      <c r="H2030" s="378"/>
      <c r="I2030" s="378"/>
      <c r="J2030" s="398"/>
      <c r="K2030" s="402"/>
      <c r="L2030" s="402"/>
    </row>
    <row r="2031" spans="7:12">
      <c r="G2031" s="398"/>
      <c r="H2031" s="378"/>
      <c r="I2031" s="378"/>
      <c r="J2031" s="398"/>
      <c r="K2031" s="402"/>
      <c r="L2031" s="402"/>
    </row>
    <row r="2032" spans="7:12">
      <c r="G2032" s="398"/>
      <c r="H2032" s="378"/>
      <c r="I2032" s="378"/>
      <c r="J2032" s="398"/>
      <c r="K2032" s="402"/>
      <c r="L2032" s="402"/>
    </row>
    <row r="2033" spans="7:12">
      <c r="G2033" s="398"/>
      <c r="H2033" s="378"/>
      <c r="I2033" s="378"/>
      <c r="J2033" s="398"/>
      <c r="K2033" s="402"/>
      <c r="L2033" s="402"/>
    </row>
    <row r="2034" spans="7:12">
      <c r="G2034" s="398"/>
      <c r="H2034" s="378"/>
      <c r="I2034" s="378"/>
      <c r="J2034" s="398"/>
      <c r="K2034" s="402"/>
      <c r="L2034" s="402"/>
    </row>
    <row r="2035" spans="7:12">
      <c r="G2035" s="398"/>
      <c r="H2035" s="378"/>
      <c r="I2035" s="378"/>
      <c r="J2035" s="398"/>
      <c r="K2035" s="402"/>
      <c r="L2035" s="402"/>
    </row>
    <row r="2036" spans="7:12">
      <c r="G2036" s="398"/>
      <c r="H2036" s="378"/>
      <c r="I2036" s="378"/>
      <c r="J2036" s="398"/>
      <c r="K2036" s="402"/>
      <c r="L2036" s="402"/>
    </row>
    <row r="2037" spans="7:12">
      <c r="G2037" s="398"/>
      <c r="H2037" s="378"/>
      <c r="I2037" s="378"/>
      <c r="J2037" s="398"/>
      <c r="K2037" s="402"/>
      <c r="L2037" s="402"/>
    </row>
    <row r="2038" spans="7:12">
      <c r="G2038" s="398"/>
      <c r="H2038" s="378"/>
      <c r="I2038" s="378"/>
      <c r="J2038" s="398"/>
      <c r="K2038" s="402"/>
      <c r="L2038" s="402"/>
    </row>
    <row r="2039" spans="7:12">
      <c r="G2039" s="398"/>
      <c r="H2039" s="378"/>
      <c r="I2039" s="378"/>
      <c r="J2039" s="398"/>
      <c r="K2039" s="402"/>
      <c r="L2039" s="402"/>
    </row>
    <row r="2040" spans="7:12">
      <c r="G2040" s="398"/>
      <c r="H2040" s="378"/>
      <c r="I2040" s="378"/>
      <c r="J2040" s="398"/>
      <c r="K2040" s="402"/>
      <c r="L2040" s="402"/>
    </row>
    <row r="2041" spans="7:12">
      <c r="G2041" s="398"/>
      <c r="H2041" s="378"/>
      <c r="I2041" s="378"/>
      <c r="J2041" s="398"/>
      <c r="K2041" s="402"/>
      <c r="L2041" s="402"/>
    </row>
    <row r="2042" spans="7:12">
      <c r="G2042" s="398"/>
      <c r="H2042" s="378"/>
      <c r="I2042" s="378"/>
      <c r="J2042" s="398"/>
      <c r="K2042" s="402"/>
      <c r="L2042" s="402"/>
    </row>
    <row r="2043" spans="7:12">
      <c r="G2043" s="398"/>
      <c r="H2043" s="378"/>
      <c r="I2043" s="378"/>
      <c r="J2043" s="398"/>
      <c r="K2043" s="402"/>
      <c r="L2043" s="402"/>
    </row>
    <row r="2044" spans="7:12">
      <c r="G2044" s="398"/>
      <c r="H2044" s="378"/>
      <c r="I2044" s="378"/>
      <c r="J2044" s="398"/>
      <c r="K2044" s="402"/>
      <c r="L2044" s="402"/>
    </row>
    <row r="2045" spans="7:12">
      <c r="G2045" s="398"/>
      <c r="H2045" s="378"/>
      <c r="I2045" s="378"/>
      <c r="J2045" s="398"/>
      <c r="K2045" s="402"/>
      <c r="L2045" s="402"/>
    </row>
    <row r="2046" spans="7:12">
      <c r="G2046" s="398"/>
      <c r="H2046" s="378"/>
      <c r="I2046" s="378"/>
      <c r="J2046" s="398"/>
      <c r="K2046" s="402"/>
      <c r="L2046" s="402"/>
    </row>
    <row r="2047" spans="7:12">
      <c r="G2047" s="398"/>
      <c r="H2047" s="378"/>
      <c r="I2047" s="378"/>
      <c r="J2047" s="398"/>
      <c r="K2047" s="402"/>
      <c r="L2047" s="402"/>
    </row>
    <row r="2048" spans="7:12">
      <c r="G2048" s="398"/>
      <c r="H2048" s="378"/>
      <c r="I2048" s="378"/>
      <c r="J2048" s="398"/>
      <c r="K2048" s="402"/>
      <c r="L2048" s="402"/>
    </row>
    <row r="2049" spans="7:12">
      <c r="G2049" s="398"/>
      <c r="H2049" s="378"/>
      <c r="I2049" s="378"/>
      <c r="J2049" s="398"/>
      <c r="K2049" s="402"/>
      <c r="L2049" s="402"/>
    </row>
    <row r="2050" spans="7:12">
      <c r="G2050" s="398"/>
      <c r="H2050" s="378"/>
      <c r="I2050" s="378"/>
      <c r="J2050" s="398"/>
      <c r="K2050" s="402"/>
      <c r="L2050" s="402"/>
    </row>
    <row r="2051" spans="7:12">
      <c r="G2051" s="398"/>
      <c r="H2051" s="378"/>
      <c r="I2051" s="378"/>
      <c r="J2051" s="398"/>
      <c r="K2051" s="402"/>
      <c r="L2051" s="402"/>
    </row>
    <row r="2052" spans="7:12">
      <c r="G2052" s="398"/>
      <c r="H2052" s="378"/>
      <c r="I2052" s="378"/>
      <c r="J2052" s="398"/>
      <c r="K2052" s="402"/>
      <c r="L2052" s="402"/>
    </row>
    <row r="2053" spans="7:12">
      <c r="G2053" s="398"/>
      <c r="H2053" s="378"/>
      <c r="I2053" s="378"/>
      <c r="J2053" s="398"/>
      <c r="K2053" s="402"/>
      <c r="L2053" s="402"/>
    </row>
    <row r="2054" spans="7:12">
      <c r="G2054" s="398"/>
      <c r="H2054" s="378"/>
      <c r="I2054" s="378"/>
      <c r="J2054" s="398"/>
      <c r="K2054" s="402"/>
      <c r="L2054" s="402"/>
    </row>
    <row r="2055" spans="7:12">
      <c r="G2055" s="398"/>
      <c r="H2055" s="378"/>
      <c r="I2055" s="378"/>
      <c r="J2055" s="398"/>
      <c r="K2055" s="402"/>
      <c r="L2055" s="402"/>
    </row>
    <row r="2056" spans="7:12">
      <c r="G2056" s="398"/>
      <c r="H2056" s="378"/>
      <c r="I2056" s="378"/>
      <c r="J2056" s="398"/>
      <c r="K2056" s="402"/>
      <c r="L2056" s="402"/>
    </row>
    <row r="2057" spans="7:12">
      <c r="G2057" s="398"/>
      <c r="H2057" s="378"/>
      <c r="I2057" s="378"/>
      <c r="J2057" s="398"/>
      <c r="K2057" s="402"/>
      <c r="L2057" s="402"/>
    </row>
    <row r="2058" spans="7:12">
      <c r="G2058" s="398"/>
      <c r="H2058" s="378"/>
      <c r="I2058" s="378"/>
      <c r="J2058" s="398"/>
      <c r="K2058" s="402"/>
      <c r="L2058" s="402"/>
    </row>
    <row r="2059" spans="7:12">
      <c r="G2059" s="398"/>
      <c r="H2059" s="378"/>
      <c r="I2059" s="378"/>
      <c r="J2059" s="398"/>
      <c r="K2059" s="402"/>
      <c r="L2059" s="402"/>
    </row>
    <row r="2060" spans="7:12">
      <c r="G2060" s="398"/>
      <c r="H2060" s="378"/>
      <c r="I2060" s="378"/>
      <c r="J2060" s="398"/>
      <c r="K2060" s="402"/>
      <c r="L2060" s="402"/>
    </row>
    <row r="2061" spans="7:12">
      <c r="G2061" s="398"/>
      <c r="H2061" s="378"/>
      <c r="I2061" s="378"/>
      <c r="J2061" s="398"/>
      <c r="K2061" s="402"/>
      <c r="L2061" s="402"/>
    </row>
    <row r="2062" spans="7:12">
      <c r="G2062" s="398"/>
      <c r="H2062" s="378"/>
      <c r="I2062" s="378"/>
      <c r="J2062" s="398"/>
      <c r="K2062" s="402"/>
      <c r="L2062" s="402"/>
    </row>
    <row r="2063" spans="7:12">
      <c r="G2063" s="398"/>
      <c r="H2063" s="378"/>
      <c r="I2063" s="378"/>
      <c r="J2063" s="398"/>
      <c r="K2063" s="402"/>
      <c r="L2063" s="402"/>
    </row>
    <row r="2064" spans="7:12">
      <c r="G2064" s="398"/>
      <c r="H2064" s="378"/>
      <c r="I2064" s="378"/>
      <c r="J2064" s="398"/>
      <c r="K2064" s="402"/>
      <c r="L2064" s="402"/>
    </row>
    <row r="2065" spans="7:12">
      <c r="G2065" s="398"/>
      <c r="H2065" s="378"/>
      <c r="I2065" s="378"/>
      <c r="J2065" s="398"/>
      <c r="K2065" s="402"/>
      <c r="L2065" s="402"/>
    </row>
    <row r="2066" spans="7:12">
      <c r="G2066" s="398"/>
      <c r="H2066" s="378"/>
      <c r="I2066" s="378"/>
      <c r="J2066" s="398"/>
      <c r="K2066" s="402"/>
      <c r="L2066" s="402"/>
    </row>
    <row r="2067" spans="7:12">
      <c r="G2067" s="398"/>
      <c r="H2067" s="378"/>
      <c r="I2067" s="378"/>
      <c r="J2067" s="398"/>
      <c r="K2067" s="402"/>
      <c r="L2067" s="402"/>
    </row>
    <row r="2068" spans="7:12">
      <c r="G2068" s="398"/>
      <c r="H2068" s="378"/>
      <c r="I2068" s="378"/>
      <c r="J2068" s="398"/>
      <c r="K2068" s="402"/>
      <c r="L2068" s="402"/>
    </row>
    <row r="2069" spans="7:12">
      <c r="G2069" s="398"/>
      <c r="H2069" s="378"/>
      <c r="I2069" s="378"/>
      <c r="J2069" s="398"/>
      <c r="K2069" s="402"/>
      <c r="L2069" s="402"/>
    </row>
    <row r="2070" spans="7:12">
      <c r="G2070" s="398"/>
      <c r="H2070" s="378"/>
      <c r="I2070" s="378"/>
      <c r="J2070" s="398"/>
      <c r="K2070" s="402"/>
      <c r="L2070" s="402"/>
    </row>
    <row r="2071" spans="7:12">
      <c r="G2071" s="398"/>
      <c r="H2071" s="378"/>
      <c r="I2071" s="378"/>
      <c r="J2071" s="398"/>
      <c r="K2071" s="402"/>
      <c r="L2071" s="402"/>
    </row>
    <row r="2072" spans="7:12">
      <c r="G2072" s="398"/>
      <c r="H2072" s="378"/>
      <c r="I2072" s="378"/>
      <c r="J2072" s="398"/>
      <c r="K2072" s="402"/>
      <c r="L2072" s="402"/>
    </row>
    <row r="2073" spans="7:12">
      <c r="G2073" s="398"/>
      <c r="H2073" s="378"/>
      <c r="I2073" s="378"/>
      <c r="J2073" s="398"/>
      <c r="K2073" s="402"/>
      <c r="L2073" s="402"/>
    </row>
    <row r="2074" spans="7:12">
      <c r="G2074" s="398"/>
      <c r="H2074" s="378"/>
      <c r="I2074" s="378"/>
      <c r="J2074" s="398"/>
      <c r="K2074" s="402"/>
      <c r="L2074" s="402"/>
    </row>
    <row r="2075" spans="7:12">
      <c r="G2075" s="398"/>
      <c r="H2075" s="378"/>
      <c r="I2075" s="378"/>
      <c r="J2075" s="398"/>
      <c r="K2075" s="402"/>
      <c r="L2075" s="402"/>
    </row>
    <row r="2076" spans="7:12">
      <c r="G2076" s="398"/>
      <c r="H2076" s="378"/>
      <c r="I2076" s="378"/>
      <c r="J2076" s="398"/>
      <c r="K2076" s="402"/>
      <c r="L2076" s="402"/>
    </row>
    <row r="2077" spans="7:12">
      <c r="G2077" s="398"/>
      <c r="H2077" s="378"/>
      <c r="I2077" s="378"/>
      <c r="J2077" s="398"/>
      <c r="K2077" s="402"/>
      <c r="L2077" s="402"/>
    </row>
    <row r="2078" spans="7:12">
      <c r="G2078" s="398"/>
      <c r="H2078" s="378"/>
      <c r="I2078" s="378"/>
      <c r="J2078" s="398"/>
      <c r="K2078" s="402"/>
      <c r="L2078" s="402"/>
    </row>
    <row r="2079" spans="7:12">
      <c r="G2079" s="398"/>
      <c r="H2079" s="378"/>
      <c r="I2079" s="378"/>
      <c r="J2079" s="398"/>
      <c r="K2079" s="402"/>
      <c r="L2079" s="402"/>
    </row>
    <row r="2080" spans="7:12">
      <c r="G2080" s="398"/>
      <c r="H2080" s="378"/>
      <c r="I2080" s="378"/>
      <c r="J2080" s="398"/>
      <c r="K2080" s="402"/>
      <c r="L2080" s="402"/>
    </row>
    <row r="2081" spans="7:12">
      <c r="G2081" s="398"/>
      <c r="H2081" s="378"/>
      <c r="I2081" s="378"/>
      <c r="J2081" s="398"/>
      <c r="K2081" s="402"/>
      <c r="L2081" s="402"/>
    </row>
    <row r="2082" spans="7:12">
      <c r="G2082" s="398"/>
      <c r="H2082" s="378"/>
      <c r="I2082" s="378"/>
      <c r="J2082" s="398"/>
      <c r="K2082" s="402"/>
      <c r="L2082" s="402"/>
    </row>
    <row r="2083" spans="7:12">
      <c r="G2083" s="398"/>
      <c r="H2083" s="378"/>
      <c r="I2083" s="378"/>
      <c r="J2083" s="398"/>
      <c r="K2083" s="402"/>
      <c r="L2083" s="402"/>
    </row>
    <row r="2084" spans="7:12">
      <c r="G2084" s="398"/>
      <c r="H2084" s="378"/>
      <c r="I2084" s="378"/>
      <c r="J2084" s="398"/>
      <c r="K2084" s="402"/>
      <c r="L2084" s="402"/>
    </row>
    <row r="2085" spans="7:12">
      <c r="G2085" s="398"/>
      <c r="H2085" s="378"/>
      <c r="I2085" s="378"/>
      <c r="J2085" s="398"/>
      <c r="K2085" s="402"/>
      <c r="L2085" s="402"/>
    </row>
    <row r="2086" spans="7:12">
      <c r="G2086" s="398"/>
      <c r="H2086" s="378"/>
      <c r="I2086" s="378"/>
      <c r="J2086" s="398"/>
      <c r="K2086" s="402"/>
      <c r="L2086" s="402"/>
    </row>
    <row r="2087" spans="7:12">
      <c r="G2087" s="398"/>
      <c r="H2087" s="378"/>
      <c r="I2087" s="378"/>
      <c r="J2087" s="398"/>
      <c r="K2087" s="402"/>
      <c r="L2087" s="402"/>
    </row>
    <row r="2088" spans="7:12">
      <c r="G2088" s="398"/>
      <c r="H2088" s="378"/>
      <c r="I2088" s="378"/>
      <c r="J2088" s="398"/>
      <c r="K2088" s="402"/>
      <c r="L2088" s="402"/>
    </row>
    <row r="2089" spans="7:12">
      <c r="G2089" s="398"/>
      <c r="H2089" s="378"/>
      <c r="I2089" s="378"/>
      <c r="J2089" s="398"/>
      <c r="K2089" s="402"/>
      <c r="L2089" s="402"/>
    </row>
    <row r="2090" spans="7:12">
      <c r="G2090" s="398"/>
      <c r="H2090" s="378"/>
      <c r="I2090" s="378"/>
      <c r="J2090" s="398"/>
      <c r="K2090" s="402"/>
      <c r="L2090" s="402"/>
    </row>
    <row r="2091" spans="7:12">
      <c r="G2091" s="398"/>
      <c r="H2091" s="378"/>
      <c r="I2091" s="378"/>
      <c r="J2091" s="398"/>
      <c r="K2091" s="402"/>
      <c r="L2091" s="402"/>
    </row>
    <row r="2092" spans="7:12">
      <c r="G2092" s="398"/>
      <c r="H2092" s="378"/>
      <c r="I2092" s="378"/>
      <c r="J2092" s="398"/>
      <c r="K2092" s="402"/>
      <c r="L2092" s="402"/>
    </row>
    <row r="2093" spans="7:12">
      <c r="G2093" s="398"/>
      <c r="H2093" s="378"/>
      <c r="I2093" s="378"/>
      <c r="J2093" s="398"/>
      <c r="K2093" s="402"/>
      <c r="L2093" s="402"/>
    </row>
    <row r="2094" spans="7:12">
      <c r="G2094" s="398"/>
      <c r="H2094" s="378"/>
      <c r="I2094" s="378"/>
      <c r="J2094" s="398"/>
      <c r="K2094" s="402"/>
      <c r="L2094" s="402"/>
    </row>
    <row r="2095" spans="7:12">
      <c r="G2095" s="398"/>
      <c r="H2095" s="378"/>
      <c r="I2095" s="378"/>
      <c r="J2095" s="398"/>
      <c r="K2095" s="402"/>
      <c r="L2095" s="402"/>
    </row>
    <row r="2096" spans="7:12">
      <c r="G2096" s="398"/>
      <c r="H2096" s="378"/>
      <c r="I2096" s="378"/>
      <c r="J2096" s="398"/>
      <c r="K2096" s="402"/>
      <c r="L2096" s="402"/>
    </row>
    <row r="2097" spans="7:12">
      <c r="G2097" s="398"/>
      <c r="H2097" s="378"/>
      <c r="I2097" s="378"/>
      <c r="J2097" s="398"/>
      <c r="K2097" s="402"/>
      <c r="L2097" s="402"/>
    </row>
    <row r="2098" spans="7:12">
      <c r="G2098" s="398"/>
      <c r="H2098" s="378"/>
      <c r="I2098" s="378"/>
      <c r="J2098" s="398"/>
      <c r="K2098" s="402"/>
      <c r="L2098" s="402"/>
    </row>
    <row r="2099" spans="7:12">
      <c r="G2099" s="398"/>
      <c r="H2099" s="378"/>
      <c r="I2099" s="378"/>
      <c r="J2099" s="398"/>
      <c r="K2099" s="402"/>
      <c r="L2099" s="402"/>
    </row>
    <row r="2100" spans="7:12">
      <c r="G2100" s="398"/>
      <c r="H2100" s="378"/>
      <c r="I2100" s="378"/>
      <c r="J2100" s="398"/>
      <c r="K2100" s="402"/>
      <c r="L2100" s="402"/>
    </row>
    <row r="2101" spans="7:12">
      <c r="G2101" s="398"/>
      <c r="H2101" s="378"/>
      <c r="I2101" s="378"/>
      <c r="J2101" s="398"/>
      <c r="K2101" s="402"/>
      <c r="L2101" s="402"/>
    </row>
    <row r="2102" spans="7:12">
      <c r="G2102" s="398"/>
      <c r="H2102" s="378"/>
      <c r="I2102" s="378"/>
      <c r="J2102" s="398"/>
      <c r="K2102" s="402"/>
      <c r="L2102" s="402"/>
    </row>
    <row r="2103" spans="7:12">
      <c r="G2103" s="398"/>
      <c r="H2103" s="378"/>
      <c r="I2103" s="378"/>
      <c r="J2103" s="398"/>
      <c r="K2103" s="402"/>
      <c r="L2103" s="402"/>
    </row>
    <row r="2104" spans="7:12">
      <c r="G2104" s="398"/>
      <c r="H2104" s="378"/>
      <c r="I2104" s="378"/>
      <c r="J2104" s="398"/>
      <c r="K2104" s="402"/>
      <c r="L2104" s="402"/>
    </row>
    <row r="2105" spans="7:12">
      <c r="G2105" s="398"/>
      <c r="H2105" s="378"/>
      <c r="I2105" s="378"/>
      <c r="J2105" s="398"/>
      <c r="K2105" s="402"/>
      <c r="L2105" s="402"/>
    </row>
    <row r="2106" spans="7:12">
      <c r="G2106" s="398"/>
      <c r="H2106" s="378"/>
      <c r="I2106" s="378"/>
      <c r="J2106" s="398"/>
      <c r="K2106" s="402"/>
      <c r="L2106" s="402"/>
    </row>
    <row r="2107" spans="7:12">
      <c r="G2107" s="398"/>
      <c r="H2107" s="378"/>
      <c r="I2107" s="378"/>
      <c r="J2107" s="398"/>
      <c r="K2107" s="402"/>
      <c r="L2107" s="402"/>
    </row>
    <row r="2108" spans="7:12">
      <c r="G2108" s="398"/>
      <c r="H2108" s="378"/>
      <c r="I2108" s="378"/>
      <c r="J2108" s="398"/>
      <c r="K2108" s="402"/>
      <c r="L2108" s="402"/>
    </row>
    <row r="2109" spans="7:12">
      <c r="G2109" s="398"/>
      <c r="H2109" s="378"/>
      <c r="I2109" s="378"/>
      <c r="J2109" s="398"/>
      <c r="K2109" s="402"/>
      <c r="L2109" s="402"/>
    </row>
    <row r="2110" spans="7:12">
      <c r="G2110" s="398"/>
      <c r="H2110" s="378"/>
      <c r="I2110" s="378"/>
      <c r="J2110" s="398"/>
      <c r="K2110" s="402"/>
      <c r="L2110" s="402"/>
    </row>
    <row r="2111" spans="7:12">
      <c r="G2111" s="398"/>
      <c r="H2111" s="378"/>
      <c r="I2111" s="378"/>
      <c r="J2111" s="398"/>
      <c r="K2111" s="402"/>
      <c r="L2111" s="402"/>
    </row>
    <row r="2112" spans="7:12">
      <c r="G2112" s="398"/>
      <c r="H2112" s="378"/>
      <c r="I2112" s="378"/>
      <c r="J2112" s="398"/>
      <c r="K2112" s="402"/>
      <c r="L2112" s="402"/>
    </row>
    <row r="2113" spans="7:12">
      <c r="G2113" s="398"/>
      <c r="H2113" s="378"/>
      <c r="I2113" s="378"/>
      <c r="J2113" s="398"/>
      <c r="K2113" s="402"/>
      <c r="L2113" s="402"/>
    </row>
    <row r="2114" spans="7:12">
      <c r="G2114" s="398"/>
      <c r="H2114" s="378"/>
      <c r="I2114" s="378"/>
      <c r="J2114" s="398"/>
      <c r="K2114" s="402"/>
      <c r="L2114" s="402"/>
    </row>
    <row r="2115" spans="7:12">
      <c r="G2115" s="398"/>
      <c r="H2115" s="378"/>
    </row>
    <row r="2116" spans="7:12">
      <c r="G2116" s="398"/>
      <c r="H2116" s="378"/>
    </row>
    <row r="2117" spans="7:12">
      <c r="G2117" s="398"/>
      <c r="H2117" s="378"/>
    </row>
    <row r="2118" spans="7:12">
      <c r="G2118" s="398"/>
      <c r="H2118" s="378"/>
    </row>
    <row r="2119" spans="7:12">
      <c r="G2119" s="398"/>
      <c r="H2119" s="378"/>
    </row>
    <row r="2120" spans="7:12">
      <c r="G2120" s="398"/>
      <c r="H2120" s="378"/>
    </row>
    <row r="2121" spans="7:12">
      <c r="G2121" s="398"/>
      <c r="H2121" s="378"/>
    </row>
  </sheetData>
  <autoFilter ref="A8:AK30"/>
  <phoneticPr fontId="22" type="noConversion"/>
  <pageMargins left="0.17" right="0.16" top="0.56000000000000005" bottom="0.5" header="0.3" footer="0.3"/>
  <pageSetup scale="31" orientation="landscape"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92D050"/>
    <pageSetUpPr fitToPage="1"/>
  </sheetPr>
  <dimension ref="A2:AS104"/>
  <sheetViews>
    <sheetView topLeftCell="A28" zoomScale="80" zoomScaleNormal="80" workbookViewId="0">
      <selection activeCell="E93" sqref="E93"/>
    </sheetView>
  </sheetViews>
  <sheetFormatPr defaultRowHeight="14.4"/>
  <cols>
    <col min="2" max="2" width="82.88671875" customWidth="1"/>
    <col min="3" max="3" width="26.88671875" style="457" customWidth="1"/>
    <col min="4" max="4" width="18.33203125" style="457" customWidth="1"/>
    <col min="5" max="5" width="14" style="457" customWidth="1"/>
    <col min="6" max="6" width="40.5546875" customWidth="1"/>
    <col min="7" max="7" width="10.5546875" customWidth="1"/>
    <col min="8" max="8" width="63.109375" customWidth="1"/>
  </cols>
  <sheetData>
    <row r="2" spans="1:8" ht="23.4">
      <c r="A2" s="355" t="s">
        <v>359</v>
      </c>
    </row>
    <row r="3" spans="1:8" ht="18">
      <c r="A3" s="245" t="s">
        <v>1171</v>
      </c>
    </row>
    <row r="4" spans="1:8" ht="18">
      <c r="A4" s="245" t="s">
        <v>191</v>
      </c>
      <c r="B4" s="469"/>
      <c r="C4" s="595" t="s">
        <v>1334</v>
      </c>
      <c r="D4" s="596" t="s">
        <v>357</v>
      </c>
      <c r="E4" s="595" t="s">
        <v>1333</v>
      </c>
      <c r="F4" s="469"/>
    </row>
    <row r="5" spans="1:8">
      <c r="A5" s="160"/>
      <c r="B5" s="1480" t="s">
        <v>297</v>
      </c>
      <c r="C5" s="1130">
        <v>0</v>
      </c>
      <c r="D5" s="597">
        <f>(C5-E5)/E5</f>
        <v>-1</v>
      </c>
      <c r="E5" s="824">
        <v>75</v>
      </c>
      <c r="F5" s="1131"/>
    </row>
    <row r="6" spans="1:8" s="189" customFormat="1">
      <c r="B6" s="1267" t="s">
        <v>1035</v>
      </c>
      <c r="C6" s="1130">
        <v>0</v>
      </c>
      <c r="D6" s="597">
        <f>(C6-E6)/E6</f>
        <v>-1</v>
      </c>
      <c r="E6" s="1410">
        <v>471</v>
      </c>
      <c r="F6" s="1131"/>
    </row>
    <row r="7" spans="1:8">
      <c r="A7" s="160"/>
      <c r="B7" s="1480" t="s">
        <v>1030</v>
      </c>
      <c r="C7" s="1130">
        <f>3755/currency!$J$5</f>
        <v>484.01980575531127</v>
      </c>
      <c r="D7" s="597">
        <f t="shared" ref="D7:D34" si="0">(C7-E7)/E7</f>
        <v>-1.3946988810317136E-4</v>
      </c>
      <c r="E7" s="824">
        <v>484.08732135985349</v>
      </c>
      <c r="F7" s="1131"/>
    </row>
    <row r="8" spans="1:8" s="189" customFormat="1">
      <c r="A8" s="160"/>
      <c r="B8" s="1480" t="s">
        <v>298</v>
      </c>
      <c r="C8" s="1130">
        <f>1220/[2]currency!F8</f>
        <v>186.99246680922033</v>
      </c>
      <c r="D8" s="597">
        <f t="shared" si="0"/>
        <v>0</v>
      </c>
      <c r="E8" s="824">
        <v>186.99246680922033</v>
      </c>
      <c r="F8" s="1131"/>
    </row>
    <row r="9" spans="1:8">
      <c r="A9" s="160"/>
      <c r="B9" s="1454"/>
      <c r="C9" s="458"/>
      <c r="D9" s="1481"/>
      <c r="E9" s="462"/>
    </row>
    <row r="10" spans="1:8" ht="18">
      <c r="A10" s="245" t="s">
        <v>192</v>
      </c>
      <c r="B10" s="1454"/>
      <c r="C10" s="1482" t="str">
        <f>C4</f>
        <v>AMJ-2017</v>
      </c>
      <c r="D10" s="1482" t="str">
        <f>D4</f>
        <v>Change rate %</v>
      </c>
      <c r="E10" s="595" t="str">
        <f>E4</f>
        <v>JFM-2017</v>
      </c>
    </row>
    <row r="11" spans="1:8" s="1205" customFormat="1" ht="16.5" customHeight="1">
      <c r="B11" s="1483" t="s">
        <v>1106</v>
      </c>
      <c r="C11" s="1484">
        <v>5094</v>
      </c>
      <c r="D11" s="1213">
        <f t="shared" si="0"/>
        <v>-0.13440951571792692</v>
      </c>
      <c r="E11" s="1214">
        <v>5885</v>
      </c>
      <c r="F11" s="1215"/>
      <c r="H11" s="1216"/>
    </row>
    <row r="12" spans="1:8" ht="16.5" customHeight="1">
      <c r="A12" s="160"/>
      <c r="B12" s="1485" t="s">
        <v>1114</v>
      </c>
      <c r="C12" s="1219">
        <v>0</v>
      </c>
      <c r="D12" s="1220">
        <f t="shared" si="0"/>
        <v>-1</v>
      </c>
      <c r="E12" s="1221">
        <v>332</v>
      </c>
      <c r="F12" s="1132"/>
      <c r="H12" s="239"/>
    </row>
    <row r="13" spans="1:8">
      <c r="A13" s="160"/>
      <c r="B13" s="161" t="s">
        <v>208</v>
      </c>
      <c r="C13" s="1222">
        <v>556</v>
      </c>
      <c r="D13" s="1223">
        <f>(C13-E13)/E13</f>
        <v>0</v>
      </c>
      <c r="E13" s="1224">
        <v>556</v>
      </c>
      <c r="H13" s="239"/>
    </row>
    <row r="14" spans="1:8">
      <c r="A14" s="160"/>
      <c r="B14" s="161" t="s">
        <v>143</v>
      </c>
      <c r="C14" s="1222">
        <v>190</v>
      </c>
      <c r="D14" s="1223">
        <f t="shared" si="0"/>
        <v>0</v>
      </c>
      <c r="E14" s="1224">
        <v>190</v>
      </c>
      <c r="H14" s="239"/>
    </row>
    <row r="15" spans="1:8">
      <c r="A15" s="160"/>
      <c r="B15" s="161" t="s">
        <v>144</v>
      </c>
      <c r="C15" s="1222">
        <v>18</v>
      </c>
      <c r="D15" s="1223">
        <f t="shared" si="0"/>
        <v>0</v>
      </c>
      <c r="E15" s="1224">
        <v>18</v>
      </c>
      <c r="H15" s="239"/>
    </row>
    <row r="16" spans="1:8">
      <c r="A16" s="160"/>
      <c r="B16" s="161" t="s">
        <v>145</v>
      </c>
      <c r="C16" s="1222">
        <v>9</v>
      </c>
      <c r="D16" s="1223">
        <f t="shared" si="0"/>
        <v>0</v>
      </c>
      <c r="E16" s="1224">
        <v>9</v>
      </c>
      <c r="H16" s="239"/>
    </row>
    <row r="17" spans="1:8">
      <c r="A17" s="160"/>
      <c r="B17" s="161" t="s">
        <v>1107</v>
      </c>
      <c r="C17" s="1222">
        <v>0</v>
      </c>
      <c r="D17" s="1223"/>
      <c r="E17" s="1224">
        <v>0</v>
      </c>
      <c r="H17" s="239"/>
    </row>
    <row r="18" spans="1:8">
      <c r="A18" s="160"/>
      <c r="B18" s="161" t="s">
        <v>146</v>
      </c>
      <c r="C18" s="1222">
        <v>63</v>
      </c>
      <c r="D18" s="1223">
        <f t="shared" si="0"/>
        <v>0</v>
      </c>
      <c r="E18" s="1224">
        <v>63</v>
      </c>
      <c r="H18" s="239"/>
    </row>
    <row r="19" spans="1:8">
      <c r="A19" s="160"/>
      <c r="B19" s="161" t="s">
        <v>147</v>
      </c>
      <c r="C19" s="1222">
        <v>0</v>
      </c>
      <c r="D19" s="1223"/>
      <c r="E19" s="1224">
        <v>0</v>
      </c>
      <c r="H19" s="239"/>
    </row>
    <row r="20" spans="1:8">
      <c r="A20" s="160"/>
      <c r="B20" s="161" t="s">
        <v>148</v>
      </c>
      <c r="C20" s="1222">
        <v>9</v>
      </c>
      <c r="D20" s="1223">
        <f t="shared" si="0"/>
        <v>0</v>
      </c>
      <c r="E20" s="1224">
        <v>9</v>
      </c>
      <c r="F20" s="1217"/>
      <c r="H20" s="239"/>
    </row>
    <row r="21" spans="1:8" ht="27" customHeight="1">
      <c r="A21" s="160"/>
      <c r="B21" s="162" t="s">
        <v>175</v>
      </c>
      <c r="C21" s="1219">
        <f>1300</f>
        <v>1300</v>
      </c>
      <c r="D21" s="1220">
        <f t="shared" si="0"/>
        <v>0</v>
      </c>
      <c r="E21" s="1221">
        <v>1300</v>
      </c>
      <c r="F21" s="1218"/>
      <c r="H21" s="239"/>
    </row>
    <row r="22" spans="1:8" ht="15" customHeight="1">
      <c r="A22" s="160"/>
      <c r="B22" s="160"/>
      <c r="C22" s="458"/>
      <c r="D22" s="459"/>
      <c r="E22" s="462"/>
      <c r="F22" s="1218"/>
      <c r="H22" s="239"/>
    </row>
    <row r="23" spans="1:8" ht="18">
      <c r="A23" s="245" t="s">
        <v>635</v>
      </c>
      <c r="B23" s="160"/>
      <c r="C23" s="458"/>
      <c r="D23" s="459"/>
      <c r="E23" s="462"/>
      <c r="F23" s="1218"/>
      <c r="H23" s="239"/>
    </row>
    <row r="24" spans="1:8">
      <c r="C24" s="595" t="str">
        <f>C4</f>
        <v>AMJ-2017</v>
      </c>
      <c r="D24" s="595" t="str">
        <f>D4</f>
        <v>Change rate %</v>
      </c>
      <c r="E24" s="595" t="str">
        <f>E4</f>
        <v>JFM-2017</v>
      </c>
    </row>
    <row r="25" spans="1:8">
      <c r="A25" s="243"/>
      <c r="B25" s="153" t="s">
        <v>754</v>
      </c>
      <c r="C25" s="980">
        <v>4327</v>
      </c>
      <c r="D25" s="460">
        <f t="shared" si="0"/>
        <v>0</v>
      </c>
      <c r="E25" s="825">
        <v>4327</v>
      </c>
      <c r="F25" s="462"/>
    </row>
    <row r="26" spans="1:8">
      <c r="A26" s="244"/>
      <c r="B26" s="153" t="s">
        <v>755</v>
      </c>
      <c r="C26" s="1927">
        <v>2714</v>
      </c>
      <c r="D26" s="1933">
        <v>5.5491870487193891E-5</v>
      </c>
      <c r="E26" s="1929">
        <f>350*currency!$C$5</f>
        <v>2713.9175</v>
      </c>
      <c r="F26" s="462"/>
    </row>
    <row r="27" spans="1:8">
      <c r="A27" s="243"/>
      <c r="B27" s="153" t="s">
        <v>91</v>
      </c>
      <c r="C27" s="1928"/>
      <c r="D27" s="1934"/>
      <c r="E27" s="1930"/>
      <c r="F27" s="462"/>
    </row>
    <row r="28" spans="1:8">
      <c r="A28" s="243"/>
      <c r="B28" s="153" t="s">
        <v>92</v>
      </c>
      <c r="C28" s="980">
        <v>2101</v>
      </c>
      <c r="D28" s="460">
        <f t="shared" si="0"/>
        <v>-1.5228523023609399E-4</v>
      </c>
      <c r="E28" s="825">
        <v>2101.3199999999997</v>
      </c>
      <c r="F28" s="462"/>
    </row>
    <row r="29" spans="1:8">
      <c r="A29" s="60"/>
      <c r="B29" s="154"/>
      <c r="C29" s="64"/>
      <c r="D29" s="286"/>
      <c r="E29" s="64"/>
      <c r="F29" s="462"/>
    </row>
    <row r="30" spans="1:8">
      <c r="A30" s="60"/>
      <c r="B30" s="154"/>
      <c r="C30" s="595" t="str">
        <f>C4</f>
        <v>AMJ-2017</v>
      </c>
      <c r="D30" s="595" t="str">
        <f>D4</f>
        <v>Change rate %</v>
      </c>
      <c r="E30" s="595" t="str">
        <f>E4</f>
        <v>JFM-2017</v>
      </c>
      <c r="F30" s="462"/>
    </row>
    <row r="31" spans="1:8">
      <c r="A31" s="60"/>
      <c r="B31" s="153" t="s">
        <v>756</v>
      </c>
      <c r="C31" s="980">
        <f>(466+196)*currency!$J$5</f>
        <v>5135.7609140000004</v>
      </c>
      <c r="D31" s="461">
        <f t="shared" si="0"/>
        <v>5.025760731489922E-4</v>
      </c>
      <c r="E31" s="825">
        <v>5133.1810999999998</v>
      </c>
      <c r="F31" s="462"/>
    </row>
    <row r="32" spans="1:8">
      <c r="A32" s="38"/>
      <c r="B32" s="153" t="s">
        <v>755</v>
      </c>
      <c r="C32" s="1927">
        <v>2714</v>
      </c>
      <c r="D32" s="1933">
        <v>5.5491870487193891E-5</v>
      </c>
      <c r="E32" s="1931">
        <f>E26</f>
        <v>2713.9175</v>
      </c>
      <c r="F32" s="462"/>
    </row>
    <row r="33" spans="1:45">
      <c r="A33" s="60"/>
      <c r="B33" s="155" t="s">
        <v>91</v>
      </c>
      <c r="C33" s="1928"/>
      <c r="D33" s="1934"/>
      <c r="E33" s="1932"/>
      <c r="F33" s="462"/>
    </row>
    <row r="34" spans="1:45">
      <c r="A34" s="60"/>
      <c r="B34" s="155" t="s">
        <v>92</v>
      </c>
      <c r="C34" s="980">
        <v>3502.2</v>
      </c>
      <c r="D34" s="461">
        <f t="shared" si="0"/>
        <v>0</v>
      </c>
      <c r="E34" s="825">
        <v>3502.2</v>
      </c>
      <c r="F34" s="462"/>
    </row>
    <row r="36" spans="1:45" ht="18">
      <c r="A36" s="245" t="s">
        <v>902</v>
      </c>
      <c r="C36"/>
      <c r="D36"/>
      <c r="E36"/>
    </row>
    <row r="37" spans="1:45" s="377" customFormat="1" ht="13.2">
      <c r="A37" s="403"/>
      <c r="B37" s="187" t="s">
        <v>86</v>
      </c>
      <c r="C37" s="156" t="s">
        <v>87</v>
      </c>
      <c r="D37" s="1133" t="s">
        <v>88</v>
      </c>
      <c r="E37" s="401"/>
      <c r="J37" s="40"/>
      <c r="K37" s="40"/>
      <c r="L37" s="40"/>
      <c r="M37" s="40"/>
      <c r="N37" s="40"/>
      <c r="O37" s="419"/>
      <c r="P37" s="40"/>
      <c r="Q37" s="40"/>
      <c r="R37" s="40"/>
      <c r="S37" s="604"/>
      <c r="T37" s="40"/>
      <c r="U37" s="604"/>
      <c r="V37" s="604"/>
      <c r="W37" s="40"/>
      <c r="X37" s="604"/>
      <c r="Y37" s="604"/>
      <c r="Z37" s="604"/>
      <c r="AA37" s="40"/>
      <c r="AB37" s="604"/>
      <c r="AC37" s="604"/>
      <c r="AD37" s="604"/>
      <c r="AE37" s="40"/>
      <c r="AF37" s="604"/>
      <c r="AG37" s="40"/>
      <c r="AH37" s="40"/>
      <c r="AI37" s="40"/>
      <c r="AJ37" s="40"/>
      <c r="AK37" s="40"/>
      <c r="AL37" s="40"/>
      <c r="AM37" s="40"/>
      <c r="AN37" s="40"/>
      <c r="AO37" s="40"/>
      <c r="AP37" s="40"/>
      <c r="AQ37" s="40"/>
      <c r="AR37" s="40"/>
    </row>
    <row r="38" spans="1:45" s="377" customFormat="1" ht="13.2">
      <c r="A38" s="403"/>
      <c r="B38" s="406" t="s">
        <v>89</v>
      </c>
      <c r="C38" s="252" t="s">
        <v>296</v>
      </c>
      <c r="D38" s="1134" t="str">
        <f>C38</f>
        <v>C&amp;F</v>
      </c>
      <c r="E38" s="401"/>
      <c r="J38" s="40"/>
      <c r="K38" s="40"/>
      <c r="L38" s="40"/>
      <c r="M38" s="40"/>
      <c r="N38" s="40"/>
      <c r="O38" s="419"/>
      <c r="P38" s="40"/>
      <c r="Q38" s="40"/>
      <c r="R38" s="40"/>
      <c r="S38" s="604"/>
      <c r="T38" s="40"/>
      <c r="U38" s="604"/>
      <c r="V38" s="604"/>
      <c r="W38" s="40"/>
      <c r="X38" s="604"/>
      <c r="Y38" s="604"/>
      <c r="Z38" s="604"/>
      <c r="AA38" s="40"/>
      <c r="AB38" s="604"/>
      <c r="AC38" s="604"/>
      <c r="AD38" s="604"/>
      <c r="AE38" s="40"/>
      <c r="AF38" s="604"/>
      <c r="AG38" s="40"/>
      <c r="AH38" s="40"/>
      <c r="AI38" s="40"/>
      <c r="AJ38" s="40"/>
      <c r="AK38" s="40"/>
      <c r="AL38" s="40"/>
      <c r="AM38" s="40"/>
      <c r="AN38" s="40"/>
      <c r="AO38" s="40"/>
      <c r="AP38" s="40"/>
      <c r="AQ38" s="40"/>
      <c r="AR38" s="40"/>
    </row>
    <row r="39" spans="1:45" s="377" customFormat="1" ht="13.2">
      <c r="A39" s="403"/>
      <c r="B39" s="411" t="s">
        <v>231</v>
      </c>
      <c r="C39" s="252" t="str">
        <f>C38</f>
        <v>C&amp;F</v>
      </c>
      <c r="D39" s="1134" t="str">
        <f>D38</f>
        <v>C&amp;F</v>
      </c>
      <c r="E39" s="401"/>
      <c r="J39" s="40"/>
      <c r="K39" s="40"/>
      <c r="L39" s="40"/>
      <c r="M39" s="40"/>
      <c r="N39" s="40"/>
      <c r="O39" s="419"/>
      <c r="P39" s="40"/>
      <c r="Q39" s="40"/>
      <c r="R39" s="40"/>
      <c r="S39" s="604"/>
      <c r="T39" s="40"/>
      <c r="U39" s="604"/>
      <c r="V39" s="604"/>
      <c r="W39" s="40"/>
      <c r="X39" s="604"/>
      <c r="Y39" s="604"/>
      <c r="Z39" s="604"/>
      <c r="AA39" s="40"/>
      <c r="AB39" s="604"/>
      <c r="AC39" s="604"/>
      <c r="AD39" s="604"/>
      <c r="AE39" s="40"/>
      <c r="AF39" s="604"/>
      <c r="AG39" s="40"/>
      <c r="AH39" s="40"/>
      <c r="AI39" s="40"/>
      <c r="AJ39" s="40"/>
      <c r="AK39" s="40"/>
      <c r="AL39" s="40"/>
      <c r="AM39" s="40"/>
      <c r="AN39" s="40"/>
      <c r="AO39" s="40"/>
      <c r="AP39" s="40"/>
      <c r="AQ39" s="40"/>
      <c r="AR39" s="40"/>
    </row>
    <row r="40" spans="1:45" s="377" customFormat="1" ht="13.2">
      <c r="A40" s="403"/>
      <c r="B40" s="406" t="s">
        <v>1024</v>
      </c>
      <c r="C40" s="252">
        <v>0</v>
      </c>
      <c r="D40" s="1135">
        <f>F87</f>
        <v>1662.0319177107347</v>
      </c>
      <c r="E40" s="1449"/>
      <c r="F40" s="403"/>
      <c r="G40" s="1229"/>
      <c r="H40" s="1187"/>
      <c r="J40" s="40"/>
      <c r="K40" s="40"/>
      <c r="L40" s="40"/>
      <c r="M40" s="40"/>
      <c r="N40" s="40"/>
      <c r="O40" s="419"/>
      <c r="P40" s="40"/>
      <c r="Q40" s="40"/>
      <c r="R40" s="40"/>
      <c r="S40" s="604"/>
      <c r="T40" s="40"/>
      <c r="U40" s="604"/>
      <c r="V40" s="604"/>
      <c r="W40" s="40"/>
      <c r="X40" s="604"/>
      <c r="Y40" s="604"/>
      <c r="Z40" s="604"/>
      <c r="AA40" s="40"/>
      <c r="AB40" s="604"/>
      <c r="AC40" s="604"/>
      <c r="AD40" s="604"/>
      <c r="AE40" s="40"/>
      <c r="AF40" s="604"/>
      <c r="AG40" s="40"/>
      <c r="AH40" s="40"/>
      <c r="AI40" s="40"/>
      <c r="AJ40" s="40"/>
      <c r="AK40" s="40"/>
      <c r="AL40" s="40"/>
      <c r="AM40" s="40"/>
      <c r="AN40" s="40"/>
      <c r="AO40" s="40"/>
      <c r="AP40" s="40"/>
      <c r="AQ40" s="40"/>
      <c r="AR40" s="40"/>
    </row>
    <row r="41" spans="1:45" s="377" customFormat="1" ht="13.2">
      <c r="A41" s="403"/>
      <c r="B41" s="406" t="s">
        <v>90</v>
      </c>
      <c r="C41" s="252" t="s">
        <v>228</v>
      </c>
      <c r="D41" s="1135" t="s">
        <v>228</v>
      </c>
      <c r="E41" s="1186"/>
      <c r="J41" s="40"/>
      <c r="K41" s="40"/>
      <c r="L41" s="40"/>
      <c r="M41" s="40"/>
      <c r="N41" s="40"/>
      <c r="O41" s="419"/>
      <c r="P41" s="40"/>
      <c r="Q41" s="40"/>
      <c r="R41" s="40"/>
      <c r="S41" s="604"/>
      <c r="T41" s="40"/>
      <c r="U41" s="604"/>
      <c r="V41" s="604"/>
      <c r="W41" s="40"/>
      <c r="X41" s="604"/>
      <c r="Y41" s="604"/>
      <c r="Z41" s="604"/>
      <c r="AA41" s="40"/>
      <c r="AB41" s="604"/>
      <c r="AC41" s="604"/>
      <c r="AD41" s="604"/>
      <c r="AE41" s="40"/>
      <c r="AF41" s="604"/>
      <c r="AG41" s="40"/>
      <c r="AH41" s="40"/>
      <c r="AI41" s="40"/>
      <c r="AJ41" s="40"/>
      <c r="AK41" s="40"/>
      <c r="AL41" s="40"/>
      <c r="AM41" s="40"/>
      <c r="AN41" s="40"/>
      <c r="AO41" s="40"/>
      <c r="AP41" s="40"/>
      <c r="AQ41" s="40"/>
      <c r="AR41" s="40"/>
    </row>
    <row r="42" spans="1:45" s="377" customFormat="1" ht="13.2">
      <c r="A42" s="403"/>
      <c r="B42" s="406" t="s">
        <v>1025</v>
      </c>
      <c r="C42" s="252">
        <v>0</v>
      </c>
      <c r="D42" s="1135">
        <f>F63</f>
        <v>3362.4642857142858</v>
      </c>
      <c r="E42" s="1449"/>
      <c r="F42" s="403"/>
      <c r="G42" s="1186"/>
      <c r="H42" s="1187"/>
      <c r="I42" s="403"/>
      <c r="J42" s="604"/>
      <c r="K42" s="604"/>
      <c r="L42" s="604"/>
      <c r="M42" s="604"/>
      <c r="N42" s="604"/>
      <c r="O42" s="419"/>
      <c r="P42" s="40"/>
      <c r="Q42" s="40"/>
      <c r="R42" s="40"/>
      <c r="S42" s="604"/>
      <c r="T42" s="40"/>
      <c r="U42" s="604"/>
      <c r="V42" s="604"/>
      <c r="W42" s="40"/>
      <c r="X42" s="604"/>
      <c r="Y42" s="604"/>
      <c r="Z42" s="604"/>
      <c r="AA42" s="40"/>
      <c r="AB42" s="604"/>
      <c r="AC42" s="604"/>
      <c r="AD42" s="604"/>
      <c r="AE42" s="40"/>
      <c r="AF42" s="604"/>
      <c r="AG42" s="40"/>
      <c r="AH42" s="40"/>
      <c r="AI42" s="40"/>
      <c r="AJ42" s="40"/>
      <c r="AK42" s="40"/>
      <c r="AL42" s="40"/>
      <c r="AM42" s="40"/>
      <c r="AN42" s="40"/>
      <c r="AO42" s="40"/>
      <c r="AP42" s="40"/>
      <c r="AQ42" s="40"/>
      <c r="AR42" s="40"/>
    </row>
    <row r="43" spans="1:45" s="377" customFormat="1" ht="13.2">
      <c r="A43" s="403"/>
      <c r="B43" s="406" t="s">
        <v>227</v>
      </c>
      <c r="C43" s="252" t="s">
        <v>296</v>
      </c>
      <c r="D43" s="1134" t="str">
        <f>C43</f>
        <v>C&amp;F</v>
      </c>
      <c r="E43" s="401"/>
      <c r="J43" s="40"/>
      <c r="K43" s="40"/>
      <c r="L43" s="40"/>
      <c r="M43" s="40"/>
      <c r="N43" s="40"/>
      <c r="O43" s="419"/>
      <c r="P43" s="40"/>
      <c r="Q43" s="40"/>
      <c r="R43" s="40"/>
      <c r="S43" s="604"/>
      <c r="T43" s="40"/>
      <c r="U43" s="604"/>
      <c r="V43" s="604"/>
      <c r="W43" s="40"/>
      <c r="X43" s="604"/>
      <c r="Y43" s="604"/>
      <c r="Z43" s="604"/>
      <c r="AA43" s="40"/>
      <c r="AB43" s="604"/>
      <c r="AC43" s="604"/>
      <c r="AD43" s="604"/>
      <c r="AE43" s="40"/>
      <c r="AF43" s="604"/>
      <c r="AG43" s="40"/>
      <c r="AH43" s="40"/>
      <c r="AI43" s="40"/>
      <c r="AJ43" s="40"/>
      <c r="AK43" s="40"/>
      <c r="AL43" s="40"/>
      <c r="AM43" s="40"/>
      <c r="AN43" s="40"/>
      <c r="AO43" s="40"/>
      <c r="AP43" s="40"/>
      <c r="AQ43" s="40"/>
      <c r="AR43" s="40"/>
    </row>
    <row r="44" spans="1:45" s="377" customFormat="1" ht="13.2">
      <c r="A44" s="403"/>
      <c r="B44" s="406" t="s">
        <v>198</v>
      </c>
      <c r="C44" s="252" t="s">
        <v>296</v>
      </c>
      <c r="D44" s="1134" t="str">
        <f>C44</f>
        <v>C&amp;F</v>
      </c>
      <c r="E44" s="401"/>
      <c r="J44" s="40"/>
      <c r="K44" s="40"/>
      <c r="L44" s="40"/>
      <c r="M44" s="40"/>
      <c r="N44" s="40"/>
      <c r="O44" s="419"/>
      <c r="P44" s="40"/>
      <c r="Q44" s="40"/>
      <c r="R44" s="40"/>
      <c r="S44" s="604"/>
      <c r="T44" s="40"/>
      <c r="U44" s="604"/>
      <c r="V44" s="604"/>
      <c r="W44" s="40"/>
      <c r="X44" s="604"/>
      <c r="Y44" s="604"/>
      <c r="Z44" s="604"/>
      <c r="AA44" s="40"/>
      <c r="AB44" s="604"/>
      <c r="AC44" s="604"/>
      <c r="AD44" s="604"/>
      <c r="AE44" s="40"/>
      <c r="AF44" s="604"/>
      <c r="AG44" s="40"/>
      <c r="AH44" s="40"/>
      <c r="AI44" s="40"/>
      <c r="AJ44" s="40"/>
      <c r="AK44" s="40"/>
      <c r="AL44" s="40"/>
      <c r="AM44" s="40"/>
      <c r="AN44" s="40"/>
      <c r="AO44" s="40"/>
      <c r="AP44" s="40"/>
      <c r="AQ44" s="40"/>
      <c r="AR44" s="40"/>
    </row>
    <row r="45" spans="1:45" s="377" customFormat="1" ht="13.2">
      <c r="A45" s="403"/>
      <c r="B45" s="412"/>
      <c r="C45" s="40"/>
      <c r="D45" s="399"/>
      <c r="E45" s="399"/>
      <c r="K45" s="40"/>
      <c r="L45" s="40"/>
      <c r="M45" s="40"/>
      <c r="N45" s="40"/>
      <c r="O45" s="419"/>
      <c r="P45" s="40"/>
      <c r="Q45" s="40"/>
      <c r="R45" s="40"/>
      <c r="S45" s="604"/>
      <c r="T45" s="40"/>
      <c r="U45" s="604"/>
      <c r="V45" s="604"/>
      <c r="W45" s="40"/>
      <c r="X45" s="604"/>
      <c r="Y45" s="604"/>
      <c r="Z45" s="604"/>
      <c r="AA45" s="40"/>
      <c r="AB45" s="604"/>
      <c r="AC45" s="604"/>
      <c r="AD45" s="604"/>
      <c r="AE45" s="40"/>
      <c r="AF45" s="604"/>
      <c r="AG45" s="40"/>
      <c r="AH45" s="40"/>
      <c r="AI45" s="40"/>
      <c r="AJ45" s="40"/>
      <c r="AK45" s="40"/>
      <c r="AL45" s="40"/>
      <c r="AM45" s="40"/>
      <c r="AN45" s="40"/>
      <c r="AO45" s="40"/>
      <c r="AP45" s="40"/>
      <c r="AQ45" s="40"/>
      <c r="AR45" s="40"/>
      <c r="AS45" s="40"/>
    </row>
    <row r="46" spans="1:45" s="377" customFormat="1" ht="13.2">
      <c r="A46" s="403"/>
      <c r="B46" s="37"/>
      <c r="C46" s="68"/>
      <c r="D46" s="716"/>
      <c r="E46" s="378"/>
      <c r="F46" s="378"/>
      <c r="G46" s="398"/>
      <c r="H46" s="400"/>
      <c r="I46" s="400"/>
      <c r="J46" s="40"/>
      <c r="K46" s="40"/>
      <c r="L46" s="40"/>
      <c r="M46" s="40"/>
      <c r="N46" s="40"/>
      <c r="O46" s="419"/>
      <c r="P46" s="40"/>
      <c r="Q46" s="40"/>
      <c r="R46" s="40"/>
      <c r="S46" s="604"/>
      <c r="T46" s="40"/>
      <c r="U46" s="604"/>
      <c r="V46" s="604"/>
      <c r="W46" s="40"/>
      <c r="X46" s="604"/>
      <c r="Y46" s="604"/>
      <c r="Z46" s="604"/>
      <c r="AA46" s="40"/>
      <c r="AB46" s="604"/>
      <c r="AC46" s="604"/>
      <c r="AD46" s="604"/>
      <c r="AE46" s="40"/>
      <c r="AF46" s="604"/>
      <c r="AG46" s="40"/>
      <c r="AH46" s="40"/>
      <c r="AI46" s="40"/>
      <c r="AJ46" s="40"/>
      <c r="AK46" s="40"/>
      <c r="AL46" s="40"/>
      <c r="AM46" s="40"/>
      <c r="AN46" s="40"/>
      <c r="AO46" s="40"/>
      <c r="AP46" s="40"/>
      <c r="AQ46" s="40"/>
      <c r="AR46" s="40"/>
      <c r="AS46" s="40"/>
    </row>
    <row r="47" spans="1:45" s="403" customFormat="1" ht="18">
      <c r="A47" s="1230" t="s">
        <v>1017</v>
      </c>
      <c r="B47" s="266"/>
      <c r="D47" s="378"/>
      <c r="E47" s="378"/>
      <c r="J47" s="604"/>
      <c r="K47" s="604"/>
      <c r="L47" s="604"/>
      <c r="M47" s="604"/>
      <c r="N47" s="604"/>
      <c r="O47" s="604"/>
      <c r="P47" s="604"/>
      <c r="Q47" s="604"/>
      <c r="R47" s="604"/>
      <c r="S47" s="604"/>
      <c r="T47" s="604"/>
      <c r="U47" s="604"/>
      <c r="V47" s="604"/>
      <c r="W47" s="604"/>
      <c r="X47" s="604"/>
      <c r="Y47" s="604"/>
      <c r="Z47" s="604"/>
      <c r="AA47" s="604"/>
      <c r="AB47" s="604"/>
      <c r="AC47" s="604"/>
      <c r="AD47" s="604"/>
      <c r="AE47" s="604"/>
      <c r="AF47" s="604"/>
      <c r="AG47" s="604"/>
      <c r="AH47" s="604"/>
      <c r="AI47" s="604"/>
      <c r="AJ47" s="604"/>
      <c r="AK47" s="604"/>
      <c r="AL47" s="604"/>
      <c r="AM47" s="604"/>
      <c r="AN47" s="604"/>
      <c r="AO47" s="604"/>
      <c r="AP47" s="604"/>
      <c r="AQ47" s="604"/>
      <c r="AR47" s="604"/>
      <c r="AS47" s="604"/>
    </row>
    <row r="48" spans="1:45" s="403" customFormat="1" ht="13.2">
      <c r="B48" s="1317" t="s">
        <v>833</v>
      </c>
      <c r="C48" s="1317" t="s">
        <v>834</v>
      </c>
      <c r="D48" s="929"/>
      <c r="E48" s="929"/>
      <c r="F48" s="1318" t="s">
        <v>835</v>
      </c>
      <c r="G48" s="1318" t="s">
        <v>836</v>
      </c>
      <c r="J48" s="604"/>
      <c r="K48" s="604"/>
      <c r="L48" s="604"/>
      <c r="M48" s="604"/>
      <c r="N48" s="604"/>
      <c r="O48" s="604"/>
      <c r="P48" s="604"/>
      <c r="Q48" s="604"/>
      <c r="R48" s="604"/>
      <c r="S48" s="604"/>
      <c r="T48" s="604"/>
      <c r="U48" s="604"/>
      <c r="V48" s="604"/>
      <c r="W48" s="604"/>
      <c r="X48" s="604"/>
      <c r="Y48" s="604"/>
      <c r="Z48" s="604"/>
      <c r="AA48" s="604"/>
      <c r="AB48" s="604"/>
      <c r="AC48" s="604"/>
      <c r="AD48" s="604"/>
      <c r="AE48" s="604"/>
      <c r="AF48" s="604"/>
      <c r="AG48" s="604"/>
      <c r="AH48" s="604"/>
      <c r="AI48" s="604"/>
      <c r="AJ48" s="604"/>
      <c r="AK48" s="604"/>
      <c r="AL48" s="604"/>
      <c r="AM48" s="604"/>
      <c r="AN48" s="604"/>
      <c r="AO48" s="604"/>
      <c r="AP48" s="604"/>
      <c r="AQ48" s="604"/>
      <c r="AR48" s="604"/>
      <c r="AS48" s="604"/>
    </row>
    <row r="49" spans="2:45" s="403" customFormat="1" ht="13.2">
      <c r="B49" s="1319"/>
      <c r="C49" s="1747" t="s">
        <v>1291</v>
      </c>
      <c r="D49" s="1321"/>
      <c r="E49" s="1321"/>
      <c r="F49" s="1320">
        <v>3320.625</v>
      </c>
      <c r="G49" s="1318">
        <v>1</v>
      </c>
      <c r="J49" s="604"/>
      <c r="K49" s="604"/>
      <c r="L49" s="604"/>
      <c r="M49" s="604"/>
      <c r="N49" s="604"/>
      <c r="O49" s="604"/>
      <c r="P49" s="604"/>
      <c r="Q49" s="604"/>
      <c r="R49" s="604"/>
      <c r="S49" s="604"/>
      <c r="T49" s="604"/>
      <c r="U49" s="604"/>
      <c r="V49" s="604"/>
      <c r="W49" s="604"/>
      <c r="X49" s="604"/>
      <c r="Y49" s="604"/>
      <c r="Z49" s="604"/>
      <c r="AA49" s="604"/>
      <c r="AB49" s="604"/>
      <c r="AC49" s="604"/>
      <c r="AD49" s="604"/>
      <c r="AE49" s="604"/>
      <c r="AF49" s="604"/>
      <c r="AG49" s="604"/>
      <c r="AH49" s="604"/>
      <c r="AI49" s="604"/>
      <c r="AJ49" s="604"/>
      <c r="AK49" s="604"/>
      <c r="AL49" s="604"/>
      <c r="AM49" s="604"/>
      <c r="AN49" s="604"/>
      <c r="AO49" s="604"/>
      <c r="AP49" s="604"/>
      <c r="AQ49" s="604"/>
      <c r="AR49" s="604"/>
      <c r="AS49" s="604"/>
    </row>
    <row r="50" spans="2:45" s="403" customFormat="1" ht="13.2">
      <c r="B50" s="1319"/>
      <c r="C50" s="1747" t="s">
        <v>1291</v>
      </c>
      <c r="D50" s="1321"/>
      <c r="E50" s="1321"/>
      <c r="F50" s="1320">
        <v>3320.625</v>
      </c>
      <c r="G50" s="1318">
        <v>1</v>
      </c>
      <c r="J50" s="604"/>
      <c r="K50" s="604"/>
      <c r="L50" s="604"/>
      <c r="M50" s="604"/>
      <c r="N50" s="604"/>
      <c r="O50" s="604"/>
      <c r="P50" s="604"/>
      <c r="Q50" s="604"/>
      <c r="R50" s="604"/>
      <c r="S50" s="604"/>
      <c r="T50" s="604"/>
      <c r="U50" s="604"/>
      <c r="V50" s="604"/>
      <c r="W50" s="604"/>
      <c r="X50" s="604"/>
      <c r="Y50" s="604"/>
      <c r="Z50" s="604"/>
      <c r="AA50" s="604"/>
      <c r="AB50" s="604"/>
      <c r="AC50" s="604"/>
      <c r="AD50" s="604"/>
      <c r="AE50" s="604"/>
      <c r="AF50" s="604"/>
      <c r="AG50" s="604"/>
      <c r="AH50" s="604"/>
      <c r="AI50" s="604"/>
      <c r="AJ50" s="604"/>
      <c r="AK50" s="604"/>
      <c r="AL50" s="604"/>
      <c r="AM50" s="604"/>
      <c r="AN50" s="604"/>
      <c r="AO50" s="604"/>
      <c r="AP50" s="604"/>
      <c r="AQ50" s="604"/>
      <c r="AR50" s="604"/>
      <c r="AS50" s="604"/>
    </row>
    <row r="51" spans="2:45" s="403" customFormat="1" ht="13.2">
      <c r="B51" s="1319"/>
      <c r="C51" s="1747" t="s">
        <v>1291</v>
      </c>
      <c r="D51" s="1322"/>
      <c r="E51" s="1322"/>
      <c r="F51" s="1320">
        <v>3320.625</v>
      </c>
      <c r="G51" s="1318">
        <v>1</v>
      </c>
      <c r="H51" s="264"/>
      <c r="I51" s="264"/>
      <c r="J51" s="604"/>
      <c r="K51" s="604"/>
      <c r="L51" s="604"/>
      <c r="M51" s="604"/>
      <c r="N51" s="604"/>
      <c r="O51" s="604"/>
      <c r="P51" s="604"/>
      <c r="Q51" s="604"/>
      <c r="R51" s="604"/>
      <c r="S51" s="604"/>
      <c r="T51" s="604"/>
      <c r="U51" s="604"/>
      <c r="V51" s="604"/>
      <c r="W51" s="604"/>
      <c r="X51" s="604"/>
      <c r="Y51" s="604"/>
      <c r="Z51" s="604"/>
      <c r="AA51" s="604"/>
      <c r="AB51" s="604"/>
      <c r="AC51" s="604"/>
      <c r="AD51" s="604"/>
      <c r="AE51" s="604"/>
      <c r="AF51" s="604"/>
      <c r="AG51" s="604"/>
      <c r="AH51" s="604"/>
      <c r="AI51" s="604"/>
      <c r="AJ51" s="604"/>
      <c r="AK51" s="604"/>
      <c r="AL51" s="604"/>
      <c r="AM51" s="604"/>
      <c r="AN51" s="604"/>
      <c r="AO51" s="604"/>
      <c r="AP51" s="604"/>
      <c r="AQ51" s="604"/>
      <c r="AR51" s="604"/>
      <c r="AS51" s="604"/>
    </row>
    <row r="52" spans="2:45" s="403" customFormat="1" ht="13.2">
      <c r="B52" s="1319"/>
      <c r="C52" s="1747" t="s">
        <v>1291</v>
      </c>
      <c r="D52" s="1322"/>
      <c r="E52" s="1322"/>
      <c r="F52" s="1320">
        <v>3320.625</v>
      </c>
      <c r="G52" s="1318">
        <v>1</v>
      </c>
      <c r="H52" s="264"/>
      <c r="I52" s="264"/>
      <c r="J52" s="604"/>
      <c r="K52" s="604"/>
      <c r="L52" s="604"/>
      <c r="M52" s="604"/>
      <c r="N52" s="604"/>
      <c r="O52" s="604"/>
      <c r="P52" s="604"/>
      <c r="Q52" s="604"/>
      <c r="R52" s="604"/>
      <c r="S52" s="604"/>
      <c r="T52" s="604"/>
      <c r="U52" s="604"/>
      <c r="V52" s="604"/>
      <c r="W52" s="604"/>
      <c r="X52" s="604"/>
      <c r="Y52" s="604"/>
      <c r="Z52" s="604"/>
      <c r="AA52" s="604"/>
      <c r="AB52" s="604"/>
      <c r="AC52" s="604"/>
      <c r="AD52" s="604"/>
      <c r="AE52" s="604"/>
      <c r="AF52" s="604"/>
      <c r="AG52" s="604"/>
      <c r="AH52" s="604"/>
      <c r="AI52" s="604"/>
      <c r="AJ52" s="604"/>
      <c r="AK52" s="604"/>
      <c r="AL52" s="604"/>
      <c r="AM52" s="604"/>
      <c r="AN52" s="604"/>
      <c r="AO52" s="604"/>
      <c r="AP52" s="604"/>
      <c r="AQ52" s="604"/>
      <c r="AR52" s="604"/>
      <c r="AS52" s="604"/>
    </row>
    <row r="53" spans="2:45" s="403" customFormat="1" ht="13.2">
      <c r="B53" s="1319"/>
      <c r="C53" s="1747" t="s">
        <v>1291</v>
      </c>
      <c r="D53" s="1322"/>
      <c r="E53" s="1322"/>
      <c r="F53" s="1320">
        <v>3327.5</v>
      </c>
      <c r="G53" s="1318">
        <v>1</v>
      </c>
      <c r="H53" s="264"/>
      <c r="I53" s="264"/>
      <c r="J53" s="604"/>
      <c r="K53" s="604"/>
      <c r="L53" s="604"/>
      <c r="M53" s="604"/>
      <c r="N53" s="604"/>
      <c r="O53" s="604"/>
      <c r="P53" s="604"/>
      <c r="Q53" s="604"/>
      <c r="R53" s="604"/>
      <c r="S53" s="604"/>
      <c r="T53" s="604"/>
      <c r="U53" s="604"/>
      <c r="V53" s="604"/>
      <c r="W53" s="604"/>
      <c r="X53" s="604"/>
      <c r="Y53" s="604"/>
      <c r="Z53" s="604"/>
      <c r="AA53" s="604"/>
      <c r="AB53" s="604"/>
      <c r="AC53" s="604"/>
      <c r="AD53" s="604"/>
      <c r="AE53" s="604"/>
      <c r="AF53" s="604"/>
      <c r="AG53" s="604"/>
      <c r="AH53" s="604"/>
      <c r="AI53" s="604"/>
      <c r="AJ53" s="604"/>
      <c r="AK53" s="604"/>
      <c r="AL53" s="604"/>
      <c r="AM53" s="604"/>
      <c r="AN53" s="604"/>
      <c r="AO53" s="604"/>
      <c r="AP53" s="604"/>
      <c r="AQ53" s="604"/>
      <c r="AR53" s="604"/>
      <c r="AS53" s="604"/>
    </row>
    <row r="54" spans="2:45" s="403" customFormat="1" ht="13.2">
      <c r="B54" s="1319"/>
      <c r="C54" s="1747" t="s">
        <v>1291</v>
      </c>
      <c r="D54" s="1322"/>
      <c r="E54" s="1322"/>
      <c r="F54" s="1320">
        <v>3327.5</v>
      </c>
      <c r="G54" s="1318">
        <v>1</v>
      </c>
      <c r="H54" s="264"/>
      <c r="I54" s="264"/>
      <c r="J54" s="604"/>
      <c r="K54" s="604"/>
      <c r="L54" s="604"/>
      <c r="M54" s="604"/>
      <c r="N54" s="604"/>
      <c r="O54" s="604"/>
      <c r="P54" s="604"/>
      <c r="Q54" s="604"/>
      <c r="R54" s="604"/>
      <c r="S54" s="604"/>
      <c r="T54" s="604"/>
      <c r="U54" s="604"/>
      <c r="V54" s="604"/>
      <c r="W54" s="604"/>
      <c r="X54" s="604"/>
      <c r="Y54" s="604"/>
      <c r="Z54" s="604"/>
      <c r="AA54" s="604"/>
      <c r="AB54" s="604"/>
      <c r="AC54" s="604"/>
      <c r="AD54" s="604"/>
      <c r="AE54" s="604"/>
      <c r="AF54" s="604"/>
      <c r="AG54" s="604"/>
      <c r="AH54" s="604"/>
      <c r="AI54" s="604"/>
      <c r="AJ54" s="604"/>
      <c r="AK54" s="604"/>
      <c r="AL54" s="604"/>
      <c r="AM54" s="604"/>
      <c r="AN54" s="604"/>
      <c r="AO54" s="604"/>
      <c r="AP54" s="604"/>
      <c r="AQ54" s="604"/>
      <c r="AR54" s="604"/>
      <c r="AS54" s="604"/>
    </row>
    <row r="55" spans="2:45" s="403" customFormat="1" ht="13.2">
      <c r="B55" s="1319"/>
      <c r="C55" s="1747" t="s">
        <v>1291</v>
      </c>
      <c r="D55" s="1322"/>
      <c r="E55" s="1322"/>
      <c r="F55" s="1320">
        <v>3327.5</v>
      </c>
      <c r="G55" s="1318">
        <v>1</v>
      </c>
      <c r="H55" s="264"/>
      <c r="I55" s="264"/>
      <c r="J55" s="604"/>
      <c r="K55" s="604"/>
      <c r="L55" s="604"/>
      <c r="M55" s="604"/>
      <c r="N55" s="604"/>
      <c r="O55" s="604"/>
      <c r="P55" s="604"/>
      <c r="Q55" s="604"/>
      <c r="R55" s="604"/>
      <c r="S55" s="604"/>
      <c r="T55" s="604"/>
      <c r="U55" s="604"/>
      <c r="V55" s="604"/>
      <c r="W55" s="604"/>
      <c r="X55" s="604"/>
      <c r="Y55" s="604"/>
      <c r="Z55" s="604"/>
      <c r="AA55" s="604"/>
      <c r="AB55" s="604"/>
      <c r="AC55" s="604"/>
      <c r="AD55" s="604"/>
      <c r="AE55" s="604"/>
      <c r="AF55" s="604"/>
      <c r="AG55" s="604"/>
      <c r="AH55" s="604"/>
      <c r="AI55" s="604"/>
      <c r="AJ55" s="604"/>
      <c r="AK55" s="604"/>
      <c r="AL55" s="604"/>
      <c r="AM55" s="604"/>
      <c r="AN55" s="604"/>
      <c r="AO55" s="604"/>
      <c r="AP55" s="604"/>
      <c r="AQ55" s="604"/>
      <c r="AR55" s="604"/>
      <c r="AS55" s="604"/>
    </row>
    <row r="56" spans="2:45" s="403" customFormat="1" ht="13.2">
      <c r="B56" s="1319"/>
      <c r="C56" s="1747" t="s">
        <v>1291</v>
      </c>
      <c r="D56" s="1322"/>
      <c r="E56" s="1322"/>
      <c r="F56" s="1320">
        <v>3386.625</v>
      </c>
      <c r="G56" s="1318">
        <v>1</v>
      </c>
      <c r="H56" s="264"/>
      <c r="I56" s="264"/>
      <c r="J56" s="604"/>
      <c r="K56" s="604"/>
      <c r="L56" s="604"/>
      <c r="M56" s="604"/>
      <c r="N56" s="604"/>
      <c r="O56" s="604"/>
      <c r="P56" s="604"/>
      <c r="Q56" s="604"/>
      <c r="R56" s="604"/>
      <c r="S56" s="604"/>
      <c r="T56" s="604"/>
      <c r="U56" s="604"/>
      <c r="V56" s="604"/>
      <c r="W56" s="604"/>
      <c r="X56" s="604"/>
      <c r="Y56" s="604"/>
      <c r="Z56" s="604"/>
      <c r="AA56" s="604"/>
      <c r="AB56" s="604"/>
      <c r="AC56" s="604"/>
      <c r="AD56" s="604"/>
      <c r="AE56" s="604"/>
      <c r="AF56" s="604"/>
      <c r="AG56" s="604"/>
      <c r="AH56" s="604"/>
      <c r="AI56" s="604"/>
      <c r="AJ56" s="604"/>
      <c r="AK56" s="604"/>
      <c r="AL56" s="604"/>
      <c r="AM56" s="604"/>
      <c r="AN56" s="604"/>
      <c r="AO56" s="604"/>
      <c r="AP56" s="604"/>
      <c r="AQ56" s="604"/>
      <c r="AR56" s="604"/>
      <c r="AS56" s="604"/>
    </row>
    <row r="57" spans="2:45" s="403" customFormat="1" ht="13.2">
      <c r="B57" s="1319"/>
      <c r="C57" s="1747" t="s">
        <v>1291</v>
      </c>
      <c r="D57" s="1322"/>
      <c r="E57" s="1322"/>
      <c r="F57" s="1320">
        <v>3386.625</v>
      </c>
      <c r="G57" s="1318">
        <v>1</v>
      </c>
      <c r="H57" s="264"/>
      <c r="I57" s="264"/>
      <c r="J57" s="604"/>
      <c r="K57" s="604"/>
      <c r="L57" s="604"/>
      <c r="M57" s="604"/>
      <c r="N57" s="604"/>
      <c r="O57" s="604"/>
      <c r="P57" s="604"/>
      <c r="Q57" s="604"/>
      <c r="R57" s="604"/>
      <c r="S57" s="604"/>
      <c r="T57" s="604"/>
      <c r="U57" s="604"/>
      <c r="V57" s="604"/>
      <c r="W57" s="604"/>
      <c r="X57" s="604"/>
      <c r="Y57" s="604"/>
      <c r="Z57" s="604"/>
      <c r="AA57" s="604"/>
      <c r="AB57" s="604"/>
      <c r="AC57" s="604"/>
      <c r="AD57" s="604"/>
      <c r="AE57" s="604"/>
      <c r="AF57" s="604"/>
      <c r="AG57" s="604"/>
      <c r="AH57" s="604"/>
      <c r="AI57" s="604"/>
      <c r="AJ57" s="604"/>
      <c r="AK57" s="604"/>
      <c r="AL57" s="604"/>
      <c r="AM57" s="604"/>
      <c r="AN57" s="604"/>
      <c r="AO57" s="604"/>
      <c r="AP57" s="604"/>
      <c r="AQ57" s="604"/>
      <c r="AR57" s="604"/>
      <c r="AS57" s="604"/>
    </row>
    <row r="58" spans="2:45" s="403" customFormat="1" ht="13.2">
      <c r="B58" s="1319"/>
      <c r="C58" s="1747" t="s">
        <v>1291</v>
      </c>
      <c r="D58" s="1322"/>
      <c r="E58" s="1322"/>
      <c r="F58" s="1320">
        <v>3386.625</v>
      </c>
      <c r="G58" s="1318">
        <v>1</v>
      </c>
      <c r="H58" s="264"/>
      <c r="I58" s="264"/>
      <c r="J58" s="604"/>
      <c r="K58" s="604"/>
      <c r="L58" s="604"/>
      <c r="M58" s="604"/>
      <c r="N58" s="604"/>
      <c r="O58" s="604"/>
      <c r="P58" s="604"/>
      <c r="Q58" s="604"/>
      <c r="R58" s="604"/>
      <c r="S58" s="604"/>
      <c r="T58" s="604"/>
      <c r="U58" s="604"/>
      <c r="V58" s="604"/>
      <c r="W58" s="604"/>
      <c r="X58" s="604"/>
      <c r="Y58" s="604"/>
      <c r="Z58" s="604"/>
      <c r="AA58" s="604"/>
      <c r="AB58" s="604"/>
      <c r="AC58" s="604"/>
      <c r="AD58" s="604"/>
      <c r="AE58" s="604"/>
      <c r="AF58" s="604"/>
      <c r="AG58" s="604"/>
      <c r="AH58" s="604"/>
      <c r="AI58" s="604"/>
      <c r="AJ58" s="604"/>
      <c r="AK58" s="604"/>
      <c r="AL58" s="604"/>
      <c r="AM58" s="604"/>
      <c r="AN58" s="604"/>
      <c r="AO58" s="604"/>
      <c r="AP58" s="604"/>
      <c r="AQ58" s="604"/>
      <c r="AR58" s="604"/>
      <c r="AS58" s="604"/>
    </row>
    <row r="59" spans="2:45" s="403" customFormat="1" ht="13.2">
      <c r="B59" s="1319"/>
      <c r="C59" s="1747" t="s">
        <v>1291</v>
      </c>
      <c r="D59" s="1322"/>
      <c r="E59" s="1322"/>
      <c r="F59" s="1320">
        <v>3386.625</v>
      </c>
      <c r="G59" s="1318">
        <v>1</v>
      </c>
      <c r="H59" s="264"/>
      <c r="I59" s="264"/>
      <c r="J59" s="604"/>
      <c r="K59" s="604"/>
      <c r="L59" s="604"/>
      <c r="M59" s="604"/>
      <c r="N59" s="604"/>
      <c r="O59" s="604"/>
      <c r="P59" s="604"/>
      <c r="Q59" s="604"/>
      <c r="R59" s="604"/>
      <c r="S59" s="604"/>
      <c r="T59" s="604"/>
      <c r="U59" s="604"/>
      <c r="V59" s="604"/>
      <c r="W59" s="604"/>
      <c r="X59" s="604"/>
      <c r="Y59" s="604"/>
      <c r="Z59" s="604"/>
      <c r="AA59" s="604"/>
      <c r="AB59" s="604"/>
      <c r="AC59" s="604"/>
      <c r="AD59" s="604"/>
      <c r="AE59" s="604"/>
      <c r="AF59" s="604"/>
      <c r="AG59" s="604"/>
      <c r="AH59" s="604"/>
      <c r="AI59" s="604"/>
      <c r="AJ59" s="604"/>
      <c r="AK59" s="604"/>
      <c r="AL59" s="604"/>
      <c r="AM59" s="604"/>
      <c r="AN59" s="604"/>
      <c r="AO59" s="604"/>
      <c r="AP59" s="604"/>
      <c r="AQ59" s="604"/>
      <c r="AR59" s="604"/>
      <c r="AS59" s="604"/>
    </row>
    <row r="60" spans="2:45" s="403" customFormat="1" ht="13.2">
      <c r="B60" s="1319"/>
      <c r="C60" s="1747" t="s">
        <v>1291</v>
      </c>
      <c r="D60" s="1322"/>
      <c r="E60" s="1322"/>
      <c r="F60" s="1320">
        <v>3448.5</v>
      </c>
      <c r="G60" s="1318">
        <v>1</v>
      </c>
      <c r="H60" s="264"/>
      <c r="I60" s="264"/>
      <c r="J60" s="604"/>
      <c r="K60" s="604"/>
      <c r="L60" s="604"/>
      <c r="M60" s="604"/>
      <c r="N60" s="604"/>
      <c r="O60" s="604"/>
      <c r="P60" s="604"/>
      <c r="Q60" s="604"/>
      <c r="R60" s="604"/>
      <c r="S60" s="604"/>
      <c r="T60" s="604"/>
      <c r="U60" s="604"/>
      <c r="V60" s="604"/>
      <c r="W60" s="604"/>
      <c r="X60" s="604"/>
      <c r="Y60" s="604"/>
      <c r="Z60" s="604"/>
      <c r="AA60" s="604"/>
      <c r="AB60" s="604"/>
      <c r="AC60" s="604"/>
      <c r="AD60" s="604"/>
      <c r="AE60" s="604"/>
      <c r="AF60" s="604"/>
      <c r="AG60" s="604"/>
      <c r="AH60" s="604"/>
      <c r="AI60" s="604"/>
      <c r="AJ60" s="604"/>
      <c r="AK60" s="604"/>
      <c r="AL60" s="604"/>
      <c r="AM60" s="604"/>
      <c r="AN60" s="604"/>
      <c r="AO60" s="604"/>
      <c r="AP60" s="604"/>
      <c r="AQ60" s="604"/>
      <c r="AR60" s="604"/>
      <c r="AS60" s="604"/>
    </row>
    <row r="61" spans="2:45" s="403" customFormat="1" ht="13.2">
      <c r="B61" s="1319"/>
      <c r="C61" s="1747" t="s">
        <v>1291</v>
      </c>
      <c r="D61" s="1322"/>
      <c r="E61" s="1322"/>
      <c r="F61" s="1320">
        <v>3407.25</v>
      </c>
      <c r="G61" s="1318">
        <v>1</v>
      </c>
      <c r="H61" s="264"/>
      <c r="I61" s="264"/>
      <c r="J61" s="604"/>
      <c r="K61" s="604"/>
      <c r="L61" s="604"/>
      <c r="M61" s="604"/>
      <c r="N61" s="604"/>
      <c r="O61" s="604"/>
      <c r="P61" s="604"/>
      <c r="Q61" s="604"/>
      <c r="R61" s="604"/>
      <c r="S61" s="604"/>
      <c r="T61" s="604"/>
      <c r="U61" s="604"/>
      <c r="V61" s="604"/>
      <c r="W61" s="604"/>
      <c r="X61" s="604"/>
      <c r="Y61" s="604"/>
      <c r="Z61" s="604"/>
      <c r="AA61" s="604"/>
      <c r="AB61" s="604"/>
      <c r="AC61" s="604"/>
      <c r="AD61" s="604"/>
      <c r="AE61" s="604"/>
      <c r="AF61" s="604"/>
      <c r="AG61" s="604"/>
      <c r="AH61" s="604"/>
      <c r="AI61" s="604"/>
      <c r="AJ61" s="604"/>
      <c r="AK61" s="604"/>
      <c r="AL61" s="604"/>
      <c r="AM61" s="604"/>
      <c r="AN61" s="604"/>
      <c r="AO61" s="604"/>
      <c r="AP61" s="604"/>
      <c r="AQ61" s="604"/>
      <c r="AR61" s="604"/>
      <c r="AS61" s="604"/>
    </row>
    <row r="62" spans="2:45" s="403" customFormat="1" ht="13.2">
      <c r="B62" s="1319"/>
      <c r="C62" s="1747" t="s">
        <v>1291</v>
      </c>
      <c r="D62" s="1322"/>
      <c r="E62" s="1322"/>
      <c r="F62" s="1320">
        <v>3407.25</v>
      </c>
      <c r="G62" s="1318">
        <v>1</v>
      </c>
      <c r="H62" s="264"/>
      <c r="I62" s="264"/>
      <c r="J62" s="604"/>
      <c r="K62" s="604"/>
      <c r="L62" s="604"/>
      <c r="M62" s="604"/>
      <c r="N62" s="604"/>
      <c r="O62" s="604"/>
      <c r="P62" s="604"/>
      <c r="Q62" s="604"/>
      <c r="R62" s="604"/>
      <c r="S62" s="604"/>
      <c r="T62" s="604"/>
      <c r="U62" s="604"/>
      <c r="V62" s="604"/>
      <c r="W62" s="604"/>
      <c r="X62" s="604"/>
      <c r="Y62" s="604"/>
      <c r="Z62" s="604"/>
      <c r="AA62" s="604"/>
      <c r="AB62" s="604"/>
      <c r="AC62" s="604"/>
      <c r="AD62" s="604"/>
      <c r="AE62" s="604"/>
      <c r="AF62" s="604"/>
      <c r="AG62" s="604"/>
      <c r="AH62" s="604"/>
      <c r="AI62" s="604"/>
      <c r="AJ62" s="604"/>
      <c r="AK62" s="604"/>
      <c r="AL62" s="604"/>
      <c r="AM62" s="604"/>
      <c r="AN62" s="604"/>
      <c r="AO62" s="604"/>
      <c r="AP62" s="604"/>
      <c r="AQ62" s="604"/>
      <c r="AR62" s="604"/>
      <c r="AS62" s="604"/>
    </row>
    <row r="63" spans="2:45" s="403" customFormat="1" ht="13.2">
      <c r="B63" s="1319" t="s">
        <v>837</v>
      </c>
      <c r="C63" s="1322"/>
      <c r="D63" s="1322"/>
      <c r="E63" s="1322"/>
      <c r="F63" s="1486">
        <f>SUM(F49*G49,F50*G50,F51*G51,F52*G52,F53*G53,F54*G54,F55*G55,F56*G56,F57*G57,F58*G58,F59*G59,F60*G60,F61*G61,F62*G62)/SUM(G49:G62)</f>
        <v>3362.4642857142858</v>
      </c>
      <c r="G63" s="1323"/>
      <c r="H63" s="264"/>
      <c r="I63" s="264"/>
      <c r="J63" s="604"/>
      <c r="K63" s="604"/>
      <c r="L63" s="604"/>
      <c r="M63" s="604"/>
      <c r="N63" s="604"/>
      <c r="O63" s="604"/>
      <c r="P63" s="604"/>
      <c r="Q63" s="604"/>
      <c r="R63" s="604"/>
      <c r="S63" s="604"/>
      <c r="T63" s="604"/>
      <c r="U63" s="604"/>
      <c r="V63" s="604"/>
      <c r="W63" s="604"/>
      <c r="X63" s="604"/>
      <c r="Y63" s="604"/>
      <c r="Z63" s="604"/>
      <c r="AA63" s="604"/>
      <c r="AB63" s="604"/>
      <c r="AC63" s="604"/>
      <c r="AD63" s="604"/>
      <c r="AE63" s="604"/>
      <c r="AF63" s="604"/>
      <c r="AG63" s="604"/>
      <c r="AH63" s="604"/>
      <c r="AI63" s="604"/>
      <c r="AJ63" s="604"/>
      <c r="AK63" s="604"/>
      <c r="AL63" s="604"/>
      <c r="AM63" s="604"/>
      <c r="AN63" s="604"/>
      <c r="AO63" s="604"/>
      <c r="AP63" s="604"/>
      <c r="AQ63" s="604"/>
      <c r="AR63" s="604"/>
      <c r="AS63" s="604"/>
    </row>
    <row r="64" spans="2:45" s="403" customFormat="1" ht="13.2">
      <c r="B64" s="1225"/>
      <c r="C64" s="1225"/>
      <c r="D64" s="1226"/>
      <c r="E64" s="1226"/>
      <c r="F64" s="1228"/>
      <c r="G64" s="1227"/>
      <c r="H64" s="264"/>
      <c r="I64" s="264"/>
      <c r="J64" s="604"/>
      <c r="K64" s="604"/>
      <c r="L64" s="604"/>
      <c r="M64" s="604"/>
      <c r="N64" s="604"/>
      <c r="O64" s="604"/>
      <c r="P64" s="604"/>
      <c r="Q64" s="604"/>
      <c r="R64" s="604"/>
      <c r="S64" s="604"/>
      <c r="T64" s="604"/>
      <c r="U64" s="604"/>
      <c r="V64" s="604"/>
      <c r="W64" s="604"/>
      <c r="X64" s="604"/>
      <c r="Y64" s="604"/>
      <c r="Z64" s="604"/>
      <c r="AA64" s="604"/>
      <c r="AB64" s="604"/>
      <c r="AC64" s="604"/>
      <c r="AD64" s="604"/>
      <c r="AE64" s="604"/>
      <c r="AF64" s="604"/>
      <c r="AG64" s="604"/>
      <c r="AH64" s="604"/>
      <c r="AI64" s="604"/>
      <c r="AJ64" s="604"/>
      <c r="AK64" s="604"/>
      <c r="AL64" s="604"/>
      <c r="AM64" s="604"/>
      <c r="AN64" s="604"/>
      <c r="AO64" s="604"/>
      <c r="AP64" s="604"/>
      <c r="AQ64" s="604"/>
      <c r="AR64" s="604"/>
      <c r="AS64" s="604"/>
    </row>
    <row r="65" spans="1:45" s="403" customFormat="1" ht="13.2">
      <c r="B65" s="1225"/>
      <c r="C65" s="1225"/>
      <c r="D65" s="1226"/>
      <c r="E65" s="1226"/>
      <c r="F65" s="1228"/>
      <c r="G65" s="1227"/>
      <c r="H65" s="264"/>
      <c r="I65" s="264"/>
      <c r="J65" s="604"/>
      <c r="K65" s="604"/>
      <c r="L65" s="604"/>
      <c r="M65" s="604"/>
      <c r="N65" s="604"/>
      <c r="O65" s="604"/>
      <c r="P65" s="604"/>
      <c r="Q65" s="604"/>
      <c r="R65" s="604"/>
      <c r="S65" s="604"/>
      <c r="T65" s="604"/>
      <c r="U65" s="604"/>
      <c r="V65" s="604"/>
      <c r="W65" s="604"/>
      <c r="X65" s="604"/>
      <c r="Y65" s="604"/>
      <c r="Z65" s="604"/>
      <c r="AA65" s="604"/>
      <c r="AB65" s="604"/>
      <c r="AC65" s="604"/>
      <c r="AD65" s="604"/>
      <c r="AE65" s="604"/>
      <c r="AF65" s="604"/>
      <c r="AG65" s="604"/>
      <c r="AH65" s="604"/>
      <c r="AI65" s="604"/>
      <c r="AJ65" s="604"/>
      <c r="AK65" s="604"/>
      <c r="AL65" s="604"/>
      <c r="AM65" s="604"/>
      <c r="AN65" s="604"/>
      <c r="AO65" s="604"/>
      <c r="AP65" s="604"/>
      <c r="AQ65" s="604"/>
      <c r="AR65" s="604"/>
      <c r="AS65" s="604"/>
    </row>
    <row r="66" spans="1:45" s="403" customFormat="1" ht="18">
      <c r="A66" s="1230" t="s">
        <v>1023</v>
      </c>
      <c r="B66" s="266"/>
      <c r="D66" s="378"/>
      <c r="E66" s="378"/>
      <c r="H66" s="264"/>
      <c r="I66" s="264"/>
      <c r="J66" s="604"/>
      <c r="K66" s="604"/>
      <c r="L66" s="604"/>
      <c r="M66" s="604"/>
      <c r="N66" s="604"/>
      <c r="O66" s="604"/>
      <c r="P66" s="604"/>
      <c r="Q66" s="604"/>
      <c r="R66" s="604"/>
      <c r="S66" s="604"/>
      <c r="T66" s="604"/>
      <c r="U66" s="604"/>
      <c r="V66" s="604"/>
      <c r="W66" s="604"/>
      <c r="X66" s="604"/>
      <c r="Y66" s="604"/>
      <c r="Z66" s="604"/>
      <c r="AA66" s="604"/>
      <c r="AB66" s="604"/>
      <c r="AC66" s="604"/>
      <c r="AD66" s="604"/>
      <c r="AE66" s="604"/>
      <c r="AF66" s="604"/>
      <c r="AG66" s="604"/>
      <c r="AH66" s="604"/>
      <c r="AI66" s="604"/>
      <c r="AJ66" s="604"/>
      <c r="AK66" s="604"/>
      <c r="AL66" s="604"/>
      <c r="AM66" s="604"/>
      <c r="AN66" s="604"/>
      <c r="AO66" s="604"/>
      <c r="AP66" s="604"/>
      <c r="AQ66" s="604"/>
      <c r="AR66" s="604"/>
      <c r="AS66" s="604"/>
    </row>
    <row r="67" spans="1:45" s="403" customFormat="1" ht="13.2">
      <c r="B67" s="1317" t="s">
        <v>833</v>
      </c>
      <c r="C67" s="1317" t="s">
        <v>1086</v>
      </c>
      <c r="D67" s="929"/>
      <c r="E67" s="929"/>
      <c r="F67" s="1318" t="s">
        <v>1022</v>
      </c>
      <c r="G67" s="1318" t="s">
        <v>836</v>
      </c>
      <c r="H67" s="264"/>
      <c r="I67" s="264"/>
      <c r="J67" s="604"/>
      <c r="K67" s="604"/>
      <c r="L67" s="604"/>
      <c r="M67" s="604"/>
      <c r="N67" s="604"/>
      <c r="O67" s="604"/>
      <c r="P67" s="604"/>
      <c r="Q67" s="604"/>
      <c r="R67" s="604"/>
      <c r="S67" s="604"/>
      <c r="T67" s="604"/>
      <c r="U67" s="604"/>
      <c r="V67" s="604"/>
      <c r="W67" s="604"/>
      <c r="X67" s="604"/>
      <c r="Y67" s="604"/>
      <c r="Z67" s="604"/>
      <c r="AA67" s="604"/>
      <c r="AB67" s="604"/>
      <c r="AC67" s="604"/>
      <c r="AD67" s="604"/>
      <c r="AE67" s="604"/>
      <c r="AF67" s="604"/>
      <c r="AG67" s="604"/>
      <c r="AH67" s="604"/>
      <c r="AI67" s="604"/>
      <c r="AJ67" s="604"/>
      <c r="AK67" s="604"/>
      <c r="AL67" s="604"/>
      <c r="AM67" s="604"/>
      <c r="AN67" s="604"/>
      <c r="AO67" s="604"/>
      <c r="AP67" s="604"/>
      <c r="AQ67" s="604"/>
      <c r="AR67" s="604"/>
      <c r="AS67" s="604"/>
    </row>
    <row r="68" spans="1:45" s="403" customFormat="1" ht="13.2">
      <c r="B68" s="1319"/>
      <c r="C68" s="1748">
        <v>80459457</v>
      </c>
      <c r="D68" s="1321"/>
      <c r="E68" s="1321"/>
      <c r="F68" s="1447">
        <v>1678.55</v>
      </c>
      <c r="G68" s="1318">
        <v>1</v>
      </c>
      <c r="H68" s="264"/>
      <c r="I68" s="264"/>
      <c r="J68" s="604"/>
      <c r="K68" s="604"/>
      <c r="L68" s="604"/>
      <c r="M68" s="604"/>
      <c r="N68" s="604"/>
      <c r="O68" s="604"/>
      <c r="P68" s="604"/>
      <c r="Q68" s="604"/>
      <c r="R68" s="604"/>
      <c r="S68" s="604"/>
      <c r="T68" s="604"/>
      <c r="U68" s="604"/>
      <c r="V68" s="604"/>
      <c r="W68" s="604"/>
      <c r="X68" s="604"/>
      <c r="Y68" s="604"/>
      <c r="Z68" s="604"/>
      <c r="AA68" s="604"/>
      <c r="AB68" s="604"/>
      <c r="AC68" s="604"/>
      <c r="AD68" s="604"/>
      <c r="AE68" s="604"/>
      <c r="AF68" s="604"/>
      <c r="AG68" s="604"/>
      <c r="AH68" s="604"/>
      <c r="AI68" s="604"/>
      <c r="AJ68" s="604"/>
      <c r="AK68" s="604"/>
      <c r="AL68" s="604"/>
      <c r="AM68" s="604"/>
      <c r="AN68" s="604"/>
      <c r="AO68" s="604"/>
      <c r="AP68" s="604"/>
      <c r="AQ68" s="604"/>
      <c r="AR68" s="604"/>
      <c r="AS68" s="604"/>
    </row>
    <row r="69" spans="1:45" s="403" customFormat="1" ht="13.2">
      <c r="B69" s="1319"/>
      <c r="C69" s="1748">
        <v>80459459</v>
      </c>
      <c r="D69" s="1321"/>
      <c r="E69" s="1321"/>
      <c r="F69" s="1447">
        <v>1678.55</v>
      </c>
      <c r="G69" s="1318">
        <v>1</v>
      </c>
      <c r="H69" s="264"/>
      <c r="I69" s="264"/>
      <c r="J69" s="604"/>
      <c r="K69" s="604"/>
      <c r="L69" s="604"/>
      <c r="M69" s="604"/>
      <c r="N69" s="604"/>
      <c r="O69" s="604"/>
      <c r="P69" s="604"/>
      <c r="Q69" s="604"/>
      <c r="R69" s="604"/>
      <c r="S69" s="604"/>
      <c r="T69" s="604"/>
      <c r="U69" s="604"/>
      <c r="V69" s="604"/>
      <c r="W69" s="604"/>
      <c r="X69" s="604"/>
      <c r="Y69" s="604"/>
      <c r="Z69" s="604"/>
      <c r="AA69" s="604"/>
      <c r="AB69" s="604"/>
      <c r="AC69" s="604"/>
      <c r="AD69" s="604"/>
      <c r="AE69" s="604"/>
      <c r="AF69" s="604"/>
      <c r="AG69" s="604"/>
      <c r="AH69" s="604"/>
      <c r="AI69" s="604"/>
      <c r="AJ69" s="604"/>
      <c r="AK69" s="604"/>
      <c r="AL69" s="604"/>
      <c r="AM69" s="604"/>
      <c r="AN69" s="604"/>
      <c r="AO69" s="604"/>
      <c r="AP69" s="604"/>
      <c r="AQ69" s="604"/>
      <c r="AR69" s="604"/>
      <c r="AS69" s="604"/>
    </row>
    <row r="70" spans="1:45" s="403" customFormat="1" ht="13.2">
      <c r="B70" s="1319"/>
      <c r="C70" s="1748">
        <v>80463520</v>
      </c>
      <c r="D70" s="1321"/>
      <c r="E70" s="1321"/>
      <c r="F70" s="1447">
        <v>1320.55</v>
      </c>
      <c r="G70" s="1318">
        <v>1</v>
      </c>
      <c r="H70" s="264"/>
      <c r="I70" s="264"/>
      <c r="J70" s="604"/>
      <c r="K70" s="604"/>
      <c r="L70" s="604"/>
      <c r="M70" s="604"/>
      <c r="N70" s="604"/>
      <c r="O70" s="604"/>
      <c r="P70" s="604"/>
      <c r="Q70" s="604"/>
      <c r="R70" s="604"/>
      <c r="S70" s="604"/>
      <c r="T70" s="604"/>
      <c r="U70" s="604"/>
      <c r="V70" s="604"/>
      <c r="W70" s="604"/>
      <c r="X70" s="604"/>
      <c r="Y70" s="604"/>
      <c r="Z70" s="604"/>
      <c r="AA70" s="604"/>
      <c r="AB70" s="604"/>
      <c r="AC70" s="604"/>
      <c r="AD70" s="604"/>
      <c r="AE70" s="604"/>
      <c r="AF70" s="604"/>
      <c r="AG70" s="604"/>
      <c r="AH70" s="604"/>
      <c r="AI70" s="604"/>
      <c r="AJ70" s="604"/>
      <c r="AK70" s="604"/>
      <c r="AL70" s="604"/>
      <c r="AM70" s="604"/>
      <c r="AN70" s="604"/>
      <c r="AO70" s="604"/>
      <c r="AP70" s="604"/>
      <c r="AQ70" s="604"/>
      <c r="AR70" s="604"/>
      <c r="AS70" s="604"/>
    </row>
    <row r="71" spans="1:45" s="403" customFormat="1" ht="13.2">
      <c r="B71" s="1319"/>
      <c r="C71" s="1748">
        <v>80463521</v>
      </c>
      <c r="D71" s="1321"/>
      <c r="E71" s="1321"/>
      <c r="F71" s="1447">
        <v>1278.75</v>
      </c>
      <c r="G71" s="1318">
        <v>1</v>
      </c>
      <c r="H71" s="264"/>
      <c r="I71" s="264"/>
      <c r="J71" s="604"/>
      <c r="K71" s="604"/>
      <c r="L71" s="604"/>
      <c r="M71" s="604"/>
      <c r="N71" s="604"/>
      <c r="O71" s="604"/>
      <c r="P71" s="604"/>
      <c r="Q71" s="604"/>
      <c r="R71" s="604"/>
      <c r="S71" s="604"/>
      <c r="T71" s="604"/>
      <c r="U71" s="604"/>
      <c r="V71" s="604"/>
      <c r="W71" s="604"/>
      <c r="X71" s="604"/>
      <c r="Y71" s="604"/>
      <c r="Z71" s="604"/>
      <c r="AA71" s="604"/>
      <c r="AB71" s="604"/>
      <c r="AC71" s="604"/>
      <c r="AD71" s="604"/>
      <c r="AE71" s="604"/>
      <c r="AF71" s="604"/>
      <c r="AG71" s="604"/>
      <c r="AH71" s="604"/>
      <c r="AI71" s="604"/>
      <c r="AJ71" s="604"/>
      <c r="AK71" s="604"/>
      <c r="AL71" s="604"/>
      <c r="AM71" s="604"/>
      <c r="AN71" s="604"/>
      <c r="AO71" s="604"/>
      <c r="AP71" s="604"/>
      <c r="AQ71" s="604"/>
      <c r="AR71" s="604"/>
      <c r="AS71" s="604"/>
    </row>
    <row r="72" spans="1:45" s="403" customFormat="1" ht="13.2">
      <c r="B72" s="1319"/>
      <c r="C72" s="1748">
        <v>80469301</v>
      </c>
      <c r="D72" s="1321"/>
      <c r="E72" s="1321"/>
      <c r="F72" s="1447">
        <v>1585.2</v>
      </c>
      <c r="G72" s="1318">
        <v>1</v>
      </c>
      <c r="H72" s="264"/>
      <c r="I72" s="264"/>
      <c r="J72" s="604"/>
      <c r="K72" s="604"/>
      <c r="L72" s="604"/>
      <c r="M72" s="604"/>
      <c r="N72" s="604"/>
      <c r="O72" s="604"/>
      <c r="P72" s="604"/>
      <c r="Q72" s="604"/>
      <c r="R72" s="604"/>
      <c r="S72" s="604"/>
      <c r="T72" s="604"/>
      <c r="U72" s="604"/>
      <c r="V72" s="604"/>
      <c r="W72" s="604"/>
      <c r="X72" s="604"/>
      <c r="Y72" s="604"/>
      <c r="Z72" s="604"/>
      <c r="AA72" s="604"/>
      <c r="AB72" s="604"/>
      <c r="AC72" s="604"/>
      <c r="AD72" s="604"/>
      <c r="AE72" s="604"/>
      <c r="AF72" s="604"/>
      <c r="AG72" s="604"/>
      <c r="AH72" s="604"/>
      <c r="AI72" s="604"/>
      <c r="AJ72" s="604"/>
      <c r="AK72" s="604"/>
      <c r="AL72" s="604"/>
      <c r="AM72" s="604"/>
      <c r="AN72" s="604"/>
      <c r="AO72" s="604"/>
      <c r="AP72" s="604"/>
      <c r="AQ72" s="604"/>
      <c r="AR72" s="604"/>
      <c r="AS72" s="604"/>
    </row>
    <row r="73" spans="1:45" s="403" customFormat="1" ht="13.2">
      <c r="B73" s="1319"/>
      <c r="C73" s="1748">
        <v>80474526</v>
      </c>
      <c r="D73" s="1322"/>
      <c r="E73" s="1322"/>
      <c r="F73" s="1447">
        <v>1401.44</v>
      </c>
      <c r="G73" s="1318">
        <v>1</v>
      </c>
      <c r="H73" s="264"/>
      <c r="I73" s="264"/>
      <c r="J73" s="604"/>
      <c r="K73" s="604"/>
      <c r="L73" s="604"/>
      <c r="M73" s="604"/>
      <c r="N73" s="604"/>
      <c r="O73" s="604"/>
      <c r="P73" s="604"/>
      <c r="Q73" s="604"/>
      <c r="R73" s="604"/>
      <c r="S73" s="604"/>
      <c r="T73" s="604"/>
      <c r="U73" s="604"/>
      <c r="V73" s="604"/>
      <c r="W73" s="604"/>
      <c r="X73" s="604"/>
      <c r="Y73" s="604"/>
      <c r="Z73" s="604"/>
      <c r="AA73" s="604"/>
      <c r="AB73" s="604"/>
      <c r="AC73" s="604"/>
      <c r="AD73" s="604"/>
      <c r="AE73" s="604"/>
      <c r="AF73" s="604"/>
      <c r="AG73" s="604"/>
      <c r="AH73" s="604"/>
      <c r="AI73" s="604"/>
      <c r="AJ73" s="604"/>
      <c r="AK73" s="604"/>
      <c r="AL73" s="604"/>
      <c r="AM73" s="604"/>
      <c r="AN73" s="604"/>
      <c r="AO73" s="604"/>
      <c r="AP73" s="604"/>
      <c r="AQ73" s="604"/>
      <c r="AR73" s="604"/>
      <c r="AS73" s="604"/>
    </row>
    <row r="74" spans="1:45" s="403" customFormat="1" ht="13.2">
      <c r="B74" s="1319"/>
      <c r="C74" s="1748">
        <v>80476433</v>
      </c>
      <c r="D74" s="1322"/>
      <c r="E74" s="1322"/>
      <c r="F74" s="1447">
        <v>1401.44</v>
      </c>
      <c r="G74" s="1318">
        <v>1</v>
      </c>
      <c r="H74" s="264"/>
      <c r="I74" s="264"/>
      <c r="J74" s="604"/>
      <c r="K74" s="604"/>
      <c r="L74" s="604"/>
      <c r="M74" s="604"/>
      <c r="N74" s="604"/>
      <c r="O74" s="604"/>
      <c r="P74" s="604"/>
      <c r="Q74" s="604"/>
      <c r="R74" s="604"/>
      <c r="S74" s="604"/>
      <c r="T74" s="604"/>
      <c r="U74" s="604"/>
      <c r="V74" s="604"/>
      <c r="W74" s="604"/>
      <c r="X74" s="604"/>
      <c r="Y74" s="604"/>
      <c r="Z74" s="604"/>
      <c r="AA74" s="604"/>
      <c r="AB74" s="604"/>
      <c r="AC74" s="604"/>
      <c r="AD74" s="604"/>
      <c r="AE74" s="604"/>
      <c r="AF74" s="604"/>
      <c r="AG74" s="604"/>
      <c r="AH74" s="604"/>
      <c r="AI74" s="604"/>
      <c r="AJ74" s="604"/>
      <c r="AK74" s="604"/>
      <c r="AL74" s="604"/>
      <c r="AM74" s="604"/>
      <c r="AN74" s="604"/>
      <c r="AO74" s="604"/>
      <c r="AP74" s="604"/>
      <c r="AQ74" s="604"/>
      <c r="AR74" s="604"/>
      <c r="AS74" s="604"/>
    </row>
    <row r="75" spans="1:45" s="403" customFormat="1" ht="13.2">
      <c r="B75" s="1319"/>
      <c r="C75" s="1748">
        <v>80476436</v>
      </c>
      <c r="D75" s="1322"/>
      <c r="E75" s="1322"/>
      <c r="F75" s="1447">
        <v>1401.44</v>
      </c>
      <c r="G75" s="1318">
        <v>1</v>
      </c>
      <c r="H75" s="264"/>
      <c r="I75" s="264"/>
      <c r="J75" s="604"/>
      <c r="K75" s="604"/>
      <c r="L75" s="604"/>
      <c r="M75" s="604"/>
      <c r="N75" s="604"/>
      <c r="O75" s="604"/>
      <c r="P75" s="604"/>
      <c r="Q75" s="604"/>
      <c r="R75" s="604"/>
      <c r="S75" s="604"/>
      <c r="T75" s="604"/>
      <c r="U75" s="604"/>
      <c r="V75" s="604"/>
      <c r="W75" s="604"/>
      <c r="X75" s="604"/>
      <c r="Y75" s="604"/>
      <c r="Z75" s="604"/>
      <c r="AA75" s="604"/>
      <c r="AB75" s="604"/>
      <c r="AC75" s="604"/>
      <c r="AD75" s="604"/>
      <c r="AE75" s="604"/>
      <c r="AF75" s="604"/>
      <c r="AG75" s="604"/>
      <c r="AH75" s="604"/>
      <c r="AI75" s="604"/>
      <c r="AJ75" s="604"/>
      <c r="AK75" s="604"/>
      <c r="AL75" s="604"/>
      <c r="AM75" s="604"/>
      <c r="AN75" s="604"/>
      <c r="AO75" s="604"/>
      <c r="AP75" s="604"/>
      <c r="AQ75" s="604"/>
      <c r="AR75" s="604"/>
      <c r="AS75" s="604"/>
    </row>
    <row r="76" spans="1:45" s="403" customFormat="1" ht="13.2">
      <c r="B76" s="1319"/>
      <c r="C76" s="1748">
        <v>80479898</v>
      </c>
      <c r="D76" s="1322"/>
      <c r="E76" s="1322"/>
      <c r="F76" s="1447">
        <v>1401.44</v>
      </c>
      <c r="G76" s="1318">
        <v>1</v>
      </c>
      <c r="H76" s="264"/>
      <c r="I76" s="264"/>
      <c r="J76" s="604"/>
      <c r="K76" s="604"/>
      <c r="L76" s="604"/>
      <c r="M76" s="604"/>
      <c r="N76" s="604"/>
      <c r="O76" s="604"/>
      <c r="P76" s="604"/>
      <c r="Q76" s="604"/>
      <c r="R76" s="604"/>
      <c r="S76" s="604"/>
      <c r="T76" s="604"/>
      <c r="U76" s="604"/>
      <c r="V76" s="604"/>
      <c r="W76" s="604"/>
      <c r="X76" s="604"/>
      <c r="Y76" s="604"/>
      <c r="Z76" s="604"/>
      <c r="AA76" s="604"/>
      <c r="AB76" s="604"/>
      <c r="AC76" s="604"/>
      <c r="AD76" s="604"/>
      <c r="AE76" s="604"/>
      <c r="AF76" s="604"/>
      <c r="AG76" s="604"/>
      <c r="AH76" s="604"/>
      <c r="AI76" s="604"/>
      <c r="AJ76" s="604"/>
      <c r="AK76" s="604"/>
      <c r="AL76" s="604"/>
      <c r="AM76" s="604"/>
      <c r="AN76" s="604"/>
      <c r="AO76" s="604"/>
      <c r="AP76" s="604"/>
      <c r="AQ76" s="604"/>
      <c r="AR76" s="604"/>
      <c r="AS76" s="604"/>
    </row>
    <row r="77" spans="1:45" s="403" customFormat="1" ht="13.2">
      <c r="B77" s="1319"/>
      <c r="C77" s="1748">
        <v>80494655</v>
      </c>
      <c r="D77" s="1322"/>
      <c r="E77" s="1322"/>
      <c r="F77" s="1447">
        <v>1961.21</v>
      </c>
      <c r="G77" s="1318">
        <v>1</v>
      </c>
      <c r="H77" s="264"/>
      <c r="I77" s="264"/>
      <c r="J77" s="604"/>
      <c r="K77" s="604"/>
      <c r="L77" s="604"/>
      <c r="M77" s="604"/>
      <c r="N77" s="604"/>
      <c r="O77" s="604"/>
      <c r="P77" s="604"/>
      <c r="Q77" s="604"/>
      <c r="R77" s="604"/>
      <c r="S77" s="604"/>
      <c r="T77" s="604"/>
      <c r="U77" s="604"/>
      <c r="V77" s="604"/>
      <c r="W77" s="604"/>
      <c r="X77" s="604"/>
      <c r="Y77" s="604"/>
      <c r="Z77" s="604"/>
      <c r="AA77" s="604"/>
      <c r="AB77" s="604"/>
      <c r="AC77" s="604"/>
      <c r="AD77" s="604"/>
      <c r="AE77" s="604"/>
      <c r="AF77" s="604"/>
      <c r="AG77" s="604"/>
      <c r="AH77" s="604"/>
      <c r="AI77" s="604"/>
      <c r="AJ77" s="604"/>
      <c r="AK77" s="604"/>
      <c r="AL77" s="604"/>
      <c r="AM77" s="604"/>
      <c r="AN77" s="604"/>
      <c r="AO77" s="604"/>
      <c r="AP77" s="604"/>
      <c r="AQ77" s="604"/>
      <c r="AR77" s="604"/>
      <c r="AS77" s="604"/>
    </row>
    <row r="78" spans="1:45" s="403" customFormat="1" ht="13.2">
      <c r="B78" s="1319"/>
      <c r="C78" s="1748">
        <v>80498635</v>
      </c>
      <c r="D78" s="1322"/>
      <c r="E78" s="1322"/>
      <c r="F78" s="1447">
        <v>1599.1</v>
      </c>
      <c r="G78" s="1318">
        <v>1</v>
      </c>
      <c r="H78" s="264"/>
      <c r="I78" s="264"/>
      <c r="J78" s="604"/>
      <c r="K78" s="604"/>
      <c r="L78" s="604"/>
      <c r="M78" s="604"/>
      <c r="N78" s="604"/>
      <c r="O78" s="604"/>
      <c r="P78" s="604"/>
      <c r="Q78" s="604"/>
      <c r="R78" s="604"/>
      <c r="S78" s="604"/>
      <c r="T78" s="604"/>
      <c r="U78" s="604"/>
      <c r="V78" s="604"/>
      <c r="W78" s="604"/>
      <c r="X78" s="604"/>
      <c r="Y78" s="604"/>
      <c r="Z78" s="604"/>
      <c r="AA78" s="604"/>
      <c r="AB78" s="604"/>
      <c r="AC78" s="604"/>
      <c r="AD78" s="604"/>
      <c r="AE78" s="604"/>
      <c r="AF78" s="604"/>
      <c r="AG78" s="604"/>
      <c r="AH78" s="604"/>
      <c r="AI78" s="604"/>
      <c r="AJ78" s="604"/>
      <c r="AK78" s="604"/>
      <c r="AL78" s="604"/>
      <c r="AM78" s="604"/>
      <c r="AN78" s="604"/>
      <c r="AO78" s="604"/>
      <c r="AP78" s="604"/>
      <c r="AQ78" s="604"/>
      <c r="AR78" s="604"/>
      <c r="AS78" s="604"/>
    </row>
    <row r="79" spans="1:45" s="403" customFormat="1" ht="13.2">
      <c r="B79" s="1319"/>
      <c r="C79" s="1748">
        <v>80507670</v>
      </c>
      <c r="D79" s="1322"/>
      <c r="E79" s="1322"/>
      <c r="F79" s="1447">
        <v>1200.57</v>
      </c>
      <c r="G79" s="1318">
        <v>1</v>
      </c>
      <c r="H79" s="264"/>
      <c r="I79" s="264"/>
      <c r="J79" s="604"/>
      <c r="K79" s="604"/>
      <c r="L79" s="604"/>
      <c r="M79" s="604"/>
      <c r="N79" s="604"/>
      <c r="O79" s="604"/>
      <c r="P79" s="604"/>
      <c r="Q79" s="604"/>
      <c r="R79" s="604"/>
      <c r="S79" s="604"/>
      <c r="T79" s="604"/>
      <c r="U79" s="604"/>
      <c r="V79" s="604"/>
      <c r="W79" s="604"/>
      <c r="X79" s="604"/>
      <c r="Y79" s="604"/>
      <c r="Z79" s="604"/>
      <c r="AA79" s="604"/>
      <c r="AB79" s="604"/>
      <c r="AC79" s="604"/>
      <c r="AD79" s="604"/>
      <c r="AE79" s="604"/>
      <c r="AF79" s="604"/>
      <c r="AG79" s="604"/>
      <c r="AH79" s="604"/>
      <c r="AI79" s="604"/>
      <c r="AJ79" s="604"/>
      <c r="AK79" s="604"/>
      <c r="AL79" s="604"/>
      <c r="AM79" s="604"/>
      <c r="AN79" s="604"/>
      <c r="AO79" s="604"/>
      <c r="AP79" s="604"/>
      <c r="AQ79" s="604"/>
      <c r="AR79" s="604"/>
      <c r="AS79" s="604"/>
    </row>
    <row r="80" spans="1:45" s="403" customFormat="1" ht="13.2">
      <c r="B80" s="1319"/>
      <c r="C80" s="1748">
        <v>80512932</v>
      </c>
      <c r="D80" s="1322"/>
      <c r="E80" s="1322"/>
      <c r="F80" s="1447">
        <v>1397.28</v>
      </c>
      <c r="G80" s="1318">
        <v>1</v>
      </c>
      <c r="H80" s="264"/>
      <c r="I80" s="264"/>
      <c r="J80" s="604"/>
      <c r="K80" s="604"/>
      <c r="L80" s="604"/>
      <c r="M80" s="604"/>
      <c r="N80" s="604"/>
      <c r="O80" s="604"/>
      <c r="P80" s="604"/>
      <c r="Q80" s="604"/>
      <c r="R80" s="604"/>
      <c r="S80" s="604"/>
      <c r="T80" s="604"/>
      <c r="U80" s="604"/>
      <c r="V80" s="604"/>
      <c r="W80" s="604"/>
      <c r="X80" s="604"/>
      <c r="Y80" s="604"/>
      <c r="Z80" s="604"/>
      <c r="AA80" s="604"/>
      <c r="AB80" s="604"/>
      <c r="AC80" s="604"/>
      <c r="AD80" s="604"/>
      <c r="AE80" s="604"/>
      <c r="AF80" s="604"/>
      <c r="AG80" s="604"/>
      <c r="AH80" s="604"/>
      <c r="AI80" s="604"/>
      <c r="AJ80" s="604"/>
      <c r="AK80" s="604"/>
      <c r="AL80" s="604"/>
      <c r="AM80" s="604"/>
      <c r="AN80" s="604"/>
      <c r="AO80" s="604"/>
      <c r="AP80" s="604"/>
      <c r="AQ80" s="604"/>
      <c r="AR80" s="604"/>
      <c r="AS80" s="604"/>
    </row>
    <row r="81" spans="1:45" s="403" customFormat="1" ht="13.2">
      <c r="B81" s="1319"/>
      <c r="C81" s="1748">
        <v>80566658</v>
      </c>
      <c r="D81" s="1322"/>
      <c r="E81" s="1322"/>
      <c r="F81" s="1447">
        <v>2338.21</v>
      </c>
      <c r="G81" s="1318">
        <v>1</v>
      </c>
      <c r="H81" s="264"/>
      <c r="I81" s="264"/>
      <c r="J81" s="604"/>
      <c r="K81" s="604"/>
      <c r="L81" s="604"/>
      <c r="M81" s="604"/>
      <c r="N81" s="604"/>
      <c r="O81" s="604"/>
      <c r="P81" s="604"/>
      <c r="Q81" s="604"/>
      <c r="R81" s="604"/>
      <c r="S81" s="604"/>
      <c r="T81" s="604"/>
      <c r="U81" s="604"/>
      <c r="V81" s="604"/>
      <c r="W81" s="604"/>
      <c r="X81" s="604"/>
      <c r="Y81" s="604"/>
      <c r="Z81" s="604"/>
      <c r="AA81" s="604"/>
      <c r="AB81" s="604"/>
      <c r="AC81" s="604"/>
      <c r="AD81" s="604"/>
      <c r="AE81" s="604"/>
      <c r="AF81" s="604"/>
      <c r="AG81" s="604"/>
      <c r="AH81" s="604"/>
      <c r="AI81" s="604"/>
      <c r="AJ81" s="604"/>
      <c r="AK81" s="604"/>
      <c r="AL81" s="604"/>
      <c r="AM81" s="604"/>
      <c r="AN81" s="604"/>
      <c r="AO81" s="604"/>
      <c r="AP81" s="604"/>
      <c r="AQ81" s="604"/>
      <c r="AR81" s="604"/>
      <c r="AS81" s="604"/>
    </row>
    <row r="82" spans="1:45" s="403" customFormat="1" ht="13.2">
      <c r="B82" s="1319"/>
      <c r="C82" s="1748">
        <v>80579279</v>
      </c>
      <c r="D82" s="1322"/>
      <c r="E82" s="1322"/>
      <c r="F82" s="1448">
        <v>2758.38</v>
      </c>
      <c r="G82" s="1318">
        <v>1</v>
      </c>
      <c r="H82" s="264"/>
      <c r="I82" s="264"/>
      <c r="J82" s="604"/>
      <c r="K82" s="604"/>
      <c r="L82" s="604"/>
      <c r="M82" s="604"/>
      <c r="N82" s="604"/>
      <c r="O82" s="604"/>
      <c r="P82" s="604"/>
      <c r="Q82" s="604"/>
      <c r="R82" s="604"/>
      <c r="S82" s="604"/>
      <c r="T82" s="604"/>
      <c r="U82" s="604"/>
      <c r="V82" s="604"/>
      <c r="W82" s="604"/>
      <c r="X82" s="604"/>
      <c r="Y82" s="604"/>
      <c r="Z82" s="604"/>
      <c r="AA82" s="604"/>
      <c r="AB82" s="604"/>
      <c r="AC82" s="604"/>
      <c r="AD82" s="604"/>
      <c r="AE82" s="604"/>
      <c r="AF82" s="604"/>
      <c r="AG82" s="604"/>
      <c r="AH82" s="604"/>
      <c r="AI82" s="604"/>
      <c r="AJ82" s="604"/>
      <c r="AK82" s="604"/>
      <c r="AL82" s="604"/>
      <c r="AM82" s="604"/>
      <c r="AN82" s="604"/>
      <c r="AO82" s="604"/>
      <c r="AP82" s="604"/>
      <c r="AQ82" s="604"/>
      <c r="AR82" s="604"/>
      <c r="AS82" s="604"/>
    </row>
    <row r="83" spans="1:45" s="403" customFormat="1" ht="13.2">
      <c r="B83" s="1319"/>
      <c r="C83" s="1748">
        <v>80596565</v>
      </c>
      <c r="D83" s="1322"/>
      <c r="E83" s="1322"/>
      <c r="F83" s="1448">
        <v>1626.6000000000001</v>
      </c>
      <c r="G83" s="1318">
        <v>1</v>
      </c>
      <c r="H83" s="264"/>
      <c r="I83" s="264"/>
      <c r="J83" s="604"/>
      <c r="K83" s="604"/>
      <c r="L83" s="604"/>
      <c r="M83" s="604"/>
      <c r="N83" s="604"/>
      <c r="O83" s="604"/>
      <c r="P83" s="604"/>
      <c r="Q83" s="604"/>
      <c r="R83" s="604"/>
      <c r="S83" s="604"/>
      <c r="T83" s="604"/>
      <c r="U83" s="604"/>
      <c r="V83" s="604"/>
      <c r="W83" s="604"/>
      <c r="X83" s="604"/>
      <c r="Y83" s="604"/>
      <c r="Z83" s="604"/>
      <c r="AA83" s="604"/>
      <c r="AB83" s="604"/>
      <c r="AC83" s="604"/>
      <c r="AD83" s="604"/>
      <c r="AE83" s="604"/>
      <c r="AF83" s="604"/>
      <c r="AG83" s="604"/>
      <c r="AH83" s="604"/>
      <c r="AI83" s="604"/>
      <c r="AJ83" s="604"/>
      <c r="AK83" s="604"/>
      <c r="AL83" s="604"/>
      <c r="AM83" s="604"/>
      <c r="AN83" s="604"/>
      <c r="AO83" s="604"/>
      <c r="AP83" s="604"/>
      <c r="AQ83" s="604"/>
      <c r="AR83" s="604"/>
      <c r="AS83" s="604"/>
    </row>
    <row r="84" spans="1:45" s="403" customFormat="1" ht="13.2">
      <c r="B84" s="1319"/>
      <c r="C84" s="1748">
        <v>80605746</v>
      </c>
      <c r="D84" s="1322"/>
      <c r="E84" s="1322"/>
      <c r="F84" s="1448">
        <v>1238.4949999999999</v>
      </c>
      <c r="G84" s="1318">
        <v>1</v>
      </c>
      <c r="H84" s="264"/>
      <c r="I84" s="264"/>
      <c r="J84" s="604"/>
      <c r="K84" s="604"/>
      <c r="L84" s="604"/>
      <c r="M84" s="604"/>
      <c r="N84" s="604"/>
      <c r="O84" s="604"/>
      <c r="P84" s="604"/>
      <c r="Q84" s="604"/>
      <c r="R84" s="604"/>
      <c r="S84" s="604"/>
      <c r="T84" s="604"/>
      <c r="U84" s="604"/>
      <c r="V84" s="604"/>
      <c r="W84" s="604"/>
      <c r="X84" s="604"/>
      <c r="Y84" s="604"/>
      <c r="Z84" s="604"/>
      <c r="AA84" s="604"/>
      <c r="AB84" s="604"/>
      <c r="AC84" s="604"/>
      <c r="AD84" s="604"/>
      <c r="AE84" s="604"/>
      <c r="AF84" s="604"/>
      <c r="AG84" s="604"/>
      <c r="AH84" s="604"/>
      <c r="AI84" s="604"/>
      <c r="AJ84" s="604"/>
      <c r="AK84" s="604"/>
      <c r="AL84" s="604"/>
      <c r="AM84" s="604"/>
      <c r="AN84" s="604"/>
      <c r="AO84" s="604"/>
      <c r="AP84" s="604"/>
      <c r="AQ84" s="604"/>
      <c r="AR84" s="604"/>
      <c r="AS84" s="604"/>
    </row>
    <row r="85" spans="1:45" s="403" customFormat="1" ht="13.2">
      <c r="B85" s="1319"/>
      <c r="C85" s="1748">
        <v>80605744</v>
      </c>
      <c r="D85" s="1322"/>
      <c r="E85" s="1322"/>
      <c r="F85" s="1448">
        <v>1238.4949999999999</v>
      </c>
      <c r="G85" s="1318">
        <v>1</v>
      </c>
      <c r="H85" s="264"/>
      <c r="I85" s="264"/>
      <c r="J85" s="604"/>
      <c r="K85" s="604"/>
      <c r="L85" s="604"/>
      <c r="M85" s="604"/>
      <c r="N85" s="604"/>
      <c r="O85" s="604"/>
      <c r="P85" s="604"/>
      <c r="Q85" s="604"/>
      <c r="R85" s="604"/>
      <c r="S85" s="604"/>
      <c r="T85" s="604"/>
      <c r="U85" s="604"/>
      <c r="V85" s="604"/>
      <c r="W85" s="604"/>
      <c r="X85" s="604"/>
      <c r="Y85" s="604"/>
      <c r="Z85" s="604"/>
      <c r="AA85" s="604"/>
      <c r="AB85" s="604"/>
      <c r="AC85" s="604"/>
      <c r="AD85" s="604"/>
      <c r="AE85" s="604"/>
      <c r="AF85" s="604"/>
      <c r="AG85" s="604"/>
      <c r="AH85" s="604"/>
      <c r="AI85" s="604"/>
      <c r="AJ85" s="604"/>
      <c r="AK85" s="604"/>
      <c r="AL85" s="604"/>
      <c r="AM85" s="604"/>
      <c r="AN85" s="604"/>
      <c r="AO85" s="604"/>
      <c r="AP85" s="604"/>
      <c r="AQ85" s="604"/>
      <c r="AR85" s="604"/>
      <c r="AS85" s="604"/>
    </row>
    <row r="86" spans="1:45" s="403" customFormat="1" ht="13.2">
      <c r="B86" s="1319"/>
      <c r="C86" s="1748">
        <v>80615280</v>
      </c>
      <c r="D86" s="1322"/>
      <c r="E86" s="1322"/>
      <c r="F86" s="1448">
        <v>1231.5999999999999</v>
      </c>
      <c r="G86" s="1318">
        <v>1</v>
      </c>
      <c r="H86" s="264"/>
      <c r="I86" s="264"/>
      <c r="J86" s="604"/>
      <c r="K86" s="604"/>
      <c r="L86" s="604"/>
      <c r="M86" s="604"/>
      <c r="N86" s="604"/>
      <c r="O86" s="604"/>
      <c r="P86" s="604"/>
      <c r="Q86" s="604"/>
      <c r="R86" s="604"/>
      <c r="S86" s="604"/>
      <c r="T86" s="604"/>
      <c r="U86" s="604"/>
      <c r="V86" s="604"/>
      <c r="W86" s="604"/>
      <c r="X86" s="604"/>
      <c r="Y86" s="604"/>
      <c r="Z86" s="604"/>
      <c r="AA86" s="604"/>
      <c r="AB86" s="604"/>
      <c r="AC86" s="604"/>
      <c r="AD86" s="604"/>
      <c r="AE86" s="604"/>
      <c r="AF86" s="604"/>
      <c r="AG86" s="604"/>
      <c r="AH86" s="604"/>
      <c r="AI86" s="604"/>
      <c r="AJ86" s="604"/>
      <c r="AK86" s="604"/>
      <c r="AL86" s="604"/>
      <c r="AM86" s="604"/>
      <c r="AN86" s="604"/>
      <c r="AO86" s="604"/>
      <c r="AP86" s="604"/>
      <c r="AQ86" s="604"/>
      <c r="AR86" s="604"/>
      <c r="AS86" s="604"/>
    </row>
    <row r="87" spans="1:45" s="403" customFormat="1" ht="13.2">
      <c r="B87" s="1319" t="s">
        <v>837</v>
      </c>
      <c r="C87" s="1319"/>
      <c r="D87" s="1322"/>
      <c r="E87" s="1322" t="s">
        <v>835</v>
      </c>
      <c r="F87" s="1486">
        <f>SUM(F68:F86)/SUM(G68:G86)/currency!$J$7</f>
        <v>1662.0319177107347</v>
      </c>
      <c r="G87" s="1323"/>
      <c r="H87" s="264"/>
      <c r="I87" s="264"/>
      <c r="J87" s="604"/>
      <c r="K87" s="604"/>
      <c r="L87" s="604"/>
      <c r="M87" s="604"/>
      <c r="N87" s="604"/>
      <c r="O87" s="604"/>
      <c r="P87" s="604"/>
      <c r="Q87" s="604"/>
      <c r="R87" s="604"/>
      <c r="S87" s="604"/>
      <c r="T87" s="604"/>
      <c r="U87" s="604"/>
      <c r="V87" s="604"/>
      <c r="W87" s="604"/>
      <c r="X87" s="604"/>
      <c r="Y87" s="604"/>
      <c r="Z87" s="604"/>
      <c r="AA87" s="604"/>
      <c r="AB87" s="604"/>
      <c r="AC87" s="604"/>
      <c r="AD87" s="604"/>
      <c r="AE87" s="604"/>
      <c r="AF87" s="604"/>
      <c r="AG87" s="604"/>
      <c r="AH87" s="604"/>
      <c r="AI87" s="604"/>
      <c r="AJ87" s="604"/>
      <c r="AK87" s="604"/>
      <c r="AL87" s="604"/>
      <c r="AM87" s="604"/>
      <c r="AN87" s="604"/>
      <c r="AO87" s="604"/>
      <c r="AP87" s="604"/>
      <c r="AQ87" s="604"/>
      <c r="AR87" s="604"/>
      <c r="AS87" s="604"/>
    </row>
    <row r="88" spans="1:45" s="403" customFormat="1" ht="13.2">
      <c r="B88" s="1225"/>
      <c r="C88" s="1225"/>
      <c r="D88" s="1226"/>
      <c r="E88" s="1226"/>
      <c r="F88" s="1228"/>
      <c r="G88" s="1227"/>
      <c r="H88" s="264"/>
      <c r="I88" s="264"/>
      <c r="J88" s="604"/>
      <c r="K88" s="604"/>
      <c r="L88" s="604"/>
      <c r="M88" s="604"/>
      <c r="N88" s="604"/>
      <c r="O88" s="604"/>
      <c r="P88" s="604"/>
      <c r="Q88" s="604"/>
      <c r="R88" s="604"/>
      <c r="S88" s="604"/>
      <c r="T88" s="604"/>
      <c r="U88" s="604"/>
      <c r="V88" s="604"/>
      <c r="W88" s="604"/>
      <c r="X88" s="604"/>
      <c r="Y88" s="604"/>
      <c r="Z88" s="604"/>
      <c r="AA88" s="604"/>
      <c r="AB88" s="604"/>
      <c r="AC88" s="604"/>
      <c r="AD88" s="604"/>
      <c r="AE88" s="604"/>
      <c r="AF88" s="604"/>
      <c r="AG88" s="604"/>
      <c r="AH88" s="604"/>
      <c r="AI88" s="604"/>
      <c r="AJ88" s="604"/>
      <c r="AK88" s="604"/>
      <c r="AL88" s="604"/>
      <c r="AM88" s="604"/>
      <c r="AN88" s="604"/>
      <c r="AO88" s="604"/>
      <c r="AP88" s="604"/>
      <c r="AQ88" s="604"/>
      <c r="AR88" s="604"/>
      <c r="AS88" s="604"/>
    </row>
    <row r="89" spans="1:45" s="377" customFormat="1" ht="13.2">
      <c r="A89" s="401"/>
      <c r="B89" s="413"/>
      <c r="C89" s="157"/>
      <c r="D89" s="378"/>
      <c r="E89" s="378"/>
      <c r="F89" s="422"/>
      <c r="G89" s="30"/>
      <c r="H89" s="32"/>
      <c r="I89" s="32"/>
      <c r="J89" s="40"/>
      <c r="K89" s="40"/>
      <c r="L89" s="40"/>
      <c r="M89" s="40"/>
      <c r="N89" s="40"/>
      <c r="O89" s="419"/>
      <c r="P89" s="40"/>
      <c r="Q89" s="40"/>
      <c r="R89" s="40"/>
      <c r="S89" s="604"/>
      <c r="T89" s="40"/>
      <c r="U89" s="604"/>
      <c r="V89" s="604"/>
      <c r="W89" s="40"/>
      <c r="X89" s="604"/>
      <c r="Y89" s="604"/>
      <c r="Z89" s="604"/>
      <c r="AA89" s="40"/>
      <c r="AB89" s="604"/>
      <c r="AC89" s="604"/>
      <c r="AD89" s="604"/>
      <c r="AE89" s="40"/>
      <c r="AF89" s="604"/>
      <c r="AG89" s="40"/>
      <c r="AH89" s="40"/>
      <c r="AI89" s="40"/>
      <c r="AJ89" s="40"/>
      <c r="AK89" s="40"/>
      <c r="AL89" s="40"/>
      <c r="AM89" s="40"/>
      <c r="AN89" s="40"/>
      <c r="AO89" s="40"/>
      <c r="AP89" s="40"/>
      <c r="AQ89" s="40"/>
      <c r="AR89" s="40"/>
      <c r="AS89" s="40"/>
    </row>
    <row r="90" spans="1:45" s="1136" customFormat="1" ht="18">
      <c r="A90" s="1230" t="s">
        <v>1029</v>
      </c>
      <c r="C90" s="603"/>
      <c r="D90" s="603"/>
      <c r="E90" s="603"/>
    </row>
    <row r="91" spans="1:45" s="838" customFormat="1" ht="13.2">
      <c r="A91" s="1137"/>
      <c r="B91" s="838" t="s">
        <v>947</v>
      </c>
      <c r="D91" s="842"/>
      <c r="E91" s="842"/>
    </row>
    <row r="92" spans="1:45" s="838" customFormat="1" ht="13.2">
      <c r="B92" s="1052" t="s">
        <v>943</v>
      </c>
      <c r="C92" s="1487">
        <v>1200</v>
      </c>
      <c r="D92" s="842"/>
      <c r="E92" s="842"/>
    </row>
    <row r="93" spans="1:45" s="838" customFormat="1" ht="13.2">
      <c r="B93" s="1052" t="s">
        <v>944</v>
      </c>
      <c r="C93" s="1487">
        <v>1091</v>
      </c>
      <c r="D93" s="842"/>
      <c r="E93" s="842"/>
    </row>
    <row r="94" spans="1:45" s="838" customFormat="1" ht="13.2">
      <c r="B94" s="1052" t="s">
        <v>945</v>
      </c>
      <c r="C94" s="1211">
        <v>1E-3</v>
      </c>
      <c r="D94" s="842"/>
      <c r="E94" s="842"/>
    </row>
    <row r="95" spans="1:45" s="838" customFormat="1" ht="13.2">
      <c r="B95" s="1052" t="s">
        <v>946</v>
      </c>
      <c r="C95" s="1138">
        <v>0.05</v>
      </c>
      <c r="D95" s="842"/>
      <c r="E95" s="842"/>
    </row>
    <row r="96" spans="1:45" s="469" customFormat="1" ht="13.8">
      <c r="B96" s="922"/>
      <c r="C96" s="601"/>
      <c r="D96" s="601"/>
      <c r="E96" s="601"/>
    </row>
    <row r="98" spans="1:5" ht="18">
      <c r="A98" s="1230" t="s">
        <v>1109</v>
      </c>
    </row>
    <row r="99" spans="1:5" s="606" customFormat="1" ht="13.2">
      <c r="B99" s="1413"/>
      <c r="C99" s="1411" t="s">
        <v>1110</v>
      </c>
      <c r="D99" s="1412"/>
      <c r="E99" s="1412"/>
    </row>
    <row r="100" spans="1:5" s="606" customFormat="1" ht="13.2">
      <c r="B100" s="1413" t="s">
        <v>1106</v>
      </c>
      <c r="C100" s="1411">
        <v>5510</v>
      </c>
      <c r="D100" s="1412"/>
      <c r="E100" s="1412"/>
    </row>
    <row r="101" spans="1:5" s="606" customFormat="1" ht="13.2">
      <c r="B101" s="1413" t="s">
        <v>1111</v>
      </c>
      <c r="C101" s="1411">
        <v>0</v>
      </c>
      <c r="D101" s="1412"/>
      <c r="E101" s="1412"/>
    </row>
    <row r="102" spans="1:5" s="606" customFormat="1" ht="13.2">
      <c r="B102" s="1413" t="s">
        <v>945</v>
      </c>
      <c r="C102" s="1478">
        <v>1E-3</v>
      </c>
      <c r="D102" s="1412"/>
      <c r="E102" s="1412"/>
    </row>
    <row r="103" spans="1:5" s="606" customFormat="1" ht="13.2">
      <c r="B103" s="1413" t="s">
        <v>1112</v>
      </c>
      <c r="C103" s="1411">
        <v>5510</v>
      </c>
      <c r="D103" s="1412"/>
      <c r="E103" s="1412"/>
    </row>
    <row r="104" spans="1:5" s="469" customFormat="1" ht="13.8">
      <c r="C104" s="601"/>
      <c r="D104" s="601"/>
      <c r="E104" s="601"/>
    </row>
  </sheetData>
  <mergeCells count="6">
    <mergeCell ref="C26:C27"/>
    <mergeCell ref="C32:C33"/>
    <mergeCell ref="E26:E27"/>
    <mergeCell ref="E32:E33"/>
    <mergeCell ref="D26:D27"/>
    <mergeCell ref="D32:D33"/>
  </mergeCells>
  <phoneticPr fontId="68" type="noConversion"/>
  <pageMargins left="0.17" right="0.17" top="0.75" bottom="0.75" header="0.3" footer="0.3"/>
  <pageSetup scale="37"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9</vt:i4>
      </vt:variant>
    </vt:vector>
  </HeadingPairs>
  <TitlesOfParts>
    <vt:vector size="29" baseType="lpstr">
      <vt:lpstr>Revision history</vt:lpstr>
      <vt:lpstr>Summary1516</vt:lpstr>
      <vt:lpstr>FirmVolume1516</vt:lpstr>
      <vt:lpstr>Summary1617</vt:lpstr>
      <vt:lpstr>FirmVolume1617</vt:lpstr>
      <vt:lpstr>currency</vt:lpstr>
      <vt:lpstr>resin</vt:lpstr>
      <vt:lpstr>refills</vt:lpstr>
      <vt:lpstr>Hayco Logistics</vt:lpstr>
      <vt:lpstr>Harvey Logistics</vt:lpstr>
      <vt:lpstr>Business charge</vt:lpstr>
      <vt:lpstr>Infinity </vt:lpstr>
      <vt:lpstr>Olympus-ITB &amp; OHB</vt:lpstr>
      <vt:lpstr>Olympus-pallet</vt:lpstr>
      <vt:lpstr>Max XL-Global</vt:lpstr>
      <vt:lpstr>Max refill</vt:lpstr>
      <vt:lpstr>Max-sheet-for-SK</vt:lpstr>
      <vt:lpstr>Galvastator Bulk&amp;Jack</vt:lpstr>
      <vt:lpstr>Galvatron Bulk &amp; Blister</vt:lpstr>
      <vt:lpstr>Bedrock</vt:lpstr>
      <vt:lpstr>Bedrock!Print_Area</vt:lpstr>
      <vt:lpstr>FirmVolume1516!Print_Area</vt:lpstr>
      <vt:lpstr>FirmVolume1617!Print_Area</vt:lpstr>
      <vt:lpstr>'Galvastator Bulk&amp;Jack'!Print_Area</vt:lpstr>
      <vt:lpstr>'Galvatron Bulk &amp; Blister'!Print_Area</vt:lpstr>
      <vt:lpstr>'Infinity '!Print_Area</vt:lpstr>
      <vt:lpstr>'Max refill'!Print_Area</vt:lpstr>
      <vt:lpstr>Summary1516!Print_Area</vt:lpstr>
      <vt:lpstr>Summary1617!Print_Area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rando</dc:creator>
  <cp:lastModifiedBy>Jim Lin(Hayco MIS)</cp:lastModifiedBy>
  <cp:lastPrinted>2017-03-13T10:27:55Z</cp:lastPrinted>
  <dcterms:created xsi:type="dcterms:W3CDTF">2014-05-19T04:19:09Z</dcterms:created>
  <dcterms:modified xsi:type="dcterms:W3CDTF">2017-08-11T02:38:40Z</dcterms:modified>
</cp:coreProperties>
</file>