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Users\Alex\Documents\Prospects\Jtekt\New folder\"/>
    </mc:Choice>
  </mc:AlternateContent>
  <bookViews>
    <workbookView xWindow="60" yWindow="15" windowWidth="11445" windowHeight="7440" tabRatio="662" activeTab="7"/>
  </bookViews>
  <sheets>
    <sheet name="Price follow up" sheetId="12" r:id="rId1"/>
    <sheet name="Vol. comparison" sheetId="2" r:id="rId2"/>
    <sheet name="Depreciation follow up" sheetId="9" r:id="rId3"/>
    <sheet name="Performance summary" sheetId="10" r:id="rId4"/>
    <sheet name="Tooling renewal follow up" sheetId="8" r:id="rId5"/>
    <sheet name="2014" sheetId="3" r:id="rId6"/>
    <sheet name="2015" sheetId="6" r:id="rId7"/>
    <sheet name="2016" sheetId="7" r:id="rId8"/>
    <sheet name="Feuil1" sheetId="11" r:id="rId9"/>
  </sheets>
  <definedNames>
    <definedName name="_xlnm._FilterDatabase" localSheetId="0" hidden="1">'Price follow up'!$B$17:$C$17</definedName>
    <definedName name="_L"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_NY1">'Price follow up'!#REF!</definedName>
    <definedName name="_NY2">'Price follow up'!#REF!</definedName>
    <definedName name="_Order1" hidden="1">0</definedName>
    <definedName name="afa"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as"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CCHYGDFFFFFMM"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DF"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Ecart"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ecarts"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Ecat"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FG"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frjhJK"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HJHEDWL"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I"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IIJKJG"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J"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JKHG"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K"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kjlhiu"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LYHY"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mkkh"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Modif1" localSheetId="0">'Price follow up'!#REF!</definedName>
    <definedName name="Modif1">#REF!</definedName>
    <definedName name="Modif2" localSheetId="0">'Price follow up'!#REF!</definedName>
    <definedName name="Modif2">#REF!</definedName>
    <definedName name="Modification" localSheetId="0">'Price follow up'!#REF!</definedName>
    <definedName name="Modification">#REF!</definedName>
    <definedName name="MR"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mutdxvnkp"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NML"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o"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OOOOOO"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p"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_xlnm.Print_Area" localSheetId="2">'Depreciation follow up'!$A$15:$N$22</definedName>
    <definedName name="_xlnm.Print_Area" localSheetId="3">'Performance summary'!$A$4:$Z$11</definedName>
    <definedName name="Prix1" localSheetId="0">'Price follow up'!#REF!</definedName>
    <definedName name="Prix1">#REF!</definedName>
    <definedName name="Prix10" localSheetId="0">'Price follow up'!#REF!</definedName>
    <definedName name="Prix10">#REF!</definedName>
    <definedName name="Prix11" localSheetId="0">'Price follow up'!#REF!</definedName>
    <definedName name="Prix11">#REF!</definedName>
    <definedName name="Prix12" localSheetId="0">'Price follow up'!#REF!</definedName>
    <definedName name="Prix12">#REF!</definedName>
    <definedName name="Prix13" localSheetId="0">'Price follow up'!#REF!</definedName>
    <definedName name="Prix13">#REF!</definedName>
    <definedName name="Prix14" localSheetId="0">'Price follow up'!#REF!</definedName>
    <definedName name="Prix14">#REF!</definedName>
    <definedName name="Prix15" localSheetId="0">'Price follow up'!#REF!</definedName>
    <definedName name="Prix15">#REF!</definedName>
    <definedName name="Prix16" localSheetId="0">'Price follow up'!#REF!</definedName>
    <definedName name="Prix16">#REF!</definedName>
    <definedName name="Prix17" localSheetId="0">'Price follow up'!#REF!</definedName>
    <definedName name="Prix17">#REF!</definedName>
    <definedName name="Prix18" localSheetId="0">'Price follow up'!#REF!</definedName>
    <definedName name="Prix18">#REF!</definedName>
    <definedName name="Prix19" localSheetId="0">'Price follow up'!#REF!</definedName>
    <definedName name="Prix19">#REF!</definedName>
    <definedName name="Prix2" localSheetId="0">'Price follow up'!#REF!</definedName>
    <definedName name="Prix2">#REF!</definedName>
    <definedName name="Prix20" localSheetId="0">'Price follow up'!#REF!</definedName>
    <definedName name="Prix20">#REF!</definedName>
    <definedName name="Prix21" localSheetId="0">'Price follow up'!#REF!</definedName>
    <definedName name="Prix21">#REF!</definedName>
    <definedName name="Prix22" localSheetId="0">'Price follow up'!#REF!</definedName>
    <definedName name="Prix22">#REF!</definedName>
    <definedName name="Prix23">'Price follow up'!#REF!</definedName>
    <definedName name="Prix24">'Price follow up'!#REF!</definedName>
    <definedName name="Prix25">'Price follow up'!#REF!</definedName>
    <definedName name="Prix26">'Price follow up'!#REF!</definedName>
    <definedName name="Prix27">'Price follow up'!#REF!</definedName>
    <definedName name="Prix28">'Price follow up'!#REF!</definedName>
    <definedName name="Prix29">'Price follow up'!#REF!</definedName>
    <definedName name="Prix3" localSheetId="0">'Price follow up'!#REF!</definedName>
    <definedName name="Prix3">#REF!</definedName>
    <definedName name="Prix30">'Price follow up'!#REF!</definedName>
    <definedName name="Prix31">'Price follow up'!#REF!</definedName>
    <definedName name="Prix32">'Price follow up'!#REF!</definedName>
    <definedName name="Prix33">'Price follow up'!#REF!</definedName>
    <definedName name="Prix34">'Price follow up'!#REF!</definedName>
    <definedName name="Prix35">'Price follow up'!#REF!</definedName>
    <definedName name="Prix36">'Price follow up'!#REF!</definedName>
    <definedName name="Prix37">'Price follow up'!#REF!</definedName>
    <definedName name="Prix38">'Price follow up'!#REF!</definedName>
    <definedName name="Prix39">'Price follow up'!#REF!</definedName>
    <definedName name="Prix4" localSheetId="0">'Price follow up'!#REF!</definedName>
    <definedName name="Prix4">#REF!</definedName>
    <definedName name="Prix40">'Price follow up'!#REF!</definedName>
    <definedName name="Prix41">'Price follow up'!#REF!</definedName>
    <definedName name="Prix42">'Price follow up'!#REF!</definedName>
    <definedName name="Prix43">'Price follow up'!#REF!</definedName>
    <definedName name="Prix44">'Price follow up'!#REF!</definedName>
    <definedName name="Prix45">'Price follow up'!#REF!</definedName>
    <definedName name="Prix46">'Price follow up'!#REF!</definedName>
    <definedName name="Prix47">'Price follow up'!#REF!</definedName>
    <definedName name="Prix48">'Price follow up'!#REF!</definedName>
    <definedName name="Prix5" localSheetId="0">'Price follow up'!#REF!</definedName>
    <definedName name="Prix5">#REF!</definedName>
    <definedName name="Prix6" localSheetId="0">'Price follow up'!#REF!</definedName>
    <definedName name="Prix6">#REF!</definedName>
    <definedName name="Prix7" localSheetId="0">'Price follow up'!#REF!</definedName>
    <definedName name="Prix7">#REF!</definedName>
    <definedName name="Prix8" localSheetId="0">'Price follow up'!#REF!</definedName>
    <definedName name="Prix8">#REF!</definedName>
    <definedName name="Prix9" localSheetId="0">'Price follow up'!#REF!</definedName>
    <definedName name="Prix9">#REF!</definedName>
    <definedName name="Q"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sdf"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solver_lin" hidden="1">0</definedName>
    <definedName name="solver_num" hidden="1">0</definedName>
    <definedName name="solver_typ" hidden="1">3</definedName>
    <definedName name="solver_val" hidden="1">0.02</definedName>
    <definedName name="W"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 name="wrn.ANGLAIS." hidden="1">{#N/A,#N/A,FALSE,"DOSPEF";#N/A,#N/A,FALSE,"SOMMAIRE";#N/A,#N/A,FALSE,"Synthese ";#N/A,#N/A,FALSE,"PRIO97";#N/A,#N/A,FALSE,"Obj.1 ";#N/A,#N/A,FALSE,"Plan Objectif 1";#N/A,#N/A,FALSE,"FORMATION";#N/A,#N/A,FALSE,"MOYCOM ";#N/A,#N/A,FALSE,"Titre ACTI COM";#N/A,#N/A,FALSE,"Action prod";#N/A,#N/A,FALSE,"DECOMP";#N/A,#N/A,FALSE,"comprartif";#N/A,#N/A,FALSE,"VOLUME";#N/A,#N/A,FALSE,"SEGMENTS";#N/A,#N/A,FALSE,"Titre  RESEAU";#N/A,#N/A,FALSE,"carte";#N/A,#N/A,FALSE,"reseaux et conc";#N/A,#N/A,FALSE,"INVEST";#N/A,#N/A,FALSE,"Info Pays";#N/A,#N/A,FALSE,"ECONOMIA";#N/A,#N/A,FALSE,"reglementation";#N/A,#N/A,FALSE,"DONCOM";#N/A,#N/A,FALSE,"DONAPV";#N/A,#N/A,FALSE,"DONECOFIN";#N/A,#N/A,FALSE,"ORGANIGRAMME"}</definedName>
  </definedNames>
  <calcPr calcId="171027"/>
</workbook>
</file>

<file path=xl/calcChain.xml><?xml version="1.0" encoding="utf-8"?>
<calcChain xmlns="http://schemas.openxmlformats.org/spreadsheetml/2006/main">
  <c r="O8" i="10" l="1"/>
  <c r="O6" i="10"/>
  <c r="W34" i="12"/>
  <c r="W33" i="12"/>
  <c r="R34" i="12"/>
  <c r="L34" i="12"/>
  <c r="L33" i="12"/>
  <c r="R33" i="12"/>
  <c r="P32" i="12"/>
  <c r="II32" i="12" s="1"/>
  <c r="P33" i="12"/>
  <c r="II33" i="12" s="1"/>
  <c r="O24" i="12"/>
  <c r="O25" i="12"/>
  <c r="P34" i="12"/>
  <c r="IN34" i="12" s="1"/>
  <c r="P30" i="12"/>
  <c r="IN30" i="12" s="1"/>
  <c r="D19" i="9"/>
  <c r="D20" i="9"/>
  <c r="D21" i="9"/>
  <c r="P24" i="12"/>
  <c r="GA24" i="12" s="1"/>
  <c r="P25" i="12"/>
  <c r="II25" i="12" s="1"/>
  <c r="IN45" i="12"/>
  <c r="II45" i="12"/>
  <c r="ID45" i="12"/>
  <c r="HY45" i="12"/>
  <c r="HT45" i="12"/>
  <c r="HO45" i="12"/>
  <c r="HJ45" i="12"/>
  <c r="HE45" i="12"/>
  <c r="GZ45" i="12"/>
  <c r="GU45" i="12"/>
  <c r="GP45" i="12"/>
  <c r="GK45" i="12"/>
  <c r="GF45" i="12"/>
  <c r="GA45" i="12"/>
  <c r="FV45" i="12"/>
  <c r="FQ45" i="12"/>
  <c r="FL45" i="12"/>
  <c r="FG45" i="12"/>
  <c r="FB45" i="12"/>
  <c r="EW45" i="12"/>
  <c r="ER45" i="12"/>
  <c r="EM45" i="12"/>
  <c r="EH45" i="12"/>
  <c r="EC45" i="12"/>
  <c r="DX45" i="12"/>
  <c r="DS45" i="12"/>
  <c r="DN45" i="12"/>
  <c r="DI45" i="12"/>
  <c r="DD45" i="12"/>
  <c r="CY45" i="12"/>
  <c r="CT45" i="12"/>
  <c r="CO45" i="12"/>
  <c r="CJ45" i="12"/>
  <c r="CE45" i="12"/>
  <c r="BZ45" i="12"/>
  <c r="BU45" i="12"/>
  <c r="BP45" i="12"/>
  <c r="BK45" i="12"/>
  <c r="BF45" i="12"/>
  <c r="BA45" i="12"/>
  <c r="AV45" i="12"/>
  <c r="AQ45" i="12"/>
  <c r="AL45" i="12"/>
  <c r="AG45" i="12"/>
  <c r="AB45" i="12"/>
  <c r="W45" i="12"/>
  <c r="R45" i="12"/>
  <c r="IN43" i="12"/>
  <c r="II43" i="12"/>
  <c r="ID43" i="12"/>
  <c r="HY43" i="12"/>
  <c r="HT43" i="12"/>
  <c r="HO43" i="12"/>
  <c r="HJ43" i="12"/>
  <c r="HE43" i="12"/>
  <c r="GZ43" i="12"/>
  <c r="GU43" i="12"/>
  <c r="GP43" i="12"/>
  <c r="GK43" i="12"/>
  <c r="GF43" i="12"/>
  <c r="GA43" i="12"/>
  <c r="FV43" i="12"/>
  <c r="FQ43" i="12"/>
  <c r="FL43" i="12"/>
  <c r="FG43" i="12"/>
  <c r="FB43" i="12"/>
  <c r="EW43" i="12"/>
  <c r="ER43" i="12"/>
  <c r="EM43" i="12"/>
  <c r="EH43" i="12"/>
  <c r="EC43" i="12"/>
  <c r="DX43" i="12"/>
  <c r="DS43" i="12"/>
  <c r="DN43" i="12"/>
  <c r="DI43" i="12"/>
  <c r="DD43" i="12"/>
  <c r="CY43" i="12"/>
  <c r="CT43" i="12"/>
  <c r="CO43" i="12"/>
  <c r="CJ43" i="12"/>
  <c r="CE43" i="12"/>
  <c r="BZ43" i="12"/>
  <c r="BU43" i="12"/>
  <c r="BP43" i="12"/>
  <c r="BK43" i="12"/>
  <c r="BF43" i="12"/>
  <c r="BA43" i="12"/>
  <c r="AV43" i="12"/>
  <c r="AQ43" i="12"/>
  <c r="AL43" i="12"/>
  <c r="AG43" i="12"/>
  <c r="AB43" i="12"/>
  <c r="W43" i="12"/>
  <c r="R43" i="12"/>
  <c r="IN42" i="12"/>
  <c r="II42" i="12"/>
  <c r="ID42" i="12"/>
  <c r="HY42" i="12"/>
  <c r="HT42" i="12"/>
  <c r="HO42" i="12"/>
  <c r="HJ42" i="12"/>
  <c r="HE42" i="12"/>
  <c r="GZ42" i="12"/>
  <c r="GU42" i="12"/>
  <c r="GP42" i="12"/>
  <c r="GK42" i="12"/>
  <c r="GF42" i="12"/>
  <c r="GA42" i="12"/>
  <c r="FV42" i="12"/>
  <c r="FQ42" i="12"/>
  <c r="FL42" i="12"/>
  <c r="FG42" i="12"/>
  <c r="FB42" i="12"/>
  <c r="EW42" i="12"/>
  <c r="ER42" i="12"/>
  <c r="EM42" i="12"/>
  <c r="EH42" i="12"/>
  <c r="EC42" i="12"/>
  <c r="DX42" i="12"/>
  <c r="DS42" i="12"/>
  <c r="DN42" i="12"/>
  <c r="DI42" i="12"/>
  <c r="DD42" i="12"/>
  <c r="CY42" i="12"/>
  <c r="CT42" i="12"/>
  <c r="CO42" i="12"/>
  <c r="CJ42" i="12"/>
  <c r="CE42" i="12"/>
  <c r="BZ42" i="12"/>
  <c r="BU42" i="12"/>
  <c r="BP42" i="12"/>
  <c r="BK42" i="12"/>
  <c r="BF42" i="12"/>
  <c r="BA42" i="12"/>
  <c r="AV42" i="12"/>
  <c r="AQ42" i="12"/>
  <c r="AL42" i="12"/>
  <c r="AG42" i="12"/>
  <c r="AB42" i="12"/>
  <c r="W42" i="12"/>
  <c r="R42" i="12"/>
  <c r="IN41" i="12"/>
  <c r="II41" i="12"/>
  <c r="ID41" i="12"/>
  <c r="HY41" i="12"/>
  <c r="HT41" i="12"/>
  <c r="HO41" i="12"/>
  <c r="HJ41" i="12"/>
  <c r="HE41" i="12"/>
  <c r="GZ41" i="12"/>
  <c r="GU41" i="12"/>
  <c r="GP41" i="12"/>
  <c r="GK41" i="12"/>
  <c r="GF41" i="12"/>
  <c r="GA41" i="12"/>
  <c r="FV41" i="12"/>
  <c r="FQ41" i="12"/>
  <c r="FL41" i="12"/>
  <c r="FG41" i="12"/>
  <c r="FB41" i="12"/>
  <c r="EW41" i="12"/>
  <c r="ER41" i="12"/>
  <c r="EM41" i="12"/>
  <c r="EH41" i="12"/>
  <c r="EC41" i="12"/>
  <c r="DX41" i="12"/>
  <c r="DS41" i="12"/>
  <c r="DN41" i="12"/>
  <c r="DI41" i="12"/>
  <c r="DD41" i="12"/>
  <c r="CY41" i="12"/>
  <c r="CT41" i="12"/>
  <c r="CO41" i="12"/>
  <c r="CJ41" i="12"/>
  <c r="CE41" i="12"/>
  <c r="BZ41" i="12"/>
  <c r="BU41" i="12"/>
  <c r="BP41" i="12"/>
  <c r="BK41" i="12"/>
  <c r="BF41" i="12"/>
  <c r="BA41" i="12"/>
  <c r="AV41" i="12"/>
  <c r="AQ41" i="12"/>
  <c r="AL41" i="12"/>
  <c r="AG41" i="12"/>
  <c r="AB41" i="12"/>
  <c r="W41" i="12"/>
  <c r="R41" i="12"/>
  <c r="HO30" i="12"/>
  <c r="GA30" i="12"/>
  <c r="EM30" i="12"/>
  <c r="CY30" i="12"/>
  <c r="BK30" i="12"/>
  <c r="A30" i="12"/>
  <c r="IN29" i="12"/>
  <c r="II29" i="12"/>
  <c r="ID29" i="12"/>
  <c r="HY29" i="12"/>
  <c r="HT29" i="12"/>
  <c r="HO29" i="12"/>
  <c r="HJ29" i="12"/>
  <c r="HE29" i="12"/>
  <c r="GZ29" i="12"/>
  <c r="GU29" i="12"/>
  <c r="GP29" i="12"/>
  <c r="GK29" i="12"/>
  <c r="GF29" i="12"/>
  <c r="GA29" i="12"/>
  <c r="FV29" i="12"/>
  <c r="FQ29" i="12"/>
  <c r="FL29" i="12"/>
  <c r="FG29" i="12"/>
  <c r="FB29" i="12"/>
  <c r="EW29" i="12"/>
  <c r="ER29" i="12"/>
  <c r="EM29" i="12"/>
  <c r="EH29" i="12"/>
  <c r="EC29" i="12"/>
  <c r="DX29" i="12"/>
  <c r="DS29" i="12"/>
  <c r="DN29" i="12"/>
  <c r="DI29" i="12"/>
  <c r="DD29" i="12"/>
  <c r="CY29" i="12"/>
  <c r="CT29" i="12"/>
  <c r="CO29" i="12"/>
  <c r="CJ29" i="12"/>
  <c r="CE29" i="12"/>
  <c r="BZ29" i="12"/>
  <c r="BU29" i="12"/>
  <c r="BP29" i="12"/>
  <c r="BK29" i="12"/>
  <c r="BF29" i="12"/>
  <c r="BA29" i="12"/>
  <c r="AV29" i="12"/>
  <c r="AQ29" i="12"/>
  <c r="AL29" i="12"/>
  <c r="AG29" i="12"/>
  <c r="AB29" i="12"/>
  <c r="W29" i="12"/>
  <c r="R29" i="12"/>
  <c r="A29" i="12"/>
  <c r="IN26" i="12"/>
  <c r="II26" i="12"/>
  <c r="ID26" i="12"/>
  <c r="HY26" i="12"/>
  <c r="HT26" i="12"/>
  <c r="HO26" i="12"/>
  <c r="HJ26" i="12"/>
  <c r="HE26" i="12"/>
  <c r="GZ26" i="12"/>
  <c r="GU26" i="12"/>
  <c r="GP26" i="12"/>
  <c r="GK26" i="12"/>
  <c r="GF26" i="12"/>
  <c r="GA26" i="12"/>
  <c r="FV26" i="12"/>
  <c r="FQ26" i="12"/>
  <c r="FL26" i="12"/>
  <c r="FG26" i="12"/>
  <c r="FB26" i="12"/>
  <c r="EW26" i="12"/>
  <c r="ER26" i="12"/>
  <c r="EM26" i="12"/>
  <c r="EH26" i="12"/>
  <c r="EC26" i="12"/>
  <c r="DX26" i="12"/>
  <c r="DS26" i="12"/>
  <c r="DN26" i="12"/>
  <c r="DI26" i="12"/>
  <c r="DD26" i="12"/>
  <c r="CY26" i="12"/>
  <c r="CT26" i="12"/>
  <c r="CO26" i="12"/>
  <c r="CJ26" i="12"/>
  <c r="CE26" i="12"/>
  <c r="BZ26" i="12"/>
  <c r="BU26" i="12"/>
  <c r="BP26" i="12"/>
  <c r="BK26" i="12"/>
  <c r="BF26" i="12"/>
  <c r="BA26" i="12"/>
  <c r="AV26" i="12"/>
  <c r="AQ26" i="12"/>
  <c r="AL26" i="12"/>
  <c r="AG26" i="12"/>
  <c r="AB26" i="12"/>
  <c r="W26" i="12"/>
  <c r="R26" i="12"/>
  <c r="A26" i="12"/>
  <c r="ID25" i="12"/>
  <c r="FV25" i="12"/>
  <c r="FB25" i="12"/>
  <c r="CT25" i="12"/>
  <c r="BZ25" i="12"/>
  <c r="R25" i="12"/>
  <c r="IN23" i="12"/>
  <c r="IN44" i="12" s="1"/>
  <c r="II23" i="12"/>
  <c r="II44" i="12" s="1"/>
  <c r="ID23" i="12"/>
  <c r="ID44" i="12" s="1"/>
  <c r="HY23" i="12"/>
  <c r="HY44" i="12" s="1"/>
  <c r="HT23" i="12"/>
  <c r="HT44" i="12" s="1"/>
  <c r="HO23" i="12"/>
  <c r="HO44" i="12" s="1"/>
  <c r="HJ23" i="12"/>
  <c r="HJ44" i="12" s="1"/>
  <c r="HE23" i="12"/>
  <c r="HE44" i="12" s="1"/>
  <c r="GZ23" i="12"/>
  <c r="GZ44" i="12" s="1"/>
  <c r="GU23" i="12"/>
  <c r="GU44" i="12" s="1"/>
  <c r="GP23" i="12"/>
  <c r="GP44" i="12" s="1"/>
  <c r="GK23" i="12"/>
  <c r="GK44" i="12" s="1"/>
  <c r="GF23" i="12"/>
  <c r="GF44" i="12" s="1"/>
  <c r="GA23" i="12"/>
  <c r="GA44" i="12" s="1"/>
  <c r="FV23" i="12"/>
  <c r="FV44" i="12" s="1"/>
  <c r="FQ23" i="12"/>
  <c r="FQ44" i="12" s="1"/>
  <c r="FL23" i="12"/>
  <c r="FL44" i="12" s="1"/>
  <c r="FG23" i="12"/>
  <c r="FG44" i="12" s="1"/>
  <c r="FB23" i="12"/>
  <c r="FB44" i="12" s="1"/>
  <c r="EW23" i="12"/>
  <c r="EW44" i="12" s="1"/>
  <c r="ER23" i="12"/>
  <c r="ER44" i="12" s="1"/>
  <c r="EM23" i="12"/>
  <c r="EM44" i="12" s="1"/>
  <c r="EH23" i="12"/>
  <c r="EH44" i="12" s="1"/>
  <c r="EC23" i="12"/>
  <c r="EC44" i="12" s="1"/>
  <c r="DX23" i="12"/>
  <c r="DX44" i="12" s="1"/>
  <c r="DS23" i="12"/>
  <c r="DS44" i="12" s="1"/>
  <c r="DN23" i="12"/>
  <c r="DN44" i="12" s="1"/>
  <c r="DI23" i="12"/>
  <c r="DI44" i="12" s="1"/>
  <c r="DD23" i="12"/>
  <c r="DD44" i="12" s="1"/>
  <c r="CY23" i="12"/>
  <c r="CY44" i="12" s="1"/>
  <c r="CT23" i="12"/>
  <c r="CT44" i="12" s="1"/>
  <c r="CO23" i="12"/>
  <c r="CO44" i="12" s="1"/>
  <c r="CJ23" i="12"/>
  <c r="CJ44" i="12" s="1"/>
  <c r="CE23" i="12"/>
  <c r="CE44" i="12" s="1"/>
  <c r="BZ23" i="12"/>
  <c r="BZ44" i="12" s="1"/>
  <c r="BU23" i="12"/>
  <c r="BU44" i="12" s="1"/>
  <c r="BP23" i="12"/>
  <c r="BP44" i="12" s="1"/>
  <c r="BK23" i="12"/>
  <c r="BK44" i="12" s="1"/>
  <c r="BF23" i="12"/>
  <c r="BF44" i="12" s="1"/>
  <c r="BA23" i="12"/>
  <c r="BA44" i="12" s="1"/>
  <c r="AV23" i="12"/>
  <c r="AV44" i="12" s="1"/>
  <c r="AQ23" i="12"/>
  <c r="AQ44" i="12" s="1"/>
  <c r="AL23" i="12"/>
  <c r="AL44" i="12" s="1"/>
  <c r="AG23" i="12"/>
  <c r="AG44" i="12" s="1"/>
  <c r="AB23" i="12"/>
  <c r="AB44" i="12" s="1"/>
  <c r="W23" i="12"/>
  <c r="W44" i="12" s="1"/>
  <c r="R23" i="12"/>
  <c r="O23" i="12"/>
  <c r="IN22" i="12"/>
  <c r="II22" i="12"/>
  <c r="ID22" i="12"/>
  <c r="HY22" i="12"/>
  <c r="HT22" i="12"/>
  <c r="HO22" i="12"/>
  <c r="HJ22" i="12"/>
  <c r="HE22" i="12"/>
  <c r="GZ22" i="12"/>
  <c r="GU22" i="12"/>
  <c r="GP22" i="12"/>
  <c r="GK22" i="12"/>
  <c r="GF22" i="12"/>
  <c r="GA22" i="12"/>
  <c r="FV22" i="12"/>
  <c r="FQ22" i="12"/>
  <c r="FL22" i="12"/>
  <c r="FG22" i="12"/>
  <c r="FB22" i="12"/>
  <c r="EW22" i="12"/>
  <c r="ER22" i="12"/>
  <c r="EM22" i="12"/>
  <c r="EH22" i="12"/>
  <c r="EC22" i="12"/>
  <c r="DX22" i="12"/>
  <c r="DS22" i="12"/>
  <c r="DN22" i="12"/>
  <c r="DI22" i="12"/>
  <c r="DD22" i="12"/>
  <c r="CY22" i="12"/>
  <c r="CT22" i="12"/>
  <c r="CO22" i="12"/>
  <c r="CJ22" i="12"/>
  <c r="CE22" i="12"/>
  <c r="BZ22" i="12"/>
  <c r="BU22" i="12"/>
  <c r="BP22" i="12"/>
  <c r="BK22" i="12"/>
  <c r="BF22" i="12"/>
  <c r="BA22" i="12"/>
  <c r="AV22" i="12"/>
  <c r="AQ22" i="12"/>
  <c r="AL22" i="12"/>
  <c r="AG22" i="12"/>
  <c r="AB22" i="12"/>
  <c r="W22" i="12"/>
  <c r="R22" i="12"/>
  <c r="O22" i="12"/>
  <c r="IN21" i="12"/>
  <c r="II21" i="12"/>
  <c r="ID21" i="12"/>
  <c r="HY21" i="12"/>
  <c r="HT21" i="12"/>
  <c r="HO21" i="12"/>
  <c r="HJ21" i="12"/>
  <c r="HE21" i="12"/>
  <c r="GZ21" i="12"/>
  <c r="GU21" i="12"/>
  <c r="GP21" i="12"/>
  <c r="GK21" i="12"/>
  <c r="GF21" i="12"/>
  <c r="GA21" i="12"/>
  <c r="FV21" i="12"/>
  <c r="FQ21" i="12"/>
  <c r="FL21" i="12"/>
  <c r="FG21" i="12"/>
  <c r="FB21" i="12"/>
  <c r="EW21" i="12"/>
  <c r="ER21" i="12"/>
  <c r="EM21" i="12"/>
  <c r="EH21" i="12"/>
  <c r="EC21" i="12"/>
  <c r="DX21" i="12"/>
  <c r="DS21" i="12"/>
  <c r="DN21" i="12"/>
  <c r="DI21" i="12"/>
  <c r="DD21" i="12"/>
  <c r="CY21" i="12"/>
  <c r="CT21" i="12"/>
  <c r="CO21" i="12"/>
  <c r="CJ21" i="12"/>
  <c r="CE21" i="12"/>
  <c r="BZ21" i="12"/>
  <c r="BU21" i="12"/>
  <c r="BP21" i="12"/>
  <c r="BK21" i="12"/>
  <c r="BF21" i="12"/>
  <c r="BA21" i="12"/>
  <c r="AV21" i="12"/>
  <c r="AQ21" i="12"/>
  <c r="AL21" i="12"/>
  <c r="AG21" i="12"/>
  <c r="AB21" i="12"/>
  <c r="W21" i="12"/>
  <c r="R21" i="12"/>
  <c r="O21" i="12"/>
  <c r="IO20" i="12"/>
  <c r="IO21" i="12" s="1"/>
  <c r="IO22" i="12" s="1"/>
  <c r="IO23" i="12" s="1"/>
  <c r="IN20" i="12"/>
  <c r="IJ20" i="12"/>
  <c r="IJ21" i="12" s="1"/>
  <c r="IJ22" i="12" s="1"/>
  <c r="IJ23" i="12" s="1"/>
  <c r="II20" i="12"/>
  <c r="IE20" i="12"/>
  <c r="IE21" i="12" s="1"/>
  <c r="IE22" i="12" s="1"/>
  <c r="IE23" i="12" s="1"/>
  <c r="ID20" i="12"/>
  <c r="HZ20" i="12"/>
  <c r="HZ21" i="12" s="1"/>
  <c r="HZ22" i="12" s="1"/>
  <c r="HZ23" i="12" s="1"/>
  <c r="HY20" i="12"/>
  <c r="HU20" i="12"/>
  <c r="HU21" i="12" s="1"/>
  <c r="HU22" i="12" s="1"/>
  <c r="HU23" i="12" s="1"/>
  <c r="HT20" i="12"/>
  <c r="HP20" i="12"/>
  <c r="HP21" i="12" s="1"/>
  <c r="HP22" i="12" s="1"/>
  <c r="HP23" i="12" s="1"/>
  <c r="HO20" i="12"/>
  <c r="HK20" i="12"/>
  <c r="HK21" i="12" s="1"/>
  <c r="HK22" i="12" s="1"/>
  <c r="HK23" i="12" s="1"/>
  <c r="HJ20" i="12"/>
  <c r="HF20" i="12"/>
  <c r="HF21" i="12" s="1"/>
  <c r="HF22" i="12" s="1"/>
  <c r="HF23" i="12" s="1"/>
  <c r="HE20" i="12"/>
  <c r="HA20" i="12"/>
  <c r="HA21" i="12" s="1"/>
  <c r="HA22" i="12" s="1"/>
  <c r="HA23" i="12" s="1"/>
  <c r="GZ20" i="12"/>
  <c r="GV20" i="12"/>
  <c r="GV21" i="12" s="1"/>
  <c r="GV22" i="12" s="1"/>
  <c r="GV23" i="12" s="1"/>
  <c r="GU20" i="12"/>
  <c r="GQ20" i="12"/>
  <c r="GQ21" i="12" s="1"/>
  <c r="GQ22" i="12" s="1"/>
  <c r="GQ23" i="12" s="1"/>
  <c r="GP20" i="12"/>
  <c r="GL20" i="12"/>
  <c r="GL21" i="12" s="1"/>
  <c r="GL22" i="12" s="1"/>
  <c r="GL23" i="12" s="1"/>
  <c r="GK20" i="12"/>
  <c r="GG20" i="12"/>
  <c r="GG21" i="12" s="1"/>
  <c r="GG22" i="12" s="1"/>
  <c r="GG23" i="12" s="1"/>
  <c r="GF20" i="12"/>
  <c r="GB20" i="12"/>
  <c r="GB21" i="12" s="1"/>
  <c r="GB22" i="12" s="1"/>
  <c r="GB23" i="12" s="1"/>
  <c r="GA20" i="12"/>
  <c r="FW20" i="12"/>
  <c r="FW21" i="12" s="1"/>
  <c r="FW22" i="12" s="1"/>
  <c r="FW23" i="12" s="1"/>
  <c r="FV20" i="12"/>
  <c r="FR20" i="12"/>
  <c r="FR21" i="12" s="1"/>
  <c r="FR22" i="12" s="1"/>
  <c r="FR23" i="12" s="1"/>
  <c r="FQ20" i="12"/>
  <c r="FM20" i="12"/>
  <c r="FM21" i="12" s="1"/>
  <c r="FM22" i="12" s="1"/>
  <c r="FM23" i="12" s="1"/>
  <c r="FL20" i="12"/>
  <c r="FH20" i="12"/>
  <c r="FH21" i="12" s="1"/>
  <c r="FH22" i="12" s="1"/>
  <c r="FH23" i="12" s="1"/>
  <c r="FG20" i="12"/>
  <c r="FC20" i="12"/>
  <c r="FC21" i="12" s="1"/>
  <c r="FC22" i="12" s="1"/>
  <c r="FC23" i="12" s="1"/>
  <c r="FB20" i="12"/>
  <c r="EX20" i="12"/>
  <c r="EX21" i="12" s="1"/>
  <c r="EX22" i="12" s="1"/>
  <c r="EX23" i="12" s="1"/>
  <c r="EW20" i="12"/>
  <c r="ES20" i="12"/>
  <c r="ES21" i="12" s="1"/>
  <c r="ES22" i="12" s="1"/>
  <c r="ES23" i="12" s="1"/>
  <c r="ER20" i="12"/>
  <c r="EN20" i="12"/>
  <c r="EN21" i="12" s="1"/>
  <c r="EN22" i="12" s="1"/>
  <c r="EN23" i="12" s="1"/>
  <c r="EM20" i="12"/>
  <c r="EI20" i="12"/>
  <c r="EI21" i="12" s="1"/>
  <c r="EI22" i="12" s="1"/>
  <c r="EI23" i="12" s="1"/>
  <c r="EH20" i="12"/>
  <c r="ED20" i="12"/>
  <c r="ED21" i="12" s="1"/>
  <c r="ED22" i="12" s="1"/>
  <c r="ED23" i="12" s="1"/>
  <c r="EC20" i="12"/>
  <c r="DY20" i="12"/>
  <c r="DY21" i="12" s="1"/>
  <c r="DY22" i="12" s="1"/>
  <c r="DY23" i="12" s="1"/>
  <c r="DX20" i="12"/>
  <c r="DT20" i="12"/>
  <c r="DT21" i="12" s="1"/>
  <c r="DT22" i="12" s="1"/>
  <c r="DT23" i="12" s="1"/>
  <c r="DS20" i="12"/>
  <c r="DO20" i="12"/>
  <c r="DO21" i="12" s="1"/>
  <c r="DO22" i="12" s="1"/>
  <c r="DO23" i="12" s="1"/>
  <c r="DN20" i="12"/>
  <c r="DJ20" i="12"/>
  <c r="DJ21" i="12" s="1"/>
  <c r="DJ22" i="12" s="1"/>
  <c r="DJ23" i="12" s="1"/>
  <c r="DI20" i="12"/>
  <c r="DE20" i="12"/>
  <c r="DE21" i="12" s="1"/>
  <c r="DE22" i="12" s="1"/>
  <c r="DE23" i="12" s="1"/>
  <c r="DD20" i="12"/>
  <c r="CZ20" i="12"/>
  <c r="CZ21" i="12" s="1"/>
  <c r="CZ22" i="12" s="1"/>
  <c r="CZ23" i="12" s="1"/>
  <c r="CY20" i="12"/>
  <c r="CU20" i="12"/>
  <c r="CU21" i="12" s="1"/>
  <c r="CU22" i="12" s="1"/>
  <c r="CU23" i="12" s="1"/>
  <c r="CT20" i="12"/>
  <c r="CP20" i="12"/>
  <c r="CP21" i="12" s="1"/>
  <c r="CP22" i="12" s="1"/>
  <c r="CP23" i="12" s="1"/>
  <c r="CO20" i="12"/>
  <c r="CK20" i="12"/>
  <c r="CK21" i="12" s="1"/>
  <c r="CK22" i="12" s="1"/>
  <c r="CK23" i="12" s="1"/>
  <c r="CJ20" i="12"/>
  <c r="CF20" i="12"/>
  <c r="CF21" i="12" s="1"/>
  <c r="CF22" i="12" s="1"/>
  <c r="CF23" i="12" s="1"/>
  <c r="CE20" i="12"/>
  <c r="CA20" i="12"/>
  <c r="CA21" i="12" s="1"/>
  <c r="CA22" i="12" s="1"/>
  <c r="CA23" i="12" s="1"/>
  <c r="BZ20" i="12"/>
  <c r="BV20" i="12"/>
  <c r="BV21" i="12" s="1"/>
  <c r="BV22" i="12" s="1"/>
  <c r="BV23" i="12" s="1"/>
  <c r="BU20" i="12"/>
  <c r="BQ20" i="12"/>
  <c r="BQ21" i="12" s="1"/>
  <c r="BQ22" i="12" s="1"/>
  <c r="BQ23" i="12" s="1"/>
  <c r="BP20" i="12"/>
  <c r="BL20" i="12"/>
  <c r="BL21" i="12" s="1"/>
  <c r="BL22" i="12" s="1"/>
  <c r="BL23" i="12" s="1"/>
  <c r="BK20" i="12"/>
  <c r="BG20" i="12"/>
  <c r="BG21" i="12" s="1"/>
  <c r="BG22" i="12" s="1"/>
  <c r="BG23" i="12" s="1"/>
  <c r="BF20" i="12"/>
  <c r="BB20" i="12"/>
  <c r="BB21" i="12" s="1"/>
  <c r="BB22" i="12" s="1"/>
  <c r="BB23" i="12" s="1"/>
  <c r="BA20" i="12"/>
  <c r="AW20" i="12"/>
  <c r="AW21" i="12" s="1"/>
  <c r="AW22" i="12" s="1"/>
  <c r="AW23" i="12" s="1"/>
  <c r="AV20" i="12"/>
  <c r="AR20" i="12"/>
  <c r="AR21" i="12" s="1"/>
  <c r="AR22" i="12" s="1"/>
  <c r="AR23" i="12" s="1"/>
  <c r="AQ20" i="12"/>
  <c r="AM20" i="12"/>
  <c r="AM21" i="12" s="1"/>
  <c r="AM22" i="12" s="1"/>
  <c r="AM23" i="12" s="1"/>
  <c r="AL20" i="12"/>
  <c r="AH20" i="12"/>
  <c r="AH21" i="12" s="1"/>
  <c r="AH22" i="12" s="1"/>
  <c r="AH23" i="12" s="1"/>
  <c r="AG20" i="12"/>
  <c r="AC20" i="12"/>
  <c r="AC21" i="12" s="1"/>
  <c r="AC22" i="12" s="1"/>
  <c r="AC23" i="12" s="1"/>
  <c r="AB20" i="12"/>
  <c r="W20" i="12"/>
  <c r="X20" i="12" s="1"/>
  <c r="R20" i="12"/>
  <c r="O20" i="12"/>
  <c r="IO19" i="12"/>
  <c r="IN19" i="12"/>
  <c r="IJ19" i="12"/>
  <c r="II19" i="12"/>
  <c r="IE19" i="12"/>
  <c r="ID19" i="12"/>
  <c r="HZ19" i="12"/>
  <c r="HY19" i="12"/>
  <c r="HU19" i="12"/>
  <c r="HT19" i="12"/>
  <c r="HP19" i="12"/>
  <c r="HO19" i="12"/>
  <c r="HK19" i="12"/>
  <c r="HJ19" i="12"/>
  <c r="HF19" i="12"/>
  <c r="HE19" i="12"/>
  <c r="HA19" i="12"/>
  <c r="GZ19" i="12"/>
  <c r="GV19" i="12"/>
  <c r="GU19" i="12"/>
  <c r="GQ19" i="12"/>
  <c r="GP19" i="12"/>
  <c r="GL19" i="12"/>
  <c r="GK19" i="12"/>
  <c r="GG19" i="12"/>
  <c r="GF19" i="12"/>
  <c r="GB19" i="12"/>
  <c r="GA19" i="12"/>
  <c r="FW19" i="12"/>
  <c r="FV19" i="12"/>
  <c r="FR19" i="12"/>
  <c r="FQ19" i="12"/>
  <c r="FM19" i="12"/>
  <c r="FL19" i="12"/>
  <c r="FH19" i="12"/>
  <c r="FG19" i="12"/>
  <c r="FC19" i="12"/>
  <c r="FB19" i="12"/>
  <c r="EX19" i="12"/>
  <c r="EW19" i="12"/>
  <c r="ES19" i="12"/>
  <c r="ER19" i="12"/>
  <c r="EN19" i="12"/>
  <c r="EM19" i="12"/>
  <c r="EI19" i="12"/>
  <c r="EH19" i="12"/>
  <c r="ED19" i="12"/>
  <c r="EC19" i="12"/>
  <c r="DY19" i="12"/>
  <c r="DX19" i="12"/>
  <c r="DT19" i="12"/>
  <c r="DS19" i="12"/>
  <c r="DO19" i="12"/>
  <c r="DN19" i="12"/>
  <c r="DJ19" i="12"/>
  <c r="DI19" i="12"/>
  <c r="DE19" i="12"/>
  <c r="DD19" i="12"/>
  <c r="CZ19" i="12"/>
  <c r="CY19" i="12"/>
  <c r="CU19" i="12"/>
  <c r="CT19" i="12"/>
  <c r="CP19" i="12"/>
  <c r="CO19" i="12"/>
  <c r="CK19" i="12"/>
  <c r="CJ19" i="12"/>
  <c r="CF19" i="12"/>
  <c r="CE19" i="12"/>
  <c r="CA19" i="12"/>
  <c r="BZ19" i="12"/>
  <c r="BV19" i="12"/>
  <c r="BU19" i="12"/>
  <c r="BQ19" i="12"/>
  <c r="BP19" i="12"/>
  <c r="BL19" i="12"/>
  <c r="BK19" i="12"/>
  <c r="BG19" i="12"/>
  <c r="BF19" i="12"/>
  <c r="BB19" i="12"/>
  <c r="BA19" i="12"/>
  <c r="AW19" i="12"/>
  <c r="AV19" i="12"/>
  <c r="AR19" i="12"/>
  <c r="AQ19" i="12"/>
  <c r="AM19" i="12"/>
  <c r="AL19" i="12"/>
  <c r="AH19" i="12"/>
  <c r="AG19" i="12"/>
  <c r="AC19" i="12"/>
  <c r="AB19" i="12"/>
  <c r="X19" i="12"/>
  <c r="W19" i="12"/>
  <c r="S19" i="12"/>
  <c r="R19" i="12"/>
  <c r="A19" i="12"/>
  <c r="V11" i="12"/>
  <c r="Q11" i="12"/>
  <c r="IO1" i="12"/>
  <c r="IJ1" i="12"/>
  <c r="IE1" i="12"/>
  <c r="HZ1" i="12"/>
  <c r="HU1" i="12"/>
  <c r="HP1" i="12"/>
  <c r="HK1" i="12"/>
  <c r="HF1" i="12"/>
  <c r="HA1" i="12"/>
  <c r="GV1" i="12"/>
  <c r="GQ1" i="12"/>
  <c r="GL1" i="12"/>
  <c r="GG1" i="12"/>
  <c r="GB1" i="12"/>
  <c r="FW1" i="12"/>
  <c r="FR1" i="12"/>
  <c r="FM1" i="12"/>
  <c r="FH1" i="12"/>
  <c r="FC1" i="12"/>
  <c r="EX1" i="12"/>
  <c r="ES1" i="12"/>
  <c r="EN1" i="12"/>
  <c r="EI1" i="12"/>
  <c r="ED1" i="12"/>
  <c r="DY1" i="12"/>
  <c r="DT1" i="12"/>
  <c r="DO1" i="12"/>
  <c r="DJ1" i="12"/>
  <c r="DE1" i="12"/>
  <c r="CZ1" i="12"/>
  <c r="CU1" i="12"/>
  <c r="CP1" i="12"/>
  <c r="CK1" i="12"/>
  <c r="CF1" i="12"/>
  <c r="CA1" i="12"/>
  <c r="BV1" i="12"/>
  <c r="BQ1" i="12"/>
  <c r="BL1" i="12"/>
  <c r="BG1" i="12"/>
  <c r="BB1" i="12"/>
  <c r="AW1" i="12"/>
  <c r="AR1" i="12"/>
  <c r="AM1" i="12"/>
  <c r="AH1" i="12"/>
  <c r="AC1" i="12"/>
  <c r="X1" i="12"/>
  <c r="S1" i="12"/>
  <c r="D34" i="7"/>
  <c r="D33" i="7"/>
  <c r="F25" i="2"/>
  <c r="G25" i="2"/>
  <c r="H25" i="2"/>
  <c r="I25" i="2"/>
  <c r="J25" i="2"/>
  <c r="K25" i="2"/>
  <c r="L25" i="2"/>
  <c r="M25" i="2"/>
  <c r="H26" i="2"/>
  <c r="I26" i="2"/>
  <c r="J26" i="2"/>
  <c r="K26" i="2"/>
  <c r="L26" i="2"/>
  <c r="M26" i="2"/>
  <c r="F27" i="2"/>
  <c r="G27" i="2"/>
  <c r="H27" i="2"/>
  <c r="I27" i="2"/>
  <c r="J27" i="2"/>
  <c r="K27" i="2"/>
  <c r="L27" i="2"/>
  <c r="M27" i="2"/>
  <c r="H28" i="2"/>
  <c r="I28" i="2"/>
  <c r="J28" i="2"/>
  <c r="K28" i="2"/>
  <c r="L28" i="2"/>
  <c r="M28" i="2"/>
  <c r="F29" i="2"/>
  <c r="G29" i="2"/>
  <c r="H29" i="2"/>
  <c r="I29" i="2"/>
  <c r="J29" i="2"/>
  <c r="K29" i="2"/>
  <c r="L29" i="2"/>
  <c r="M29" i="2"/>
  <c r="H30" i="2"/>
  <c r="I30" i="2"/>
  <c r="J30" i="2"/>
  <c r="K30" i="2"/>
  <c r="L30" i="2"/>
  <c r="M30" i="2"/>
  <c r="F31" i="2"/>
  <c r="G31" i="2"/>
  <c r="H31" i="2"/>
  <c r="I31" i="2"/>
  <c r="J31" i="2"/>
  <c r="K31" i="2"/>
  <c r="L31" i="2"/>
  <c r="M31" i="2"/>
  <c r="H32" i="2"/>
  <c r="I32" i="2"/>
  <c r="J32" i="2"/>
  <c r="K32" i="2"/>
  <c r="L32" i="2"/>
  <c r="M32" i="2"/>
  <c r="E31" i="2"/>
  <c r="E29" i="2"/>
  <c r="E27" i="2"/>
  <c r="E25" i="2"/>
  <c r="AK15" i="7"/>
  <c r="AG15" i="7"/>
  <c r="AB15" i="7"/>
  <c r="X15" i="7"/>
  <c r="T15" i="7"/>
  <c r="K15" i="7"/>
  <c r="G15" i="7"/>
  <c r="BZ32" i="12" l="1"/>
  <c r="DX32" i="12"/>
  <c r="GF32" i="12"/>
  <c r="AB32" i="12"/>
  <c r="ID32" i="12"/>
  <c r="DN33" i="12"/>
  <c r="HT33" i="12"/>
  <c r="EH30" i="12"/>
  <c r="AV33" i="12"/>
  <c r="DD33" i="12"/>
  <c r="FB33" i="12"/>
  <c r="GZ33" i="12"/>
  <c r="BP32" i="12"/>
  <c r="DN32" i="12"/>
  <c r="FL32" i="12"/>
  <c r="HT32" i="12"/>
  <c r="FG24" i="12"/>
  <c r="BF25" i="12"/>
  <c r="EH25" i="12"/>
  <c r="HJ25" i="12"/>
  <c r="AQ30" i="12"/>
  <c r="CE30" i="12"/>
  <c r="DS30" i="12"/>
  <c r="FG30" i="12"/>
  <c r="GU30" i="12"/>
  <c r="II30" i="12"/>
  <c r="AL33" i="12"/>
  <c r="CJ33" i="12"/>
  <c r="ER33" i="12"/>
  <c r="GP33" i="12"/>
  <c r="IN33" i="12"/>
  <c r="AV32" i="12"/>
  <c r="DD32" i="12"/>
  <c r="FB32" i="12"/>
  <c r="GZ32" i="12"/>
  <c r="BP33" i="12"/>
  <c r="FL33" i="12"/>
  <c r="II24" i="12"/>
  <c r="BF30" i="12"/>
  <c r="CT30" i="12"/>
  <c r="FV30" i="12"/>
  <c r="HJ30" i="12"/>
  <c r="CE24" i="12"/>
  <c r="AL25" i="12"/>
  <c r="DN25" i="12"/>
  <c r="GP25" i="12"/>
  <c r="AL30" i="12"/>
  <c r="BZ30" i="12"/>
  <c r="DN30" i="12"/>
  <c r="FB30" i="12"/>
  <c r="GP30" i="12"/>
  <c r="ID30" i="12"/>
  <c r="AB33" i="12"/>
  <c r="BZ33" i="12"/>
  <c r="DX33" i="12"/>
  <c r="GF33" i="12"/>
  <c r="ID33" i="12"/>
  <c r="AL32" i="12"/>
  <c r="CJ32" i="12"/>
  <c r="ER32" i="12"/>
  <c r="GP32" i="12"/>
  <c r="IN32" i="12"/>
  <c r="BF33" i="12"/>
  <c r="CT33" i="12"/>
  <c r="EH33" i="12"/>
  <c r="FV33" i="12"/>
  <c r="HJ33" i="12"/>
  <c r="BF32" i="12"/>
  <c r="CT32" i="12"/>
  <c r="EH32" i="12"/>
  <c r="FV32" i="12"/>
  <c r="HJ32" i="12"/>
  <c r="AR32" i="12"/>
  <c r="AR33" i="12" s="1"/>
  <c r="AR34" i="12" s="1"/>
  <c r="BL32" i="12"/>
  <c r="BL33" i="12" s="1"/>
  <c r="BL34" i="12" s="1"/>
  <c r="BV32" i="12"/>
  <c r="BV33" i="12" s="1"/>
  <c r="BV34" i="12" s="1"/>
  <c r="CF32" i="12"/>
  <c r="CF33" i="12" s="1"/>
  <c r="CF34" i="12" s="1"/>
  <c r="CP32" i="12"/>
  <c r="CP33" i="12" s="1"/>
  <c r="CP34" i="12" s="1"/>
  <c r="CZ32" i="12"/>
  <c r="CZ33" i="12" s="1"/>
  <c r="CZ34" i="12" s="1"/>
  <c r="DJ32" i="12"/>
  <c r="DJ33" i="12" s="1"/>
  <c r="DJ34" i="12" s="1"/>
  <c r="DT32" i="12"/>
  <c r="DT33" i="12" s="1"/>
  <c r="DT34" i="12" s="1"/>
  <c r="ED32" i="12"/>
  <c r="ED33" i="12" s="1"/>
  <c r="ED34" i="12" s="1"/>
  <c r="EN32" i="12"/>
  <c r="EN33" i="12" s="1"/>
  <c r="EN34" i="12" s="1"/>
  <c r="EX32" i="12"/>
  <c r="EX33" i="12" s="1"/>
  <c r="EX34" i="12" s="1"/>
  <c r="FH32" i="12"/>
  <c r="FH33" i="12" s="1"/>
  <c r="FH34" i="12" s="1"/>
  <c r="FR32" i="12"/>
  <c r="FR33" i="12" s="1"/>
  <c r="FR34" i="12" s="1"/>
  <c r="GB32" i="12"/>
  <c r="GB33" i="12" s="1"/>
  <c r="GB34" i="12" s="1"/>
  <c r="GL32" i="12"/>
  <c r="GL33" i="12" s="1"/>
  <c r="GL34" i="12" s="1"/>
  <c r="GV32" i="12"/>
  <c r="GV33" i="12" s="1"/>
  <c r="GV34" i="12" s="1"/>
  <c r="HF32" i="12"/>
  <c r="HF33" i="12" s="1"/>
  <c r="HF34" i="12" s="1"/>
  <c r="HP32" i="12"/>
  <c r="HP33" i="12" s="1"/>
  <c r="HP34" i="12" s="1"/>
  <c r="HZ32" i="12"/>
  <c r="HZ33" i="12" s="1"/>
  <c r="HZ34" i="12" s="1"/>
  <c r="AC32" i="12"/>
  <c r="AC33" i="12" s="1"/>
  <c r="AC34" i="12" s="1"/>
  <c r="AM32" i="12"/>
  <c r="AM33" i="12" s="1"/>
  <c r="AM34" i="12" s="1"/>
  <c r="AW32" i="12"/>
  <c r="AW33" i="12" s="1"/>
  <c r="AW34" i="12" s="1"/>
  <c r="BG32" i="12"/>
  <c r="BG33" i="12" s="1"/>
  <c r="BG34" i="12" s="1"/>
  <c r="BQ32" i="12"/>
  <c r="BQ33" i="12" s="1"/>
  <c r="BQ34" i="12" s="1"/>
  <c r="CA32" i="12"/>
  <c r="CA33" i="12" s="1"/>
  <c r="CA34" i="12" s="1"/>
  <c r="CK32" i="12"/>
  <c r="CK33" i="12" s="1"/>
  <c r="CK34" i="12" s="1"/>
  <c r="CU32" i="12"/>
  <c r="CU33" i="12" s="1"/>
  <c r="CU34" i="12" s="1"/>
  <c r="DE32" i="12"/>
  <c r="DE33" i="12" s="1"/>
  <c r="DE34" i="12" s="1"/>
  <c r="DO32" i="12"/>
  <c r="DO33" i="12" s="1"/>
  <c r="DO34" i="12" s="1"/>
  <c r="DY32" i="12"/>
  <c r="DY33" i="12" s="1"/>
  <c r="DY34" i="12" s="1"/>
  <c r="EI32" i="12"/>
  <c r="EI33" i="12" s="1"/>
  <c r="EI34" i="12" s="1"/>
  <c r="ES32" i="12"/>
  <c r="ES33" i="12" s="1"/>
  <c r="ES34" i="12" s="1"/>
  <c r="FC32" i="12"/>
  <c r="FC33" i="12" s="1"/>
  <c r="FC34" i="12" s="1"/>
  <c r="FM32" i="12"/>
  <c r="FM33" i="12" s="1"/>
  <c r="FM34" i="12" s="1"/>
  <c r="FW32" i="12"/>
  <c r="FW33" i="12" s="1"/>
  <c r="FW34" i="12" s="1"/>
  <c r="GG32" i="12"/>
  <c r="GG33" i="12" s="1"/>
  <c r="GG34" i="12" s="1"/>
  <c r="GQ32" i="12"/>
  <c r="GQ33" i="12" s="1"/>
  <c r="GQ34" i="12" s="1"/>
  <c r="HA32" i="12"/>
  <c r="HA33" i="12" s="1"/>
  <c r="HA34" i="12" s="1"/>
  <c r="HK32" i="12"/>
  <c r="HK33" i="12" s="1"/>
  <c r="HK34" i="12" s="1"/>
  <c r="HU32" i="12"/>
  <c r="HU33" i="12" s="1"/>
  <c r="HU34" i="12" s="1"/>
  <c r="IE32" i="12"/>
  <c r="IE33" i="12" s="1"/>
  <c r="IE34" i="12" s="1"/>
  <c r="IO32" i="12"/>
  <c r="IO33" i="12" s="1"/>
  <c r="IO34" i="12" s="1"/>
  <c r="AH32" i="12"/>
  <c r="AH33" i="12" s="1"/>
  <c r="AH34" i="12" s="1"/>
  <c r="BB32" i="12"/>
  <c r="IJ32" i="12"/>
  <c r="IJ33" i="12" s="1"/>
  <c r="IJ34" i="12" s="1"/>
  <c r="A32" i="12"/>
  <c r="AG32" i="12"/>
  <c r="AQ32" i="12"/>
  <c r="BA32" i="12"/>
  <c r="BK32" i="12"/>
  <c r="BU32" i="12"/>
  <c r="CE32" i="12"/>
  <c r="CO32" i="12"/>
  <c r="CY32" i="12"/>
  <c r="DI32" i="12"/>
  <c r="DS32" i="12"/>
  <c r="EC32" i="12"/>
  <c r="EM32" i="12"/>
  <c r="EW32" i="12"/>
  <c r="FG32" i="12"/>
  <c r="FQ32" i="12"/>
  <c r="GA32" i="12"/>
  <c r="GK32" i="12"/>
  <c r="GU32" i="12"/>
  <c r="HE32" i="12"/>
  <c r="HO32" i="12"/>
  <c r="HY32" i="12"/>
  <c r="BB33" i="12"/>
  <c r="BB34" i="12" s="1"/>
  <c r="A33" i="12"/>
  <c r="AG33" i="12"/>
  <c r="AQ33" i="12"/>
  <c r="BA33" i="12"/>
  <c r="BK33" i="12"/>
  <c r="BU33" i="12"/>
  <c r="CE33" i="12"/>
  <c r="CO33" i="12"/>
  <c r="CY33" i="12"/>
  <c r="DI33" i="12"/>
  <c r="DS33" i="12"/>
  <c r="EC33" i="12"/>
  <c r="EM33" i="12"/>
  <c r="EW33" i="12"/>
  <c r="FG33" i="12"/>
  <c r="FQ33" i="12"/>
  <c r="GA33" i="12"/>
  <c r="GK33" i="12"/>
  <c r="GU33" i="12"/>
  <c r="HE33" i="12"/>
  <c r="HO33" i="12"/>
  <c r="HY33" i="12"/>
  <c r="A34" i="12"/>
  <c r="AG34" i="12"/>
  <c r="AQ34" i="12"/>
  <c r="BA34" i="12"/>
  <c r="BK34" i="12"/>
  <c r="BU34" i="12"/>
  <c r="CE34" i="12"/>
  <c r="CO34" i="12"/>
  <c r="CY34" i="12"/>
  <c r="DI34" i="12"/>
  <c r="DS34" i="12"/>
  <c r="EC34" i="12"/>
  <c r="EM34" i="12"/>
  <c r="EW34" i="12"/>
  <c r="FG34" i="12"/>
  <c r="FQ34" i="12"/>
  <c r="GA34" i="12"/>
  <c r="GK34" i="12"/>
  <c r="GU34" i="12"/>
  <c r="HE34" i="12"/>
  <c r="HO34" i="12"/>
  <c r="HY34" i="12"/>
  <c r="II34" i="12"/>
  <c r="IH9" i="12" s="1"/>
  <c r="AG30" i="12"/>
  <c r="BA30" i="12"/>
  <c r="BU30" i="12"/>
  <c r="CO30" i="12"/>
  <c r="DI30" i="12"/>
  <c r="EC30" i="12"/>
  <c r="EW30" i="12"/>
  <c r="FQ30" i="12"/>
  <c r="GK30" i="12"/>
  <c r="HE30" i="12"/>
  <c r="HY30" i="12"/>
  <c r="AB30" i="12"/>
  <c r="AV30" i="12"/>
  <c r="BP30" i="12"/>
  <c r="CJ30" i="12"/>
  <c r="DD30" i="12"/>
  <c r="DX30" i="12"/>
  <c r="ER30" i="12"/>
  <c r="FL30" i="12"/>
  <c r="GF30" i="12"/>
  <c r="GZ30" i="12"/>
  <c r="HT30" i="12"/>
  <c r="AB34" i="12"/>
  <c r="AL34" i="12"/>
  <c r="AV34" i="12"/>
  <c r="BF34" i="12"/>
  <c r="BP34" i="12"/>
  <c r="BZ34" i="12"/>
  <c r="CJ34" i="12"/>
  <c r="CT34" i="12"/>
  <c r="DD34" i="12"/>
  <c r="DN34" i="12"/>
  <c r="DX34" i="12"/>
  <c r="EH34" i="12"/>
  <c r="ER34" i="12"/>
  <c r="FB34" i="12"/>
  <c r="FL34" i="12"/>
  <c r="FV34" i="12"/>
  <c r="GF34" i="12"/>
  <c r="GP34" i="12"/>
  <c r="GZ34" i="12"/>
  <c r="HJ34" i="12"/>
  <c r="HT34" i="12"/>
  <c r="ID34" i="12"/>
  <c r="BK24" i="12"/>
  <c r="EM24" i="12"/>
  <c r="HO24" i="12"/>
  <c r="IN24" i="12"/>
  <c r="AQ24" i="12"/>
  <c r="DS24" i="12"/>
  <c r="GU24" i="12"/>
  <c r="W24" i="12"/>
  <c r="CY24" i="12"/>
  <c r="V10" i="12"/>
  <c r="AH24" i="12"/>
  <c r="AH25" i="12" s="1"/>
  <c r="AH26" i="12" s="1"/>
  <c r="AH29" i="12" s="1"/>
  <c r="AH30" i="12" s="1"/>
  <c r="AR24" i="12"/>
  <c r="AR25" i="12" s="1"/>
  <c r="AR26" i="12" s="1"/>
  <c r="AR29" i="12" s="1"/>
  <c r="AR30" i="12" s="1"/>
  <c r="BB24" i="12"/>
  <c r="BB25" i="12" s="1"/>
  <c r="BB26" i="12" s="1"/>
  <c r="BB29" i="12" s="1"/>
  <c r="BB30" i="12" s="1"/>
  <c r="BL24" i="12"/>
  <c r="BL25" i="12" s="1"/>
  <c r="BL26" i="12" s="1"/>
  <c r="BL29" i="12" s="1"/>
  <c r="BL30" i="12" s="1"/>
  <c r="BV24" i="12"/>
  <c r="BV25" i="12" s="1"/>
  <c r="BV26" i="12" s="1"/>
  <c r="BV29" i="12" s="1"/>
  <c r="BV30" i="12" s="1"/>
  <c r="CF24" i="12"/>
  <c r="CF25" i="12" s="1"/>
  <c r="CF26" i="12" s="1"/>
  <c r="CF29" i="12" s="1"/>
  <c r="CF30" i="12" s="1"/>
  <c r="CP24" i="12"/>
  <c r="CP25" i="12" s="1"/>
  <c r="CP26" i="12" s="1"/>
  <c r="CP29" i="12" s="1"/>
  <c r="CP30" i="12" s="1"/>
  <c r="CZ24" i="12"/>
  <c r="CZ25" i="12" s="1"/>
  <c r="CZ26" i="12" s="1"/>
  <c r="CZ29" i="12" s="1"/>
  <c r="CZ30" i="12" s="1"/>
  <c r="DJ24" i="12"/>
  <c r="DJ25" i="12" s="1"/>
  <c r="DJ26" i="12" s="1"/>
  <c r="DJ29" i="12" s="1"/>
  <c r="DJ30" i="12" s="1"/>
  <c r="DT24" i="12"/>
  <c r="DT25" i="12" s="1"/>
  <c r="DT26" i="12" s="1"/>
  <c r="DT29" i="12" s="1"/>
  <c r="DT30" i="12" s="1"/>
  <c r="ED24" i="12"/>
  <c r="ED25" i="12" s="1"/>
  <c r="ED26" i="12" s="1"/>
  <c r="ED29" i="12" s="1"/>
  <c r="ED30" i="12" s="1"/>
  <c r="EN24" i="12"/>
  <c r="EN25" i="12" s="1"/>
  <c r="EN26" i="12" s="1"/>
  <c r="EN29" i="12" s="1"/>
  <c r="EN30" i="12" s="1"/>
  <c r="EX24" i="12"/>
  <c r="EX25" i="12" s="1"/>
  <c r="EX26" i="12" s="1"/>
  <c r="EX29" i="12" s="1"/>
  <c r="EX30" i="12" s="1"/>
  <c r="FH24" i="12"/>
  <c r="FH25" i="12" s="1"/>
  <c r="FH26" i="12" s="1"/>
  <c r="FH29" i="12" s="1"/>
  <c r="FH30" i="12" s="1"/>
  <c r="FR24" i="12"/>
  <c r="FR25" i="12" s="1"/>
  <c r="FR26" i="12" s="1"/>
  <c r="FR29" i="12" s="1"/>
  <c r="FR30" i="12" s="1"/>
  <c r="GB24" i="12"/>
  <c r="GB25" i="12" s="1"/>
  <c r="GB26" i="12" s="1"/>
  <c r="GB29" i="12" s="1"/>
  <c r="GB30" i="12" s="1"/>
  <c r="GL24" i="12"/>
  <c r="GL25" i="12" s="1"/>
  <c r="GL26" i="12" s="1"/>
  <c r="GL29" i="12" s="1"/>
  <c r="GL30" i="12" s="1"/>
  <c r="GV24" i="12"/>
  <c r="GV25" i="12" s="1"/>
  <c r="GV26" i="12" s="1"/>
  <c r="GV29" i="12" s="1"/>
  <c r="GV30" i="12" s="1"/>
  <c r="HF24" i="12"/>
  <c r="HF25" i="12" s="1"/>
  <c r="HF26" i="12" s="1"/>
  <c r="HF29" i="12" s="1"/>
  <c r="HF30" i="12" s="1"/>
  <c r="HP24" i="12"/>
  <c r="HP25" i="12" s="1"/>
  <c r="HP26" i="12" s="1"/>
  <c r="HP29" i="12" s="1"/>
  <c r="HP30" i="12" s="1"/>
  <c r="HZ24" i="12"/>
  <c r="HZ25" i="12" s="1"/>
  <c r="HZ26" i="12" s="1"/>
  <c r="HZ29" i="12" s="1"/>
  <c r="HZ30" i="12" s="1"/>
  <c r="IJ24" i="12"/>
  <c r="IJ25" i="12" s="1"/>
  <c r="IJ26" i="12" s="1"/>
  <c r="IJ29" i="12" s="1"/>
  <c r="IJ30" i="12" s="1"/>
  <c r="R24" i="12"/>
  <c r="AL24" i="12"/>
  <c r="AK13" i="12" s="1"/>
  <c r="BF24" i="12"/>
  <c r="BZ24" i="12"/>
  <c r="CT24" i="12"/>
  <c r="CS13" i="12" s="1"/>
  <c r="DN24" i="12"/>
  <c r="EH24" i="12"/>
  <c r="FB24" i="12"/>
  <c r="FA13" i="12" s="1"/>
  <c r="FV24" i="12"/>
  <c r="GP24" i="12"/>
  <c r="GO13" i="12" s="1"/>
  <c r="HJ24" i="12"/>
  <c r="HI13" i="12" s="1"/>
  <c r="ID24" i="12"/>
  <c r="ID40" i="12" s="1"/>
  <c r="AG24" i="12"/>
  <c r="BA24" i="12"/>
  <c r="BU24" i="12"/>
  <c r="CO24" i="12"/>
  <c r="DI24" i="12"/>
  <c r="EC24" i="12"/>
  <c r="EW24" i="12"/>
  <c r="FQ24" i="12"/>
  <c r="GK24" i="12"/>
  <c r="HE24" i="12"/>
  <c r="HY24" i="12"/>
  <c r="AC24" i="12"/>
  <c r="AC25" i="12" s="1"/>
  <c r="AC26" i="12" s="1"/>
  <c r="AC29" i="12" s="1"/>
  <c r="AC30" i="12" s="1"/>
  <c r="AM24" i="12"/>
  <c r="AM25" i="12" s="1"/>
  <c r="AM26" i="12" s="1"/>
  <c r="AM29" i="12" s="1"/>
  <c r="AM30" i="12" s="1"/>
  <c r="AW24" i="12"/>
  <c r="AW25" i="12" s="1"/>
  <c r="AW26" i="12" s="1"/>
  <c r="AW29" i="12" s="1"/>
  <c r="AW30" i="12" s="1"/>
  <c r="BG24" i="12"/>
  <c r="BG25" i="12" s="1"/>
  <c r="BG26" i="12" s="1"/>
  <c r="BG29" i="12" s="1"/>
  <c r="BG30" i="12" s="1"/>
  <c r="BQ24" i="12"/>
  <c r="BQ25" i="12" s="1"/>
  <c r="BQ26" i="12" s="1"/>
  <c r="BQ29" i="12" s="1"/>
  <c r="BQ30" i="12" s="1"/>
  <c r="CA24" i="12"/>
  <c r="CA25" i="12" s="1"/>
  <c r="CA26" i="12" s="1"/>
  <c r="CA29" i="12" s="1"/>
  <c r="CA30" i="12" s="1"/>
  <c r="CK24" i="12"/>
  <c r="CK25" i="12" s="1"/>
  <c r="CK26" i="12" s="1"/>
  <c r="CK29" i="12" s="1"/>
  <c r="CK30" i="12" s="1"/>
  <c r="CU24" i="12"/>
  <c r="CU25" i="12" s="1"/>
  <c r="CU26" i="12" s="1"/>
  <c r="CU29" i="12" s="1"/>
  <c r="CU30" i="12" s="1"/>
  <c r="DE24" i="12"/>
  <c r="DE25" i="12" s="1"/>
  <c r="DE26" i="12" s="1"/>
  <c r="DE29" i="12" s="1"/>
  <c r="DE30" i="12" s="1"/>
  <c r="DO24" i="12"/>
  <c r="DO25" i="12" s="1"/>
  <c r="DO26" i="12" s="1"/>
  <c r="DO29" i="12" s="1"/>
  <c r="DO30" i="12" s="1"/>
  <c r="DY24" i="12"/>
  <c r="DY25" i="12" s="1"/>
  <c r="DY26" i="12" s="1"/>
  <c r="DY29" i="12" s="1"/>
  <c r="DY30" i="12" s="1"/>
  <c r="EI24" i="12"/>
  <c r="EI25" i="12" s="1"/>
  <c r="EI26" i="12" s="1"/>
  <c r="EI29" i="12" s="1"/>
  <c r="EI30" i="12" s="1"/>
  <c r="ES24" i="12"/>
  <c r="ES25" i="12" s="1"/>
  <c r="ES26" i="12" s="1"/>
  <c r="ES29" i="12" s="1"/>
  <c r="ES30" i="12" s="1"/>
  <c r="FC24" i="12"/>
  <c r="FC25" i="12" s="1"/>
  <c r="FC26" i="12" s="1"/>
  <c r="FC29" i="12" s="1"/>
  <c r="FC30" i="12" s="1"/>
  <c r="FM24" i="12"/>
  <c r="FM25" i="12" s="1"/>
  <c r="FM26" i="12" s="1"/>
  <c r="FM29" i="12" s="1"/>
  <c r="FM30" i="12" s="1"/>
  <c r="FW24" i="12"/>
  <c r="FW25" i="12" s="1"/>
  <c r="FW26" i="12" s="1"/>
  <c r="FW29" i="12" s="1"/>
  <c r="FW30" i="12" s="1"/>
  <c r="GG24" i="12"/>
  <c r="GG25" i="12" s="1"/>
  <c r="GG26" i="12" s="1"/>
  <c r="GG29" i="12" s="1"/>
  <c r="GG30" i="12" s="1"/>
  <c r="GQ24" i="12"/>
  <c r="GQ25" i="12" s="1"/>
  <c r="GQ26" i="12" s="1"/>
  <c r="GQ29" i="12" s="1"/>
  <c r="GQ30" i="12" s="1"/>
  <c r="HA24" i="12"/>
  <c r="HA25" i="12" s="1"/>
  <c r="HA26" i="12" s="1"/>
  <c r="HA29" i="12" s="1"/>
  <c r="HA30" i="12" s="1"/>
  <c r="HK24" i="12"/>
  <c r="HK25" i="12" s="1"/>
  <c r="HK26" i="12" s="1"/>
  <c r="HK29" i="12" s="1"/>
  <c r="HK30" i="12" s="1"/>
  <c r="HU24" i="12"/>
  <c r="HU25" i="12" s="1"/>
  <c r="HU26" i="12" s="1"/>
  <c r="HU29" i="12" s="1"/>
  <c r="HU30" i="12" s="1"/>
  <c r="IE24" i="12"/>
  <c r="IE25" i="12" s="1"/>
  <c r="IE26" i="12" s="1"/>
  <c r="IE29" i="12" s="1"/>
  <c r="IE30" i="12" s="1"/>
  <c r="IO24" i="12"/>
  <c r="IO25" i="12" s="1"/>
  <c r="IO26" i="12" s="1"/>
  <c r="IO29" i="12" s="1"/>
  <c r="IO30" i="12" s="1"/>
  <c r="AB24" i="12"/>
  <c r="AV24" i="12"/>
  <c r="BP24" i="12"/>
  <c r="CJ24" i="12"/>
  <c r="DD24" i="12"/>
  <c r="DX24" i="12"/>
  <c r="ER24" i="12"/>
  <c r="FL24" i="12"/>
  <c r="GF24" i="12"/>
  <c r="GZ24" i="12"/>
  <c r="HT24" i="12"/>
  <c r="AG25" i="12"/>
  <c r="CO25" i="12"/>
  <c r="EC25" i="12"/>
  <c r="FQ25" i="12"/>
  <c r="AB25" i="12"/>
  <c r="AV25" i="12"/>
  <c r="BP25" i="12"/>
  <c r="CJ25" i="12"/>
  <c r="DD25" i="12"/>
  <c r="DX25" i="12"/>
  <c r="ER25" i="12"/>
  <c r="FL25" i="12"/>
  <c r="GF25" i="12"/>
  <c r="GZ25" i="12"/>
  <c r="HT25" i="12"/>
  <c r="IN25" i="12"/>
  <c r="BA25" i="12"/>
  <c r="BU25" i="12"/>
  <c r="DI25" i="12"/>
  <c r="EW25" i="12"/>
  <c r="GK25" i="12"/>
  <c r="HE25" i="12"/>
  <c r="HY25" i="12"/>
  <c r="W25" i="12"/>
  <c r="AQ25" i="12"/>
  <c r="BK25" i="12"/>
  <c r="CE25" i="12"/>
  <c r="CD13" i="12" s="1"/>
  <c r="CY25" i="12"/>
  <c r="DS25" i="12"/>
  <c r="EM25" i="12"/>
  <c r="FG25" i="12"/>
  <c r="FF13" i="12" s="1"/>
  <c r="GA25" i="12"/>
  <c r="FZ13" i="12" s="1"/>
  <c r="GU25" i="12"/>
  <c r="HO25" i="12"/>
  <c r="IH13" i="12"/>
  <c r="X21" i="12"/>
  <c r="X22" i="12" s="1"/>
  <c r="II40" i="12"/>
  <c r="R44" i="12"/>
  <c r="Q10" i="12"/>
  <c r="A21" i="12"/>
  <c r="A22" i="12" s="1"/>
  <c r="S20" i="12"/>
  <c r="S21" i="12" s="1"/>
  <c r="S22" i="12" s="1"/>
  <c r="S23" i="12" s="1"/>
  <c r="EG13" i="12" l="1"/>
  <c r="BY9" i="12"/>
  <c r="IC9" i="12"/>
  <c r="BY13" i="12"/>
  <c r="DM9" i="12"/>
  <c r="FU9" i="12"/>
  <c r="BE9" i="12"/>
  <c r="HO40" i="12"/>
  <c r="BT13" i="12"/>
  <c r="GU40" i="12"/>
  <c r="IC13" i="12"/>
  <c r="FB40" i="12"/>
  <c r="FA9" i="12"/>
  <c r="BZ40" i="12"/>
  <c r="V9" i="12"/>
  <c r="IM9" i="12"/>
  <c r="EV13" i="12"/>
  <c r="GF40" i="12"/>
  <c r="DD40" i="12"/>
  <c r="AA13" i="12"/>
  <c r="GJ9" i="12"/>
  <c r="HJ40" i="12"/>
  <c r="EH40" i="12"/>
  <c r="BF40" i="12"/>
  <c r="HY40" i="12"/>
  <c r="HS13" i="12"/>
  <c r="EQ9" i="12"/>
  <c r="BO13" i="12"/>
  <c r="X23" i="12"/>
  <c r="X24" i="12" s="1"/>
  <c r="X25" i="12"/>
  <c r="R40" i="12"/>
  <c r="S24" i="12"/>
  <c r="CY40" i="12"/>
  <c r="EV9" i="12"/>
  <c r="AZ9" i="12"/>
  <c r="IM13" i="12"/>
  <c r="EW40" i="12"/>
  <c r="EC40" i="12"/>
  <c r="GP40" i="12"/>
  <c r="GE13" i="12"/>
  <c r="AU13" i="12"/>
  <c r="GT13" i="12"/>
  <c r="AV40" i="12"/>
  <c r="FG40" i="12"/>
  <c r="HX9" i="12"/>
  <c r="IN40" i="12"/>
  <c r="DN40" i="12"/>
  <c r="HX13" i="12"/>
  <c r="GJ13" i="12"/>
  <c r="BA40" i="12"/>
  <c r="FU13" i="12"/>
  <c r="FF9" i="12"/>
  <c r="EL13" i="12"/>
  <c r="BK40" i="12"/>
  <c r="HE40" i="12"/>
  <c r="GZ40" i="12"/>
  <c r="DW13" i="12"/>
  <c r="AF9" i="12"/>
  <c r="FQ40" i="12"/>
  <c r="DX40" i="12"/>
  <c r="HN9" i="12"/>
  <c r="CO40" i="12"/>
  <c r="AG40" i="12"/>
  <c r="Q13" i="12"/>
  <c r="EQ13" i="12"/>
  <c r="FV40" i="12"/>
  <c r="CS9" i="12"/>
  <c r="BT9" i="12"/>
  <c r="CX13" i="12"/>
  <c r="FL40" i="12"/>
  <c r="CJ40" i="12"/>
  <c r="DC13" i="12"/>
  <c r="GY9" i="12"/>
  <c r="DW9" i="12"/>
  <c r="AU9" i="12"/>
  <c r="HD9" i="12"/>
  <c r="EB13" i="12"/>
  <c r="Q9" i="12"/>
  <c r="CT40" i="12"/>
  <c r="DI40" i="12"/>
  <c r="AL40" i="12"/>
  <c r="CD9" i="12"/>
  <c r="CE40" i="12"/>
  <c r="DR9" i="12"/>
  <c r="AQ40" i="12"/>
  <c r="FP9" i="12"/>
  <c r="GO9" i="12"/>
  <c r="AK9" i="12"/>
  <c r="AF13" i="12"/>
  <c r="DH9" i="12"/>
  <c r="GY13" i="12"/>
  <c r="HI9" i="12"/>
  <c r="GE9" i="12"/>
  <c r="EG9" i="12"/>
  <c r="DM13" i="12"/>
  <c r="DC9" i="12"/>
  <c r="BE13" i="12"/>
  <c r="AA9" i="12"/>
  <c r="V13" i="12"/>
  <c r="V14" i="12" s="1"/>
  <c r="GA40" i="12"/>
  <c r="W40" i="12"/>
  <c r="DH13" i="12"/>
  <c r="EB9" i="12"/>
  <c r="CN13" i="12"/>
  <c r="HD13" i="12"/>
  <c r="CX9" i="12"/>
  <c r="GK40" i="12"/>
  <c r="AB40" i="12"/>
  <c r="GT9" i="12"/>
  <c r="CN9" i="12"/>
  <c r="FZ9" i="12"/>
  <c r="AP13" i="12"/>
  <c r="HS9" i="12"/>
  <c r="BO9" i="12"/>
  <c r="FP13" i="12"/>
  <c r="CI13" i="12"/>
  <c r="HT40" i="12"/>
  <c r="FK9" i="12"/>
  <c r="ER40" i="12"/>
  <c r="CI9" i="12"/>
  <c r="BP40" i="12"/>
  <c r="EL9" i="12"/>
  <c r="AP9" i="12"/>
  <c r="DS40" i="12"/>
  <c r="AZ13" i="12"/>
  <c r="HN13" i="12"/>
  <c r="BU40" i="12"/>
  <c r="DR13" i="12"/>
  <c r="BJ13" i="12"/>
  <c r="FK13" i="12"/>
  <c r="BJ9" i="12"/>
  <c r="EM40" i="12"/>
  <c r="A23" i="12"/>
  <c r="AA8" i="10"/>
  <c r="AA6" i="10"/>
  <c r="W32" i="12" l="1"/>
  <c r="W30" i="12"/>
  <c r="X30" i="12" s="1"/>
  <c r="BJ2" i="7" s="1"/>
  <c r="BJ3" i="7" s="1"/>
  <c r="X26" i="12"/>
  <c r="X29" i="12" s="1"/>
  <c r="Q14" i="12"/>
  <c r="S25" i="12"/>
  <c r="R30" i="12" s="1"/>
  <c r="A24" i="12"/>
  <c r="A25" i="12" s="1"/>
  <c r="FK14" i="12" s="1"/>
  <c r="AK14" i="7"/>
  <c r="AG14" i="7"/>
  <c r="AB14" i="7"/>
  <c r="X14" i="7"/>
  <c r="X32" i="12" l="1"/>
  <c r="X33" i="12" s="1"/>
  <c r="X34" i="12" s="1"/>
  <c r="S26" i="12"/>
  <c r="S29" i="12" s="1"/>
  <c r="HI14" i="12"/>
  <c r="EV14" i="12"/>
  <c r="IC14" i="12"/>
  <c r="EG14" i="12"/>
  <c r="BJ14" i="12"/>
  <c r="CI14" i="12"/>
  <c r="FU14" i="12"/>
  <c r="EQ14" i="12"/>
  <c r="GT14" i="12"/>
  <c r="EB14" i="12"/>
  <c r="HS14" i="12"/>
  <c r="AA14" i="12"/>
  <c r="HD14" i="12"/>
  <c r="BO14" i="12"/>
  <c r="IH14" i="12"/>
  <c r="HX14" i="12"/>
  <c r="FA14" i="12"/>
  <c r="BE14" i="12"/>
  <c r="DW14" i="12"/>
  <c r="DM14" i="12"/>
  <c r="GJ14" i="12"/>
  <c r="GY14" i="12"/>
  <c r="CN14" i="12"/>
  <c r="AU14" i="12"/>
  <c r="CS14" i="12"/>
  <c r="AF14" i="12"/>
  <c r="FZ14" i="12"/>
  <c r="FF14" i="12"/>
  <c r="AZ14" i="12"/>
  <c r="BY14" i="12"/>
  <c r="GE14" i="12"/>
  <c r="HN14" i="12"/>
  <c r="DR14" i="12"/>
  <c r="GO14" i="12"/>
  <c r="EL14" i="12"/>
  <c r="AP14" i="12"/>
  <c r="FP14" i="12"/>
  <c r="IM14" i="12"/>
  <c r="DC14" i="12"/>
  <c r="DH14" i="12"/>
  <c r="CX14" i="12"/>
  <c r="CD14" i="12"/>
  <c r="BT14" i="12"/>
  <c r="AK14" i="12"/>
  <c r="O15" i="7"/>
  <c r="O14" i="7"/>
  <c r="K14" i="7"/>
  <c r="S30" i="12" l="1"/>
  <c r="BJ4" i="7" s="1"/>
  <c r="BJ5" i="7" s="1"/>
  <c r="AE10" i="6"/>
  <c r="AF10" i="6" s="1"/>
  <c r="AG10" i="6" s="1"/>
  <c r="AH10" i="6" s="1"/>
  <c r="AI10" i="6" s="1"/>
  <c r="AJ10" i="6" s="1"/>
  <c r="AK10" i="6" s="1"/>
  <c r="AL10" i="6" s="1"/>
  <c r="AM10" i="6" s="1"/>
  <c r="AN10" i="6" s="1"/>
  <c r="AO10" i="6" s="1"/>
  <c r="AP10" i="6" s="1"/>
  <c r="AQ10" i="6" s="1"/>
  <c r="AR10" i="6" s="1"/>
  <c r="AS10" i="6" s="1"/>
  <c r="AT10" i="6" s="1"/>
  <c r="AU10" i="6" s="1"/>
  <c r="AV10" i="6" s="1"/>
  <c r="AW10" i="6" s="1"/>
  <c r="AX10" i="6" s="1"/>
  <c r="AY10" i="6" s="1"/>
  <c r="AZ10" i="6" s="1"/>
  <c r="BA10" i="6" s="1"/>
  <c r="BB10" i="6" s="1"/>
  <c r="BC10" i="6" s="1"/>
  <c r="BD10" i="6" s="1"/>
  <c r="BE10" i="6" s="1"/>
  <c r="F13" i="8" s="1"/>
  <c r="R32" i="12" l="1"/>
  <c r="S32" i="12" s="1"/>
  <c r="S33" i="12" s="1"/>
  <c r="S34" i="12" s="1"/>
  <c r="F22" i="7"/>
  <c r="J22" i="7" s="1"/>
  <c r="N22" i="7" s="1"/>
  <c r="S22" i="7" s="1"/>
  <c r="W22" i="7" s="1"/>
  <c r="AA22" i="7" s="1"/>
  <c r="AF22" i="7" s="1"/>
  <c r="AJ22" i="7" s="1"/>
  <c r="AN22" i="7" s="1"/>
  <c r="E34" i="7" l="1"/>
  <c r="H4" i="9" l="1"/>
  <c r="H9" i="9"/>
  <c r="H10" i="9"/>
  <c r="F33" i="2"/>
  <c r="F11" i="9" s="1"/>
  <c r="G33" i="2"/>
  <c r="G11" i="9" s="1"/>
  <c r="H33" i="2"/>
  <c r="H11" i="9" s="1"/>
  <c r="I33" i="2"/>
  <c r="I34" i="2" s="1"/>
  <c r="I12" i="9" s="1"/>
  <c r="J33" i="2"/>
  <c r="J34" i="2" s="1"/>
  <c r="J12" i="9" s="1"/>
  <c r="K33" i="2"/>
  <c r="K34" i="2" s="1"/>
  <c r="K12" i="9" s="1"/>
  <c r="L33" i="2"/>
  <c r="L11" i="9" s="1"/>
  <c r="M33" i="2"/>
  <c r="M34" i="2" s="1"/>
  <c r="M12" i="9" s="1"/>
  <c r="E33" i="2"/>
  <c r="E11" i="9" s="1"/>
  <c r="I10" i="9"/>
  <c r="J10" i="9"/>
  <c r="K10" i="9"/>
  <c r="L10" i="9"/>
  <c r="M10" i="9"/>
  <c r="I8" i="9"/>
  <c r="J8" i="9"/>
  <c r="K8" i="9"/>
  <c r="L8" i="9"/>
  <c r="M8" i="9"/>
  <c r="H8" i="9"/>
  <c r="H7" i="9"/>
  <c r="F9" i="9"/>
  <c r="G9" i="9"/>
  <c r="I9" i="9"/>
  <c r="J9" i="9"/>
  <c r="K9" i="9"/>
  <c r="L9" i="9"/>
  <c r="M9" i="9"/>
  <c r="E9" i="9"/>
  <c r="F7" i="9"/>
  <c r="G7" i="9"/>
  <c r="I7" i="9"/>
  <c r="J7" i="9"/>
  <c r="K7" i="9"/>
  <c r="L7" i="9"/>
  <c r="M7" i="9"/>
  <c r="E7" i="9"/>
  <c r="I6" i="9"/>
  <c r="J6" i="9"/>
  <c r="K6" i="9"/>
  <c r="L6" i="9"/>
  <c r="M6" i="9"/>
  <c r="H6" i="9"/>
  <c r="F5" i="9"/>
  <c r="G5" i="9"/>
  <c r="H5" i="9"/>
  <c r="I5" i="9"/>
  <c r="J5" i="9"/>
  <c r="K5" i="9"/>
  <c r="L5" i="9"/>
  <c r="M5" i="9"/>
  <c r="E5" i="9"/>
  <c r="H14" i="2"/>
  <c r="I14" i="2"/>
  <c r="J14" i="2"/>
  <c r="K14" i="2"/>
  <c r="L14" i="2"/>
  <c r="M14" i="2"/>
  <c r="N3" i="2"/>
  <c r="N4" i="2"/>
  <c r="N5" i="2"/>
  <c r="N6" i="2"/>
  <c r="F7" i="2"/>
  <c r="G7" i="2"/>
  <c r="H7" i="2"/>
  <c r="I7" i="2"/>
  <c r="J7" i="2"/>
  <c r="K7" i="2"/>
  <c r="L7" i="2"/>
  <c r="M7" i="2"/>
  <c r="E7" i="2"/>
  <c r="I11" i="9" l="1"/>
  <c r="M11" i="9"/>
  <c r="K11" i="9"/>
  <c r="J11" i="9"/>
  <c r="L34" i="2"/>
  <c r="L12" i="9" s="1"/>
  <c r="H34" i="2"/>
  <c r="H12" i="9" s="1"/>
  <c r="N33" i="2"/>
  <c r="N11" i="9" s="1"/>
  <c r="N31" i="2"/>
  <c r="N9" i="9" s="1"/>
  <c r="N27" i="2"/>
  <c r="N5" i="9" s="1"/>
  <c r="N29" i="2"/>
  <c r="N7" i="9" s="1"/>
  <c r="N7" i="2"/>
  <c r="A21" i="8" l="1"/>
  <c r="A22" i="8" s="1"/>
  <c r="A8" i="8"/>
  <c r="A9" i="8" s="1"/>
  <c r="A11" i="8" s="1"/>
  <c r="A12" i="8" s="1"/>
  <c r="A14" i="8" s="1"/>
  <c r="A15" i="8" s="1"/>
  <c r="A17" i="8" s="1"/>
  <c r="C9" i="8"/>
  <c r="C10" i="8" s="1"/>
  <c r="C11" i="8" s="1"/>
  <c r="C12" i="8" s="1"/>
  <c r="C14" i="8" s="1"/>
  <c r="C15" i="8" s="1"/>
  <c r="C16" i="8" s="1"/>
  <c r="C17" i="8" s="1"/>
  <c r="A38" i="8"/>
  <c r="A39" i="8" s="1"/>
  <c r="A36" i="8"/>
  <c r="A37" i="8" s="1"/>
  <c r="BH10" i="7"/>
  <c r="BH9" i="7"/>
  <c r="S19" i="2"/>
  <c r="S20" i="2"/>
  <c r="S21" i="2"/>
  <c r="T19" i="2"/>
  <c r="T20" i="2"/>
  <c r="T21" i="2"/>
  <c r="U18" i="2"/>
  <c r="U19" i="2"/>
  <c r="U20" i="2"/>
  <c r="U21" i="2"/>
  <c r="V18" i="2"/>
  <c r="V19" i="2"/>
  <c r="V20" i="2"/>
  <c r="V21" i="2"/>
  <c r="W18" i="2"/>
  <c r="W19" i="2"/>
  <c r="W20" i="2"/>
  <c r="W21" i="2"/>
  <c r="X19" i="2"/>
  <c r="X20" i="2"/>
  <c r="X21" i="2"/>
  <c r="BC16" i="7"/>
  <c r="BB16" i="7"/>
  <c r="AY16" i="7"/>
  <c r="AX16" i="7"/>
  <c r="AU16" i="7"/>
  <c r="AT16" i="7"/>
  <c r="AQ16" i="7"/>
  <c r="AO16" i="7"/>
  <c r="AM16" i="7"/>
  <c r="O16" i="7"/>
  <c r="AX11" i="7"/>
  <c r="AT11" i="7"/>
  <c r="AO11" i="7"/>
  <c r="AK11" i="7"/>
  <c r="AG11" i="7"/>
  <c r="AB11" i="7"/>
  <c r="X11" i="7"/>
  <c r="T11" i="7"/>
  <c r="BC11" i="7"/>
  <c r="AU11" i="7"/>
  <c r="AQ11" i="7"/>
  <c r="AM11" i="7"/>
  <c r="AI11" i="7"/>
  <c r="AE11" i="7"/>
  <c r="S11" i="7"/>
  <c r="O11" i="7"/>
  <c r="K11" i="7"/>
  <c r="G11" i="7"/>
  <c r="U11" i="2"/>
  <c r="V10" i="2"/>
  <c r="BF5" i="6"/>
  <c r="F13" i="2" s="1"/>
  <c r="F5" i="7" s="1"/>
  <c r="BF4" i="6"/>
  <c r="F12" i="2" s="1"/>
  <c r="BF3" i="6"/>
  <c r="F11" i="2" s="1"/>
  <c r="BF2" i="3"/>
  <c r="E10" i="2" s="1"/>
  <c r="BF3" i="3"/>
  <c r="E11" i="2" s="1"/>
  <c r="BF4" i="3"/>
  <c r="E12" i="2" s="1"/>
  <c r="BF5" i="3"/>
  <c r="E13" i="2" s="1"/>
  <c r="AE3" i="6"/>
  <c r="AB2" i="6"/>
  <c r="AA2" i="6"/>
  <c r="F26" i="2" l="1"/>
  <c r="F4" i="9" s="1"/>
  <c r="F30" i="2"/>
  <c r="F8" i="9" s="1"/>
  <c r="BA5" i="7"/>
  <c r="AX5" i="7"/>
  <c r="AU5" i="7"/>
  <c r="AP5" i="7"/>
  <c r="AR5" i="7"/>
  <c r="BF5" i="7"/>
  <c r="AY5" i="7"/>
  <c r="AV5" i="7"/>
  <c r="AW5" i="7"/>
  <c r="AT5" i="7"/>
  <c r="AQ5" i="7"/>
  <c r="AS5" i="7"/>
  <c r="AO5" i="7"/>
  <c r="BE5" i="7"/>
  <c r="AZ5" i="7"/>
  <c r="BB5" i="7"/>
  <c r="BC5" i="7"/>
  <c r="BD5" i="7"/>
  <c r="E30" i="2"/>
  <c r="E8" i="9" s="1"/>
  <c r="E19" i="9" s="1"/>
  <c r="E26" i="2"/>
  <c r="F4" i="7"/>
  <c r="BI4" i="7" s="1"/>
  <c r="E32" i="2"/>
  <c r="E10" i="9" s="1"/>
  <c r="E28" i="2"/>
  <c r="E6" i="9" s="1"/>
  <c r="BF6" i="3"/>
  <c r="BF2" i="6"/>
  <c r="F10" i="2" s="1"/>
  <c r="S17" i="7"/>
  <c r="AB16" i="7"/>
  <c r="AF17" i="7" s="1"/>
  <c r="G16" i="7"/>
  <c r="E34" i="2"/>
  <c r="E14" i="2"/>
  <c r="L3" i="9"/>
  <c r="L4" i="9"/>
  <c r="J4" i="9"/>
  <c r="J3" i="9"/>
  <c r="H3" i="9"/>
  <c r="E4" i="9"/>
  <c r="F3" i="9"/>
  <c r="M3" i="9"/>
  <c r="M4" i="9"/>
  <c r="K4" i="9"/>
  <c r="K3" i="9"/>
  <c r="I3" i="9"/>
  <c r="I4" i="9"/>
  <c r="G3" i="9"/>
  <c r="E3" i="9"/>
  <c r="J4" i="8"/>
  <c r="H4" i="8"/>
  <c r="N26" i="8"/>
  <c r="E4" i="8"/>
  <c r="N4" i="8"/>
  <c r="E26" i="8"/>
  <c r="E25" i="8" s="1"/>
  <c r="M4" i="8"/>
  <c r="I4" i="8"/>
  <c r="J26" i="8"/>
  <c r="O4" i="8"/>
  <c r="K4" i="8"/>
  <c r="O26" i="8"/>
  <c r="K26" i="8"/>
  <c r="P4" i="8"/>
  <c r="L4" i="8"/>
  <c r="H26" i="8"/>
  <c r="P26" i="8"/>
  <c r="L26" i="8"/>
  <c r="M26" i="8"/>
  <c r="I26" i="8"/>
  <c r="F26" i="8"/>
  <c r="V13" i="2"/>
  <c r="P19" i="2"/>
  <c r="P21" i="2"/>
  <c r="V11" i="2"/>
  <c r="S12" i="2"/>
  <c r="W10" i="2"/>
  <c r="S13" i="2"/>
  <c r="W11" i="2"/>
  <c r="X10" i="2"/>
  <c r="T10" i="2"/>
  <c r="X13" i="2"/>
  <c r="T13" i="2"/>
  <c r="U12" i="2"/>
  <c r="X11" i="2"/>
  <c r="T11" i="2"/>
  <c r="U10" i="2"/>
  <c r="W12" i="2"/>
  <c r="S10" i="2"/>
  <c r="W13" i="2"/>
  <c r="X12" i="2"/>
  <c r="T12" i="2"/>
  <c r="S11" i="2"/>
  <c r="U13" i="2"/>
  <c r="V12" i="2"/>
  <c r="P20" i="2"/>
  <c r="P18" i="2"/>
  <c r="S18" i="2"/>
  <c r="BI5" i="7"/>
  <c r="Q21" i="2"/>
  <c r="Q19" i="2"/>
  <c r="X18" i="2"/>
  <c r="T18" i="2"/>
  <c r="Q20" i="2"/>
  <c r="N8" i="10" l="1"/>
  <c r="N6" i="10"/>
  <c r="F28" i="2"/>
  <c r="F6" i="9" s="1"/>
  <c r="F32" i="2"/>
  <c r="F10" i="9" s="1"/>
  <c r="AT4" i="7"/>
  <c r="BC4" i="7"/>
  <c r="AY4" i="7"/>
  <c r="AU4" i="7"/>
  <c r="AO4" i="7"/>
  <c r="AR4" i="7"/>
  <c r="BF4" i="7"/>
  <c r="BD4" i="7"/>
  <c r="BE4" i="7"/>
  <c r="BA4" i="7"/>
  <c r="AX4" i="7"/>
  <c r="BB4" i="7"/>
  <c r="AZ4" i="7"/>
  <c r="AV4" i="7"/>
  <c r="AW4" i="7"/>
  <c r="AQ4" i="7"/>
  <c r="AS4" i="7"/>
  <c r="AP4" i="7"/>
  <c r="F2" i="7"/>
  <c r="AO2" i="7" s="1"/>
  <c r="F3" i="7"/>
  <c r="BA3" i="7" s="1"/>
  <c r="F14" i="2"/>
  <c r="Q10" i="2" s="1"/>
  <c r="Q18" i="2"/>
  <c r="F4" i="8"/>
  <c r="F3" i="8" s="1"/>
  <c r="H25" i="8"/>
  <c r="F34" i="2"/>
  <c r="F12" i="9" s="1"/>
  <c r="E20" i="8"/>
  <c r="D12" i="6" s="1"/>
  <c r="AM12" i="6" s="1"/>
  <c r="BE12" i="6" s="1"/>
  <c r="F23" i="7" s="1"/>
  <c r="J23" i="7" s="1"/>
  <c r="E3" i="8"/>
  <c r="E7" i="8" s="1"/>
  <c r="O7" i="10"/>
  <c r="AA7" i="10" s="1"/>
  <c r="O5" i="10"/>
  <c r="AA5" i="10" s="1"/>
  <c r="AE16" i="7"/>
  <c r="AG16" i="7"/>
  <c r="AJ17" i="7" s="1"/>
  <c r="AK16" i="7"/>
  <c r="AN17" i="7" s="1"/>
  <c r="AI16" i="7"/>
  <c r="J17" i="7"/>
  <c r="F19" i="9"/>
  <c r="F33" i="7" s="1"/>
  <c r="J33" i="7" s="1"/>
  <c r="AY11" i="7"/>
  <c r="E21" i="9"/>
  <c r="E12" i="9"/>
  <c r="N25" i="2"/>
  <c r="N3" i="9" s="1"/>
  <c r="I25" i="8"/>
  <c r="I3" i="8"/>
  <c r="M3" i="8"/>
  <c r="N25" i="8"/>
  <c r="O3" i="8"/>
  <c r="L25" i="8"/>
  <c r="P3" i="8"/>
  <c r="K25" i="8"/>
  <c r="J25" i="8"/>
  <c r="N3" i="8"/>
  <c r="P25" i="8"/>
  <c r="L3" i="8"/>
  <c r="O25" i="8"/>
  <c r="F25" i="8"/>
  <c r="E31" i="8"/>
  <c r="F31" i="8" s="1"/>
  <c r="J3" i="8"/>
  <c r="K3" i="8"/>
  <c r="H3" i="8"/>
  <c r="M25" i="8"/>
  <c r="P11" i="2"/>
  <c r="P13" i="2"/>
  <c r="BB11" i="7"/>
  <c r="P10" i="2"/>
  <c r="P12" i="2"/>
  <c r="Q11" i="2" l="1"/>
  <c r="F31" i="7"/>
  <c r="J31" i="7" s="1"/>
  <c r="AT3" i="7"/>
  <c r="Q12" i="2"/>
  <c r="Q13" i="2"/>
  <c r="BC2" i="7"/>
  <c r="AU3" i="7"/>
  <c r="BF3" i="7"/>
  <c r="AV3" i="7"/>
  <c r="AQ3" i="7"/>
  <c r="AX3" i="7"/>
  <c r="AZ3" i="7"/>
  <c r="AS2" i="7"/>
  <c r="AP3" i="7"/>
  <c r="AS3" i="7"/>
  <c r="AO3" i="7"/>
  <c r="BD3" i="7"/>
  <c r="AW3" i="7"/>
  <c r="BI3" i="7"/>
  <c r="BK3" i="7" s="1"/>
  <c r="BE3" i="7"/>
  <c r="AR3" i="7"/>
  <c r="BC3" i="7"/>
  <c r="AY3" i="7"/>
  <c r="BB3" i="7"/>
  <c r="H33" i="8"/>
  <c r="BI2" i="7"/>
  <c r="BK2" i="7" s="1"/>
  <c r="AX2" i="7"/>
  <c r="AY2" i="7"/>
  <c r="AR2" i="7"/>
  <c r="F20" i="8"/>
  <c r="AQ2" i="7"/>
  <c r="BB2" i="7"/>
  <c r="AU2" i="7"/>
  <c r="BA2" i="7"/>
  <c r="BE2" i="7"/>
  <c r="AZ2" i="7"/>
  <c r="AP2" i="7"/>
  <c r="L5" i="10" s="1"/>
  <c r="V5" i="10" s="1"/>
  <c r="BD2" i="7"/>
  <c r="AV2" i="7"/>
  <c r="AT2" i="7"/>
  <c r="BF2" i="7"/>
  <c r="AW2" i="7"/>
  <c r="Y8" i="10"/>
  <c r="V6" i="10"/>
  <c r="V8" i="10"/>
  <c r="AA10" i="10"/>
  <c r="BK4" i="7"/>
  <c r="BH15" i="7"/>
  <c r="K16" i="7"/>
  <c r="N17" i="7" s="1"/>
  <c r="T14" i="7"/>
  <c r="BH11" i="7"/>
  <c r="E17" i="9"/>
  <c r="F17" i="9" s="1"/>
  <c r="E16" i="9"/>
  <c r="E20" i="9"/>
  <c r="E18" i="9"/>
  <c r="F21" i="9"/>
  <c r="F34" i="7" s="1"/>
  <c r="J34" i="7" s="1"/>
  <c r="I33" i="8"/>
  <c r="K33" i="8"/>
  <c r="N33" i="8"/>
  <c r="M33" i="8"/>
  <c r="O33" i="8"/>
  <c r="P33" i="8"/>
  <c r="L33" i="8"/>
  <c r="J33" i="8"/>
  <c r="F33" i="8"/>
  <c r="N23" i="7"/>
  <c r="E33" i="8"/>
  <c r="E29" i="8"/>
  <c r="F29" i="8" s="1"/>
  <c r="L7" i="10" l="1"/>
  <c r="V7" i="10" s="1"/>
  <c r="V10" i="10" s="1"/>
  <c r="AS22" i="7"/>
  <c r="AW22" i="7" s="1"/>
  <c r="BA22" i="7" s="1"/>
  <c r="BF22" i="7" s="1"/>
  <c r="N31" i="7"/>
  <c r="S31" i="7" s="1"/>
  <c r="N33" i="7"/>
  <c r="O33" i="7" s="1"/>
  <c r="P33" i="7" s="1"/>
  <c r="Q33" i="7" s="1"/>
  <c r="R33" i="7" s="1"/>
  <c r="S33" i="7" s="1"/>
  <c r="T33" i="7" s="1"/>
  <c r="U33" i="7" s="1"/>
  <c r="V33" i="7" s="1"/>
  <c r="W33" i="7" s="1"/>
  <c r="X33" i="7" s="1"/>
  <c r="Y33" i="7" s="1"/>
  <c r="Z33" i="7" s="1"/>
  <c r="AA33" i="7" s="1"/>
  <c r="AB33" i="7" s="1"/>
  <c r="AC33" i="7" s="1"/>
  <c r="AD33" i="7" s="1"/>
  <c r="AE33" i="7"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N34" i="7"/>
  <c r="S34" i="7" s="1"/>
  <c r="T34" i="7" s="1"/>
  <c r="U34" i="7" s="1"/>
  <c r="V34" i="7" s="1"/>
  <c r="W34" i="7" s="1"/>
  <c r="X34" i="7" s="1"/>
  <c r="Y34" i="7" s="1"/>
  <c r="Z34" i="7" s="1"/>
  <c r="AA34" i="7" s="1"/>
  <c r="Y6" i="10"/>
  <c r="N5" i="10"/>
  <c r="I8" i="10"/>
  <c r="P8" i="10" s="1"/>
  <c r="I7" i="10"/>
  <c r="P7" i="10" s="1"/>
  <c r="J5" i="10"/>
  <c r="R5" i="10" s="1"/>
  <c r="I6" i="10"/>
  <c r="P6" i="10" s="1"/>
  <c r="J6" i="10"/>
  <c r="R6" i="10" s="1"/>
  <c r="I5" i="10"/>
  <c r="P5" i="10" s="1"/>
  <c r="J8" i="10"/>
  <c r="R8" i="10" s="1"/>
  <c r="J7" i="10"/>
  <c r="R7" i="10" s="1"/>
  <c r="BI9" i="7"/>
  <c r="BI10" i="7"/>
  <c r="BK5" i="7"/>
  <c r="BH14" i="7"/>
  <c r="BH16" i="7" s="1"/>
  <c r="X16" i="7"/>
  <c r="T16" i="7"/>
  <c r="S16" i="7"/>
  <c r="F16" i="9"/>
  <c r="F18" i="9"/>
  <c r="F20" i="9"/>
  <c r="S23" i="7"/>
  <c r="W23" i="7" s="1"/>
  <c r="AA23" i="7" s="1"/>
  <c r="AF23" i="7" s="1"/>
  <c r="D9" i="6"/>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E35" i="8"/>
  <c r="F35" i="8" s="1"/>
  <c r="W31" i="7" l="1"/>
  <c r="AA32" i="7" s="1"/>
  <c r="AF32" i="7" s="1"/>
  <c r="AJ32" i="7" s="1"/>
  <c r="AN32" i="7" s="1"/>
  <c r="AS32" i="7" s="1"/>
  <c r="BK6" i="7"/>
  <c r="P10" i="10"/>
  <c r="R10" i="10"/>
  <c r="AD5" i="10"/>
  <c r="Y5" i="10"/>
  <c r="AC5" i="10" s="1"/>
  <c r="N7" i="10"/>
  <c r="AD8" i="10"/>
  <c r="AD6" i="10"/>
  <c r="AD7" i="10"/>
  <c r="AC6" i="10"/>
  <c r="AC8" i="10"/>
  <c r="AA17" i="7"/>
  <c r="W17" i="7"/>
  <c r="AJ23" i="7"/>
  <c r="AK23" i="7" s="1"/>
  <c r="AK24" i="7" s="1"/>
  <c r="AN24" i="7" s="1"/>
  <c r="AS24" i="7" s="1"/>
  <c r="AW24" i="7" s="1"/>
  <c r="BA24" i="7" s="1"/>
  <c r="BF24" i="7" s="1"/>
  <c r="K21" i="2"/>
  <c r="M21" i="2"/>
  <c r="F21" i="2"/>
  <c r="L21" i="2"/>
  <c r="I19" i="2"/>
  <c r="F20" i="2"/>
  <c r="F19" i="2"/>
  <c r="L19" i="2"/>
  <c r="L18" i="2"/>
  <c r="J21" i="2"/>
  <c r="I18" i="2"/>
  <c r="E21" i="2"/>
  <c r="H21" i="2"/>
  <c r="F18" i="2"/>
  <c r="K20" i="2"/>
  <c r="J20" i="2"/>
  <c r="H19" i="2"/>
  <c r="H20" i="2"/>
  <c r="I20" i="2"/>
  <c r="E20" i="2"/>
  <c r="L20" i="2"/>
  <c r="K18" i="2"/>
  <c r="K19" i="2"/>
  <c r="J18" i="2"/>
  <c r="M18" i="2"/>
  <c r="M20" i="2"/>
  <c r="H18" i="2"/>
  <c r="I21" i="2"/>
  <c r="M19" i="2"/>
  <c r="E19" i="2"/>
  <c r="J19" i="2"/>
  <c r="E18" i="2"/>
  <c r="AB10" i="10" l="1"/>
  <c r="Z6" i="10"/>
  <c r="Z8" i="10"/>
  <c r="AB5" i="10"/>
  <c r="AB8" i="10"/>
  <c r="AB7" i="10"/>
  <c r="AB6" i="10"/>
  <c r="Z5" i="10"/>
  <c r="Y7" i="10"/>
  <c r="AD10" i="10"/>
  <c r="BH17" i="7"/>
  <c r="AW32" i="7"/>
  <c r="BA32" i="7" s="1"/>
  <c r="BF32" i="7" s="1"/>
  <c r="X31" i="7"/>
  <c r="Y31" i="7" s="1"/>
  <c r="Z31" i="7" s="1"/>
  <c r="AA31" i="7" s="1"/>
  <c r="F22" i="2"/>
  <c r="M22" i="2"/>
  <c r="L22" i="2"/>
  <c r="I22" i="2"/>
  <c r="E22" i="2"/>
  <c r="K22" i="2"/>
  <c r="J22" i="2"/>
  <c r="H22" i="2"/>
  <c r="BH4" i="7"/>
  <c r="BL4" i="7" s="1"/>
  <c r="BH2" i="7"/>
  <c r="K5" i="10" s="1"/>
  <c r="BH5" i="7"/>
  <c r="BL5" i="7" s="1"/>
  <c r="BH3" i="7"/>
  <c r="BL3" i="7" s="1"/>
  <c r="BM3" i="7" s="1"/>
  <c r="G10" i="2" l="1"/>
  <c r="BL2" i="7"/>
  <c r="BM2" i="7" s="1"/>
  <c r="T6" i="10"/>
  <c r="Y10" i="10"/>
  <c r="Z10" i="10" s="1"/>
  <c r="Z7" i="10"/>
  <c r="AC7" i="10"/>
  <c r="G12" i="2"/>
  <c r="G13" i="2"/>
  <c r="G21" i="2" s="1"/>
  <c r="N21" i="2" s="1"/>
  <c r="G11" i="2"/>
  <c r="R20" i="2" l="1"/>
  <c r="G26" i="2"/>
  <c r="G4" i="9" s="1"/>
  <c r="G30" i="2"/>
  <c r="G28" i="2"/>
  <c r="G32" i="2"/>
  <c r="N32" i="2" s="1"/>
  <c r="N10" i="9" s="1"/>
  <c r="N10" i="2"/>
  <c r="N12" i="2"/>
  <c r="BM6" i="7"/>
  <c r="T8" i="10"/>
  <c r="K7" i="10"/>
  <c r="T7" i="10" s="1"/>
  <c r="T5" i="10"/>
  <c r="AC10" i="10"/>
  <c r="BL6" i="7"/>
  <c r="N13" i="2"/>
  <c r="R21" i="2"/>
  <c r="G20" i="2"/>
  <c r="N20" i="2" s="1"/>
  <c r="N30" i="2"/>
  <c r="N8" i="9" s="1"/>
  <c r="G34" i="2"/>
  <c r="R18" i="2"/>
  <c r="G4" i="8"/>
  <c r="G18" i="2"/>
  <c r="N18" i="2" s="1"/>
  <c r="G6" i="9"/>
  <c r="G19" i="2"/>
  <c r="N19" i="2" s="1"/>
  <c r="N11" i="2"/>
  <c r="G26" i="8"/>
  <c r="G31" i="8" s="1"/>
  <c r="H31" i="8" s="1"/>
  <c r="I31" i="8" s="1"/>
  <c r="J31" i="8" s="1"/>
  <c r="K31" i="8" s="1"/>
  <c r="L31" i="8" s="1"/>
  <c r="M31" i="8" s="1"/>
  <c r="N31" i="8" s="1"/>
  <c r="O31" i="8" s="1"/>
  <c r="P31" i="8" s="1"/>
  <c r="R19" i="2"/>
  <c r="G3" i="8" l="1"/>
  <c r="G13" i="8" s="1"/>
  <c r="H13" i="8" s="1"/>
  <c r="H14" i="8" s="1"/>
  <c r="I14" i="8" s="1"/>
  <c r="I15" i="8" s="1"/>
  <c r="J15" i="8" s="1"/>
  <c r="K15" i="8" s="1"/>
  <c r="K16" i="8" s="1"/>
  <c r="L16" i="8" s="1"/>
  <c r="M16" i="8" s="1"/>
  <c r="M17" i="8" s="1"/>
  <c r="N17" i="8" s="1"/>
  <c r="O17" i="8" s="1"/>
  <c r="G14" i="2"/>
  <c r="R13" i="2" s="1"/>
  <c r="W8" i="10"/>
  <c r="U8" i="10"/>
  <c r="U6" i="10"/>
  <c r="W6" i="10"/>
  <c r="W10" i="10"/>
  <c r="W7" i="10"/>
  <c r="U7" i="10"/>
  <c r="W5" i="10"/>
  <c r="U5" i="10"/>
  <c r="T10" i="10"/>
  <c r="U10" i="10" s="1"/>
  <c r="S5" i="10"/>
  <c r="S6" i="10"/>
  <c r="Q8" i="10"/>
  <c r="S7" i="10"/>
  <c r="Q7" i="10"/>
  <c r="Q6" i="10"/>
  <c r="Q5" i="10"/>
  <c r="S8" i="10"/>
  <c r="Q10" i="10"/>
  <c r="S10" i="10"/>
  <c r="N34" i="2"/>
  <c r="N12" i="9" s="1"/>
  <c r="G12" i="9"/>
  <c r="G8" i="9"/>
  <c r="G19" i="9" s="1"/>
  <c r="N26" i="2"/>
  <c r="N4" i="9" s="1"/>
  <c r="G25" i="8"/>
  <c r="G29" i="8" s="1"/>
  <c r="H29" i="8" s="1"/>
  <c r="I29" i="8" s="1"/>
  <c r="J29" i="8" s="1"/>
  <c r="K29" i="8" s="1"/>
  <c r="L29" i="8" s="1"/>
  <c r="M29" i="8" s="1"/>
  <c r="N29" i="8" s="1"/>
  <c r="O29" i="8" s="1"/>
  <c r="P29" i="8" s="1"/>
  <c r="G10" i="9"/>
  <c r="N28" i="2"/>
  <c r="N6" i="9" s="1"/>
  <c r="G20" i="8"/>
  <c r="G21" i="8" s="1"/>
  <c r="H21" i="8" s="1"/>
  <c r="I21" i="8" s="1"/>
  <c r="J21" i="8" s="1"/>
  <c r="J22" i="8" s="1"/>
  <c r="K22" i="8" s="1"/>
  <c r="L22" i="8" s="1"/>
  <c r="M22" i="8" s="1"/>
  <c r="N22" i="8" s="1"/>
  <c r="N23" i="8" s="1"/>
  <c r="O23" i="8" s="1"/>
  <c r="P23" i="8" s="1"/>
  <c r="BH6" i="7"/>
  <c r="G21" i="9"/>
  <c r="G18" i="9" l="1"/>
  <c r="H18" i="9" s="1"/>
  <c r="G17" i="9"/>
  <c r="G20" i="9"/>
  <c r="G33" i="8"/>
  <c r="G35" i="8" s="1"/>
  <c r="H35" i="8" s="1"/>
  <c r="H36" i="8" s="1"/>
  <c r="I36" i="8" s="1"/>
  <c r="J36" i="8" s="1"/>
  <c r="J37" i="8" s="1"/>
  <c r="K37" i="8" s="1"/>
  <c r="L37" i="8" s="1"/>
  <c r="L38" i="8" s="1"/>
  <c r="M38" i="8" s="1"/>
  <c r="N38" i="8" s="1"/>
  <c r="N39" i="8" s="1"/>
  <c r="O39" i="8" s="1"/>
  <c r="P39" i="8" s="1"/>
  <c r="N14" i="2"/>
  <c r="F20" i="7" l="1"/>
  <c r="J20" i="7" s="1"/>
  <c r="N20" i="7" s="1"/>
  <c r="F7" i="8"/>
  <c r="G7" i="8" s="1"/>
  <c r="G8" i="8" s="1"/>
  <c r="H20" i="9"/>
  <c r="N22" i="2"/>
  <c r="G22" i="2"/>
  <c r="R12" i="2"/>
  <c r="R10" i="2"/>
  <c r="R11" i="2"/>
  <c r="P3" i="2"/>
  <c r="P4" i="2"/>
  <c r="P22" i="2"/>
  <c r="P6" i="2"/>
  <c r="P5" i="2"/>
  <c r="W4" i="2"/>
  <c r="W22" i="2"/>
  <c r="W5" i="2"/>
  <c r="W3" i="2"/>
  <c r="W6" i="2"/>
  <c r="R6" i="2"/>
  <c r="R5" i="2"/>
  <c r="R22" i="2"/>
  <c r="R4" i="2"/>
  <c r="R3" i="2"/>
  <c r="T5" i="2"/>
  <c r="T3" i="2"/>
  <c r="T22" i="2"/>
  <c r="T4" i="2"/>
  <c r="T6" i="2"/>
  <c r="Q4" i="2"/>
  <c r="Q22" i="2"/>
  <c r="Q3" i="2"/>
  <c r="Q6" i="2"/>
  <c r="Q5" i="2"/>
  <c r="V6" i="2"/>
  <c r="V4" i="2"/>
  <c r="V5" i="2"/>
  <c r="V3" i="2"/>
  <c r="V22" i="2"/>
  <c r="X6" i="2"/>
  <c r="X3" i="2"/>
  <c r="X5" i="2"/>
  <c r="X4" i="2"/>
  <c r="X22" i="2"/>
  <c r="S6" i="2"/>
  <c r="S4" i="2"/>
  <c r="S22" i="2"/>
  <c r="S5" i="2"/>
  <c r="S3" i="2"/>
  <c r="U4" i="2"/>
  <c r="U22" i="2"/>
  <c r="U6" i="2"/>
  <c r="U5" i="2"/>
  <c r="U3" i="2"/>
  <c r="BI6" i="7"/>
  <c r="H8" i="8" l="1"/>
  <c r="I8" i="8" s="1"/>
  <c r="I9" i="8" s="1"/>
  <c r="J9" i="8" s="1"/>
  <c r="J10" i="8" s="1"/>
  <c r="K10" i="8" s="1"/>
  <c r="L10" i="8" s="1"/>
  <c r="M10" i="8" s="1"/>
  <c r="M11" i="8" s="1"/>
  <c r="N11" i="8" s="1"/>
  <c r="N12" i="8" s="1"/>
  <c r="O12" i="8" s="1"/>
  <c r="P12" i="8" s="1"/>
  <c r="N21" i="7"/>
  <c r="S21" i="7" s="1"/>
  <c r="W21" i="7" s="1"/>
  <c r="AA21" i="7" s="1"/>
  <c r="AF21" i="7" s="1"/>
  <c r="AJ21" i="7" s="1"/>
  <c r="AN21" i="7" s="1"/>
  <c r="AS21" i="7" s="1"/>
  <c r="AW21" i="7" s="1"/>
  <c r="BA21" i="7" s="1"/>
  <c r="BF21" i="7" s="1"/>
</calcChain>
</file>

<file path=xl/comments1.xml><?xml version="1.0" encoding="utf-8"?>
<comments xmlns="http://schemas.openxmlformats.org/spreadsheetml/2006/main">
  <authors>
    <author>JTEKT Europe</author>
  </authors>
  <commentList>
    <comment ref="Q17" authorId="0" shapeId="0">
      <text>
        <r>
          <rPr>
            <b/>
            <sz val="10"/>
            <color indexed="81"/>
            <rFont val="Tahoma"/>
            <family val="2"/>
          </rPr>
          <t xml:space="preserve">JTEKT Europe:
</t>
        </r>
        <r>
          <rPr>
            <sz val="10"/>
            <color indexed="81"/>
            <rFont val="Tahoma"/>
            <family val="2"/>
          </rPr>
          <t>If modification is applied on this ref: "X"</t>
        </r>
      </text>
    </comment>
    <comment ref="V17" authorId="0" shapeId="0">
      <text>
        <r>
          <rPr>
            <b/>
            <sz val="10"/>
            <color indexed="81"/>
            <rFont val="Tahoma"/>
            <family val="2"/>
          </rPr>
          <t xml:space="preserve">JTEKT Europe:
</t>
        </r>
        <r>
          <rPr>
            <sz val="10"/>
            <color indexed="81"/>
            <rFont val="Tahoma"/>
            <family val="2"/>
          </rPr>
          <t>If modification is applied on this ref: "X"</t>
        </r>
      </text>
    </comment>
    <comment ref="AA17" authorId="0" shapeId="0">
      <text>
        <r>
          <rPr>
            <b/>
            <sz val="10"/>
            <color indexed="81"/>
            <rFont val="Tahoma"/>
            <family val="2"/>
          </rPr>
          <t xml:space="preserve">JTEKT Europe:
</t>
        </r>
        <r>
          <rPr>
            <sz val="10"/>
            <color indexed="81"/>
            <rFont val="Tahoma"/>
            <family val="2"/>
          </rPr>
          <t>If modification is applied on this ref: "X"</t>
        </r>
      </text>
    </comment>
    <comment ref="AF17" authorId="0" shapeId="0">
      <text>
        <r>
          <rPr>
            <b/>
            <sz val="10"/>
            <color indexed="81"/>
            <rFont val="Tahoma"/>
            <family val="2"/>
          </rPr>
          <t xml:space="preserve">JTEKT Europe:
</t>
        </r>
        <r>
          <rPr>
            <sz val="10"/>
            <color indexed="81"/>
            <rFont val="Tahoma"/>
            <family val="2"/>
          </rPr>
          <t>If modification is applied on this ref: "X"</t>
        </r>
      </text>
    </comment>
    <comment ref="AK17" authorId="0" shapeId="0">
      <text>
        <r>
          <rPr>
            <b/>
            <sz val="10"/>
            <color indexed="81"/>
            <rFont val="Tahoma"/>
            <family val="2"/>
          </rPr>
          <t xml:space="preserve">JTEKT Europe:
</t>
        </r>
        <r>
          <rPr>
            <sz val="10"/>
            <color indexed="81"/>
            <rFont val="Tahoma"/>
            <family val="2"/>
          </rPr>
          <t>If modification is applied on this ref: "X"</t>
        </r>
      </text>
    </comment>
    <comment ref="AP17" authorId="0" shapeId="0">
      <text>
        <r>
          <rPr>
            <b/>
            <sz val="10"/>
            <color indexed="81"/>
            <rFont val="Tahoma"/>
            <family val="2"/>
          </rPr>
          <t xml:space="preserve">JTEKT Europe:
</t>
        </r>
        <r>
          <rPr>
            <sz val="10"/>
            <color indexed="81"/>
            <rFont val="Tahoma"/>
            <family val="2"/>
          </rPr>
          <t>If modification is applied on this ref: "X"</t>
        </r>
      </text>
    </comment>
    <comment ref="AU17" authorId="0" shapeId="0">
      <text>
        <r>
          <rPr>
            <b/>
            <sz val="10"/>
            <color indexed="81"/>
            <rFont val="Tahoma"/>
            <family val="2"/>
          </rPr>
          <t xml:space="preserve">JTEKT Europe:
</t>
        </r>
        <r>
          <rPr>
            <sz val="10"/>
            <color indexed="81"/>
            <rFont val="Tahoma"/>
            <family val="2"/>
          </rPr>
          <t>If modification is applied on this ref: "X"</t>
        </r>
      </text>
    </comment>
    <comment ref="AZ17" authorId="0" shapeId="0">
      <text>
        <r>
          <rPr>
            <b/>
            <sz val="10"/>
            <color indexed="81"/>
            <rFont val="Tahoma"/>
            <family val="2"/>
          </rPr>
          <t xml:space="preserve">JTEKT Europe:
</t>
        </r>
        <r>
          <rPr>
            <sz val="10"/>
            <color indexed="81"/>
            <rFont val="Tahoma"/>
            <family val="2"/>
          </rPr>
          <t>If modification is applied on this ref: "X"</t>
        </r>
      </text>
    </comment>
    <comment ref="BE17" authorId="0" shapeId="0">
      <text>
        <r>
          <rPr>
            <b/>
            <sz val="10"/>
            <color indexed="81"/>
            <rFont val="Tahoma"/>
            <family val="2"/>
          </rPr>
          <t xml:space="preserve">JTEKT Europe:
</t>
        </r>
        <r>
          <rPr>
            <sz val="10"/>
            <color indexed="81"/>
            <rFont val="Tahoma"/>
            <family val="2"/>
          </rPr>
          <t>If modification is applied on this ref: "X"</t>
        </r>
      </text>
    </comment>
    <comment ref="BJ17" authorId="0" shapeId="0">
      <text>
        <r>
          <rPr>
            <b/>
            <sz val="10"/>
            <color indexed="81"/>
            <rFont val="Tahoma"/>
            <family val="2"/>
          </rPr>
          <t xml:space="preserve">JTEKT Europe:
</t>
        </r>
        <r>
          <rPr>
            <sz val="10"/>
            <color indexed="81"/>
            <rFont val="Tahoma"/>
            <family val="2"/>
          </rPr>
          <t>If modification is applied on this ref: "X"</t>
        </r>
      </text>
    </comment>
    <comment ref="BO17" authorId="0" shapeId="0">
      <text>
        <r>
          <rPr>
            <b/>
            <sz val="10"/>
            <color indexed="81"/>
            <rFont val="Tahoma"/>
            <family val="2"/>
          </rPr>
          <t xml:space="preserve">JTEKT Europe:
</t>
        </r>
        <r>
          <rPr>
            <sz val="10"/>
            <color indexed="81"/>
            <rFont val="Tahoma"/>
            <family val="2"/>
          </rPr>
          <t>If modification is applied on this ref: "X"</t>
        </r>
      </text>
    </comment>
    <comment ref="BT17" authorId="0" shapeId="0">
      <text>
        <r>
          <rPr>
            <b/>
            <sz val="10"/>
            <color indexed="81"/>
            <rFont val="Tahoma"/>
            <family val="2"/>
          </rPr>
          <t xml:space="preserve">JTEKT Europe:
</t>
        </r>
        <r>
          <rPr>
            <sz val="10"/>
            <color indexed="81"/>
            <rFont val="Tahoma"/>
            <family val="2"/>
          </rPr>
          <t>If modification is applied on this ref: "X"</t>
        </r>
      </text>
    </comment>
    <comment ref="BY17" authorId="0" shapeId="0">
      <text>
        <r>
          <rPr>
            <b/>
            <sz val="10"/>
            <color indexed="81"/>
            <rFont val="Tahoma"/>
            <family val="2"/>
          </rPr>
          <t xml:space="preserve">JTEKT Europe:
</t>
        </r>
        <r>
          <rPr>
            <sz val="10"/>
            <color indexed="81"/>
            <rFont val="Tahoma"/>
            <family val="2"/>
          </rPr>
          <t>If modification is applied on this ref: "X"</t>
        </r>
      </text>
    </comment>
    <comment ref="CD17" authorId="0" shapeId="0">
      <text>
        <r>
          <rPr>
            <b/>
            <sz val="10"/>
            <color indexed="81"/>
            <rFont val="Tahoma"/>
            <family val="2"/>
          </rPr>
          <t xml:space="preserve">JTEKT Europe:
</t>
        </r>
        <r>
          <rPr>
            <sz val="10"/>
            <color indexed="81"/>
            <rFont val="Tahoma"/>
            <family val="2"/>
          </rPr>
          <t>If modification is applied on this ref: "X"</t>
        </r>
      </text>
    </comment>
    <comment ref="CI17" authorId="0" shapeId="0">
      <text>
        <r>
          <rPr>
            <b/>
            <sz val="10"/>
            <color indexed="81"/>
            <rFont val="Tahoma"/>
            <family val="2"/>
          </rPr>
          <t xml:space="preserve">JTEKT Europe:
</t>
        </r>
        <r>
          <rPr>
            <sz val="10"/>
            <color indexed="81"/>
            <rFont val="Tahoma"/>
            <family val="2"/>
          </rPr>
          <t>If modification is applied on this ref: "X"</t>
        </r>
      </text>
    </comment>
    <comment ref="CN17" authorId="0" shapeId="0">
      <text>
        <r>
          <rPr>
            <b/>
            <sz val="10"/>
            <color indexed="81"/>
            <rFont val="Tahoma"/>
            <family val="2"/>
          </rPr>
          <t xml:space="preserve">JTEKT Europe:
</t>
        </r>
        <r>
          <rPr>
            <sz val="10"/>
            <color indexed="81"/>
            <rFont val="Tahoma"/>
            <family val="2"/>
          </rPr>
          <t>If modification is applied on this ref: "X"</t>
        </r>
      </text>
    </comment>
    <comment ref="CS17" authorId="0" shapeId="0">
      <text>
        <r>
          <rPr>
            <b/>
            <sz val="10"/>
            <color indexed="81"/>
            <rFont val="Tahoma"/>
            <family val="2"/>
          </rPr>
          <t xml:space="preserve">JTEKT Europe:
</t>
        </r>
        <r>
          <rPr>
            <sz val="10"/>
            <color indexed="81"/>
            <rFont val="Tahoma"/>
            <family val="2"/>
          </rPr>
          <t>If modification is applied on this ref: "X"</t>
        </r>
      </text>
    </comment>
    <comment ref="CX17" authorId="0" shapeId="0">
      <text>
        <r>
          <rPr>
            <b/>
            <sz val="10"/>
            <color indexed="81"/>
            <rFont val="Tahoma"/>
            <family val="2"/>
          </rPr>
          <t xml:space="preserve">JTEKT Europe:
</t>
        </r>
        <r>
          <rPr>
            <sz val="10"/>
            <color indexed="81"/>
            <rFont val="Tahoma"/>
            <family val="2"/>
          </rPr>
          <t>If modification is applied on this ref: "X"</t>
        </r>
      </text>
    </comment>
    <comment ref="DC17" authorId="0" shapeId="0">
      <text>
        <r>
          <rPr>
            <b/>
            <sz val="10"/>
            <color indexed="81"/>
            <rFont val="Tahoma"/>
            <family val="2"/>
          </rPr>
          <t xml:space="preserve">JTEKT Europe:
</t>
        </r>
        <r>
          <rPr>
            <sz val="10"/>
            <color indexed="81"/>
            <rFont val="Tahoma"/>
            <family val="2"/>
          </rPr>
          <t>If modification is applied on this ref: "X"</t>
        </r>
      </text>
    </comment>
    <comment ref="DH17" authorId="0" shapeId="0">
      <text>
        <r>
          <rPr>
            <b/>
            <sz val="10"/>
            <color indexed="81"/>
            <rFont val="Tahoma"/>
            <family val="2"/>
          </rPr>
          <t xml:space="preserve">JTEKT Europe:
</t>
        </r>
        <r>
          <rPr>
            <sz val="10"/>
            <color indexed="81"/>
            <rFont val="Tahoma"/>
            <family val="2"/>
          </rPr>
          <t>If modification is applied on this ref: "X"</t>
        </r>
      </text>
    </comment>
    <comment ref="DM17" authorId="0" shapeId="0">
      <text>
        <r>
          <rPr>
            <b/>
            <sz val="10"/>
            <color indexed="81"/>
            <rFont val="Tahoma"/>
            <family val="2"/>
          </rPr>
          <t xml:space="preserve">JTEKT Europe:
</t>
        </r>
        <r>
          <rPr>
            <sz val="10"/>
            <color indexed="81"/>
            <rFont val="Tahoma"/>
            <family val="2"/>
          </rPr>
          <t>If modification is applied on this ref: "X"</t>
        </r>
      </text>
    </comment>
    <comment ref="DR17" authorId="0" shapeId="0">
      <text>
        <r>
          <rPr>
            <b/>
            <sz val="10"/>
            <color indexed="81"/>
            <rFont val="Tahoma"/>
            <family val="2"/>
          </rPr>
          <t xml:space="preserve">JTEKT Europe:
</t>
        </r>
        <r>
          <rPr>
            <sz val="10"/>
            <color indexed="81"/>
            <rFont val="Tahoma"/>
            <family val="2"/>
          </rPr>
          <t>If modification is applied on this ref: "X"</t>
        </r>
      </text>
    </comment>
    <comment ref="DW17" authorId="0" shapeId="0">
      <text>
        <r>
          <rPr>
            <b/>
            <sz val="10"/>
            <color indexed="81"/>
            <rFont val="Tahoma"/>
            <family val="2"/>
          </rPr>
          <t xml:space="preserve">JTEKT Europe:
</t>
        </r>
        <r>
          <rPr>
            <sz val="10"/>
            <color indexed="81"/>
            <rFont val="Tahoma"/>
            <family val="2"/>
          </rPr>
          <t>If modification is applied on this ref: "X"</t>
        </r>
      </text>
    </comment>
    <comment ref="EB17" authorId="0" shapeId="0">
      <text>
        <r>
          <rPr>
            <b/>
            <sz val="10"/>
            <color indexed="81"/>
            <rFont val="Tahoma"/>
            <family val="2"/>
          </rPr>
          <t xml:space="preserve">JTEKT Europe:
</t>
        </r>
        <r>
          <rPr>
            <sz val="10"/>
            <color indexed="81"/>
            <rFont val="Tahoma"/>
            <family val="2"/>
          </rPr>
          <t>If modification is applied on this ref: "X"</t>
        </r>
      </text>
    </comment>
    <comment ref="EG17" authorId="0" shapeId="0">
      <text>
        <r>
          <rPr>
            <b/>
            <sz val="10"/>
            <color indexed="81"/>
            <rFont val="Tahoma"/>
            <family val="2"/>
          </rPr>
          <t xml:space="preserve">JTEKT Europe:
</t>
        </r>
        <r>
          <rPr>
            <sz val="10"/>
            <color indexed="81"/>
            <rFont val="Tahoma"/>
            <family val="2"/>
          </rPr>
          <t>If modification is applied on this ref: "X"</t>
        </r>
      </text>
    </comment>
    <comment ref="EL17" authorId="0" shapeId="0">
      <text>
        <r>
          <rPr>
            <b/>
            <sz val="10"/>
            <color indexed="81"/>
            <rFont val="Tahoma"/>
            <family val="2"/>
          </rPr>
          <t xml:space="preserve">JTEKT Europe:
</t>
        </r>
        <r>
          <rPr>
            <sz val="10"/>
            <color indexed="81"/>
            <rFont val="Tahoma"/>
            <family val="2"/>
          </rPr>
          <t>If modification is applied on this ref: "X"</t>
        </r>
      </text>
    </comment>
    <comment ref="EQ17" authorId="0" shapeId="0">
      <text>
        <r>
          <rPr>
            <b/>
            <sz val="10"/>
            <color indexed="81"/>
            <rFont val="Tahoma"/>
            <family val="2"/>
          </rPr>
          <t xml:space="preserve">JTEKT Europe:
</t>
        </r>
        <r>
          <rPr>
            <sz val="10"/>
            <color indexed="81"/>
            <rFont val="Tahoma"/>
            <family val="2"/>
          </rPr>
          <t>If modification is applied on this ref: "X"</t>
        </r>
      </text>
    </comment>
    <comment ref="EV17" authorId="0" shapeId="0">
      <text>
        <r>
          <rPr>
            <b/>
            <sz val="10"/>
            <color indexed="81"/>
            <rFont val="Tahoma"/>
            <family val="2"/>
          </rPr>
          <t xml:space="preserve">JTEKT Europe:
</t>
        </r>
        <r>
          <rPr>
            <sz val="10"/>
            <color indexed="81"/>
            <rFont val="Tahoma"/>
            <family val="2"/>
          </rPr>
          <t>If modification is applied on this ref: "X"</t>
        </r>
      </text>
    </comment>
    <comment ref="FA17" authorId="0" shapeId="0">
      <text>
        <r>
          <rPr>
            <b/>
            <sz val="10"/>
            <color indexed="81"/>
            <rFont val="Tahoma"/>
            <family val="2"/>
          </rPr>
          <t xml:space="preserve">JTEKT Europe:
</t>
        </r>
        <r>
          <rPr>
            <sz val="10"/>
            <color indexed="81"/>
            <rFont val="Tahoma"/>
            <family val="2"/>
          </rPr>
          <t>If modification is applied on this ref: "X"</t>
        </r>
      </text>
    </comment>
    <comment ref="FF17" authorId="0" shapeId="0">
      <text>
        <r>
          <rPr>
            <b/>
            <sz val="10"/>
            <color indexed="81"/>
            <rFont val="Tahoma"/>
            <family val="2"/>
          </rPr>
          <t xml:space="preserve">JTEKT Europe:
</t>
        </r>
        <r>
          <rPr>
            <sz val="10"/>
            <color indexed="81"/>
            <rFont val="Tahoma"/>
            <family val="2"/>
          </rPr>
          <t>If modification is applied on this ref: "X"</t>
        </r>
      </text>
    </comment>
    <comment ref="FK17" authorId="0" shapeId="0">
      <text>
        <r>
          <rPr>
            <b/>
            <sz val="10"/>
            <color indexed="81"/>
            <rFont val="Tahoma"/>
            <family val="2"/>
          </rPr>
          <t xml:space="preserve">JTEKT Europe:
</t>
        </r>
        <r>
          <rPr>
            <sz val="10"/>
            <color indexed="81"/>
            <rFont val="Tahoma"/>
            <family val="2"/>
          </rPr>
          <t>If modification is applied on this ref: "X"</t>
        </r>
      </text>
    </comment>
    <comment ref="FP17" authorId="0" shapeId="0">
      <text>
        <r>
          <rPr>
            <b/>
            <sz val="10"/>
            <color indexed="81"/>
            <rFont val="Tahoma"/>
            <family val="2"/>
          </rPr>
          <t xml:space="preserve">JTEKT Europe:
</t>
        </r>
        <r>
          <rPr>
            <sz val="10"/>
            <color indexed="81"/>
            <rFont val="Tahoma"/>
            <family val="2"/>
          </rPr>
          <t>If modification is applied on this ref: "X"</t>
        </r>
      </text>
    </comment>
    <comment ref="FU17" authorId="0" shapeId="0">
      <text>
        <r>
          <rPr>
            <b/>
            <sz val="10"/>
            <color indexed="81"/>
            <rFont val="Tahoma"/>
            <family val="2"/>
          </rPr>
          <t xml:space="preserve">JTEKT Europe:
</t>
        </r>
        <r>
          <rPr>
            <sz val="10"/>
            <color indexed="81"/>
            <rFont val="Tahoma"/>
            <family val="2"/>
          </rPr>
          <t>If modification is applied on this ref: "X"</t>
        </r>
      </text>
    </comment>
    <comment ref="FZ17" authorId="0" shapeId="0">
      <text>
        <r>
          <rPr>
            <b/>
            <sz val="10"/>
            <color indexed="81"/>
            <rFont val="Tahoma"/>
            <family val="2"/>
          </rPr>
          <t xml:space="preserve">JTEKT Europe:
</t>
        </r>
        <r>
          <rPr>
            <sz val="10"/>
            <color indexed="81"/>
            <rFont val="Tahoma"/>
            <family val="2"/>
          </rPr>
          <t>If modification is applied on this ref: "X"</t>
        </r>
      </text>
    </comment>
    <comment ref="GE17" authorId="0" shapeId="0">
      <text>
        <r>
          <rPr>
            <b/>
            <sz val="10"/>
            <color indexed="81"/>
            <rFont val="Tahoma"/>
            <family val="2"/>
          </rPr>
          <t xml:space="preserve">JTEKT Europe:
</t>
        </r>
        <r>
          <rPr>
            <sz val="10"/>
            <color indexed="81"/>
            <rFont val="Tahoma"/>
            <family val="2"/>
          </rPr>
          <t>If modification is applied on this ref: "X"</t>
        </r>
      </text>
    </comment>
    <comment ref="GJ17" authorId="0" shapeId="0">
      <text>
        <r>
          <rPr>
            <b/>
            <sz val="10"/>
            <color indexed="81"/>
            <rFont val="Tahoma"/>
            <family val="2"/>
          </rPr>
          <t xml:space="preserve">JTEKT Europe:
</t>
        </r>
        <r>
          <rPr>
            <sz val="10"/>
            <color indexed="81"/>
            <rFont val="Tahoma"/>
            <family val="2"/>
          </rPr>
          <t>If modification is applied on this ref: "X"</t>
        </r>
      </text>
    </comment>
    <comment ref="GO17" authorId="0" shapeId="0">
      <text>
        <r>
          <rPr>
            <b/>
            <sz val="10"/>
            <color indexed="81"/>
            <rFont val="Tahoma"/>
            <family val="2"/>
          </rPr>
          <t xml:space="preserve">JTEKT Europe:
</t>
        </r>
        <r>
          <rPr>
            <sz val="10"/>
            <color indexed="81"/>
            <rFont val="Tahoma"/>
            <family val="2"/>
          </rPr>
          <t>If modification is applied on this ref: "X"</t>
        </r>
      </text>
    </comment>
    <comment ref="GT17" authorId="0" shapeId="0">
      <text>
        <r>
          <rPr>
            <b/>
            <sz val="10"/>
            <color indexed="81"/>
            <rFont val="Tahoma"/>
            <family val="2"/>
          </rPr>
          <t xml:space="preserve">JTEKT Europe:
</t>
        </r>
        <r>
          <rPr>
            <sz val="10"/>
            <color indexed="81"/>
            <rFont val="Tahoma"/>
            <family val="2"/>
          </rPr>
          <t>If modification is applied on this ref: "X"</t>
        </r>
      </text>
    </comment>
    <comment ref="GY17" authorId="0" shapeId="0">
      <text>
        <r>
          <rPr>
            <b/>
            <sz val="10"/>
            <color indexed="81"/>
            <rFont val="Tahoma"/>
            <family val="2"/>
          </rPr>
          <t xml:space="preserve">JTEKT Europe:
</t>
        </r>
        <r>
          <rPr>
            <sz val="10"/>
            <color indexed="81"/>
            <rFont val="Tahoma"/>
            <family val="2"/>
          </rPr>
          <t>If modification is applied on this ref: "X"</t>
        </r>
      </text>
    </comment>
    <comment ref="HD17" authorId="0" shapeId="0">
      <text>
        <r>
          <rPr>
            <b/>
            <sz val="10"/>
            <color indexed="81"/>
            <rFont val="Tahoma"/>
            <family val="2"/>
          </rPr>
          <t xml:space="preserve">JTEKT Europe:
</t>
        </r>
        <r>
          <rPr>
            <sz val="10"/>
            <color indexed="81"/>
            <rFont val="Tahoma"/>
            <family val="2"/>
          </rPr>
          <t>If modification is applied on this ref: "X"</t>
        </r>
      </text>
    </comment>
    <comment ref="HI17" authorId="0" shapeId="0">
      <text>
        <r>
          <rPr>
            <b/>
            <sz val="10"/>
            <color indexed="81"/>
            <rFont val="Tahoma"/>
            <family val="2"/>
          </rPr>
          <t xml:space="preserve">JTEKT Europe:
</t>
        </r>
        <r>
          <rPr>
            <sz val="10"/>
            <color indexed="81"/>
            <rFont val="Tahoma"/>
            <family val="2"/>
          </rPr>
          <t>If modification is applied on this ref: "X"</t>
        </r>
      </text>
    </comment>
    <comment ref="HN17" authorId="0" shapeId="0">
      <text>
        <r>
          <rPr>
            <b/>
            <sz val="10"/>
            <color indexed="81"/>
            <rFont val="Tahoma"/>
            <family val="2"/>
          </rPr>
          <t xml:space="preserve">JTEKT Europe:
</t>
        </r>
        <r>
          <rPr>
            <sz val="10"/>
            <color indexed="81"/>
            <rFont val="Tahoma"/>
            <family val="2"/>
          </rPr>
          <t>If modification is applied on this ref: "X"</t>
        </r>
      </text>
    </comment>
    <comment ref="HS17" authorId="0" shapeId="0">
      <text>
        <r>
          <rPr>
            <b/>
            <sz val="10"/>
            <color indexed="81"/>
            <rFont val="Tahoma"/>
            <family val="2"/>
          </rPr>
          <t xml:space="preserve">JTEKT Europe:
</t>
        </r>
        <r>
          <rPr>
            <sz val="10"/>
            <color indexed="81"/>
            <rFont val="Tahoma"/>
            <family val="2"/>
          </rPr>
          <t>If modification is applied on this ref: "X"</t>
        </r>
      </text>
    </comment>
    <comment ref="HX17" authorId="0" shapeId="0">
      <text>
        <r>
          <rPr>
            <b/>
            <sz val="10"/>
            <color indexed="81"/>
            <rFont val="Tahoma"/>
            <family val="2"/>
          </rPr>
          <t xml:space="preserve">JTEKT Europe:
</t>
        </r>
        <r>
          <rPr>
            <sz val="10"/>
            <color indexed="81"/>
            <rFont val="Tahoma"/>
            <family val="2"/>
          </rPr>
          <t>If modification is applied on this ref: "X"</t>
        </r>
      </text>
    </comment>
    <comment ref="IC17" authorId="0" shapeId="0">
      <text>
        <r>
          <rPr>
            <b/>
            <sz val="10"/>
            <color indexed="81"/>
            <rFont val="Tahoma"/>
            <family val="2"/>
          </rPr>
          <t xml:space="preserve">JTEKT Europe:
</t>
        </r>
        <r>
          <rPr>
            <sz val="10"/>
            <color indexed="81"/>
            <rFont val="Tahoma"/>
            <family val="2"/>
          </rPr>
          <t>If modification is applied on this ref: "X"</t>
        </r>
      </text>
    </comment>
    <comment ref="IH17" authorId="0" shapeId="0">
      <text>
        <r>
          <rPr>
            <b/>
            <sz val="10"/>
            <color indexed="81"/>
            <rFont val="Tahoma"/>
            <family val="2"/>
          </rPr>
          <t xml:space="preserve">JTEKT Europe:
</t>
        </r>
        <r>
          <rPr>
            <sz val="10"/>
            <color indexed="81"/>
            <rFont val="Tahoma"/>
            <family val="2"/>
          </rPr>
          <t>If modification is applied on this ref: "X"</t>
        </r>
      </text>
    </comment>
    <comment ref="IM17" authorId="0" shapeId="0">
      <text>
        <r>
          <rPr>
            <b/>
            <sz val="10"/>
            <color indexed="81"/>
            <rFont val="Tahoma"/>
            <family val="2"/>
          </rPr>
          <t xml:space="preserve">JTEKT Europe:
</t>
        </r>
        <r>
          <rPr>
            <sz val="10"/>
            <color indexed="81"/>
            <rFont val="Tahoma"/>
            <family val="2"/>
          </rPr>
          <t>If modification is applied on this ref: "X"</t>
        </r>
      </text>
    </comment>
  </commentList>
</comments>
</file>

<file path=xl/sharedStrings.xml><?xml version="1.0" encoding="utf-8"?>
<sst xmlns="http://schemas.openxmlformats.org/spreadsheetml/2006/main" count="883" uniqueCount="305">
  <si>
    <t>Hambach</t>
  </si>
  <si>
    <t>Plant</t>
  </si>
  <si>
    <t>Total</t>
  </si>
  <si>
    <t>LHD</t>
  </si>
  <si>
    <t>RHD</t>
  </si>
  <si>
    <t>Volume Peps dia22 LHD</t>
  </si>
  <si>
    <t>Volume Peps dia22 RHD</t>
  </si>
  <si>
    <t>Hand drive</t>
  </si>
  <si>
    <t>System type</t>
  </si>
  <si>
    <t>Part number</t>
  </si>
  <si>
    <t>Revoz</t>
  </si>
  <si>
    <t>R4S P-eps CGRdia22  45A</t>
  </si>
  <si>
    <t>S2S P-eps VGR dia22 60A</t>
  </si>
  <si>
    <t>2014</t>
  </si>
  <si>
    <t>2015</t>
  </si>
  <si>
    <t>2016</t>
  </si>
  <si>
    <t>2017</t>
  </si>
  <si>
    <t>2018</t>
  </si>
  <si>
    <t>2019</t>
  </si>
  <si>
    <t>2020</t>
  </si>
  <si>
    <t>2021</t>
  </si>
  <si>
    <t>2022</t>
  </si>
  <si>
    <t>LOI</t>
  </si>
  <si>
    <t>Gap to LOI</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</si>
  <si>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</si>
  <si>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</si>
  <si>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</si>
  <si>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</si>
  <si>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</si>
  <si>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</si>
  <si>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</si>
  <si>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</si>
  <si>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</si>
  <si>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</si>
  <si>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</si>
  <si>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</si>
  <si>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</si>
  <si>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</si>
  <si>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</si>
  <si>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</si>
  <si>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</si>
  <si>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</si>
  <si>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</si>
  <si>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</si>
  <si>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</si>
  <si>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</si>
  <si>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</si>
  <si>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</si>
  <si>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</si>
  <si>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</si>
  <si>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</si>
  <si>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</si>
  <si>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</si>
  <si>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</si>
  <si>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</si>
  <si>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</si>
  <si>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</si>
  <si>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</si>
  <si>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</si>
  <si>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</si>
  <si>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</si>
  <si>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</si>
  <si>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</si>
  <si>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</si>
  <si>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</si>
  <si>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</si>
  <si>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</si>
  <si>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</si>
  <si>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</si>
  <si>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</si>
  <si>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</si>
  <si>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</si>
  <si>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</si>
  <si>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</si>
  <si>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</si>
  <si>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</si>
  <si>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</si>
  <si>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6900002635
6900003460</t>
  </si>
  <si>
    <t>6900002636
6900003461</t>
  </si>
  <si>
    <t>6900003018
6900003462</t>
  </si>
  <si>
    <t>6900003021
6900003463</t>
  </si>
  <si>
    <t>6900003019
6900003463</t>
  </si>
  <si>
    <t>Jan</t>
  </si>
  <si>
    <t>Fev</t>
  </si>
  <si>
    <t>March</t>
  </si>
  <si>
    <t>April</t>
  </si>
  <si>
    <t>May</t>
  </si>
  <si>
    <t>June</t>
  </si>
  <si>
    <t>July</t>
  </si>
  <si>
    <t>August</t>
  </si>
  <si>
    <t>September</t>
  </si>
  <si>
    <t>October</t>
  </si>
  <si>
    <t>November</t>
  </si>
  <si>
    <t>December</t>
  </si>
  <si>
    <t>Real</t>
  </si>
  <si>
    <t>Tt</t>
  </si>
  <si>
    <t>all</t>
  </si>
  <si>
    <t>ALL</t>
  </si>
  <si>
    <t>Die N° (Frame.Cavity)</t>
  </si>
  <si>
    <t>Nb of cavity</t>
  </si>
  <si>
    <t>1.1</t>
  </si>
  <si>
    <t>Life time</t>
  </si>
  <si>
    <t>Investment</t>
  </si>
  <si>
    <t>1.2</t>
  </si>
  <si>
    <t>2.1 (security)</t>
  </si>
  <si>
    <t>1.3</t>
  </si>
  <si>
    <t>2.2</t>
  </si>
  <si>
    <t>2.3</t>
  </si>
  <si>
    <t>Mix LOI</t>
  </si>
  <si>
    <t>Mix delivery</t>
  </si>
  <si>
    <t>Gap to LOI %</t>
  </si>
  <si>
    <t>Mix</t>
  </si>
  <si>
    <t>worm/h LHD</t>
  </si>
  <si>
    <t>vol. end of 2015</t>
  </si>
  <si>
    <t>vol. end of 2016</t>
  </si>
  <si>
    <t>vol. end of 2017</t>
  </si>
  <si>
    <t>vol. end of 2018</t>
  </si>
  <si>
    <t>vol. end of 2019</t>
  </si>
  <si>
    <t>vol. end of 2020</t>
  </si>
  <si>
    <t>vol. end of 2021</t>
  </si>
  <si>
    <t>vol. end of 2022</t>
  </si>
  <si>
    <t>vol. end of 2023</t>
  </si>
  <si>
    <t>vol. end of 2024</t>
  </si>
  <si>
    <t>vol. end of 2025</t>
  </si>
  <si>
    <t>vol. end of 2014</t>
  </si>
  <si>
    <t>1b.1</t>
  </si>
  <si>
    <t>1b.2</t>
  </si>
  <si>
    <t>1b.3</t>
  </si>
  <si>
    <t>2b.1 (security)</t>
  </si>
  <si>
    <t>2b.2</t>
  </si>
  <si>
    <t>Tooling</t>
  </si>
  <si>
    <t>W/H 1.2</t>
  </si>
  <si>
    <t>Remaining vol.</t>
  </si>
  <si>
    <t>worm/h RHD</t>
  </si>
  <si>
    <t>Rack/h dia22 RHD</t>
  </si>
  <si>
    <t>Rack/h dia22 LHD</t>
  </si>
  <si>
    <t>Total volume Peps LHD&amp;RHD</t>
  </si>
  <si>
    <t>Remaining vol. end of 2014</t>
  </si>
  <si>
    <t>Remaining vol. end of 2015</t>
  </si>
  <si>
    <t>Remaining vol. end of 2016</t>
  </si>
  <si>
    <t>Remaining vol. end of 2017</t>
  </si>
  <si>
    <t>Remaining vol. end of 2018</t>
  </si>
  <si>
    <t>Remaining vol. end of 2019</t>
  </si>
  <si>
    <t>Remaining vol. end of 2020</t>
  </si>
  <si>
    <t>Remaining vol. end of 2021</t>
  </si>
  <si>
    <t>Remaining vol. end of 2022</t>
  </si>
  <si>
    <t>Remaining vol. end of 2023</t>
  </si>
  <si>
    <t>Remaining vol. end of 2024</t>
  </si>
  <si>
    <t>Remaining vol. end of 2025</t>
  </si>
  <si>
    <t>ECU heat sink</t>
  </si>
  <si>
    <t>All Peps RHD</t>
  </si>
  <si>
    <t>Customer
Investment</t>
  </si>
  <si>
    <t>Total common part volume Peps LHD</t>
  </si>
  <si>
    <t>Total common part volume Peps RHD</t>
  </si>
  <si>
    <t>Total common part volume Peps LHD&amp;RHD</t>
  </si>
  <si>
    <t>R/H LHD 1.1</t>
  </si>
  <si>
    <t>W/H 1.1</t>
  </si>
  <si>
    <t>W/H 2.1</t>
  </si>
  <si>
    <t>R/H di22 LHD 1.1</t>
  </si>
  <si>
    <t>R/H d22 LHD 1.2</t>
  </si>
  <si>
    <t>New</t>
  </si>
  <si>
    <t>???</t>
  </si>
  <si>
    <t>1.1_T0000148356</t>
  </si>
  <si>
    <t>1.1_T0000148350</t>
  </si>
  <si>
    <t>VGR</t>
  </si>
  <si>
    <t>CGR</t>
  </si>
  <si>
    <t>60A</t>
  </si>
  <si>
    <t>45A</t>
  </si>
  <si>
    <t>APR2</t>
  </si>
  <si>
    <t>After vol.:</t>
  </si>
  <si>
    <t>APR3</t>
  </si>
  <si>
    <t>APR1</t>
  </si>
  <si>
    <t>After vol.</t>
  </si>
  <si>
    <t>Motor 60A</t>
  </si>
  <si>
    <t>Amount</t>
  </si>
  <si>
    <t>Definition</t>
  </si>
  <si>
    <t>Type</t>
  </si>
  <si>
    <t>cumulated</t>
  </si>
  <si>
    <t>all PEPS</t>
  </si>
  <si>
    <t>60A D&amp;D cost removal</t>
  </si>
  <si>
    <t>Impact</t>
  </si>
  <si>
    <t>Height</t>
  </si>
  <si>
    <t>Application Date</t>
  </si>
  <si>
    <t>Value</t>
  </si>
  <si>
    <t>Items</t>
  </si>
  <si>
    <t>N. Plataret</t>
  </si>
  <si>
    <t>Gap real and forcast</t>
  </si>
  <si>
    <t>Forecast</t>
  </si>
  <si>
    <t>APR2 (-1,5% after 391 003 PEPS)</t>
  </si>
  <si>
    <t>Part customer</t>
  </si>
  <si>
    <t>All refs.</t>
  </si>
  <si>
    <t>Refs concerned</t>
  </si>
  <si>
    <t>Plant concerned</t>
  </si>
  <si>
    <r>
      <rPr>
        <sz val="10"/>
        <color theme="1" tint="0.499984740745262"/>
        <rFont val="Arial"/>
        <family val="2"/>
      </rPr>
      <t>490015291R
490016834R</t>
    </r>
    <r>
      <rPr>
        <sz val="10"/>
        <color theme="1"/>
        <rFont val="Arial"/>
        <family val="2"/>
      </rPr>
      <t xml:space="preserve">
490012032R</t>
    </r>
  </si>
  <si>
    <r>
      <rPr>
        <sz val="10"/>
        <color theme="1" tint="0.499984740745262"/>
        <rFont val="Arial"/>
        <family val="2"/>
      </rPr>
      <t>6900002635</t>
    </r>
    <r>
      <rPr>
        <sz val="10"/>
        <color theme="1"/>
        <rFont val="Arial"/>
        <family val="2"/>
      </rPr>
      <t xml:space="preserve">
6900003460</t>
    </r>
  </si>
  <si>
    <r>
      <rPr>
        <sz val="10"/>
        <color theme="1" tint="0.499984740745262"/>
        <rFont val="Arial"/>
        <family val="2"/>
      </rPr>
      <t>490010581R
490012627R</t>
    </r>
    <r>
      <rPr>
        <sz val="10"/>
        <color theme="1"/>
        <rFont val="Arial"/>
        <family val="2"/>
      </rPr>
      <t xml:space="preserve">
490011467R</t>
    </r>
  </si>
  <si>
    <r>
      <rPr>
        <sz val="10"/>
        <color theme="1" tint="0.499984740745262"/>
        <rFont val="Arial"/>
        <family val="2"/>
      </rPr>
      <t>6900002636</t>
    </r>
    <r>
      <rPr>
        <sz val="10"/>
        <color theme="1"/>
        <rFont val="Arial"/>
        <family val="2"/>
      </rPr>
      <t xml:space="preserve">
6900003461</t>
    </r>
  </si>
  <si>
    <r>
      <rPr>
        <sz val="10"/>
        <color theme="1" tint="0.499984740745262"/>
        <rFont val="Arial"/>
        <family val="2"/>
      </rPr>
      <t>6900003018</t>
    </r>
    <r>
      <rPr>
        <sz val="10"/>
        <color theme="1"/>
        <rFont val="Arial"/>
        <family val="2"/>
      </rPr>
      <t xml:space="preserve">
6900003462</t>
    </r>
  </si>
  <si>
    <r>
      <rPr>
        <sz val="10"/>
        <color theme="1" tint="0.499984740745262"/>
        <rFont val="Arial"/>
        <family val="2"/>
      </rPr>
      <t>6900003021</t>
    </r>
    <r>
      <rPr>
        <sz val="10"/>
        <color theme="1"/>
        <rFont val="Arial"/>
        <family val="2"/>
      </rPr>
      <t xml:space="preserve">
6900003463</t>
    </r>
  </si>
  <si>
    <r>
      <rPr>
        <sz val="10"/>
        <color theme="1" tint="0.499984740745262"/>
        <rFont val="Arial"/>
        <family val="2"/>
      </rPr>
      <t>490019077R
490016743R</t>
    </r>
    <r>
      <rPr>
        <sz val="10"/>
        <color theme="1"/>
        <rFont val="Arial"/>
        <family val="2"/>
      </rPr>
      <t xml:space="preserve">
490019431R</t>
    </r>
  </si>
  <si>
    <t>Tt Gap:</t>
  </si>
  <si>
    <t>Height €</t>
  </si>
  <si>
    <t>Height %</t>
  </si>
  <si>
    <t>Impact €</t>
  </si>
  <si>
    <t>Impact %</t>
  </si>
  <si>
    <t>Full: Real volume until W35+PM12</t>
  </si>
  <si>
    <t>25 &amp; 26</t>
  </si>
  <si>
    <t>27 -&gt; 30</t>
  </si>
  <si>
    <t>Monozukuri reference: PM12 Forcast</t>
  </si>
  <si>
    <t>Yearly vols.</t>
  </si>
  <si>
    <t>Impact Vols.</t>
  </si>
  <si>
    <r>
      <rPr>
        <sz val="10"/>
        <color theme="1" tint="0.499984740745262"/>
        <rFont val="Arial"/>
        <family val="2"/>
      </rPr>
      <t>490013631R
490012817R</t>
    </r>
    <r>
      <rPr>
        <sz val="10"/>
        <color theme="1"/>
        <rFont val="Arial"/>
        <family val="2"/>
      </rPr>
      <t xml:space="preserve">
</t>
    </r>
    <r>
      <rPr>
        <sz val="10"/>
        <color theme="0" tint="-0.499984740745262"/>
        <rFont val="Arial"/>
        <family val="2"/>
      </rPr>
      <t>490017421R</t>
    </r>
    <r>
      <rPr>
        <sz val="10"/>
        <color theme="1"/>
        <rFont val="Arial"/>
        <family val="2"/>
      </rPr>
      <t xml:space="preserve">
490014627R</t>
    </r>
  </si>
  <si>
    <t>Contract index</t>
  </si>
  <si>
    <t>Status</t>
  </si>
  <si>
    <t>Done</t>
  </si>
  <si>
    <t>JTEKT or Customer offer</t>
  </si>
  <si>
    <t>Material index</t>
  </si>
  <si>
    <t>16-130</t>
  </si>
  <si>
    <t>F4-01</t>
  </si>
  <si>
    <t>16-100</t>
  </si>
  <si>
    <t xml:space="preserve"> VGR D&amp;D cost removal</t>
  </si>
  <si>
    <t>F4-02</t>
  </si>
  <si>
    <t>Customer plant 1 real vol. until W35+PM12</t>
  </si>
  <si>
    <t>Performance plant1: Real until W35 and PM12</t>
  </si>
  <si>
    <t>Customer annual forcast</t>
  </si>
  <si>
    <t>TO Forecast</t>
  </si>
  <si>
    <t>TO Real all plant</t>
  </si>
  <si>
    <t>F4-2</t>
  </si>
  <si>
    <t>Part delivery extract from SAP</t>
  </si>
  <si>
    <t>Product</t>
  </si>
  <si>
    <t>JTEKT Plant</t>
  </si>
  <si>
    <t>JTEKT Pilzen</t>
  </si>
  <si>
    <t>Ref JTEKT</t>
  </si>
  <si>
    <t>Fill</t>
  </si>
  <si>
    <t>Customer Ref</t>
  </si>
  <si>
    <t>A 630 601 20</t>
  </si>
  <si>
    <t>Choose</t>
  </si>
  <si>
    <t>Delivery place</t>
  </si>
  <si>
    <t>Smart Hambarch</t>
  </si>
  <si>
    <t>Renault Revoz</t>
  </si>
  <si>
    <t>Delivery code (DO)</t>
  </si>
  <si>
    <t>LOI part price (without depreciation)</t>
  </si>
  <si>
    <t>Total effective modifications</t>
  </si>
  <si>
    <t>Total Forcast modifications</t>
  </si>
  <si>
    <t>Tt current part price</t>
  </si>
  <si>
    <t>Logistic cost</t>
  </si>
  <si>
    <t>Tt Current depreciation</t>
  </si>
  <si>
    <t>Tt Current price</t>
  </si>
  <si>
    <t>Volume</t>
  </si>
  <si>
    <t>Current state</t>
  </si>
  <si>
    <t>Active</t>
  </si>
  <si>
    <t>Replaced by</t>
  </si>
  <si>
    <t>Project step</t>
  </si>
  <si>
    <t>Modification</t>
  </si>
  <si>
    <t>Offer N°</t>
  </si>
  <si>
    <t>Customer N°</t>
  </si>
  <si>
    <t>Technology</t>
  </si>
  <si>
    <t>Order N°</t>
  </si>
  <si>
    <t>Index N°</t>
  </si>
  <si>
    <t>Modification Designation</t>
  </si>
  <si>
    <t>Offer Euros impact</t>
  </si>
  <si>
    <t>% impact</t>
  </si>
  <si>
    <t>Internal
cost</t>
  </si>
  <si>
    <t>Margin</t>
  </si>
  <si>
    <t>State (Validated, Forecasted, Cancel, Provision)</t>
  </si>
  <si>
    <t>Price</t>
  </si>
  <si>
    <t>Modification application date</t>
  </si>
  <si>
    <t>Price application date</t>
  </si>
  <si>
    <t>Modification application date SOP</t>
  </si>
  <si>
    <t>D</t>
  </si>
  <si>
    <t>COL</t>
  </si>
  <si>
    <t>Development cost depreciation (450 000pc)</t>
  </si>
  <si>
    <t>Validated</t>
  </si>
  <si>
    <t>X</t>
  </si>
  <si>
    <t>Packaging investment depreciation</t>
  </si>
  <si>
    <t>Tooling investment depreciation</t>
  </si>
  <si>
    <t>Project</t>
  </si>
  <si>
    <t>T</t>
  </si>
  <si>
    <t>16-300</t>
  </si>
  <si>
    <t>MS</t>
  </si>
  <si>
    <t>Modification of connector</t>
  </si>
  <si>
    <t>Total Depreciation</t>
  </si>
  <si>
    <t>Total Exchange rate</t>
  </si>
  <si>
    <t>Total Material</t>
  </si>
  <si>
    <t>Total Productivity</t>
  </si>
  <si>
    <t>Total Technical</t>
  </si>
  <si>
    <t>Total Other</t>
  </si>
  <si>
    <t>16-400</t>
  </si>
  <si>
    <t>SOP</t>
  </si>
  <si>
    <t>Development 60A</t>
  </si>
  <si>
    <t>16-450</t>
  </si>
  <si>
    <t>Development new connector</t>
  </si>
  <si>
    <t>PEPS 60A</t>
  </si>
  <si>
    <t>PEPS 45A</t>
  </si>
  <si>
    <t>Development 60A end of dpreciation</t>
  </si>
  <si>
    <t>Development new connector end of depreciation</t>
  </si>
  <si>
    <t>Plant1 + Plant2</t>
  </si>
  <si>
    <t>Plant1</t>
  </si>
  <si>
    <t>Plant2</t>
  </si>
  <si>
    <t>Full vol. Forcast with vol. Plan</t>
  </si>
  <si>
    <t>Performance Full vol.: Real until W35 and vol. plan</t>
  </si>
  <si>
    <t>TO Real Plant1</t>
  </si>
  <si>
    <t>Simulator Plant1 only
Entrer valeur 0</t>
  </si>
  <si>
    <t>Data from SAP</t>
  </si>
  <si>
    <t>Data from others 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</si>
</sst>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quot;€&quot;;[Red]\-#,##0\ &quot;€&quot;"/>
    <numFmt numFmtId="165" formatCode="#,##0.00\ &quot;€&quot;;[Red]\-#,##0.00\ &quot;€&quot;"/>
    <numFmt numFmtId="166" formatCode="_-* #,##0.00\ &quot;€&quot;_-;\-* #,##0.00\ &quot;€&quot;_-;_-* &quot;-&quot;??\ &quot;€&quot;_-;_-@_-"/>
    <numFmt numFmtId="167" formatCode="_-* #,##0.00\ _€_-;\-* #,##0.00\ _€_-;_-* &quot;-&quot;??\ _€_-;_-@_-"/>
    <numFmt numFmtId="168" formatCode="_-* #,##0\ _€_-;\-* #,##0\ _€_-;_-* &quot;-&quot;??\ _€_-;_-@_-"/>
    <numFmt numFmtId="169" formatCode="#,##0.00\ &quot;€&quot;"/>
    <numFmt numFmtId="170" formatCode="0&quot;cy&quot;"/>
    <numFmt numFmtId="171" formatCode="0&quot; empreintes&quot;"/>
    <numFmt numFmtId="172" formatCode="#,##0\ &quot;€&quot;"/>
    <numFmt numFmtId="173" formatCode="_-* #,##0\ &quot;F&quot;_-;\-* #,##0\ &quot;F&quot;_-;_-* &quot;-&quot;\ &quot;F&quot;_-;_-@_-"/>
    <numFmt numFmtId="174" formatCode="_-* #,##0\ _F_-;\-* #,##0\ _F_-;_-* &quot;-&quot;\ _F_-;_-@_-"/>
    <numFmt numFmtId="175" formatCode="_-* #,##0.00\ _F_-;\-* #,##0.00\ _F_-;_-* &quot;-&quot;??\ _F_-;_-@_-"/>
    <numFmt numFmtId="176" formatCode="_-* #,##0.00\ &quot;F&quot;_-;\-* #,##0.00\ &quot;F&quot;_-;_-* &quot;-&quot;??\ &quot;F&quot;_-;_-@_-"/>
    <numFmt numFmtId="177" formatCode="###,###&quot; &quot;"/>
    <numFmt numFmtId="178" formatCode="_-* #,##0.00\ _U_S_D_-;\-* #,##0.00\ _U_S_D_-;_-* &quot;-&quot;??\ _U_S_D_-;_-@_-"/>
    <numFmt numFmtId="179" formatCode="_ &quot;\&quot;* #,##0_ ;_ &quot;\&quot;* \-#,##0_ ;_ &quot;\&quot;* &quot;-&quot;_ ;_ @_ "/>
    <numFmt numFmtId="180" formatCode="_-&quot;\&quot;* #,##0_-;\-&quot;\&quot;* #,##0_-;_-&quot;\&quot;* &quot;-&quot;_-;_-@_-"/>
    <numFmt numFmtId="181" formatCode="_ &quot;\&quot;* #,##0.00_ ;_ &quot;\&quot;* \-#,##0.00_ ;_ &quot;\&quot;* &quot;-&quot;??_ ;_ @_ "/>
    <numFmt numFmtId="182" formatCode="_-&quot;\&quot;* #,##0.00_-;\-&quot;\&quot;* #,##0.00_-;_-&quot;\&quot;* &quot;-&quot;??_-;_-@_-"/>
    <numFmt numFmtId="183" formatCode="_ * #,##0_ ;_ * \-#,##0_ ;_ * &quot;-&quot;_ ;_ @_ "/>
    <numFmt numFmtId="184" formatCode="_-* #,##0_-;\-* #,##0_-;_-* &quot;-&quot;_-;_-@_-"/>
    <numFmt numFmtId="185" formatCode="_ * #,##0.00_ ;_ * \-#,##0.00_ ;_ * &quot;-&quot;??_ ;_ @_ "/>
    <numFmt numFmtId="186" formatCode="_-* #,##0.00_-;\-* #,##0.00_-;_-* &quot;-&quot;??_-;_-@_-"/>
    <numFmt numFmtId="187" formatCode="#,##0.0"/>
    <numFmt numFmtId="188" formatCode="0.000_)"/>
    <numFmt numFmtId="189" formatCode="#,##0.00\ &quot;TL&quot;;\-#,##0.00\ &quot;TL&quot;"/>
    <numFmt numFmtId="190" formatCode="#,##0\ &quot;TL&quot;;\-#,##0\ &quot;TL&quot;"/>
    <numFmt numFmtId="191" formatCode="mmmm\ d\,\ yyyy"/>
    <numFmt numFmtId="192" formatCode="_-* #,##0\ _z_3_-;\-* #,##0\ _z_3_-;_-* &quot;-&quot;\ _z_3_-;_-@_-"/>
    <numFmt numFmtId="193" formatCode="_-* #,##0.00\ _z_3_-;\-* #,##0.00\ _z_3_-;_-* &quot;-&quot;??\ _z_3_-;_-@_-"/>
    <numFmt numFmtId="194" formatCode="#,"/>
    <numFmt numFmtId="195" formatCode="#,###,##0"/>
    <numFmt numFmtId="196" formatCode="0.0_ ;[Red]\-0.0\ "/>
    <numFmt numFmtId="197" formatCode="0_ ;[Red]\-0\ "/>
    <numFmt numFmtId="198" formatCode="#,##0.00&quot; Pts&quot;;[Red]\-#,##0.00&quot; Pts&quot;"/>
    <numFmt numFmtId="199" formatCode="#,##0\ &quot;F&quot;;[Red]\-#,##0\ &quot;F&quot;"/>
    <numFmt numFmtId="200" formatCode="#,##0.00\ &quot;F&quot;;[Red]\-#,##0.00\ &quot;F&quot;"/>
    <numFmt numFmtId="201" formatCode="#,##0%_ ;[Red]\-#,##0%\ "/>
    <numFmt numFmtId="202" formatCode="##0.0&quot; %&quot;"/>
    <numFmt numFmtId="203" formatCode="&quot;L.&quot;\ #,##0;[Red]\-&quot;L.&quot;\ #,##0"/>
    <numFmt numFmtId="204" formatCode="_-* #,##0\ &quot;z3&quot;_-;\-* #,##0\ &quot;z3&quot;_-;_-* &quot;-&quot;\ &quot;z3&quot;_-;_-@_-"/>
    <numFmt numFmtId="205" formatCode="_-* #,##0.0\ _€_-;\-* #,##0.0\ _€_-;_-* &quot;-&quot;??\ _€_-;_-@_-"/>
    <numFmt numFmtId="206" formatCode="_-* #,##0.00\ [$€]_-;\-* #,##0.00\ [$€]_-;_-* &quot;-&quot;??\ [$€]_-;_-@_-"/>
    <numFmt numFmtId="207" formatCode="_-* #,##0.00\ _K_č_-;\-* #,##0.00\ _K_č_-;_-* &quot;-&quot;??\ _K_č_-;_-@_-"/>
    <numFmt numFmtId="208" formatCode="0.0%"/>
    <numFmt numFmtId="209" formatCode="0.000"/>
    <numFmt numFmtId="210" formatCode="0.0"/>
  </numFmts>
  <fonts count="137">
    <font>
      <sz val="10"/>
      <name val="Arial"/>
    </font>
    <font>
      <sz val="10"/>
      <name val="Arial"/>
      <family val="2"/>
    </font>
    <font>
      <b/>
      <sz val="10"/>
      <name val="Arial"/>
      <family val="2"/>
    </font>
    <font>
      <sz val="9"/>
      <name val="Arial MT"/>
      <family val="2"/>
    </font>
    <font>
      <sz val="10"/>
      <name val="Arial"/>
      <family val="2"/>
    </font>
    <font>
      <sz val="12"/>
      <name val="Arial"/>
      <family val="2"/>
    </font>
    <font>
      <b/>
      <sz val="12"/>
      <name val="Arial"/>
      <family val="2"/>
    </font>
    <font>
      <sz val="10"/>
      <name val="Times New Roman"/>
      <family val="1"/>
    </font>
    <font>
      <sz val="12"/>
      <name val="바탕체"/>
      <family val="1"/>
      <charset val="129"/>
    </font>
    <font>
      <u/>
      <sz val="11"/>
      <color indexed="12"/>
      <name val="?? ?????"/>
      <family val="3"/>
      <charset val="128"/>
    </font>
    <font>
      <u/>
      <sz val="11"/>
      <color indexed="36"/>
      <name val="?? ?????"/>
      <family val="3"/>
      <charset val="128"/>
    </font>
    <font>
      <u/>
      <sz val="8.25"/>
      <color indexed="36"/>
      <name val="MS P????"/>
      <family val="3"/>
    </font>
    <font>
      <u/>
      <sz val="8.25"/>
      <color indexed="12"/>
      <name val="MS P????"/>
      <family val="3"/>
    </font>
    <font>
      <sz val="12"/>
      <name val="Times New Roman"/>
      <family val="1"/>
    </font>
    <font>
      <sz val="10"/>
      <color indexed="47"/>
      <name val="Arial"/>
      <family val="2"/>
    </font>
    <font>
      <u/>
      <sz val="8.25"/>
      <color indexed="36"/>
      <name val="µ¸¿ò"/>
      <family val="3"/>
      <charset val="129"/>
    </font>
    <font>
      <u/>
      <sz val="7.5"/>
      <color indexed="36"/>
      <name val="Arial"/>
      <family val="2"/>
    </font>
    <font>
      <sz val="11"/>
      <name val="‚l‚r ‚oƒSƒVƒbƒN"/>
      <family val="3"/>
      <charset val="128"/>
    </font>
    <font>
      <u/>
      <sz val="7.5"/>
      <color indexed="36"/>
      <name val="Times New Roman"/>
      <family val="1"/>
    </font>
    <font>
      <u/>
      <sz val="7.5"/>
      <color indexed="12"/>
      <name val="Times New Roman"/>
      <family val="1"/>
    </font>
    <font>
      <sz val="10"/>
      <color indexed="17"/>
      <name val="Times New Roman"/>
      <family val="1"/>
    </font>
    <font>
      <sz val="10"/>
      <color indexed="32"/>
      <name val="Times New Roman"/>
      <family val="1"/>
    </font>
    <font>
      <sz val="12"/>
      <name val="細明朝体"/>
      <family val="3"/>
      <charset val="128"/>
    </font>
    <font>
      <i/>
      <sz val="10"/>
      <color indexed="10"/>
      <name val="Arial"/>
      <family val="2"/>
    </font>
    <font>
      <b/>
      <sz val="24"/>
      <color indexed="13"/>
      <name val="MS Sans Serif"/>
      <family val="2"/>
    </font>
    <font>
      <sz val="11"/>
      <name val="μ¸¿o"/>
      <family val="3"/>
      <charset val="129"/>
    </font>
    <font>
      <sz val="11"/>
      <name val="µ¸¿ò"/>
      <family val="3"/>
      <charset val="129"/>
    </font>
    <font>
      <sz val="10"/>
      <name val="MS Sans Serif"/>
      <family val="2"/>
    </font>
    <font>
      <sz val="10"/>
      <name val="±¼¸²Ã¼"/>
      <family val="3"/>
      <charset val="129"/>
    </font>
    <font>
      <sz val="11"/>
      <name val="ＭＳ Ｐゴシック"/>
      <charset val="128"/>
    </font>
    <font>
      <b/>
      <sz val="10"/>
      <name val="Times New Roman"/>
      <family val="1"/>
    </font>
    <font>
      <b/>
      <sz val="9"/>
      <name val="Times New Roman"/>
      <family val="1"/>
    </font>
    <font>
      <sz val="8"/>
      <name val="Times New Roman"/>
      <family val="1"/>
    </font>
    <font>
      <b/>
      <sz val="10"/>
      <name val="Helv"/>
      <family val="2"/>
    </font>
    <font>
      <u/>
      <sz val="8.25"/>
      <color indexed="12"/>
      <name val="µ¸¿ò"/>
      <family val="3"/>
      <charset val="129"/>
    </font>
    <font>
      <sz val="11"/>
      <name val="Tms Rmn"/>
      <charset val="178"/>
    </font>
    <font>
      <sz val="9"/>
      <color indexed="17"/>
      <name val="Helv"/>
    </font>
    <font>
      <sz val="10"/>
      <name val="Arial CE"/>
      <family val="2"/>
      <charset val="238"/>
    </font>
    <font>
      <i/>
      <sz val="8"/>
      <color indexed="11"/>
      <name val="Arial"/>
      <family val="2"/>
    </font>
    <font>
      <u/>
      <sz val="11"/>
      <color indexed="12"/>
      <name val="‚l‚r ‚oƒSƒVƒbƒN"/>
      <family val="3"/>
      <charset val="128"/>
    </font>
    <font>
      <u/>
      <sz val="10"/>
      <color indexed="36"/>
      <name val="Arial"/>
      <family val="2"/>
    </font>
    <font>
      <i/>
      <sz val="11"/>
      <color indexed="12"/>
      <name val="Arial"/>
      <family val="2"/>
    </font>
    <font>
      <sz val="8"/>
      <name val="Arial"/>
      <family val="2"/>
    </font>
    <font>
      <sz val="11"/>
      <name val="Arial"/>
      <family val="2"/>
    </font>
    <font>
      <i/>
      <u/>
      <sz val="12"/>
      <name val="Times New Roman"/>
      <family val="1"/>
    </font>
    <font>
      <b/>
      <sz val="12"/>
      <name val="Helv"/>
      <family val="2"/>
    </font>
    <font>
      <b/>
      <sz val="18"/>
      <name val="Arial"/>
      <family val="2"/>
    </font>
    <font>
      <b/>
      <sz val="12"/>
      <name val="Arial"/>
      <family val="2"/>
    </font>
    <font>
      <u/>
      <sz val="10"/>
      <color indexed="12"/>
      <name val="Arial"/>
      <family val="2"/>
    </font>
    <font>
      <sz val="11"/>
      <color indexed="8"/>
      <name val="Arial"/>
      <family val="2"/>
    </font>
    <font>
      <u/>
      <sz val="6.4"/>
      <color indexed="12"/>
      <name val="Arial"/>
      <family val="2"/>
    </font>
    <font>
      <b/>
      <sz val="14"/>
      <name val="Times New Roman"/>
      <family val="1"/>
    </font>
    <font>
      <u/>
      <sz val="10"/>
      <color indexed="36"/>
      <name val="Comic Sans MS"/>
      <family val="4"/>
    </font>
    <font>
      <sz val="8"/>
      <color indexed="8"/>
      <name val="Arial"/>
      <family val="2"/>
    </font>
    <font>
      <b/>
      <sz val="12"/>
      <color indexed="8"/>
      <name val="Times New Roman"/>
      <family val="1"/>
    </font>
    <font>
      <sz val="9"/>
      <color indexed="32"/>
      <name val="Times New Roman"/>
      <family val="1"/>
    </font>
    <font>
      <sz val="8"/>
      <name val="Tahoma"/>
      <family val="2"/>
    </font>
    <font>
      <sz val="10"/>
      <name val="MS Sans Serif"/>
      <family val="2"/>
    </font>
    <font>
      <sz val="12"/>
      <name val="?? ?????"/>
      <family val="3"/>
      <charset val="128"/>
    </font>
    <font>
      <sz val="10"/>
      <name val="Helv"/>
    </font>
    <font>
      <b/>
      <sz val="8"/>
      <color indexed="17"/>
      <name val="Arial"/>
      <family val="2"/>
    </font>
    <font>
      <b/>
      <sz val="11"/>
      <name val="Helv"/>
      <family val="2"/>
    </font>
    <font>
      <b/>
      <sz val="10"/>
      <name val="Arabic Transparent"/>
      <charset val="178"/>
    </font>
    <font>
      <sz val="8"/>
      <name val="Times New Roman"/>
      <family val="1"/>
    </font>
    <font>
      <b/>
      <i/>
      <sz val="16"/>
      <name val="Helv"/>
      <family val="2"/>
    </font>
    <font>
      <sz val="10"/>
      <name val="Arial"/>
      <family val="2"/>
    </font>
    <font>
      <sz val="8"/>
      <name val="Helv"/>
    </font>
    <font>
      <sz val="10"/>
      <color indexed="19"/>
      <name val="Arial"/>
      <family val="2"/>
    </font>
    <font>
      <i/>
      <sz val="10"/>
      <color indexed="23"/>
      <name val="Arial"/>
      <family val="2"/>
    </font>
    <font>
      <sz val="8"/>
      <name val="Tahoma"/>
      <family val="2"/>
    </font>
    <font>
      <sz val="10"/>
      <name val="Times New Roman"/>
      <family val="1"/>
    </font>
    <font>
      <sz val="12"/>
      <color indexed="12"/>
      <name val="Arial"/>
      <family val="2"/>
    </font>
    <font>
      <sz val="12"/>
      <color indexed="12"/>
      <name val="Arial"/>
      <family val="2"/>
    </font>
    <font>
      <sz val="10"/>
      <color indexed="12"/>
      <name val="Arial"/>
      <family val="2"/>
    </font>
    <font>
      <sz val="12"/>
      <name val="¹UAAA¼"/>
      <family val="3"/>
      <charset val="129"/>
    </font>
    <font>
      <sz val="10"/>
      <color indexed="8"/>
      <name val="Arial"/>
      <family val="2"/>
    </font>
    <font>
      <sz val="10"/>
      <color indexed="18"/>
      <name val="Arial"/>
      <family val="2"/>
    </font>
    <font>
      <sz val="8"/>
      <color indexed="20"/>
      <name val="Tahoma"/>
      <family val="2"/>
      <charset val="204"/>
    </font>
    <font>
      <i/>
      <sz val="10"/>
      <color indexed="8"/>
      <name val="Arial"/>
      <family val="2"/>
    </font>
    <font>
      <sz val="12"/>
      <name val="HG丸ｺﾞｼｯｸM-PRO"/>
      <family val="3"/>
      <charset val="128"/>
    </font>
    <font>
      <sz val="10"/>
      <color indexed="8"/>
      <name val="MS Sans Serif"/>
      <family val="2"/>
    </font>
    <font>
      <sz val="12"/>
      <name val="ｹﾙﾅﾁﾃｼ"/>
      <family val="1"/>
      <charset val="128"/>
    </font>
    <font>
      <sz val="11"/>
      <name val="ｵｸｿ "/>
      <family val="3"/>
      <charset val="128"/>
    </font>
    <font>
      <u/>
      <sz val="10"/>
      <color indexed="14"/>
      <name val="MS Sans Serif"/>
      <family val="2"/>
    </font>
    <font>
      <sz val="11"/>
      <name val="돋움"/>
      <charset val="129"/>
    </font>
    <font>
      <sz val="14"/>
      <name val="ＭＳ 明朝"/>
      <family val="1"/>
      <charset val="128"/>
    </font>
    <font>
      <sz val="10"/>
      <name val="本明朝－Ｍ"/>
      <family val="3"/>
      <charset val="128"/>
    </font>
    <font>
      <sz val="10"/>
      <name val="細明朝体"/>
      <family val="3"/>
      <charset val="128"/>
    </font>
    <font>
      <sz val="10"/>
      <color theme="1"/>
      <name val="Arial"/>
      <family val="2"/>
    </font>
    <font>
      <b/>
      <sz val="10"/>
      <color theme="1"/>
      <name val="Arial"/>
      <family val="2"/>
    </font>
    <font>
      <b/>
      <sz val="10"/>
      <color theme="0"/>
      <name val="Arial"/>
      <family val="2"/>
    </font>
    <font>
      <b/>
      <sz val="11"/>
      <name val="Arial"/>
      <family val="2"/>
    </font>
    <font>
      <sz val="10"/>
      <color rgb="FFFF0000"/>
      <name val="Arial"/>
      <family val="2"/>
    </font>
    <font>
      <sz val="11"/>
      <color theme="1"/>
      <name val="Calibri"/>
      <family val="2"/>
      <charset val="238"/>
      <scheme val="minor"/>
    </font>
    <font>
      <sz val="10"/>
      <name val="Arial"/>
      <family val="2"/>
      <charset val="238"/>
    </font>
    <font>
      <sz val="11"/>
      <color theme="1"/>
      <name val="Calibri"/>
      <family val="2"/>
      <scheme val="minor"/>
    </font>
    <font>
      <b/>
      <sz val="10"/>
      <name val="Optane"/>
    </font>
    <font>
      <sz val="11"/>
      <color rgb="FF000000"/>
      <name val="Calibri"/>
      <family val="2"/>
      <scheme val="minor"/>
    </font>
    <font>
      <sz val="10"/>
      <color rgb="FF000000"/>
      <name val="Arial"/>
      <family val="2"/>
    </font>
    <font>
      <b/>
      <sz val="10"/>
      <color rgb="FF000000"/>
      <name val="Arial"/>
      <family val="2"/>
    </font>
    <font>
      <b/>
      <sz val="10"/>
      <color rgb="FF0070C0"/>
      <name val="Arial"/>
      <family val="2"/>
    </font>
    <font>
      <sz val="10"/>
      <color rgb="FF0070C0"/>
      <name val="Arial"/>
      <family val="2"/>
    </font>
    <font>
      <sz val="9"/>
      <name val="Arial"/>
      <family val="2"/>
    </font>
    <font>
      <sz val="10"/>
      <color theme="0"/>
      <name val="Arial"/>
      <family val="2"/>
    </font>
    <font>
      <b/>
      <sz val="10"/>
      <color rgb="FFFF0000"/>
      <name val="Arial"/>
      <family val="2"/>
    </font>
    <font>
      <b/>
      <sz val="11"/>
      <color theme="1"/>
      <name val="Calibri"/>
      <family val="2"/>
      <scheme val="minor"/>
    </font>
    <font>
      <sz val="10"/>
      <color indexed="47"/>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name val="ＭＳ Ｐゴシック"/>
      <family val="2"/>
      <charset val="128"/>
    </font>
    <font>
      <sz val="11"/>
      <color indexed="52"/>
      <name val="Calibri"/>
      <family val="2"/>
    </font>
    <font>
      <sz val="11"/>
      <color indexed="62"/>
      <name val="Calibri"/>
      <family val="2"/>
    </font>
    <font>
      <b/>
      <sz val="18"/>
      <name val="Arial"/>
      <family val="2"/>
    </font>
    <font>
      <sz val="11"/>
      <color indexed="20"/>
      <name val="Calibri"/>
      <family val="2"/>
    </font>
    <font>
      <u/>
      <sz val="10"/>
      <color indexed="36"/>
      <name val="Comic Sans MS"/>
      <family val="4"/>
    </font>
    <font>
      <b/>
      <sz val="12"/>
      <color indexed="8"/>
      <name val="Times New Roman"/>
      <family val="1"/>
    </font>
    <font>
      <sz val="10"/>
      <color indexed="8"/>
      <name val="Calibri"/>
      <family val="2"/>
      <charset val="238"/>
    </font>
    <font>
      <sz val="11"/>
      <color indexed="60"/>
      <name val="Calibri"/>
      <family val="2"/>
    </font>
    <font>
      <sz val="10"/>
      <color theme="1"/>
      <name val="Calibri"/>
      <family val="2"/>
      <charset val="238"/>
      <scheme val="minor"/>
    </font>
    <font>
      <sz val="11"/>
      <color indexed="17"/>
      <name val="Calibri"/>
      <family val="2"/>
    </font>
    <font>
      <b/>
      <sz val="11"/>
      <color indexed="63"/>
      <name val="Calibri"/>
      <family val="2"/>
    </font>
    <font>
      <i/>
      <sz val="11"/>
      <color indexed="23"/>
      <name val="Calibri"/>
      <family val="2"/>
    </font>
    <font>
      <sz val="10"/>
      <color indexed="8"/>
      <name val="Arial"/>
      <family val="2"/>
    </font>
    <font>
      <b/>
      <sz val="20"/>
      <name val="Arial"/>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b/>
      <sz val="11"/>
      <name val="Calibri"/>
      <family val="2"/>
      <scheme val="minor"/>
    </font>
    <font>
      <sz val="10"/>
      <color theme="1" tint="0.499984740745262"/>
      <name val="Arial"/>
      <family val="2"/>
    </font>
    <font>
      <sz val="10"/>
      <color theme="0" tint="-0.499984740745262"/>
      <name val="Arial"/>
      <family val="2"/>
    </font>
    <font>
      <sz val="10"/>
      <name val="Arial"/>
    </font>
    <font>
      <b/>
      <sz val="14"/>
      <name val="Arial"/>
      <family val="2"/>
    </font>
    <font>
      <b/>
      <sz val="10"/>
      <color indexed="81"/>
      <name val="Tahoma"/>
      <family val="2"/>
    </font>
    <font>
      <sz val="10"/>
      <color indexed="81"/>
      <name val="Tahoma"/>
      <family val="2"/>
    </font>
  </fonts>
  <fills count="5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gray0625">
        <fgColor indexed="9"/>
        <bgColor indexed="9"/>
      </patternFill>
    </fill>
    <fill>
      <patternFill patternType="solid">
        <fgColor indexed="26"/>
        <bgColor indexed="64"/>
      </patternFill>
    </fill>
    <fill>
      <patternFill patternType="solid">
        <fgColor indexed="26"/>
        <bgColor indexed="26"/>
      </patternFill>
    </fill>
    <fill>
      <patternFill patternType="solid">
        <fgColor indexed="22"/>
        <bgColor indexed="25"/>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00B0F0"/>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0070C0"/>
        <bgColor indexed="64"/>
      </patternFill>
    </fill>
    <fill>
      <patternFill patternType="solid">
        <fgColor theme="2"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3" tint="0.79998168889431442"/>
        <bgColor indexed="64"/>
      </patternFill>
    </fill>
    <fill>
      <patternFill patternType="solid">
        <fgColor rgb="FF14F60E"/>
        <bgColor indexed="64"/>
      </patternFill>
    </fill>
    <fill>
      <patternFill patternType="solid">
        <fgColor indexed="44"/>
        <bgColor indexed="64"/>
      </patternFill>
    </fill>
    <fill>
      <patternFill patternType="solid">
        <fgColor indexed="14"/>
        <bgColor indexed="64"/>
      </patternFill>
    </fill>
    <fill>
      <patternFill patternType="solid">
        <fgColor theme="6" tint="-0.249977111117893"/>
        <bgColor indexed="64"/>
      </patternFill>
    </fill>
    <fill>
      <patternFill patternType="solid">
        <fgColor theme="7" tint="-0.249977111117893"/>
        <bgColor indexed="64"/>
      </patternFill>
    </fill>
  </fills>
  <borders count="9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thin">
        <color indexed="8"/>
      </left>
      <right style="thin">
        <color indexed="8"/>
      </right>
      <top style="thin">
        <color indexed="8"/>
      </top>
      <bottom style="thin">
        <color indexed="8"/>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bottom/>
      <diagonal/>
    </border>
    <border>
      <left/>
      <right style="thin">
        <color indexed="64"/>
      </right>
      <top/>
      <bottom/>
      <diagonal/>
    </border>
    <border>
      <left style="hair">
        <color indexed="64"/>
      </left>
      <right style="hair">
        <color indexed="64"/>
      </right>
      <top/>
      <bottom/>
      <diagonal/>
    </border>
    <border>
      <left/>
      <right/>
      <top/>
      <bottom style="medium">
        <color indexed="64"/>
      </bottom>
      <diagonal/>
    </border>
    <border>
      <left/>
      <right style="medium">
        <color indexed="64"/>
      </right>
      <top style="thick">
        <color indexed="64"/>
      </top>
      <bottom/>
      <diagonal/>
    </border>
    <border>
      <left style="hair">
        <color indexed="23"/>
      </left>
      <right style="hair">
        <color indexed="23"/>
      </right>
      <top style="hair">
        <color indexed="23"/>
      </top>
      <bottom style="hair">
        <color indexed="23"/>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dotted">
        <color indexed="64"/>
      </top>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medium">
        <color indexed="64"/>
      </left>
      <right/>
      <top style="medium">
        <color indexed="64"/>
      </top>
      <bottom style="dotted">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dotted">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double">
        <color indexed="63"/>
      </left>
      <right style="double">
        <color indexed="63"/>
      </right>
      <top style="double">
        <color indexed="63"/>
      </top>
      <bottom style="double">
        <color indexed="6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dotted">
        <color indexed="64"/>
      </bottom>
      <diagonal/>
    </border>
    <border>
      <left style="medium">
        <color indexed="64"/>
      </left>
      <right/>
      <top style="dotted">
        <color indexed="64"/>
      </top>
      <bottom style="thin">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441">
    <xf numFmtId="0" fontId="0" fillId="0" borderId="0"/>
    <xf numFmtId="167" fontId="1" fillId="0" borderId="0" applyFont="0" applyFill="0" applyBorder="0" applyAlignment="0" applyProtection="0"/>
    <xf numFmtId="9" fontId="1" fillId="0" borderId="0" applyFont="0" applyFill="0" applyBorder="0" applyAlignment="0" applyProtection="0"/>
    <xf numFmtId="0" fontId="3" fillId="0" borderId="0"/>
    <xf numFmtId="166" fontId="1" fillId="0" borderId="0" applyFont="0" applyFill="0" applyBorder="0" applyAlignment="0" applyProtection="0"/>
    <xf numFmtId="0" fontId="3" fillId="0" borderId="0"/>
    <xf numFmtId="0" fontId="4" fillId="0" borderId="0"/>
    <xf numFmtId="173" fontId="7" fillId="0" borderId="0" applyFont="0" applyFill="0" applyBorder="0" applyAlignment="0" applyProtection="0"/>
    <xf numFmtId="0" fontId="8" fillId="0" borderId="0"/>
    <xf numFmtId="0" fontId="8" fillId="0" borderId="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74" fontId="7" fillId="0" borderId="0" applyFont="0" applyFill="0" applyBorder="0" applyAlignment="0" applyProtection="0"/>
    <xf numFmtId="175" fontId="7" fillId="0" borderId="0" applyFont="0" applyFill="0" applyBorder="0" applyAlignment="0" applyProtection="0"/>
    <xf numFmtId="176" fontId="7" fillId="0" borderId="0" applyFont="0" applyFill="0" applyBorder="0" applyAlignment="0" applyProtection="0"/>
    <xf numFmtId="0" fontId="13" fillId="0" borderId="0"/>
    <xf numFmtId="41" fontId="13" fillId="0" borderId="0" applyFont="0" applyFill="0" applyBorder="0" applyAlignment="0" applyProtection="0"/>
    <xf numFmtId="43" fontId="13" fillId="0" borderId="0" applyFont="0" applyFill="0" applyBorder="0" applyAlignment="0" applyProtection="0"/>
    <xf numFmtId="0" fontId="14" fillId="6" borderId="0" applyNumberFormat="0" applyFont="0" applyBorder="0" applyAlignment="0" applyProtection="0">
      <alignment horizontal="center" vertical="center"/>
    </xf>
    <xf numFmtId="0" fontId="15" fillId="0" borderId="0" applyNumberFormat="0" applyFill="0" applyBorder="0" applyAlignment="0" applyProtection="0">
      <alignment vertical="top"/>
      <protection locked="0"/>
    </xf>
    <xf numFmtId="177" fontId="4" fillId="0" borderId="0" applyFont="0" applyFill="0" applyBorder="0" applyAlignment="0" applyProtection="0"/>
    <xf numFmtId="178" fontId="4" fillId="0" borderId="0" applyFont="0" applyFill="0" applyBorder="0" applyAlignment="0" applyProtection="0"/>
    <xf numFmtId="0" fontId="3" fillId="0" borderId="0"/>
    <xf numFmtId="0" fontId="16" fillId="0" borderId="0" applyNumberFormat="0" applyFill="0" applyBorder="0" applyAlignment="0" applyProtection="0">
      <alignment vertical="top"/>
      <protection locked="0"/>
    </xf>
    <xf numFmtId="0" fontId="17" fillId="0" borderId="0"/>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 fillId="0" borderId="0"/>
    <xf numFmtId="42" fontId="13" fillId="0" borderId="0" applyFont="0" applyFill="0" applyBorder="0" applyAlignment="0" applyProtection="0"/>
    <xf numFmtId="44" fontId="13" fillId="0" borderId="0" applyFont="0" applyFill="0" applyBorder="0" applyAlignment="0" applyProtection="0"/>
    <xf numFmtId="3" fontId="20" fillId="0" borderId="19">
      <alignment horizontal="center" vertical="center"/>
    </xf>
    <xf numFmtId="3" fontId="21" fillId="0" borderId="18" applyBorder="0" applyAlignment="0">
      <alignment horizontal="center" vertical="center" wrapText="1"/>
    </xf>
    <xf numFmtId="0" fontId="22" fillId="0" borderId="0" applyNumberFormat="0" applyFill="0" applyBorder="0" applyAlignment="0"/>
    <xf numFmtId="0" fontId="23" fillId="0" borderId="0">
      <alignment horizontal="center"/>
    </xf>
    <xf numFmtId="0" fontId="24" fillId="0" borderId="0" applyBorder="0"/>
    <xf numFmtId="179" fontId="25" fillId="0" borderId="0" applyFont="0" applyFill="0" applyBorder="0" applyAlignment="0" applyProtection="0"/>
    <xf numFmtId="180" fontId="26"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42" fontId="4"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0" fontId="25" fillId="0" borderId="0" applyFont="0" applyFill="0" applyBorder="0" applyAlignment="0" applyProtection="0"/>
    <xf numFmtId="180" fontId="26" fillId="0" borderId="0" applyFont="0" applyFill="0" applyBorder="0" applyAlignment="0" applyProtection="0"/>
    <xf numFmtId="181" fontId="25" fillId="0" borderId="0" applyFont="0" applyFill="0" applyBorder="0" applyAlignment="0" applyProtection="0"/>
    <xf numFmtId="182" fontId="26"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44" fontId="4"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182" fontId="25" fillId="0" borderId="0" applyFont="0" applyFill="0" applyBorder="0" applyAlignment="0" applyProtection="0"/>
    <xf numFmtId="182" fontId="26" fillId="0" borderId="0" applyFont="0" applyFill="0" applyBorder="0" applyAlignment="0" applyProtection="0"/>
    <xf numFmtId="0" fontId="27" fillId="0" borderId="0"/>
    <xf numFmtId="183"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4" fontId="25" fillId="0" borderId="0" applyFont="0" applyFill="0" applyBorder="0" applyAlignment="0" applyProtection="0"/>
    <xf numFmtId="184" fontId="26" fillId="0" borderId="0" applyFont="0" applyFill="0" applyBorder="0" applyAlignment="0" applyProtection="0"/>
    <xf numFmtId="185" fontId="25" fillId="0" borderId="0" applyFont="0" applyFill="0" applyBorder="0" applyAlignment="0" applyProtection="0"/>
    <xf numFmtId="186" fontId="26"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186" fontId="25" fillId="0" borderId="0" applyFont="0" applyFill="0" applyBorder="0" applyAlignment="0" applyProtection="0"/>
    <xf numFmtId="186" fontId="26" fillId="0" borderId="0" applyFont="0" applyFill="0" applyBorder="0" applyAlignment="0" applyProtection="0"/>
    <xf numFmtId="0" fontId="25" fillId="0" borderId="0"/>
    <xf numFmtId="0" fontId="26" fillId="0" borderId="0"/>
    <xf numFmtId="0" fontId="25" fillId="0" borderId="0"/>
    <xf numFmtId="0" fontId="28" fillId="0" borderId="0"/>
    <xf numFmtId="0" fontId="25" fillId="0" borderId="0"/>
    <xf numFmtId="0" fontId="4"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6" fillId="0" borderId="0"/>
    <xf numFmtId="0" fontId="25" fillId="0" borderId="0"/>
    <xf numFmtId="0" fontId="29" fillId="0" borderId="0" applyFill="0" applyBorder="0" applyAlignment="0"/>
    <xf numFmtId="1" fontId="30" fillId="4" borderId="20"/>
    <xf numFmtId="1" fontId="31" fillId="5" borderId="4"/>
    <xf numFmtId="1" fontId="32" fillId="7" borderId="20"/>
    <xf numFmtId="0" fontId="33" fillId="0" borderId="0"/>
    <xf numFmtId="0" fontId="34" fillId="0" borderId="0" applyNumberFormat="0" applyFill="0" applyBorder="0" applyAlignment="0" applyProtection="0">
      <alignment vertical="top"/>
      <protection locked="0"/>
    </xf>
    <xf numFmtId="188" fontId="35" fillId="0" borderId="0"/>
    <xf numFmtId="188" fontId="35" fillId="0" borderId="0"/>
    <xf numFmtId="188" fontId="35" fillId="0" borderId="0"/>
    <xf numFmtId="188" fontId="35" fillId="0" borderId="0"/>
    <xf numFmtId="188" fontId="35" fillId="0" borderId="0"/>
    <xf numFmtId="188" fontId="35" fillId="0" borderId="0"/>
    <xf numFmtId="188" fontId="35" fillId="0" borderId="0"/>
    <xf numFmtId="188" fontId="35" fillId="0" borderId="0"/>
    <xf numFmtId="3"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0" fontId="36" fillId="0" borderId="21" applyNumberFormat="0" applyFill="0" applyBorder="0" applyAlignment="0" applyProtection="0">
      <alignment horizontal="center"/>
    </xf>
    <xf numFmtId="192" fontId="37" fillId="0" borderId="0" applyFont="0" applyFill="0" applyBorder="0" applyAlignment="0" applyProtection="0"/>
    <xf numFmtId="175" fontId="4" fillId="0" borderId="0" applyFont="0" applyFill="0" applyBorder="0" applyAlignment="0" applyProtection="0"/>
    <xf numFmtId="193" fontId="37" fillId="0" borderId="0" applyFont="0" applyFill="0" applyBorder="0" applyAlignment="0" applyProtection="0"/>
    <xf numFmtId="0" fontId="38" fillId="0" borderId="0" applyNumberFormat="0" applyFill="0" applyBorder="0" applyProtection="0">
      <alignment horizontal="right"/>
    </xf>
    <xf numFmtId="2" fontId="1" fillId="0" borderId="0" applyFill="0" applyBorder="0" applyAlignment="0" applyProtection="0"/>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Protection="0">
      <alignment horizontal="right"/>
    </xf>
    <xf numFmtId="3" fontId="5" fillId="0" borderId="22" applyNumberFormat="0" applyBorder="0" applyAlignment="0"/>
    <xf numFmtId="0" fontId="5" fillId="0" borderId="22" applyBorder="0" applyAlignment="0"/>
    <xf numFmtId="3" fontId="5" fillId="0" borderId="22" applyBorder="0" applyAlignment="0"/>
    <xf numFmtId="0" fontId="5" fillId="0" borderId="23"/>
    <xf numFmtId="2" fontId="5" fillId="0" borderId="22" applyBorder="0" applyAlignment="0">
      <alignment horizontal="right"/>
    </xf>
    <xf numFmtId="38" fontId="42" fillId="3" borderId="0" applyNumberFormat="0" applyBorder="0" applyAlignment="0" applyProtection="0"/>
    <xf numFmtId="38" fontId="42" fillId="3" borderId="0" applyNumberFormat="0" applyBorder="0" applyAlignment="0" applyProtection="0"/>
    <xf numFmtId="0" fontId="43" fillId="0" borderId="0"/>
    <xf numFmtId="3" fontId="44" fillId="0" borderId="0" applyBorder="0" applyAlignment="0">
      <alignment horizontal="center"/>
    </xf>
    <xf numFmtId="0" fontId="45" fillId="0" borderId="0">
      <alignment horizontal="left"/>
    </xf>
    <xf numFmtId="0" fontId="6" fillId="0" borderId="11" applyNumberFormat="0" applyAlignment="0" applyProtection="0">
      <alignment horizontal="left" vertical="center"/>
    </xf>
    <xf numFmtId="0" fontId="6" fillId="0" borderId="7">
      <alignment horizontal="left" vertical="center"/>
    </xf>
    <xf numFmtId="0" fontId="46" fillId="0" borderId="0" applyNumberFormat="0" applyFill="0" applyBorder="0" applyAlignment="0" applyProtection="0"/>
    <xf numFmtId="0" fontId="47" fillId="0" borderId="0" applyNumberFormat="0" applyFill="0" applyBorder="0" applyAlignment="0" applyProtection="0"/>
    <xf numFmtId="194" fontId="1" fillId="0" borderId="0">
      <protection locked="0"/>
    </xf>
    <xf numFmtId="194" fontId="1" fillId="0" borderId="0">
      <protection locked="0"/>
    </xf>
    <xf numFmtId="0" fontId="5" fillId="0" borderId="22" applyBorder="0" applyAlignment="0"/>
    <xf numFmtId="10" fontId="42" fillId="3" borderId="4" applyNumberFormat="0" applyBorder="0" applyAlignment="0" applyProtection="0"/>
    <xf numFmtId="0" fontId="49" fillId="0" borderId="0" applyNumberFormat="0" applyFill="0" applyBorder="0" applyProtection="0">
      <alignment horizontal="left"/>
    </xf>
    <xf numFmtId="0" fontId="50" fillId="0" borderId="0" applyNumberFormat="0" applyFill="0" applyBorder="0" applyAlignment="0" applyProtection="0">
      <alignment vertical="top"/>
      <protection locked="0"/>
    </xf>
    <xf numFmtId="0" fontId="51" fillId="0" borderId="0" applyNumberFormat="0" applyFont="0" applyFill="0" applyBorder="0" applyAlignment="0">
      <alignment horizontal="centerContinuous"/>
    </xf>
    <xf numFmtId="0" fontId="52" fillId="0" borderId="0" applyNumberFormat="0" applyFill="0" applyBorder="0" applyAlignment="0" applyProtection="0">
      <alignment vertical="top"/>
      <protection locked="0"/>
    </xf>
    <xf numFmtId="195" fontId="53" fillId="8" borderId="0" applyNumberFormat="0" applyBorder="0">
      <alignment horizontal="right"/>
      <protection locked="0"/>
    </xf>
    <xf numFmtId="195" fontId="54" fillId="8" borderId="0" applyNumberFormat="0" applyBorder="0">
      <protection locked="0"/>
    </xf>
    <xf numFmtId="0" fontId="55" fillId="2" borderId="0" applyAlignment="0">
      <alignment horizontal="center" vertical="center" textRotation="90" wrapText="1"/>
    </xf>
    <xf numFmtId="184" fontId="56" fillId="0" borderId="0" applyFont="0" applyFill="0" applyBorder="0" applyAlignment="0" applyProtection="0"/>
    <xf numFmtId="40" fontId="57" fillId="0" borderId="0" applyFont="0" applyFill="0" applyBorder="0" applyAlignment="0" applyProtection="0"/>
    <xf numFmtId="196" fontId="58" fillId="0" borderId="0" applyFont="0" applyFill="0" applyBorder="0" applyAlignment="0" applyProtection="0"/>
    <xf numFmtId="4" fontId="59" fillId="0" borderId="0" applyFont="0" applyFill="0" applyBorder="0" applyAlignment="0" applyProtection="0"/>
    <xf numFmtId="0" fontId="1" fillId="0" borderId="0" applyFont="0" applyFill="0" applyBorder="0" applyAlignment="0" applyProtection="0"/>
    <xf numFmtId="0" fontId="60" fillId="9" borderId="24">
      <alignment horizontal="center" vertical="center"/>
    </xf>
    <xf numFmtId="0" fontId="61" fillId="0" borderId="25"/>
    <xf numFmtId="42" fontId="4" fillId="0" borderId="0" applyFont="0" applyFill="0" applyBorder="0" applyAlignment="0" applyProtection="0"/>
    <xf numFmtId="44" fontId="4" fillId="0" borderId="0" applyFont="0" applyFill="0" applyBorder="0" applyAlignment="0" applyProtection="0"/>
    <xf numFmtId="197" fontId="58" fillId="0" borderId="0" applyFont="0" applyFill="0" applyBorder="0" applyAlignment="0" applyProtection="0"/>
    <xf numFmtId="198" fontId="59" fillId="0" borderId="0" applyFont="0" applyFill="0" applyBorder="0" applyAlignment="0" applyProtection="0"/>
    <xf numFmtId="199" fontId="27" fillId="0" borderId="0" applyFont="0" applyFill="0" applyBorder="0" applyAlignment="0" applyProtection="0"/>
    <xf numFmtId="200" fontId="27" fillId="0" borderId="0" applyFont="0" applyFill="0" applyBorder="0" applyAlignment="0" applyProtection="0"/>
    <xf numFmtId="199" fontId="57" fillId="0" borderId="0" applyFont="0" applyFill="0" applyBorder="0" applyAlignment="0" applyProtection="0"/>
    <xf numFmtId="200" fontId="57"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xf numFmtId="0" fontId="62" fillId="0" borderId="0" applyNumberFormat="0" applyBorder="0">
      <alignment horizontal="right"/>
    </xf>
    <xf numFmtId="4" fontId="63" fillId="0" borderId="0" applyFill="0" applyBorder="0" applyAlignment="0" applyProtection="0"/>
    <xf numFmtId="0" fontId="64" fillId="0" borderId="0"/>
    <xf numFmtId="0" fontId="4" fillId="0" borderId="0"/>
    <xf numFmtId="0" fontId="57" fillId="0" borderId="0"/>
    <xf numFmtId="0" fontId="65" fillId="0" borderId="0"/>
    <xf numFmtId="0" fontId="66" fillId="0" borderId="0"/>
    <xf numFmtId="0" fontId="4" fillId="0" borderId="0"/>
    <xf numFmtId="1" fontId="32" fillId="0" borderId="4">
      <protection hidden="1"/>
    </xf>
    <xf numFmtId="175" fontId="7" fillId="0" borderId="0" applyFont="0" applyFill="0" applyBorder="0" applyAlignment="0" applyProtection="0"/>
    <xf numFmtId="174" fontId="7" fillId="0" borderId="0" applyFont="0" applyFill="0" applyBorder="0" applyAlignment="0" applyProtection="0"/>
    <xf numFmtId="0" fontId="67" fillId="0" borderId="0" applyNumberFormat="0" applyFill="0" applyBorder="0" applyProtection="0">
      <alignment horizontal="left"/>
    </xf>
    <xf numFmtId="10" fontId="4" fillId="0" borderId="0" applyFont="0" applyFill="0" applyBorder="0" applyAlignment="0" applyProtection="0"/>
    <xf numFmtId="9" fontId="4" fillId="0" borderId="0" applyFont="0" applyFill="0" applyBorder="0" applyAlignment="0" applyProtection="0"/>
    <xf numFmtId="201" fontId="1" fillId="0" borderId="0" applyFont="0" applyFill="0" applyBorder="0" applyAlignment="0" applyProtection="0"/>
    <xf numFmtId="0" fontId="68" fillId="0" borderId="0" applyNumberFormat="0" applyFill="0" applyBorder="0" applyProtection="0">
      <alignment horizontal="right"/>
    </xf>
    <xf numFmtId="4" fontId="69" fillId="0" borderId="0" applyFont="0" applyFill="0" applyBorder="0" applyProtection="0">
      <alignment horizontal="right"/>
    </xf>
    <xf numFmtId="202" fontId="70" fillId="0" borderId="26" applyFont="0" applyFill="0" applyBorder="0" applyAlignment="0" applyProtection="0"/>
    <xf numFmtId="0" fontId="71" fillId="9" borderId="0" applyNumberFormat="0" applyBorder="0" applyAlignment="0">
      <protection locked="0"/>
    </xf>
    <xf numFmtId="0" fontId="72" fillId="9" borderId="22" applyBorder="0">
      <protection locked="0"/>
    </xf>
    <xf numFmtId="0" fontId="73" fillId="9" borderId="0" applyNumberFormat="0" applyBorder="0" applyAlignment="0">
      <protection locked="0"/>
    </xf>
    <xf numFmtId="3" fontId="72" fillId="9" borderId="22" applyBorder="0">
      <protection locked="0"/>
    </xf>
    <xf numFmtId="187" fontId="72" fillId="10" borderId="22" applyBorder="0">
      <protection locked="0"/>
    </xf>
    <xf numFmtId="167" fontId="1" fillId="0" borderId="0" applyFont="0" applyFill="0" applyBorder="0" applyAlignment="0" applyProtection="0"/>
    <xf numFmtId="0" fontId="1" fillId="0" borderId="0"/>
    <xf numFmtId="0" fontId="4" fillId="0" borderId="0"/>
    <xf numFmtId="0" fontId="61" fillId="0" borderId="0"/>
    <xf numFmtId="0" fontId="6" fillId="0" borderId="0" applyAlignment="0">
      <alignment vertical="center"/>
    </xf>
    <xf numFmtId="0" fontId="74" fillId="0" borderId="0"/>
    <xf numFmtId="0" fontId="75" fillId="0" borderId="0" applyNumberFormat="0" applyFill="0" applyBorder="0" applyProtection="0">
      <alignment horizontal="left"/>
    </xf>
    <xf numFmtId="203" fontId="57" fillId="0" borderId="0" applyFont="0" applyFill="0" applyBorder="0" applyAlignment="0" applyProtection="0"/>
    <xf numFmtId="203" fontId="57" fillId="0" borderId="0" applyFont="0" applyFill="0" applyBorder="0" applyAlignment="0" applyProtection="0"/>
    <xf numFmtId="0" fontId="76" fillId="0" borderId="0" applyNumberFormat="0" applyFill="0" applyBorder="0" applyAlignment="0" applyProtection="0"/>
    <xf numFmtId="0" fontId="77" fillId="11" borderId="27" applyNumberFormat="0" applyAlignment="0" applyProtection="0"/>
    <xf numFmtId="0" fontId="4" fillId="0" borderId="0" applyNumberFormat="0" applyFont="0" applyBorder="0" applyAlignment="0" applyProtection="0"/>
    <xf numFmtId="0" fontId="78" fillId="0" borderId="0" applyNumberFormat="0" applyFill="0" applyBorder="0" applyProtection="0">
      <alignment horizontal="right"/>
    </xf>
    <xf numFmtId="204" fontId="37" fillId="0" borderId="0" applyFont="0" applyFill="0" applyBorder="0" applyAlignment="0" applyProtection="0"/>
    <xf numFmtId="176" fontId="4" fillId="0" borderId="0" applyFont="0" applyFill="0" applyBorder="0" applyAlignment="0" applyProtection="0"/>
    <xf numFmtId="0" fontId="79" fillId="0" borderId="0" applyFont="0" applyFill="0" applyBorder="0" applyAlignment="0" applyProtection="0"/>
    <xf numFmtId="0" fontId="80" fillId="0" borderId="0"/>
    <xf numFmtId="9" fontId="81" fillId="0" borderId="0" applyFont="0" applyFill="0" applyBorder="0" applyAlignment="0" applyProtection="0"/>
    <xf numFmtId="183" fontId="82" fillId="0" borderId="0" applyFont="0" applyFill="0" applyBorder="0" applyAlignment="0" applyProtection="0"/>
    <xf numFmtId="185" fontId="82" fillId="0" borderId="0" applyFont="0" applyFill="0" applyBorder="0" applyAlignment="0" applyProtection="0"/>
    <xf numFmtId="179" fontId="82" fillId="0" borderId="0" applyFont="0" applyFill="0" applyBorder="0" applyAlignment="0" applyProtection="0"/>
    <xf numFmtId="181" fontId="82" fillId="0" borderId="0" applyFont="0" applyFill="0" applyBorder="0" applyAlignment="0" applyProtection="0"/>
    <xf numFmtId="0" fontId="82" fillId="0" borderId="0"/>
    <xf numFmtId="0" fontId="83" fillId="0" borderId="0" applyNumberFormat="0" applyFill="0" applyBorder="0" applyAlignment="0" applyProtection="0"/>
    <xf numFmtId="0" fontId="7" fillId="0" borderId="0"/>
    <xf numFmtId="184" fontId="84"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4" fillId="0" borderId="0"/>
    <xf numFmtId="0" fontId="85" fillId="0" borderId="0"/>
    <xf numFmtId="175" fontId="4" fillId="0" borderId="0" applyFont="0" applyFill="0" applyBorder="0" applyAlignment="0" applyProtection="0"/>
    <xf numFmtId="0" fontId="86" fillId="0" borderId="0"/>
    <xf numFmtId="0" fontId="87" fillId="0" borderId="0"/>
    <xf numFmtId="1" fontId="85" fillId="0" borderId="0"/>
    <xf numFmtId="0" fontId="18" fillId="0" borderId="0" applyNumberFormat="0" applyFill="0" applyBorder="0" applyAlignment="0" applyProtection="0">
      <alignment vertical="top"/>
      <protection locked="0"/>
    </xf>
    <xf numFmtId="0" fontId="93" fillId="0" borderId="0"/>
    <xf numFmtId="9" fontId="88" fillId="0" borderId="0" applyFont="0" applyFill="0" applyBorder="0" applyAlignment="0" applyProtection="0"/>
    <xf numFmtId="0" fontId="94" fillId="0" borderId="0"/>
    <xf numFmtId="0" fontId="4" fillId="0" borderId="0"/>
    <xf numFmtId="0" fontId="94" fillId="0" borderId="0"/>
    <xf numFmtId="0" fontId="4" fillId="0" borderId="0"/>
    <xf numFmtId="0" fontId="4" fillId="0" borderId="0"/>
    <xf numFmtId="0" fontId="95" fillId="0" borderId="0"/>
    <xf numFmtId="0" fontId="48" fillId="0" borderId="0" applyNumberFormat="0" applyFill="0" applyBorder="0" applyAlignment="0" applyProtection="0">
      <alignment vertical="top"/>
      <protection locked="0"/>
    </xf>
    <xf numFmtId="0" fontId="4" fillId="0" borderId="0"/>
    <xf numFmtId="167" fontId="93" fillId="0" borderId="0" applyFont="0" applyFill="0" applyBorder="0" applyAlignment="0" applyProtection="0"/>
    <xf numFmtId="9" fontId="93" fillId="0" borderId="0" applyFont="0" applyFill="0" applyBorder="0" applyAlignment="0" applyProtection="0"/>
    <xf numFmtId="0" fontId="93" fillId="0" borderId="0"/>
    <xf numFmtId="0" fontId="93" fillId="0" borderId="0"/>
    <xf numFmtId="0" fontId="93" fillId="0" borderId="0"/>
    <xf numFmtId="0" fontId="4" fillId="0" borderId="0"/>
    <xf numFmtId="0" fontId="106" fillId="6" borderId="0" applyNumberFormat="0" applyFont="0" applyBorder="0" applyAlignment="0" applyProtection="0">
      <alignment horizontal="center" vertical="center"/>
    </xf>
    <xf numFmtId="0" fontId="107" fillId="30" borderId="0" applyNumberFormat="0" applyBorder="0" applyAlignment="0" applyProtection="0"/>
    <xf numFmtId="0" fontId="107" fillId="31" borderId="0" applyNumberFormat="0" applyBorder="0" applyAlignment="0" applyProtection="0"/>
    <xf numFmtId="0" fontId="107" fillId="32" borderId="0" applyNumberFormat="0" applyBorder="0" applyAlignment="0" applyProtection="0"/>
    <xf numFmtId="0" fontId="107" fillId="33" borderId="0" applyNumberFormat="0" applyBorder="0" applyAlignment="0" applyProtection="0"/>
    <xf numFmtId="0" fontId="107" fillId="34" borderId="0" applyNumberFormat="0" applyBorder="0" applyAlignment="0" applyProtection="0"/>
    <xf numFmtId="0" fontId="107" fillId="35" borderId="0" applyNumberFormat="0" applyBorder="0" applyAlignment="0" applyProtection="0"/>
    <xf numFmtId="0" fontId="107" fillId="36" borderId="0" applyNumberFormat="0" applyBorder="0" applyAlignment="0" applyProtection="0"/>
    <xf numFmtId="0" fontId="107" fillId="37" borderId="0" applyNumberFormat="0" applyBorder="0" applyAlignment="0" applyProtection="0"/>
    <xf numFmtId="0" fontId="107" fillId="38" borderId="0" applyNumberFormat="0" applyBorder="0" applyAlignment="0" applyProtection="0"/>
    <xf numFmtId="0" fontId="107" fillId="33" borderId="0" applyNumberFormat="0" applyBorder="0" applyAlignment="0" applyProtection="0"/>
    <xf numFmtId="0" fontId="107" fillId="36" borderId="0" applyNumberFormat="0" applyBorder="0" applyAlignment="0" applyProtection="0"/>
    <xf numFmtId="0" fontId="107" fillId="39" borderId="0" applyNumberFormat="0" applyBorder="0" applyAlignment="0" applyProtection="0"/>
    <xf numFmtId="0" fontId="108" fillId="40" borderId="0" applyNumberFormat="0" applyBorder="0" applyAlignment="0" applyProtection="0"/>
    <xf numFmtId="0" fontId="108" fillId="37" borderId="0" applyNumberFormat="0" applyBorder="0" applyAlignment="0" applyProtection="0"/>
    <xf numFmtId="0" fontId="108" fillId="38" borderId="0" applyNumberFormat="0" applyBorder="0" applyAlignment="0" applyProtection="0"/>
    <xf numFmtId="0" fontId="108" fillId="41" borderId="0" applyNumberFormat="0" applyBorder="0" applyAlignment="0" applyProtection="0"/>
    <xf numFmtId="0" fontId="108" fillId="42" borderId="0" applyNumberFormat="0" applyBorder="0" applyAlignment="0" applyProtection="0"/>
    <xf numFmtId="0" fontId="108" fillId="43" borderId="0" applyNumberFormat="0" applyBorder="0" applyAlignment="0" applyProtection="0"/>
    <xf numFmtId="0" fontId="108" fillId="44" borderId="0" applyNumberFormat="0" applyBorder="0" applyAlignment="0" applyProtection="0"/>
    <xf numFmtId="0" fontId="108" fillId="45" borderId="0" applyNumberFormat="0" applyBorder="0" applyAlignment="0" applyProtection="0"/>
    <xf numFmtId="0" fontId="108" fillId="46" borderId="0" applyNumberFormat="0" applyBorder="0" applyAlignment="0" applyProtection="0"/>
    <xf numFmtId="0" fontId="108" fillId="41" borderId="0" applyNumberFormat="0" applyBorder="0" applyAlignment="0" applyProtection="0"/>
    <xf numFmtId="0" fontId="108" fillId="42" borderId="0" applyNumberFormat="0" applyBorder="0" applyAlignment="0" applyProtection="0"/>
    <xf numFmtId="0" fontId="108" fillId="47" borderId="0" applyNumberFormat="0" applyBorder="0" applyAlignment="0" applyProtection="0"/>
    <xf numFmtId="173" fontId="4" fillId="0" borderId="0" applyFont="0" applyFill="0" applyBorder="0" applyAlignment="0" applyProtection="0"/>
    <xf numFmtId="173"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0" fontId="109" fillId="0" borderId="0" applyNumberFormat="0" applyFill="0" applyBorder="0" applyAlignment="0" applyProtection="0"/>
    <xf numFmtId="0" fontId="110" fillId="48" borderId="53" applyNumberFormat="0" applyAlignment="0" applyProtection="0"/>
    <xf numFmtId="40" fontId="111" fillId="0" borderId="0" applyFont="0" applyFill="0" applyBorder="0" applyAlignment="0" applyProtection="0"/>
    <xf numFmtId="0" fontId="112" fillId="0" borderId="54" applyNumberFormat="0" applyFill="0" applyAlignment="0" applyProtection="0"/>
    <xf numFmtId="3" fontId="4" fillId="0" borderId="0" applyFill="0" applyBorder="0" applyAlignment="0" applyProtection="0"/>
    <xf numFmtId="0" fontId="4" fillId="49" borderId="55" applyNumberFormat="0" applyFont="0" applyAlignment="0" applyProtection="0"/>
    <xf numFmtId="0" fontId="4" fillId="49" borderId="55" applyNumberFormat="0" applyFont="0" applyAlignment="0" applyProtection="0"/>
    <xf numFmtId="189" fontId="4" fillId="0" borderId="0" applyFill="0" applyBorder="0" applyAlignment="0" applyProtection="0"/>
    <xf numFmtId="190" fontId="4" fillId="0" borderId="0" applyFill="0" applyBorder="0" applyAlignment="0" applyProtection="0"/>
    <xf numFmtId="191" fontId="4" fillId="0" borderId="0" applyFill="0" applyBorder="0" applyAlignment="0" applyProtection="0"/>
    <xf numFmtId="0" fontId="113" fillId="35" borderId="53" applyNumberFormat="0" applyAlignment="0" applyProtection="0"/>
    <xf numFmtId="206" fontId="7" fillId="0" borderId="0" applyFont="0" applyFill="0" applyBorder="0" applyAlignment="0" applyProtection="0"/>
    <xf numFmtId="2" fontId="4" fillId="0" borderId="0" applyFill="0" applyBorder="0" applyAlignment="0" applyProtection="0"/>
    <xf numFmtId="0" fontId="40" fillId="0" borderId="0" applyNumberFormat="0" applyFill="0" applyBorder="0" applyAlignment="0" applyProtection="0">
      <alignment vertical="top"/>
      <protection locked="0"/>
    </xf>
    <xf numFmtId="0" fontId="114" fillId="0" borderId="0" applyNumberFormat="0" applyFill="0" applyBorder="0" applyAlignment="0" applyProtection="0"/>
    <xf numFmtId="0" fontId="6" fillId="0" borderId="0" applyNumberFormat="0" applyFill="0" applyBorder="0" applyAlignment="0" applyProtection="0"/>
    <xf numFmtId="194" fontId="4" fillId="0" borderId="0">
      <protection locked="0"/>
    </xf>
    <xf numFmtId="194" fontId="4" fillId="0" borderId="0">
      <protection locked="0"/>
    </xf>
    <xf numFmtId="0" fontId="115" fillId="31" borderId="0" applyNumberFormat="0" applyBorder="0" applyAlignment="0" applyProtection="0"/>
    <xf numFmtId="0" fontId="116" fillId="0" borderId="0" applyNumberFormat="0" applyFill="0" applyBorder="0" applyAlignment="0" applyProtection="0">
      <alignment vertical="top"/>
      <protection locked="0"/>
    </xf>
    <xf numFmtId="195" fontId="117" fillId="8" borderId="0" applyNumberFormat="0" applyBorder="0">
      <protection locked="0"/>
    </xf>
    <xf numFmtId="174" fontId="4" fillId="0" borderId="0" applyFont="0" applyFill="0" applyBorder="0" applyAlignment="0" applyProtection="0"/>
    <xf numFmtId="207" fontId="118" fillId="0" borderId="0" applyFont="0" applyFill="0" applyBorder="0" applyAlignment="0" applyProtection="0"/>
    <xf numFmtId="207" fontId="118" fillId="0" borderId="0" applyFont="0" applyFill="0" applyBorder="0" applyAlignment="0" applyProtection="0"/>
    <xf numFmtId="167" fontId="107" fillId="0" borderId="0" applyFont="0" applyFill="0" applyBorder="0" applyAlignment="0" applyProtection="0"/>
    <xf numFmtId="207" fontId="118" fillId="0" borderId="0" applyFont="0" applyFill="0" applyBorder="0" applyAlignment="0" applyProtection="0"/>
    <xf numFmtId="207" fontId="118" fillId="0" borderId="0" applyFont="0" applyFill="0" applyBorder="0" applyAlignment="0" applyProtection="0"/>
    <xf numFmtId="207" fontId="118" fillId="0" borderId="0" applyFont="0" applyFill="0" applyBorder="0" applyAlignment="0" applyProtection="0"/>
    <xf numFmtId="0" fontId="4" fillId="0" borderId="0" applyFont="0" applyFill="0" applyBorder="0" applyAlignment="0" applyProtection="0"/>
    <xf numFmtId="0" fontId="119" fillId="50" borderId="0" applyNumberFormat="0" applyBorder="0" applyAlignment="0" applyProtection="0"/>
    <xf numFmtId="4" fontId="32" fillId="0" borderId="0" applyFill="0" applyBorder="0" applyAlignment="0" applyProtection="0"/>
    <xf numFmtId="0" fontId="120" fillId="0" borderId="0"/>
    <xf numFmtId="0" fontId="95" fillId="0" borderId="0"/>
    <xf numFmtId="0" fontId="95" fillId="0" borderId="0"/>
    <xf numFmtId="10" fontId="4" fillId="0" borderId="0" applyFont="0" applyFill="0" applyBorder="0" applyAlignment="0" applyProtection="0"/>
    <xf numFmtId="10" fontId="4" fillId="0" borderId="0" applyFill="0" applyBorder="0" applyAlignment="0" applyProtection="0"/>
    <xf numFmtId="201" fontId="4" fillId="0" borderId="0" applyFont="0" applyFill="0" applyBorder="0" applyAlignment="0" applyProtection="0"/>
    <xf numFmtId="0" fontId="71" fillId="9" borderId="22" applyBorder="0">
      <protection locked="0"/>
    </xf>
    <xf numFmtId="3" fontId="71" fillId="9" borderId="22" applyBorder="0">
      <protection locked="0"/>
    </xf>
    <xf numFmtId="187" fontId="71" fillId="10" borderId="22" applyBorder="0">
      <protection locked="0"/>
    </xf>
    <xf numFmtId="0" fontId="121" fillId="32" borderId="0" applyNumberFormat="0" applyBorder="0" applyAlignment="0" applyProtection="0"/>
    <xf numFmtId="0" fontId="122" fillId="48" borderId="56" applyNumberFormat="0" applyAlignment="0" applyProtection="0"/>
    <xf numFmtId="0" fontId="4" fillId="0" borderId="0"/>
    <xf numFmtId="0" fontId="123" fillId="0" borderId="0" applyNumberFormat="0" applyFill="0" applyBorder="0" applyAlignment="0" applyProtection="0"/>
    <xf numFmtId="0" fontId="124" fillId="0" borderId="0" applyNumberFormat="0" applyFill="0" applyBorder="0" applyProtection="0">
      <alignment horizontal="left"/>
    </xf>
    <xf numFmtId="0" fontId="125" fillId="0" borderId="0" applyBorder="0">
      <alignment horizontal="centerContinuous" vertical="center"/>
    </xf>
    <xf numFmtId="0" fontId="126" fillId="0" borderId="57" applyNumberFormat="0" applyFill="0" applyAlignment="0" applyProtection="0"/>
    <xf numFmtId="0" fontId="127" fillId="0" borderId="58" applyNumberFormat="0" applyFill="0" applyAlignment="0" applyProtection="0"/>
    <xf numFmtId="0" fontId="128" fillId="0" borderId="59" applyNumberFormat="0" applyFill="0" applyAlignment="0" applyProtection="0"/>
    <xf numFmtId="0" fontId="128" fillId="0" borderId="0" applyNumberFormat="0" applyFill="0" applyBorder="0" applyAlignment="0" applyProtection="0"/>
    <xf numFmtId="0" fontId="4" fillId="0" borderId="60" applyNumberFormat="0" applyFill="0" applyAlignment="0" applyProtection="0"/>
    <xf numFmtId="0" fontId="4" fillId="0" borderId="60" applyNumberFormat="0" applyFill="0" applyAlignment="0" applyProtection="0"/>
    <xf numFmtId="0" fontId="129" fillId="51" borderId="61" applyNumberFormat="0" applyAlignment="0" applyProtection="0"/>
    <xf numFmtId="0" fontId="4" fillId="0" borderId="0" applyNumberFormat="0" applyFont="0" applyBorder="0" applyAlignment="0" applyProtection="0"/>
    <xf numFmtId="0" fontId="88" fillId="0" borderId="0"/>
    <xf numFmtId="0" fontId="4" fillId="0" borderId="0"/>
    <xf numFmtId="167" fontId="88" fillId="0" borderId="0" applyFont="0" applyFill="0" applyBorder="0" applyAlignment="0" applyProtection="0"/>
    <xf numFmtId="0" fontId="1" fillId="0" borderId="0"/>
    <xf numFmtId="0" fontId="1" fillId="0" borderId="0"/>
    <xf numFmtId="173" fontId="1" fillId="0" borderId="0" applyFont="0" applyFill="0" applyBorder="0" applyAlignment="0" applyProtection="0"/>
    <xf numFmtId="173"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0" fontId="1" fillId="0" borderId="0"/>
    <xf numFmtId="10"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4" fillId="6" borderId="0" applyNumberFormat="0" applyFont="0" applyBorder="0" applyAlignment="0" applyProtection="0">
      <alignment horizontal="center" vertical="center"/>
    </xf>
    <xf numFmtId="173" fontId="1" fillId="0" borderId="0" applyFont="0" applyFill="0" applyBorder="0" applyAlignment="0" applyProtection="0"/>
    <xf numFmtId="173"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3" fontId="1" fillId="0" borderId="0" applyFill="0" applyBorder="0" applyAlignment="0" applyProtection="0"/>
    <xf numFmtId="0" fontId="1" fillId="49" borderId="55" applyNumberFormat="0" applyFont="0" applyAlignment="0" applyProtection="0"/>
    <xf numFmtId="0" fontId="1" fillId="49" borderId="55" applyNumberFormat="0" applyFont="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2" fontId="1" fillId="0" borderId="0" applyFill="0" applyBorder="0" applyAlignment="0" applyProtection="0"/>
    <xf numFmtId="0" fontId="46" fillId="0" borderId="0" applyNumberFormat="0" applyFill="0" applyBorder="0" applyAlignment="0" applyProtection="0"/>
    <xf numFmtId="194" fontId="1" fillId="0" borderId="0">
      <protection locked="0"/>
    </xf>
    <xf numFmtId="194" fontId="1" fillId="0" borderId="0">
      <protection locked="0"/>
    </xf>
    <xf numFmtId="0" fontId="52" fillId="0" borderId="0" applyNumberFormat="0" applyFill="0" applyBorder="0" applyAlignment="0" applyProtection="0">
      <alignment vertical="top"/>
      <protection locked="0"/>
    </xf>
    <xf numFmtId="195" fontId="54" fillId="8" borderId="0" applyNumberFormat="0" applyBorder="0">
      <protection locked="0"/>
    </xf>
    <xf numFmtId="174" fontId="1" fillId="0" borderId="0" applyFont="0" applyFill="0" applyBorder="0" applyAlignment="0" applyProtection="0"/>
    <xf numFmtId="0" fontId="1" fillId="0" borderId="0" applyFont="0" applyFill="0" applyBorder="0" applyAlignment="0" applyProtection="0"/>
    <xf numFmtId="10" fontId="1" fillId="0" borderId="0" applyFont="0" applyFill="0" applyBorder="0" applyAlignment="0" applyProtection="0"/>
    <xf numFmtId="10" fontId="1" fillId="0" borderId="0" applyFill="0" applyBorder="0" applyAlignment="0" applyProtection="0"/>
    <xf numFmtId="201" fontId="1" fillId="0" borderId="0" applyFont="0" applyFill="0" applyBorder="0" applyAlignment="0" applyProtection="0"/>
    <xf numFmtId="0" fontId="1" fillId="0" borderId="0"/>
    <xf numFmtId="0" fontId="75" fillId="0" borderId="0" applyNumberFormat="0" applyFill="0" applyBorder="0" applyProtection="0">
      <alignment horizontal="left"/>
    </xf>
    <xf numFmtId="0" fontId="1" fillId="0" borderId="60" applyNumberFormat="0" applyFill="0" applyAlignment="0" applyProtection="0"/>
    <xf numFmtId="0" fontId="1" fillId="0" borderId="60" applyNumberFormat="0" applyFill="0" applyAlignment="0" applyProtection="0"/>
    <xf numFmtId="0" fontId="1" fillId="0" borderId="0" applyNumberFormat="0" applyFont="0" applyBorder="0" applyAlignment="0" applyProtection="0"/>
    <xf numFmtId="0" fontId="1" fillId="0" borderId="0"/>
    <xf numFmtId="9" fontId="133" fillId="0" borderId="0" applyFont="0" applyFill="0" applyBorder="0" applyAlignment="0" applyProtection="0"/>
    <xf numFmtId="167" fontId="133" fillId="0" borderId="0" applyFont="0" applyFill="0" applyBorder="0" applyAlignment="0" applyProtection="0"/>
    <xf numFmtId="0" fontId="48" fillId="0" borderId="0" applyNumberFormat="0" applyFill="0" applyBorder="0" applyAlignment="0" applyProtection="0">
      <alignment vertical="top"/>
      <protection locked="0"/>
    </xf>
  </cellStyleXfs>
  <cellXfs count="619">
    <xf numFmtId="0" fontId="0" fillId="0" borderId="0" xfId="0"/>
    <xf numFmtId="209" fontId="48" fillId="4" borderId="86" xfId="440" applyNumberFormat="1" applyFill="1" applyBorder="1" applyAlignment="1" applyProtection="1">
      <alignment horizontal="center" vertical="center"/>
    </xf>
    <xf numFmtId="209" fontId="48" fillId="4" borderId="87" xfId="440" applyNumberFormat="1" applyFill="1" applyBorder="1" applyAlignment="1" applyProtection="1">
      <alignment horizontal="center" vertical="center"/>
    </xf>
    <xf numFmtId="209" fontId="48" fillId="4" borderId="85" xfId="440" applyNumberFormat="1" applyFill="1" applyBorder="1" applyAlignment="1" applyProtection="1">
      <alignment horizontal="center" vertical="center"/>
    </xf>
    <xf numFmtId="0" fontId="4" fillId="0" borderId="0" xfId="5" applyFont="1" applyFill="1"/>
    <xf numFmtId="0" fontId="2" fillId="0" borderId="0" xfId="5" applyFont="1" applyFill="1" applyBorder="1" applyAlignment="1">
      <alignment horizontal="center"/>
    </xf>
    <xf numFmtId="0" fontId="4" fillId="0" borderId="29" xfId="0" applyFont="1" applyFill="1" applyBorder="1" applyAlignment="1">
      <alignment horizontal="center" vertical="center" wrapText="1"/>
    </xf>
    <xf numFmtId="0" fontId="4" fillId="0" borderId="0" xfId="0" applyFont="1"/>
    <xf numFmtId="0" fontId="90" fillId="12" borderId="13" xfId="0" applyFont="1" applyFill="1" applyBorder="1" applyAlignment="1">
      <alignment horizontal="center" vertical="center"/>
    </xf>
    <xf numFmtId="0" fontId="88" fillId="13" borderId="34" xfId="0" applyFont="1" applyFill="1" applyBorder="1" applyAlignment="1">
      <alignment horizontal="center" vertical="center" wrapText="1"/>
    </xf>
    <xf numFmtId="0" fontId="88" fillId="13" borderId="34" xfId="0" applyFont="1" applyFill="1" applyBorder="1" applyAlignment="1">
      <alignment horizontal="center" vertical="center"/>
    </xf>
    <xf numFmtId="0" fontId="89" fillId="13" borderId="34" xfId="0" applyFont="1" applyFill="1" applyBorder="1" applyAlignment="1">
      <alignment horizontal="center" vertical="center"/>
    </xf>
    <xf numFmtId="0" fontId="88" fillId="14" borderId="39" xfId="0" applyFont="1" applyFill="1" applyBorder="1" applyAlignment="1">
      <alignment horizontal="center" vertical="center"/>
    </xf>
    <xf numFmtId="0" fontId="89" fillId="14" borderId="39" xfId="0" applyFont="1" applyFill="1" applyBorder="1" applyAlignment="1">
      <alignment horizontal="center" vertical="center"/>
    </xf>
    <xf numFmtId="0" fontId="88" fillId="13" borderId="42" xfId="0" applyFont="1" applyFill="1" applyBorder="1" applyAlignment="1">
      <alignment horizontal="center" vertical="center" wrapText="1"/>
    </xf>
    <xf numFmtId="0" fontId="88" fillId="13" borderId="42" xfId="0" applyFont="1" applyFill="1" applyBorder="1" applyAlignment="1">
      <alignment horizontal="center" vertical="center"/>
    </xf>
    <xf numFmtId="0" fontId="89" fillId="13" borderId="42" xfId="0" applyFont="1" applyFill="1" applyBorder="1" applyAlignment="1">
      <alignment horizontal="center" vertical="center"/>
    </xf>
    <xf numFmtId="0" fontId="88" fillId="14" borderId="42" xfId="0" applyFont="1" applyFill="1" applyBorder="1" applyAlignment="1">
      <alignment horizontal="center" vertical="center" wrapText="1"/>
    </xf>
    <xf numFmtId="0" fontId="88" fillId="14" borderId="30" xfId="0" applyFont="1" applyFill="1" applyBorder="1" applyAlignment="1">
      <alignment horizontal="center" vertical="center"/>
    </xf>
    <xf numFmtId="0" fontId="89" fillId="14" borderId="30" xfId="0" applyFont="1" applyFill="1" applyBorder="1" applyAlignment="1">
      <alignment horizontal="center" vertical="center"/>
    </xf>
    <xf numFmtId="0" fontId="90" fillId="12" borderId="22" xfId="0" applyFont="1" applyFill="1" applyBorder="1" applyAlignment="1">
      <alignment horizontal="center" vertical="center"/>
    </xf>
    <xf numFmtId="0" fontId="88" fillId="13" borderId="41" xfId="0" applyFont="1" applyFill="1" applyBorder="1" applyAlignment="1">
      <alignment horizontal="center" vertical="center" wrapText="1"/>
    </xf>
    <xf numFmtId="0" fontId="88" fillId="14" borderId="36" xfId="0" applyFont="1" applyFill="1" applyBorder="1" applyAlignment="1">
      <alignment horizontal="center" vertical="center" wrapText="1"/>
    </xf>
    <xf numFmtId="0" fontId="88" fillId="13" borderId="33" xfId="0" applyFont="1" applyFill="1" applyBorder="1" applyAlignment="1">
      <alignment horizontal="center" vertical="center" wrapText="1"/>
    </xf>
    <xf numFmtId="0" fontId="2" fillId="0" borderId="0" xfId="0" applyFont="1"/>
    <xf numFmtId="0" fontId="0" fillId="0" borderId="4" xfId="0" applyBorder="1"/>
    <xf numFmtId="0" fontId="2" fillId="0" borderId="4" xfId="0" applyFont="1" applyBorder="1"/>
    <xf numFmtId="0" fontId="95" fillId="0" borderId="0" xfId="287" applyNumberFormat="1" applyBorder="1" applyAlignment="1">
      <alignment horizontal="center"/>
    </xf>
    <xf numFmtId="0" fontId="96" fillId="0" borderId="0" xfId="286" applyNumberFormat="1" applyFont="1" applyFill="1" applyBorder="1"/>
    <xf numFmtId="0" fontId="2" fillId="0" borderId="0" xfId="287" applyNumberFormat="1" applyFont="1" applyBorder="1" applyAlignment="1">
      <alignment horizontal="center"/>
    </xf>
    <xf numFmtId="0" fontId="96" fillId="0" borderId="0" xfId="286" applyNumberFormat="1" applyFont="1" applyBorder="1"/>
    <xf numFmtId="0" fontId="2" fillId="0" borderId="0" xfId="286" applyFont="1" applyBorder="1"/>
    <xf numFmtId="0" fontId="4" fillId="0" borderId="4" xfId="0" applyFont="1" applyBorder="1"/>
    <xf numFmtId="0" fontId="4" fillId="0" borderId="4" xfId="0" applyFont="1" applyFill="1" applyBorder="1"/>
    <xf numFmtId="0" fontId="2" fillId="0" borderId="0" xfId="286" applyNumberFormat="1" applyFont="1" applyFill="1" applyBorder="1"/>
    <xf numFmtId="0" fontId="0" fillId="18" borderId="4" xfId="0" applyFill="1" applyBorder="1"/>
    <xf numFmtId="0" fontId="4" fillId="0" borderId="4" xfId="5" applyFont="1" applyFill="1" applyBorder="1" applyAlignment="1">
      <alignment horizontal="center" vertical="center"/>
    </xf>
    <xf numFmtId="0" fontId="4" fillId="0" borderId="0" xfId="5" applyFont="1" applyFill="1" applyBorder="1" applyAlignment="1">
      <alignment horizontal="center" vertical="center"/>
    </xf>
    <xf numFmtId="1" fontId="0" fillId="16" borderId="4" xfId="0" applyNumberFormat="1" applyFill="1" applyBorder="1"/>
    <xf numFmtId="0" fontId="0" fillId="16" borderId="4" xfId="0" applyFill="1" applyBorder="1"/>
    <xf numFmtId="1" fontId="2" fillId="0" borderId="4" xfId="0" applyNumberFormat="1" applyFont="1" applyBorder="1" applyAlignment="1">
      <alignment horizontal="center" vertical="center"/>
    </xf>
    <xf numFmtId="168" fontId="2" fillId="0" borderId="4" xfId="1" applyNumberFormat="1" applyFont="1" applyBorder="1" applyAlignment="1">
      <alignment horizontal="center" vertical="center"/>
    </xf>
    <xf numFmtId="0" fontId="4" fillId="0" borderId="29" xfId="5" applyFont="1" applyFill="1" applyBorder="1" applyAlignment="1">
      <alignment horizontal="center" vertical="center"/>
    </xf>
    <xf numFmtId="0" fontId="4" fillId="0" borderId="46" xfId="5" applyFont="1" applyFill="1" applyBorder="1" applyAlignment="1">
      <alignment horizontal="center" vertical="center"/>
    </xf>
    <xf numFmtId="170" fontId="4" fillId="0" borderId="46" xfId="1" applyNumberFormat="1" applyFont="1" applyFill="1" applyBorder="1" applyAlignment="1">
      <alignment horizontal="center" vertical="center"/>
    </xf>
    <xf numFmtId="0" fontId="4" fillId="0" borderId="46" xfId="5" applyNumberFormat="1" applyFont="1" applyFill="1" applyBorder="1" applyAlignment="1">
      <alignment horizontal="center" vertical="center"/>
    </xf>
    <xf numFmtId="0" fontId="4" fillId="0" borderId="30" xfId="5" applyFont="1" applyFill="1" applyBorder="1" applyAlignment="1">
      <alignment horizontal="center" vertical="center"/>
    </xf>
    <xf numFmtId="170" fontId="4" fillId="0" borderId="30" xfId="1" applyNumberFormat="1" applyFont="1" applyFill="1" applyBorder="1" applyAlignment="1">
      <alignment horizontal="center" vertical="center"/>
    </xf>
    <xf numFmtId="0" fontId="4" fillId="0" borderId="30" xfId="5" applyNumberFormat="1" applyFont="1" applyFill="1" applyBorder="1" applyAlignment="1">
      <alignment horizontal="center" vertical="center"/>
    </xf>
    <xf numFmtId="0" fontId="103" fillId="23" borderId="0" xfId="0" applyFont="1" applyFill="1"/>
    <xf numFmtId="170" fontId="4" fillId="0" borderId="32" xfId="1" applyNumberFormat="1" applyFont="1" applyFill="1" applyBorder="1" applyAlignment="1">
      <alignment horizontal="center" vertical="center"/>
    </xf>
    <xf numFmtId="0" fontId="4" fillId="0" borderId="32" xfId="5" applyNumberFormat="1" applyFont="1" applyFill="1" applyBorder="1" applyAlignment="1">
      <alignment horizontal="center" vertical="center"/>
    </xf>
    <xf numFmtId="170" fontId="4" fillId="0" borderId="42" xfId="1" applyNumberFormat="1" applyFont="1" applyFill="1" applyBorder="1" applyAlignment="1">
      <alignment horizontal="center" vertical="center"/>
    </xf>
    <xf numFmtId="170" fontId="4" fillId="0" borderId="6" xfId="1" applyNumberFormat="1" applyFont="1" applyFill="1" applyBorder="1" applyAlignment="1">
      <alignment horizontal="center" vertical="center"/>
    </xf>
    <xf numFmtId="0" fontId="4" fillId="0" borderId="32" xfId="5" applyFont="1" applyFill="1" applyBorder="1" applyAlignment="1">
      <alignment horizontal="center" vertical="center"/>
    </xf>
    <xf numFmtId="0" fontId="4" fillId="0" borderId="42" xfId="5" applyFont="1" applyFill="1" applyBorder="1" applyAlignment="1">
      <alignment horizontal="center" vertical="center"/>
    </xf>
    <xf numFmtId="0" fontId="4" fillId="0" borderId="42" xfId="5" applyNumberFormat="1" applyFont="1" applyFill="1" applyBorder="1" applyAlignment="1">
      <alignment horizontal="center" vertical="center"/>
    </xf>
    <xf numFmtId="0" fontId="4" fillId="24" borderId="0" xfId="5" applyFont="1" applyFill="1" applyBorder="1" applyAlignment="1">
      <alignment horizontal="center" vertical="center"/>
    </xf>
    <xf numFmtId="170" fontId="4" fillId="24" borderId="0" xfId="1" applyNumberFormat="1" applyFont="1" applyFill="1" applyBorder="1" applyAlignment="1">
      <alignment horizontal="center" vertical="center"/>
    </xf>
    <xf numFmtId="0" fontId="4" fillId="24" borderId="0" xfId="5" applyNumberFormat="1" applyFont="1" applyFill="1" applyBorder="1" applyAlignment="1">
      <alignment horizontal="center" vertical="center"/>
    </xf>
    <xf numFmtId="0" fontId="42" fillId="0" borderId="29" xfId="0" applyFont="1" applyFill="1" applyBorder="1" applyAlignment="1">
      <alignment horizontal="center" vertical="center" wrapText="1"/>
    </xf>
    <xf numFmtId="172" fontId="4" fillId="0" borderId="0" xfId="1" applyNumberFormat="1" applyFont="1" applyFill="1" applyBorder="1" applyAlignment="1">
      <alignment horizontal="right" indent="1"/>
    </xf>
    <xf numFmtId="0" fontId="100" fillId="0" borderId="4" xfId="5" applyFont="1" applyFill="1" applyBorder="1" applyAlignment="1">
      <alignment horizontal="center" vertical="center"/>
    </xf>
    <xf numFmtId="3" fontId="2" fillId="0" borderId="3" xfId="5" applyNumberFormat="1" applyFont="1" applyFill="1" applyBorder="1" applyAlignment="1">
      <alignment horizontal="center" vertical="center"/>
    </xf>
    <xf numFmtId="197" fontId="4" fillId="0" borderId="46" xfId="5" applyNumberFormat="1" applyFont="1" applyFill="1" applyBorder="1" applyAlignment="1">
      <alignment horizontal="center" vertical="center"/>
    </xf>
    <xf numFmtId="197" fontId="4" fillId="22" borderId="46" xfId="5" applyNumberFormat="1" applyFont="1" applyFill="1" applyBorder="1" applyAlignment="1">
      <alignment horizontal="center" vertical="center"/>
    </xf>
    <xf numFmtId="1" fontId="4" fillId="0" borderId="46" xfId="5" applyNumberFormat="1" applyFont="1" applyFill="1" applyBorder="1" applyAlignment="1">
      <alignment horizontal="center" vertical="center"/>
    </xf>
    <xf numFmtId="1" fontId="4" fillId="22" borderId="46" xfId="5" applyNumberFormat="1" applyFont="1" applyFill="1" applyBorder="1" applyAlignment="1">
      <alignment horizontal="center" vertical="center"/>
    </xf>
    <xf numFmtId="197" fontId="4" fillId="17" borderId="46" xfId="5" applyNumberFormat="1" applyFont="1" applyFill="1" applyBorder="1" applyAlignment="1">
      <alignment horizontal="center" vertical="center"/>
    </xf>
    <xf numFmtId="1" fontId="4" fillId="0" borderId="30" xfId="5" applyNumberFormat="1" applyFont="1" applyFill="1" applyBorder="1" applyAlignment="1">
      <alignment horizontal="center" vertical="center"/>
    </xf>
    <xf numFmtId="197" fontId="4" fillId="0" borderId="30" xfId="5" applyNumberFormat="1" applyFont="1" applyFill="1" applyBorder="1" applyAlignment="1">
      <alignment horizontal="center" vertical="center"/>
    </xf>
    <xf numFmtId="0" fontId="4" fillId="24" borderId="23" xfId="5" applyFont="1" applyFill="1" applyBorder="1" applyAlignment="1">
      <alignment horizontal="center" vertical="center"/>
    </xf>
    <xf numFmtId="197" fontId="4" fillId="0" borderId="42" xfId="5" applyNumberFormat="1" applyFont="1" applyFill="1" applyBorder="1" applyAlignment="1">
      <alignment horizontal="center" vertical="center"/>
    </xf>
    <xf numFmtId="172" fontId="4" fillId="19" borderId="42" xfId="5" applyNumberFormat="1" applyFont="1" applyFill="1" applyBorder="1" applyAlignment="1">
      <alignment horizontal="center" vertical="center"/>
    </xf>
    <xf numFmtId="197" fontId="4" fillId="0" borderId="32" xfId="5" applyNumberFormat="1" applyFont="1" applyFill="1" applyBorder="1" applyAlignment="1">
      <alignment horizontal="center" vertical="center"/>
    </xf>
    <xf numFmtId="197" fontId="4" fillId="24" borderId="0" xfId="5" applyNumberFormat="1" applyFont="1" applyFill="1" applyBorder="1" applyAlignment="1">
      <alignment horizontal="center" vertical="center"/>
    </xf>
    <xf numFmtId="197" fontId="4" fillId="22" borderId="42" xfId="5" applyNumberFormat="1" applyFont="1" applyFill="1" applyBorder="1" applyAlignment="1">
      <alignment horizontal="center" vertical="center"/>
    </xf>
    <xf numFmtId="197" fontId="4" fillId="0" borderId="6" xfId="5" applyNumberFormat="1" applyFont="1" applyFill="1" applyBorder="1" applyAlignment="1">
      <alignment horizontal="center" vertical="center"/>
    </xf>
    <xf numFmtId="0" fontId="4" fillId="0" borderId="2" xfId="5" applyFont="1" applyFill="1" applyBorder="1" applyAlignment="1">
      <alignment horizontal="center" vertical="center"/>
    </xf>
    <xf numFmtId="0" fontId="4" fillId="0" borderId="7" xfId="5"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168" fontId="102" fillId="21" borderId="4" xfId="1" applyNumberFormat="1" applyFont="1" applyFill="1" applyBorder="1" applyAlignment="1">
      <alignment horizontal="center" vertical="center"/>
    </xf>
    <xf numFmtId="168" fontId="102" fillId="0" borderId="4" xfId="1" applyNumberFormat="1" applyFont="1" applyFill="1" applyBorder="1" applyAlignment="1">
      <alignment horizontal="center" vertical="center"/>
    </xf>
    <xf numFmtId="168" fontId="102" fillId="16" borderId="4" xfId="1" applyNumberFormat="1" applyFont="1" applyFill="1" applyBorder="1" applyAlignment="1">
      <alignment horizontal="center" vertical="center"/>
    </xf>
    <xf numFmtId="205" fontId="102" fillId="0" borderId="0" xfId="1" applyNumberFormat="1" applyFont="1" applyFill="1" applyBorder="1" applyAlignment="1">
      <alignment horizontal="center" vertical="center"/>
    </xf>
    <xf numFmtId="0" fontId="2" fillId="0" borderId="45" xfId="5" applyFont="1" applyFill="1" applyBorder="1" applyAlignment="1">
      <alignment horizontal="center" vertical="center"/>
    </xf>
    <xf numFmtId="0" fontId="4" fillId="0" borderId="44" xfId="0" applyFont="1" applyBorder="1" applyAlignment="1">
      <alignment horizontal="center" vertical="center"/>
    </xf>
    <xf numFmtId="0" fontId="2" fillId="0" borderId="44" xfId="5" applyFont="1" applyFill="1" applyBorder="1" applyAlignment="1">
      <alignment horizontal="center" vertical="center"/>
    </xf>
    <xf numFmtId="0" fontId="91" fillId="24" borderId="16" xfId="5" applyFont="1" applyFill="1" applyBorder="1" applyAlignment="1">
      <alignment horizontal="center" vertical="center"/>
    </xf>
    <xf numFmtId="0" fontId="2" fillId="24" borderId="0" xfId="5" applyFont="1" applyFill="1" applyBorder="1" applyAlignment="1">
      <alignment horizontal="center" vertical="center"/>
    </xf>
    <xf numFmtId="168" fontId="2" fillId="24" borderId="0" xfId="1" applyNumberFormat="1" applyFont="1" applyFill="1" applyBorder="1" applyAlignment="1">
      <alignment horizontal="center" vertical="center"/>
    </xf>
    <xf numFmtId="168" fontId="2" fillId="24" borderId="23" xfId="1" applyNumberFormat="1" applyFont="1" applyFill="1" applyBorder="1" applyAlignment="1">
      <alignment horizontal="center" vertical="center"/>
    </xf>
    <xf numFmtId="0" fontId="4" fillId="0" borderId="29" xfId="0" applyFont="1" applyBorder="1" applyAlignment="1">
      <alignment horizontal="center" vertical="center" wrapText="1"/>
    </xf>
    <xf numFmtId="0" fontId="4" fillId="0" borderId="29" xfId="0" applyFont="1" applyBorder="1" applyAlignment="1">
      <alignment horizontal="center" vertical="center"/>
    </xf>
    <xf numFmtId="164" fontId="4" fillId="20" borderId="46" xfId="0" applyNumberFormat="1" applyFont="1" applyFill="1" applyBorder="1" applyAlignment="1">
      <alignment horizontal="center" vertical="center"/>
    </xf>
    <xf numFmtId="168" fontId="101" fillId="0" borderId="46" xfId="5" applyNumberFormat="1" applyFont="1" applyFill="1" applyBorder="1" applyAlignment="1">
      <alignment horizontal="center" vertical="center"/>
    </xf>
    <xf numFmtId="164" fontId="4" fillId="0" borderId="46" xfId="0" applyNumberFormat="1" applyFont="1" applyBorder="1" applyAlignment="1">
      <alignment horizontal="center" vertical="center"/>
    </xf>
    <xf numFmtId="168" fontId="4" fillId="0" borderId="46" xfId="5" applyNumberFormat="1" applyFont="1" applyFill="1" applyBorder="1" applyAlignment="1">
      <alignment horizontal="center" vertical="center"/>
    </xf>
    <xf numFmtId="164" fontId="4" fillId="0" borderId="46" xfId="0" applyNumberFormat="1" applyFont="1" applyFill="1" applyBorder="1" applyAlignment="1">
      <alignment horizontal="center" vertical="center"/>
    </xf>
    <xf numFmtId="164" fontId="4" fillId="0" borderId="30" xfId="0" applyNumberFormat="1" applyFont="1" applyBorder="1" applyAlignment="1">
      <alignment horizontal="center" vertical="center"/>
    </xf>
    <xf numFmtId="168" fontId="4" fillId="0" borderId="30" xfId="5" applyNumberFormat="1" applyFont="1" applyFill="1" applyBorder="1" applyAlignment="1">
      <alignment horizontal="center" vertical="center"/>
    </xf>
    <xf numFmtId="171" fontId="4" fillId="24" borderId="0" xfId="5" applyNumberFormat="1" applyFont="1" applyFill="1" applyBorder="1" applyAlignment="1">
      <alignment horizontal="center" vertical="center"/>
    </xf>
    <xf numFmtId="164" fontId="4" fillId="20" borderId="42" xfId="0" applyNumberFormat="1" applyFont="1" applyFill="1" applyBorder="1" applyAlignment="1">
      <alignment horizontal="center" vertical="center"/>
    </xf>
    <xf numFmtId="168" fontId="4" fillId="19" borderId="46" xfId="5" applyNumberFormat="1" applyFont="1" applyFill="1" applyBorder="1" applyAlignment="1">
      <alignment horizontal="center" vertical="center"/>
    </xf>
    <xf numFmtId="164" fontId="4" fillId="0" borderId="32" xfId="0" applyNumberFormat="1" applyFont="1" applyFill="1" applyBorder="1" applyAlignment="1">
      <alignment horizontal="center" vertical="center"/>
    </xf>
    <xf numFmtId="164" fontId="4" fillId="24" borderId="0" xfId="0" applyNumberFormat="1" applyFont="1" applyFill="1" applyBorder="1" applyAlignment="1">
      <alignment horizontal="center" vertical="center"/>
    </xf>
    <xf numFmtId="0" fontId="2" fillId="0" borderId="4" xfId="5" applyFont="1" applyFill="1" applyBorder="1" applyAlignment="1">
      <alignment horizontal="center" vertical="center"/>
    </xf>
    <xf numFmtId="0" fontId="4" fillId="0" borderId="16" xfId="0" applyFont="1" applyBorder="1" applyAlignment="1">
      <alignment horizontal="center" vertical="center"/>
    </xf>
    <xf numFmtId="0" fontId="2" fillId="0" borderId="0" xfId="5" applyFont="1" applyFill="1" applyBorder="1" applyAlignment="1">
      <alignment horizontal="center" vertical="center"/>
    </xf>
    <xf numFmtId="0" fontId="2" fillId="0" borderId="16" xfId="5" applyFont="1" applyFill="1" applyBorder="1" applyAlignment="1">
      <alignment horizontal="center" vertical="center"/>
    </xf>
    <xf numFmtId="168" fontId="102" fillId="22" borderId="4" xfId="1" applyNumberFormat="1" applyFont="1" applyFill="1" applyBorder="1" applyAlignment="1">
      <alignment horizontal="center" vertical="center"/>
    </xf>
    <xf numFmtId="0" fontId="102" fillId="24" borderId="16" xfId="5" applyFont="1" applyFill="1" applyBorder="1" applyAlignment="1">
      <alignment horizontal="center" vertical="center"/>
    </xf>
    <xf numFmtId="0" fontId="102" fillId="24" borderId="0" xfId="5" applyFont="1" applyFill="1" applyBorder="1" applyAlignment="1">
      <alignment horizontal="center" vertical="center"/>
    </xf>
    <xf numFmtId="168" fontId="102" fillId="24" borderId="0" xfId="1" applyNumberFormat="1" applyFont="1" applyFill="1" applyBorder="1" applyAlignment="1">
      <alignment horizontal="center" vertical="center"/>
    </xf>
    <xf numFmtId="168" fontId="102" fillId="24" borderId="23" xfId="1" applyNumberFormat="1" applyFont="1" applyFill="1" applyBorder="1" applyAlignment="1">
      <alignment horizontal="center" vertical="center"/>
    </xf>
    <xf numFmtId="168" fontId="101" fillId="17" borderId="46" xfId="5" applyNumberFormat="1" applyFont="1" applyFill="1" applyBorder="1" applyAlignment="1">
      <alignment horizontal="center" vertical="center"/>
    </xf>
    <xf numFmtId="164" fontId="4" fillId="0" borderId="30" xfId="0" applyNumberFormat="1" applyFont="1" applyFill="1" applyBorder="1" applyAlignment="1">
      <alignment horizontal="center" vertical="center"/>
    </xf>
    <xf numFmtId="172" fontId="4" fillId="0" borderId="0" xfId="1" applyNumberFormat="1" applyFont="1" applyFill="1" applyBorder="1" applyAlignment="1">
      <alignment horizontal="center" vertical="center"/>
    </xf>
    <xf numFmtId="197" fontId="103" fillId="25" borderId="46" xfId="5" applyNumberFormat="1" applyFont="1" applyFill="1" applyBorder="1" applyAlignment="1">
      <alignment horizontal="center" vertical="center"/>
    </xf>
    <xf numFmtId="197" fontId="4" fillId="25" borderId="42" xfId="5" applyNumberFormat="1" applyFont="1" applyFill="1" applyBorder="1" applyAlignment="1">
      <alignment horizontal="center" vertical="center"/>
    </xf>
    <xf numFmtId="0" fontId="4" fillId="0" borderId="0" xfId="0" applyFont="1" applyAlignment="1">
      <alignment horizontal="right"/>
    </xf>
    <xf numFmtId="1" fontId="0" fillId="0" borderId="0" xfId="0" applyNumberFormat="1"/>
    <xf numFmtId="1" fontId="92" fillId="0" borderId="0" xfId="0" applyNumberFormat="1" applyFont="1"/>
    <xf numFmtId="0" fontId="88" fillId="0" borderId="0" xfId="0" applyFont="1" applyFill="1" applyBorder="1" applyAlignment="1">
      <alignment horizontal="center" vertical="center"/>
    </xf>
    <xf numFmtId="0" fontId="88" fillId="0" borderId="0" xfId="0" applyFont="1" applyFill="1" applyBorder="1" applyAlignment="1">
      <alignment horizontal="center" vertical="center" wrapText="1"/>
    </xf>
    <xf numFmtId="0" fontId="89" fillId="0" borderId="0" xfId="0" applyFont="1" applyFill="1" applyBorder="1" applyAlignment="1">
      <alignment horizontal="center" vertical="center"/>
    </xf>
    <xf numFmtId="1" fontId="103" fillId="23" borderId="0" xfId="0" applyNumberFormat="1" applyFont="1" applyFill="1"/>
    <xf numFmtId="0" fontId="2" fillId="0" borderId="6" xfId="0" applyFont="1" applyBorder="1"/>
    <xf numFmtId="0" fontId="2" fillId="0" borderId="0" xfId="0" applyFont="1" applyBorder="1"/>
    <xf numFmtId="0" fontId="4" fillId="15" borderId="4" xfId="0" applyFont="1" applyFill="1" applyBorder="1"/>
    <xf numFmtId="1" fontId="4" fillId="0" borderId="0" xfId="0" applyNumberFormat="1" applyFont="1"/>
    <xf numFmtId="0" fontId="4" fillId="15" borderId="0" xfId="0" applyFont="1" applyFill="1"/>
    <xf numFmtId="168" fontId="4" fillId="21" borderId="4" xfId="1" applyNumberFormat="1" applyFont="1" applyFill="1" applyBorder="1"/>
    <xf numFmtId="168" fontId="4" fillId="0" borderId="4" xfId="1" applyNumberFormat="1" applyFont="1" applyFill="1" applyBorder="1"/>
    <xf numFmtId="168" fontId="4" fillId="16" borderId="4" xfId="1" applyNumberFormat="1" applyFont="1" applyFill="1" applyBorder="1"/>
    <xf numFmtId="0" fontId="90" fillId="26" borderId="13" xfId="0" applyFont="1" applyFill="1" applyBorder="1" applyAlignment="1">
      <alignment horizontal="center" vertical="center"/>
    </xf>
    <xf numFmtId="0" fontId="90" fillId="26" borderId="14" xfId="0" applyFont="1" applyFill="1" applyBorder="1" applyAlignment="1">
      <alignment horizontal="center" vertical="center" wrapText="1"/>
    </xf>
    <xf numFmtId="0" fontId="88" fillId="27" borderId="34" xfId="0" applyFont="1" applyFill="1" applyBorder="1" applyAlignment="1">
      <alignment horizontal="center" vertical="center" wrapText="1"/>
    </xf>
    <xf numFmtId="0" fontId="88" fillId="27" borderId="34" xfId="0" applyFont="1" applyFill="1" applyBorder="1" applyAlignment="1">
      <alignment horizontal="center" vertical="center"/>
    </xf>
    <xf numFmtId="0" fontId="89" fillId="27" borderId="34" xfId="0" applyFont="1" applyFill="1" applyBorder="1" applyAlignment="1">
      <alignment horizontal="center" vertical="center"/>
    </xf>
    <xf numFmtId="0" fontId="88" fillId="27" borderId="41" xfId="0" applyFont="1" applyFill="1" applyBorder="1" applyAlignment="1">
      <alignment horizontal="center" vertical="center" wrapText="1"/>
    </xf>
    <xf numFmtId="0" fontId="88" fillId="27" borderId="42" xfId="0" applyFont="1" applyFill="1" applyBorder="1" applyAlignment="1">
      <alignment horizontal="center" vertical="center" wrapText="1"/>
    </xf>
    <xf numFmtId="0" fontId="88" fillId="27" borderId="42" xfId="0" applyFont="1" applyFill="1" applyBorder="1" applyAlignment="1">
      <alignment horizontal="center" vertical="center"/>
    </xf>
    <xf numFmtId="0" fontId="89" fillId="27" borderId="42" xfId="0" applyFont="1" applyFill="1" applyBorder="1" applyAlignment="1">
      <alignment horizontal="center" vertical="center"/>
    </xf>
    <xf numFmtId="3" fontId="88" fillId="27" borderId="42" xfId="0" applyNumberFormat="1" applyFont="1" applyFill="1" applyBorder="1" applyAlignment="1">
      <alignment horizontal="center" vertical="center"/>
    </xf>
    <xf numFmtId="3" fontId="89" fillId="27" borderId="48" xfId="0" applyNumberFormat="1" applyFont="1" applyFill="1" applyBorder="1" applyAlignment="1">
      <alignment horizontal="center" vertical="center"/>
    </xf>
    <xf numFmtId="0" fontId="88" fillId="0" borderId="36" xfId="0" applyFont="1" applyFill="1" applyBorder="1" applyAlignment="1">
      <alignment horizontal="center" vertical="center" wrapText="1"/>
    </xf>
    <xf numFmtId="0" fontId="88" fillId="0" borderId="42" xfId="0" applyFont="1" applyFill="1" applyBorder="1" applyAlignment="1">
      <alignment horizontal="center" vertical="center" wrapText="1"/>
    </xf>
    <xf numFmtId="0" fontId="88" fillId="0" borderId="30" xfId="0" applyFont="1" applyFill="1" applyBorder="1" applyAlignment="1">
      <alignment horizontal="center" vertical="center"/>
    </xf>
    <xf numFmtId="0" fontId="89" fillId="0" borderId="30" xfId="0" applyFont="1" applyFill="1" applyBorder="1" applyAlignment="1">
      <alignment horizontal="center" vertical="center"/>
    </xf>
    <xf numFmtId="3" fontId="88" fillId="0" borderId="30" xfId="0" applyNumberFormat="1" applyFont="1" applyFill="1" applyBorder="1" applyAlignment="1">
      <alignment horizontal="center" vertical="center"/>
    </xf>
    <xf numFmtId="3" fontId="89" fillId="0" borderId="37" xfId="0" applyNumberFormat="1" applyFont="1" applyFill="1" applyBorder="1" applyAlignment="1">
      <alignment horizontal="center" vertical="center"/>
    </xf>
    <xf numFmtId="0" fontId="88" fillId="27" borderId="33" xfId="0" applyFont="1" applyFill="1" applyBorder="1" applyAlignment="1">
      <alignment horizontal="center" vertical="center" wrapText="1"/>
    </xf>
    <xf numFmtId="3" fontId="88" fillId="27" borderId="34" xfId="0" applyNumberFormat="1" applyFont="1" applyFill="1" applyBorder="1" applyAlignment="1">
      <alignment horizontal="center" vertical="center"/>
    </xf>
    <xf numFmtId="3" fontId="89" fillId="27" borderId="35" xfId="0" applyNumberFormat="1" applyFont="1" applyFill="1" applyBorder="1" applyAlignment="1">
      <alignment horizontal="center" vertical="center"/>
    </xf>
    <xf numFmtId="0" fontId="88" fillId="27" borderId="38" xfId="0" applyFont="1" applyFill="1" applyBorder="1" applyAlignment="1">
      <alignment horizontal="center" vertical="center"/>
    </xf>
    <xf numFmtId="0" fontId="88" fillId="27" borderId="39" xfId="0" applyFont="1" applyFill="1" applyBorder="1" applyAlignment="1">
      <alignment horizontal="center" vertical="center" wrapText="1"/>
    </xf>
    <xf numFmtId="0" fontId="88" fillId="27" borderId="39" xfId="0" applyFont="1" applyFill="1" applyBorder="1" applyAlignment="1">
      <alignment horizontal="center" vertical="center"/>
    </xf>
    <xf numFmtId="0" fontId="89" fillId="27" borderId="39" xfId="0" applyFont="1" applyFill="1" applyBorder="1" applyAlignment="1">
      <alignment horizontal="center" vertical="center"/>
    </xf>
    <xf numFmtId="3" fontId="88" fillId="27" borderId="39" xfId="0" applyNumberFormat="1" applyFont="1" applyFill="1" applyBorder="1" applyAlignment="1">
      <alignment horizontal="center" vertical="center"/>
    </xf>
    <xf numFmtId="3" fontId="89" fillId="27" borderId="40" xfId="0" applyNumberFormat="1" applyFont="1" applyFill="1" applyBorder="1" applyAlignment="1">
      <alignment horizontal="center" vertical="center"/>
    </xf>
    <xf numFmtId="0" fontId="90" fillId="12" borderId="12" xfId="0" applyFont="1" applyFill="1" applyBorder="1" applyAlignment="1">
      <alignment horizontal="center" vertical="center"/>
    </xf>
    <xf numFmtId="0" fontId="90" fillId="12" borderId="14" xfId="0" applyFont="1" applyFill="1" applyBorder="1" applyAlignment="1">
      <alignment horizontal="center" vertical="center" wrapText="1"/>
    </xf>
    <xf numFmtId="3" fontId="88" fillId="13" borderId="42" xfId="0" applyNumberFormat="1" applyFont="1" applyFill="1" applyBorder="1" applyAlignment="1">
      <alignment horizontal="center" vertical="center"/>
    </xf>
    <xf numFmtId="3" fontId="89" fillId="13" borderId="48" xfId="0" applyNumberFormat="1" applyFont="1" applyFill="1" applyBorder="1" applyAlignment="1">
      <alignment horizontal="center" vertical="center"/>
    </xf>
    <xf numFmtId="3" fontId="88" fillId="14" borderId="30" xfId="0" applyNumberFormat="1" applyFont="1" applyFill="1" applyBorder="1" applyAlignment="1">
      <alignment horizontal="center" vertical="center"/>
    </xf>
    <xf numFmtId="3" fontId="89" fillId="14" borderId="37" xfId="0" applyNumberFormat="1" applyFont="1" applyFill="1" applyBorder="1" applyAlignment="1">
      <alignment horizontal="center" vertical="center"/>
    </xf>
    <xf numFmtId="3" fontId="88" fillId="13" borderId="34" xfId="0" applyNumberFormat="1" applyFont="1" applyFill="1" applyBorder="1" applyAlignment="1">
      <alignment horizontal="center" vertical="center"/>
    </xf>
    <xf numFmtId="3" fontId="89" fillId="13" borderId="35" xfId="0" applyNumberFormat="1" applyFont="1" applyFill="1" applyBorder="1" applyAlignment="1">
      <alignment horizontal="center" vertical="center"/>
    </xf>
    <xf numFmtId="0" fontId="90" fillId="12" borderId="38" xfId="0" applyFont="1" applyFill="1" applyBorder="1" applyAlignment="1">
      <alignment horizontal="center" vertical="center"/>
    </xf>
    <xf numFmtId="0" fontId="90" fillId="12" borderId="39" xfId="0" applyFont="1" applyFill="1" applyBorder="1" applyAlignment="1">
      <alignment horizontal="center" vertical="center" wrapText="1"/>
    </xf>
    <xf numFmtId="0" fontId="90" fillId="12" borderId="39" xfId="0" applyFont="1" applyFill="1" applyBorder="1" applyAlignment="1">
      <alignment horizontal="center" vertical="center"/>
    </xf>
    <xf numFmtId="1" fontId="90" fillId="12" borderId="39" xfId="0" applyNumberFormat="1" applyFont="1" applyFill="1" applyBorder="1" applyAlignment="1">
      <alignment horizontal="center" vertical="center"/>
    </xf>
    <xf numFmtId="1" fontId="90" fillId="12" borderId="40" xfId="0" applyNumberFormat="1" applyFont="1" applyFill="1" applyBorder="1" applyAlignment="1">
      <alignment horizontal="center" vertical="center"/>
    </xf>
    <xf numFmtId="168" fontId="90" fillId="12" borderId="39" xfId="1" applyNumberFormat="1" applyFont="1" applyFill="1" applyBorder="1" applyAlignment="1">
      <alignment horizontal="center" vertical="center"/>
    </xf>
    <xf numFmtId="0" fontId="90" fillId="12" borderId="4" xfId="0" applyFont="1" applyFill="1" applyBorder="1"/>
    <xf numFmtId="9" fontId="88" fillId="13" borderId="4" xfId="2" applyNumberFormat="1" applyFont="1" applyFill="1" applyBorder="1"/>
    <xf numFmtId="9" fontId="88" fillId="13" borderId="3" xfId="2" applyNumberFormat="1" applyFont="1" applyFill="1" applyBorder="1"/>
    <xf numFmtId="9" fontId="88" fillId="14" borderId="4" xfId="2" applyNumberFormat="1" applyFont="1" applyFill="1" applyBorder="1"/>
    <xf numFmtId="9" fontId="88" fillId="14" borderId="3" xfId="2" applyNumberFormat="1" applyFont="1" applyFill="1" applyBorder="1"/>
    <xf numFmtId="9" fontId="90" fillId="12" borderId="4" xfId="0" applyNumberFormat="1" applyFont="1" applyFill="1" applyBorder="1"/>
    <xf numFmtId="9" fontId="90" fillId="12" borderId="3" xfId="0" applyNumberFormat="1" applyFont="1" applyFill="1" applyBorder="1"/>
    <xf numFmtId="10" fontId="88" fillId="13" borderId="4" xfId="2" applyNumberFormat="1" applyFont="1" applyFill="1" applyBorder="1"/>
    <xf numFmtId="10" fontId="88" fillId="13" borderId="3" xfId="2" applyNumberFormat="1" applyFont="1" applyFill="1" applyBorder="1"/>
    <xf numFmtId="10" fontId="88" fillId="14" borderId="4" xfId="2" applyNumberFormat="1" applyFont="1" applyFill="1" applyBorder="1"/>
    <xf numFmtId="10" fontId="88" fillId="14" borderId="3" xfId="2" applyNumberFormat="1" applyFont="1" applyFill="1" applyBorder="1"/>
    <xf numFmtId="0" fontId="90" fillId="26" borderId="12" xfId="0" applyNumberFormat="1" applyFont="1" applyFill="1" applyBorder="1" applyAlignment="1">
      <alignment horizontal="center" vertical="center"/>
    </xf>
    <xf numFmtId="0" fontId="90" fillId="26" borderId="13" xfId="0" applyNumberFormat="1" applyFont="1" applyFill="1" applyBorder="1" applyAlignment="1">
      <alignment horizontal="center" vertical="center"/>
    </xf>
    <xf numFmtId="0" fontId="2" fillId="0" borderId="0" xfId="5" applyFont="1" applyFill="1" applyBorder="1" applyAlignment="1">
      <alignment vertical="center"/>
    </xf>
    <xf numFmtId="0" fontId="90" fillId="28" borderId="47" xfId="5" applyFont="1" applyFill="1" applyBorder="1" applyAlignment="1">
      <alignment horizontal="center" vertical="center"/>
    </xf>
    <xf numFmtId="0" fontId="90" fillId="28" borderId="28" xfId="5" applyFont="1" applyFill="1" applyBorder="1" applyAlignment="1">
      <alignment horizontal="center" vertical="center"/>
    </xf>
    <xf numFmtId="0" fontId="90" fillId="28" borderId="31" xfId="5" applyFont="1" applyFill="1" applyBorder="1" applyAlignment="1">
      <alignment horizontal="center" vertical="center"/>
    </xf>
    <xf numFmtId="3" fontId="4" fillId="0" borderId="4" xfId="5" applyNumberFormat="1" applyFont="1" applyFill="1" applyBorder="1" applyAlignment="1">
      <alignment horizontal="center" vertical="center"/>
    </xf>
    <xf numFmtId="3" fontId="4" fillId="0" borderId="4" xfId="0" applyNumberFormat="1" applyFont="1" applyFill="1" applyBorder="1"/>
    <xf numFmtId="0" fontId="2" fillId="0" borderId="4" xfId="0" applyFont="1" applyBorder="1" applyAlignment="1">
      <alignment horizontal="center" vertical="center"/>
    </xf>
    <xf numFmtId="3" fontId="4" fillId="16" borderId="4" xfId="5" applyNumberFormat="1" applyFont="1" applyFill="1" applyBorder="1" applyAlignment="1">
      <alignment horizontal="center" vertical="center"/>
    </xf>
    <xf numFmtId="168" fontId="4" fillId="0" borderId="2" xfId="1" applyNumberFormat="1" applyFont="1" applyFill="1" applyBorder="1"/>
    <xf numFmtId="3" fontId="4" fillId="0" borderId="3" xfId="0" applyNumberFormat="1" applyFont="1" applyFill="1" applyBorder="1"/>
    <xf numFmtId="168" fontId="4" fillId="21" borderId="3" xfId="1" applyNumberFormat="1" applyFont="1" applyFill="1" applyBorder="1"/>
    <xf numFmtId="0" fontId="2" fillId="0" borderId="5" xfId="0" applyFont="1" applyBorder="1" applyAlignment="1">
      <alignment horizontal="center" vertical="center"/>
    </xf>
    <xf numFmtId="168" fontId="4" fillId="0" borderId="3" xfId="1" applyNumberFormat="1" applyFont="1" applyFill="1" applyBorder="1"/>
    <xf numFmtId="0" fontId="4" fillId="0" borderId="0" xfId="0" applyFont="1" applyBorder="1" applyAlignment="1">
      <alignment horizontal="center" vertical="center"/>
    </xf>
    <xf numFmtId="0" fontId="0" fillId="0" borderId="0" xfId="0" applyFill="1"/>
    <xf numFmtId="1" fontId="104" fillId="0" borderId="0" xfId="0" applyNumberFormat="1" applyFont="1"/>
    <xf numFmtId="0" fontId="103" fillId="20" borderId="0" xfId="0" applyFont="1" applyFill="1"/>
    <xf numFmtId="168" fontId="4" fillId="0" borderId="0" xfId="1" applyNumberFormat="1" applyFont="1" applyAlignment="1">
      <alignment horizontal="center" vertical="center"/>
    </xf>
    <xf numFmtId="0" fontId="90" fillId="28" borderId="4" xfId="5" applyFont="1" applyFill="1" applyBorder="1" applyAlignment="1">
      <alignment horizontal="center" vertical="center"/>
    </xf>
    <xf numFmtId="168" fontId="4" fillId="0" borderId="4" xfId="0" applyNumberFormat="1" applyFont="1" applyBorder="1" applyAlignment="1">
      <alignment horizontal="center" vertical="center"/>
    </xf>
    <xf numFmtId="168" fontId="4" fillId="22" borderId="4" xfId="0" applyNumberFormat="1" applyFont="1" applyFill="1" applyBorder="1" applyAlignment="1">
      <alignment horizontal="center" vertical="center"/>
    </xf>
    <xf numFmtId="0" fontId="4" fillId="0" borderId="4" xfId="0" applyFont="1" applyBorder="1" applyAlignment="1">
      <alignment horizontal="center" vertical="center"/>
    </xf>
    <xf numFmtId="0" fontId="4" fillId="22" borderId="4" xfId="0" applyFont="1" applyFill="1" applyBorder="1" applyAlignment="1">
      <alignment horizontal="center" vertical="center"/>
    </xf>
    <xf numFmtId="0" fontId="0" fillId="16" borderId="0" xfId="0" applyFill="1"/>
    <xf numFmtId="1" fontId="0" fillId="16" borderId="0" xfId="0" applyNumberFormat="1" applyFill="1"/>
    <xf numFmtId="0" fontId="4" fillId="0" borderId="0" xfId="292" applyFont="1" applyFill="1" applyBorder="1" applyAlignment="1">
      <alignment horizontal="center" vertical="center" wrapText="1"/>
    </xf>
    <xf numFmtId="168" fontId="4" fillId="0" borderId="4" xfId="1" applyNumberFormat="1" applyFont="1" applyBorder="1" applyAlignment="1">
      <alignment horizontal="center" vertical="center"/>
    </xf>
    <xf numFmtId="165" fontId="4" fillId="0" borderId="4" xfId="0" applyNumberFormat="1" applyFont="1" applyBorder="1" applyAlignment="1">
      <alignment horizontal="center" vertical="center"/>
    </xf>
    <xf numFmtId="168" fontId="4" fillId="29" borderId="4" xfId="0" applyNumberFormat="1" applyFont="1" applyFill="1" applyBorder="1" applyAlignment="1">
      <alignment horizontal="center" vertical="center"/>
    </xf>
    <xf numFmtId="169" fontId="4" fillId="0" borderId="0" xfId="0" applyNumberFormat="1" applyFont="1" applyBorder="1" applyAlignment="1">
      <alignment horizontal="center" vertical="center"/>
    </xf>
    <xf numFmtId="168" fontId="4" fillId="0" borderId="0" xfId="1" applyNumberFormat="1" applyFont="1" applyBorder="1" applyAlignment="1">
      <alignment horizontal="center" vertical="center"/>
    </xf>
    <xf numFmtId="3" fontId="4" fillId="0" borderId="0" xfId="0" applyNumberFormat="1" applyFont="1" applyBorder="1" applyAlignment="1">
      <alignment horizontal="center" vertical="center"/>
    </xf>
    <xf numFmtId="168" fontId="4" fillId="0" borderId="0" xfId="0"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10" fontId="92" fillId="0" borderId="4" xfId="0" applyNumberFormat="1" applyFont="1" applyBorder="1" applyAlignment="1">
      <alignment horizontal="center" vertical="center"/>
    </xf>
    <xf numFmtId="168" fontId="4" fillId="0" borderId="4" xfId="1" applyNumberFormat="1" applyFont="1" applyFill="1" applyBorder="1" applyAlignment="1">
      <alignment horizontal="center" vertical="center"/>
    </xf>
    <xf numFmtId="3" fontId="4" fillId="0" borderId="3" xfId="5" applyNumberFormat="1" applyFont="1" applyFill="1" applyBorder="1" applyAlignment="1">
      <alignment horizontal="center" vertical="center"/>
    </xf>
    <xf numFmtId="0" fontId="2" fillId="0" borderId="4" xfId="0" applyFont="1" applyFill="1" applyBorder="1" applyAlignment="1">
      <alignment horizontal="center" vertical="center"/>
    </xf>
    <xf numFmtId="0" fontId="93" fillId="0" borderId="0" xfId="280"/>
    <xf numFmtId="0" fontId="93" fillId="0" borderId="0" xfId="280" applyAlignment="1">
      <alignment horizontal="center" vertical="center"/>
    </xf>
    <xf numFmtId="14" fontId="93" fillId="0" borderId="0" xfId="280" applyNumberFormat="1" applyAlignment="1">
      <alignment horizontal="left"/>
    </xf>
    <xf numFmtId="1" fontId="0" fillId="0" borderId="4" xfId="0" applyNumberFormat="1" applyFill="1" applyBorder="1"/>
    <xf numFmtId="10" fontId="93" fillId="0" borderId="0" xfId="2" applyNumberFormat="1" applyFont="1" applyAlignment="1">
      <alignment horizontal="center" vertical="center"/>
    </xf>
    <xf numFmtId="0" fontId="4" fillId="0" borderId="4" xfId="0" applyFont="1" applyFill="1" applyBorder="1" applyAlignment="1">
      <alignment horizontal="center" vertical="center"/>
    </xf>
    <xf numFmtId="0" fontId="0" fillId="0" borderId="4" xfId="0" applyBorder="1"/>
    <xf numFmtId="0" fontId="90" fillId="12" borderId="28" xfId="0" applyFont="1" applyFill="1" applyBorder="1" applyAlignment="1">
      <alignment horizontal="center" vertical="center"/>
    </xf>
    <xf numFmtId="0" fontId="88" fillId="14" borderId="38" xfId="0" applyFont="1" applyFill="1" applyBorder="1" applyAlignment="1">
      <alignment horizontal="center" vertical="center" wrapText="1"/>
    </xf>
    <xf numFmtId="0" fontId="88" fillId="13" borderId="70" xfId="0" applyFont="1" applyFill="1" applyBorder="1" applyAlignment="1">
      <alignment horizontal="center" vertical="center" wrapText="1"/>
    </xf>
    <xf numFmtId="0" fontId="88" fillId="14" borderId="71" xfId="0" applyFont="1" applyFill="1" applyBorder="1" applyAlignment="1">
      <alignment horizontal="center" vertical="center" wrapText="1"/>
    </xf>
    <xf numFmtId="9" fontId="89" fillId="13" borderId="35" xfId="2" applyNumberFormat="1" applyFont="1" applyFill="1" applyBorder="1" applyAlignment="1">
      <alignment horizontal="center" vertical="center"/>
    </xf>
    <xf numFmtId="9" fontId="89" fillId="13" borderId="40" xfId="2" applyNumberFormat="1" applyFont="1" applyFill="1" applyBorder="1" applyAlignment="1">
      <alignment horizontal="center" vertical="center"/>
    </xf>
    <xf numFmtId="0" fontId="88" fillId="13" borderId="43" xfId="0" applyFont="1" applyFill="1" applyBorder="1" applyAlignment="1">
      <alignment horizontal="center" vertical="center" wrapText="1"/>
    </xf>
    <xf numFmtId="0" fontId="91" fillId="24" borderId="16" xfId="5" applyFont="1" applyFill="1" applyBorder="1" applyAlignment="1">
      <alignment horizontal="left" vertical="center"/>
    </xf>
    <xf numFmtId="3" fontId="4" fillId="0" borderId="0" xfId="0" applyNumberFormat="1" applyFont="1"/>
    <xf numFmtId="9" fontId="4" fillId="0" borderId="0" xfId="2" applyFont="1"/>
    <xf numFmtId="0" fontId="0" fillId="53" borderId="3" xfId="0" applyFill="1" applyBorder="1"/>
    <xf numFmtId="0" fontId="0" fillId="53" borderId="4" xfId="0" applyFill="1" applyBorder="1"/>
    <xf numFmtId="1" fontId="0" fillId="53" borderId="4" xfId="0" applyNumberFormat="1" applyFill="1" applyBorder="1"/>
    <xf numFmtId="0" fontId="99" fillId="0" borderId="0" xfId="293" applyFont="1" applyBorder="1" applyAlignment="1">
      <alignment horizontal="center"/>
    </xf>
    <xf numFmtId="1" fontId="99" fillId="0" borderId="0" xfId="293" applyNumberFormat="1" applyFont="1" applyBorder="1" applyAlignment="1">
      <alignment horizontal="center"/>
    </xf>
    <xf numFmtId="1" fontId="0" fillId="0" borderId="0" xfId="0" applyNumberFormat="1" applyFill="1"/>
    <xf numFmtId="1" fontId="104" fillId="0" borderId="0" xfId="0" applyNumberFormat="1" applyFont="1" applyFill="1"/>
    <xf numFmtId="1" fontId="92" fillId="0" borderId="0" xfId="0" applyNumberFormat="1" applyFont="1" applyFill="1"/>
    <xf numFmtId="172" fontId="104" fillId="0" borderId="0" xfId="0" applyNumberFormat="1" applyFont="1"/>
    <xf numFmtId="0" fontId="1" fillId="0" borderId="0" xfId="0" applyFont="1" applyAlignment="1">
      <alignment horizontal="center"/>
    </xf>
    <xf numFmtId="0" fontId="2" fillId="0" borderId="0" xfId="286" applyNumberFormat="1" applyFont="1" applyFill="1" applyBorder="1" applyAlignment="1">
      <alignment horizontal="right"/>
    </xf>
    <xf numFmtId="0" fontId="2" fillId="0" borderId="4" xfId="286" applyNumberFormat="1" applyFont="1" applyFill="1" applyBorder="1"/>
    <xf numFmtId="0" fontId="96" fillId="0" borderId="4" xfId="286" applyNumberFormat="1" applyFont="1" applyBorder="1"/>
    <xf numFmtId="168" fontId="0" fillId="0" borderId="17" xfId="290" applyNumberFormat="1" applyFont="1" applyFill="1" applyBorder="1" applyAlignment="1">
      <alignment horizontal="center" vertical="center"/>
    </xf>
    <xf numFmtId="168" fontId="0" fillId="0" borderId="10" xfId="290" applyNumberFormat="1" applyFont="1" applyFill="1" applyBorder="1" applyAlignment="1">
      <alignment horizontal="center" vertical="center"/>
    </xf>
    <xf numFmtId="168" fontId="0" fillId="0" borderId="52" xfId="290" applyNumberFormat="1" applyFont="1" applyFill="1" applyBorder="1" applyAlignment="1">
      <alignment horizontal="center" vertical="center"/>
    </xf>
    <xf numFmtId="168" fontId="0" fillId="0" borderId="51" xfId="290" applyNumberFormat="1" applyFont="1" applyFill="1" applyBorder="1" applyAlignment="1">
      <alignment horizontal="center" vertical="center"/>
    </xf>
    <xf numFmtId="172" fontId="0" fillId="0" borderId="52" xfId="290" applyNumberFormat="1" applyFont="1" applyFill="1" applyBorder="1" applyAlignment="1">
      <alignment horizontal="center" vertical="center"/>
    </xf>
    <xf numFmtId="10" fontId="93" fillId="0" borderId="0" xfId="2" applyNumberFormat="1" applyFont="1" applyFill="1" applyAlignment="1">
      <alignment horizontal="center" vertical="center"/>
    </xf>
    <xf numFmtId="172" fontId="0" fillId="0" borderId="7" xfId="290" applyNumberFormat="1" applyFont="1" applyFill="1" applyBorder="1" applyAlignment="1">
      <alignment horizontal="center" vertical="center"/>
    </xf>
    <xf numFmtId="172" fontId="0" fillId="0" borderId="2" xfId="290" applyNumberFormat="1" applyFont="1" applyFill="1" applyBorder="1" applyAlignment="1">
      <alignment horizontal="center" vertical="center"/>
    </xf>
    <xf numFmtId="168" fontId="0" fillId="0" borderId="0" xfId="0" applyNumberFormat="1"/>
    <xf numFmtId="168" fontId="104" fillId="0" borderId="4" xfId="1" applyNumberFormat="1" applyFont="1" applyBorder="1" applyAlignment="1">
      <alignment horizontal="center" vertical="center"/>
    </xf>
    <xf numFmtId="168" fontId="92" fillId="0" borderId="4" xfId="0" applyNumberFormat="1" applyFont="1" applyBorder="1" applyAlignment="1">
      <alignment horizontal="center" vertical="center"/>
    </xf>
    <xf numFmtId="0" fontId="0" fillId="0" borderId="4" xfId="0" applyBorder="1"/>
    <xf numFmtId="0" fontId="2" fillId="0" borderId="3" xfId="5" applyFont="1" applyFill="1" applyBorder="1" applyAlignment="1">
      <alignment horizontal="center" vertical="center"/>
    </xf>
    <xf numFmtId="10" fontId="93" fillId="0" borderId="0" xfId="280" applyNumberFormat="1"/>
    <xf numFmtId="10" fontId="93" fillId="0" borderId="0" xfId="2" applyNumberFormat="1" applyFont="1"/>
    <xf numFmtId="208" fontId="0" fillId="0" borderId="4" xfId="2" applyNumberFormat="1" applyFont="1" applyBorder="1" applyAlignment="1">
      <alignment horizontal="center" vertical="center"/>
    </xf>
    <xf numFmtId="0" fontId="1" fillId="0" borderId="0" xfId="0" applyFont="1" applyAlignment="1">
      <alignment horizontal="center" vertical="center"/>
    </xf>
    <xf numFmtId="0" fontId="0" fillId="16" borderId="4" xfId="0" applyFill="1" applyBorder="1" applyAlignment="1">
      <alignment horizontal="center"/>
    </xf>
    <xf numFmtId="0" fontId="2" fillId="0" borderId="0" xfId="0" applyFont="1" applyBorder="1" applyAlignment="1">
      <alignment horizontal="right"/>
    </xf>
    <xf numFmtId="0" fontId="2" fillId="0" borderId="45" xfId="0" applyFont="1" applyBorder="1" applyAlignment="1">
      <alignment horizontal="right"/>
    </xf>
    <xf numFmtId="172" fontId="0" fillId="0" borderId="51" xfId="0" applyNumberFormat="1" applyBorder="1"/>
    <xf numFmtId="172" fontId="0" fillId="0" borderId="52" xfId="1" applyNumberFormat="1" applyFont="1" applyBorder="1" applyAlignment="1">
      <alignment horizontal="center" vertical="center"/>
    </xf>
    <xf numFmtId="172" fontId="0" fillId="0" borderId="68" xfId="0" applyNumberFormat="1" applyBorder="1" applyAlignment="1">
      <alignment horizontal="center" vertical="center"/>
    </xf>
    <xf numFmtId="169" fontId="0" fillId="0" borderId="2" xfId="0" applyNumberFormat="1" applyBorder="1" applyAlignment="1">
      <alignment horizontal="center" vertical="center"/>
    </xf>
    <xf numFmtId="0" fontId="93" fillId="0" borderId="0" xfId="280"/>
    <xf numFmtId="0" fontId="93" fillId="0" borderId="0" xfId="280" applyAlignment="1">
      <alignment horizontal="center" vertical="center"/>
    </xf>
    <xf numFmtId="172" fontId="105" fillId="0" borderId="18" xfId="280" applyNumberFormat="1" applyFont="1" applyBorder="1" applyAlignment="1">
      <alignment horizontal="center" vertical="center"/>
    </xf>
    <xf numFmtId="0" fontId="105" fillId="52" borderId="14" xfId="280" applyFont="1" applyFill="1" applyBorder="1" applyAlignment="1">
      <alignment horizontal="center" vertical="center"/>
    </xf>
    <xf numFmtId="172" fontId="93" fillId="52" borderId="3" xfId="280" applyNumberFormat="1" applyFill="1" applyBorder="1" applyAlignment="1">
      <alignment horizontal="center" vertical="center"/>
    </xf>
    <xf numFmtId="172" fontId="93" fillId="52" borderId="51" xfId="280" applyNumberFormat="1" applyFill="1" applyBorder="1" applyAlignment="1">
      <alignment horizontal="center" vertical="center"/>
    </xf>
    <xf numFmtId="10" fontId="93" fillId="0" borderId="0" xfId="2" applyNumberFormat="1" applyFont="1" applyAlignment="1">
      <alignment horizontal="center" vertical="center"/>
    </xf>
    <xf numFmtId="172" fontId="93" fillId="52" borderId="9" xfId="280" applyNumberFormat="1" applyFill="1" applyBorder="1" applyAlignment="1">
      <alignment horizontal="center" vertical="center"/>
    </xf>
    <xf numFmtId="172" fontId="93" fillId="52" borderId="10" xfId="280" applyNumberFormat="1" applyFill="1" applyBorder="1" applyAlignment="1">
      <alignment horizontal="center" vertical="center"/>
    </xf>
    <xf numFmtId="0" fontId="93" fillId="0" borderId="8" xfId="280" applyFill="1" applyBorder="1" applyAlignment="1">
      <alignment horizontal="center" vertical="center"/>
    </xf>
    <xf numFmtId="0" fontId="93" fillId="0" borderId="51" xfId="280" applyFill="1" applyBorder="1" applyAlignment="1">
      <alignment horizontal="center" vertical="center"/>
    </xf>
    <xf numFmtId="169" fontId="93" fillId="0" borderId="4" xfId="280" applyNumberFormat="1" applyFill="1" applyBorder="1" applyAlignment="1">
      <alignment horizontal="center" vertical="center"/>
    </xf>
    <xf numFmtId="0" fontId="105" fillId="0" borderId="14" xfId="280" applyFont="1" applyFill="1" applyBorder="1" applyAlignment="1">
      <alignment horizontal="center" vertical="center"/>
    </xf>
    <xf numFmtId="0" fontId="105" fillId="0" borderId="47" xfId="280" applyFont="1" applyFill="1" applyBorder="1" applyAlignment="1">
      <alignment horizontal="center" vertical="center"/>
    </xf>
    <xf numFmtId="0" fontId="93" fillId="0" borderId="17" xfId="280" applyFill="1" applyBorder="1" applyAlignment="1">
      <alignment horizontal="left" vertical="center"/>
    </xf>
    <xf numFmtId="169" fontId="93" fillId="0" borderId="6" xfId="280" applyNumberFormat="1" applyFill="1" applyBorder="1" applyAlignment="1">
      <alignment horizontal="center" vertical="center"/>
    </xf>
    <xf numFmtId="0" fontId="93" fillId="0" borderId="52" xfId="280" applyFill="1" applyBorder="1" applyAlignment="1">
      <alignment horizontal="left" vertical="center"/>
    </xf>
    <xf numFmtId="0" fontId="93" fillId="0" borderId="64" xfId="280" applyBorder="1"/>
    <xf numFmtId="0" fontId="93" fillId="0" borderId="65" xfId="280" applyBorder="1"/>
    <xf numFmtId="0" fontId="105" fillId="0" borderId="12" xfId="280" applyFont="1" applyFill="1" applyBorder="1" applyAlignment="1">
      <alignment horizontal="center" vertical="center"/>
    </xf>
    <xf numFmtId="168" fontId="93" fillId="0" borderId="52" xfId="1" applyNumberFormat="1" applyFont="1" applyFill="1" applyBorder="1" applyAlignment="1">
      <alignment horizontal="center" vertical="center"/>
    </xf>
    <xf numFmtId="168" fontId="93" fillId="0" borderId="51" xfId="1" applyNumberFormat="1" applyFont="1" applyFill="1" applyBorder="1" applyAlignment="1">
      <alignment horizontal="center" vertical="center"/>
    </xf>
    <xf numFmtId="0" fontId="130" fillId="0" borderId="12" xfId="280" applyFont="1" applyFill="1" applyBorder="1" applyAlignment="1">
      <alignment horizontal="center" vertical="center"/>
    </xf>
    <xf numFmtId="172" fontId="93" fillId="0" borderId="17" xfId="280" applyNumberFormat="1" applyFill="1" applyBorder="1" applyAlignment="1">
      <alignment horizontal="center" vertical="center"/>
    </xf>
    <xf numFmtId="0" fontId="105" fillId="0" borderId="11" xfId="280" applyFont="1" applyFill="1" applyBorder="1" applyAlignment="1">
      <alignment horizontal="center" vertical="center"/>
    </xf>
    <xf numFmtId="168" fontId="93" fillId="0" borderId="7" xfId="1" applyNumberFormat="1" applyFont="1" applyFill="1" applyBorder="1" applyAlignment="1">
      <alignment horizontal="center" vertical="center"/>
    </xf>
    <xf numFmtId="1" fontId="93" fillId="0" borderId="7" xfId="1" applyNumberFormat="1" applyFont="1" applyFill="1" applyBorder="1" applyAlignment="1">
      <alignment horizontal="center" vertical="center"/>
    </xf>
    <xf numFmtId="0" fontId="130" fillId="0" borderId="11" xfId="280" applyFont="1" applyFill="1" applyBorder="1" applyAlignment="1">
      <alignment horizontal="center" vertical="center"/>
    </xf>
    <xf numFmtId="172" fontId="93" fillId="0" borderId="1" xfId="280" applyNumberFormat="1" applyFill="1" applyBorder="1" applyAlignment="1">
      <alignment horizontal="center" vertical="center"/>
    </xf>
    <xf numFmtId="0" fontId="130" fillId="0" borderId="75" xfId="280" applyFont="1" applyFill="1" applyBorder="1" applyAlignment="1">
      <alignment horizontal="center" vertical="center"/>
    </xf>
    <xf numFmtId="172" fontId="93" fillId="0" borderId="72" xfId="280" applyNumberFormat="1" applyFill="1" applyBorder="1" applyAlignment="1">
      <alignment horizontal="center" vertical="center"/>
    </xf>
    <xf numFmtId="172" fontId="93" fillId="0" borderId="52" xfId="280" applyNumberFormat="1" applyFill="1" applyBorder="1" applyAlignment="1">
      <alignment horizontal="center" vertical="center"/>
    </xf>
    <xf numFmtId="172" fontId="93" fillId="0" borderId="2" xfId="280" applyNumberFormat="1" applyFill="1" applyBorder="1" applyAlignment="1">
      <alignment horizontal="center" vertical="center"/>
    </xf>
    <xf numFmtId="10" fontId="93" fillId="0" borderId="51" xfId="2" applyNumberFormat="1" applyFont="1" applyFill="1" applyBorder="1" applyAlignment="1">
      <alignment horizontal="center" vertical="center"/>
    </xf>
    <xf numFmtId="10" fontId="93" fillId="0" borderId="6" xfId="2" applyNumberFormat="1" applyFont="1" applyFill="1" applyBorder="1" applyAlignment="1">
      <alignment horizontal="center" vertical="center"/>
    </xf>
    <xf numFmtId="10" fontId="93" fillId="0" borderId="10" xfId="2" applyNumberFormat="1" applyFont="1" applyFill="1" applyBorder="1" applyAlignment="1">
      <alignment horizontal="center" vertical="center"/>
    </xf>
    <xf numFmtId="0" fontId="130" fillId="0" borderId="13" xfId="280" applyFont="1" applyFill="1" applyBorder="1" applyAlignment="1">
      <alignment horizontal="center" vertical="center"/>
    </xf>
    <xf numFmtId="0" fontId="130" fillId="0" borderId="65" xfId="280" applyFont="1" applyFill="1" applyBorder="1" applyAlignment="1">
      <alignment horizontal="center" vertical="center"/>
    </xf>
    <xf numFmtId="0" fontId="130" fillId="0" borderId="14" xfId="280" applyFont="1" applyFill="1" applyBorder="1" applyAlignment="1">
      <alignment horizontal="center" vertical="center"/>
    </xf>
    <xf numFmtId="168" fontId="93" fillId="0" borderId="10" xfId="1" applyNumberFormat="1" applyFont="1" applyFill="1" applyBorder="1" applyAlignment="1">
      <alignment horizontal="center" vertical="center"/>
    </xf>
    <xf numFmtId="0" fontId="105" fillId="0" borderId="13" xfId="280" applyFont="1" applyFill="1" applyBorder="1" applyAlignment="1">
      <alignment horizontal="center" vertical="center"/>
    </xf>
    <xf numFmtId="14" fontId="93" fillId="0" borderId="2" xfId="280" applyNumberFormat="1" applyFill="1" applyBorder="1" applyAlignment="1">
      <alignment horizontal="center" vertical="center" wrapText="1"/>
    </xf>
    <xf numFmtId="169" fontId="95" fillId="0" borderId="10" xfId="280" applyNumberFormat="1" applyFont="1" applyFill="1" applyBorder="1" applyAlignment="1">
      <alignment horizontal="center" vertical="center" wrapText="1"/>
    </xf>
    <xf numFmtId="17" fontId="93" fillId="0" borderId="10" xfId="280" applyNumberFormat="1" applyFill="1" applyBorder="1" applyAlignment="1">
      <alignment horizontal="center" vertical="center" wrapText="1"/>
    </xf>
    <xf numFmtId="0" fontId="93" fillId="0" borderId="51" xfId="280" applyFill="1" applyBorder="1" applyAlignment="1">
      <alignment horizontal="center" vertical="center" wrapText="1"/>
    </xf>
    <xf numFmtId="0" fontId="95" fillId="0" borderId="62" xfId="280" applyNumberFormat="1" applyFont="1" applyFill="1" applyBorder="1" applyAlignment="1">
      <alignment horizontal="left" vertical="center"/>
    </xf>
    <xf numFmtId="168" fontId="93" fillId="0" borderId="17" xfId="1" applyNumberFormat="1" applyFont="1" applyFill="1" applyBorder="1" applyAlignment="1">
      <alignment horizontal="center" vertical="center"/>
    </xf>
    <xf numFmtId="168" fontId="93" fillId="0" borderId="1" xfId="1" applyNumberFormat="1" applyFont="1" applyFill="1" applyBorder="1" applyAlignment="1">
      <alignment horizontal="center" vertical="center"/>
    </xf>
    <xf numFmtId="172" fontId="105" fillId="0" borderId="12" xfId="280" applyNumberFormat="1" applyFont="1" applyFill="1" applyBorder="1" applyAlignment="1">
      <alignment horizontal="center" vertical="center"/>
    </xf>
    <xf numFmtId="10" fontId="105" fillId="0" borderId="13" xfId="2" applyNumberFormat="1" applyFont="1" applyFill="1" applyBorder="1" applyAlignment="1">
      <alignment horizontal="center" vertical="center"/>
    </xf>
    <xf numFmtId="172" fontId="105" fillId="0" borderId="13" xfId="280" applyNumberFormat="1" applyFont="1" applyFill="1" applyBorder="1" applyAlignment="1">
      <alignment horizontal="center" vertical="center"/>
    </xf>
    <xf numFmtId="10" fontId="105" fillId="0" borderId="14" xfId="2" applyNumberFormat="1" applyFont="1" applyFill="1" applyBorder="1" applyAlignment="1">
      <alignment horizontal="center" vertical="center"/>
    </xf>
    <xf numFmtId="0" fontId="105" fillId="0" borderId="14" xfId="280" applyFont="1" applyFill="1" applyBorder="1" applyAlignment="1">
      <alignment horizontal="center" vertical="center" wrapText="1"/>
    </xf>
    <xf numFmtId="0" fontId="105" fillId="0" borderId="12" xfId="280" applyFont="1" applyBorder="1" applyAlignment="1">
      <alignment horizontal="center" vertical="center" wrapText="1"/>
    </xf>
    <xf numFmtId="0" fontId="93" fillId="0" borderId="62" xfId="280" applyFill="1" applyBorder="1" applyAlignment="1">
      <alignment horizontal="center" vertical="center" wrapText="1"/>
    </xf>
    <xf numFmtId="0" fontId="93" fillId="0" borderId="52" xfId="280" applyFill="1" applyBorder="1" applyAlignment="1">
      <alignment horizontal="center" vertical="center" wrapText="1"/>
    </xf>
    <xf numFmtId="0" fontId="105" fillId="52" borderId="73" xfId="280" applyFont="1" applyFill="1" applyBorder="1" applyAlignment="1">
      <alignment horizontal="center" vertical="center"/>
    </xf>
    <xf numFmtId="172" fontId="93" fillId="0" borderId="4" xfId="280" applyNumberFormat="1" applyFill="1" applyBorder="1" applyAlignment="1">
      <alignment horizontal="center" vertical="center"/>
    </xf>
    <xf numFmtId="10" fontId="93" fillId="0" borderId="4" xfId="2" applyNumberFormat="1" applyFont="1" applyFill="1" applyBorder="1" applyAlignment="1">
      <alignment horizontal="center" vertical="center"/>
    </xf>
    <xf numFmtId="0" fontId="105" fillId="0" borderId="62" xfId="280" applyFont="1" applyFill="1" applyBorder="1" applyAlignment="1">
      <alignment horizontal="center" vertical="center"/>
    </xf>
    <xf numFmtId="0" fontId="130" fillId="0" borderId="63" xfId="280" applyFont="1" applyFill="1" applyBorder="1" applyAlignment="1">
      <alignment horizontal="center" vertical="center"/>
    </xf>
    <xf numFmtId="0" fontId="130" fillId="0" borderId="8" xfId="280" applyFont="1" applyFill="1" applyBorder="1" applyAlignment="1">
      <alignment horizontal="center" vertical="center"/>
    </xf>
    <xf numFmtId="172" fontId="105" fillId="0" borderId="64" xfId="280" applyNumberFormat="1" applyFont="1" applyFill="1" applyBorder="1" applyAlignment="1">
      <alignment horizontal="center" vertical="center"/>
    </xf>
    <xf numFmtId="172" fontId="105" fillId="0" borderId="65" xfId="280" applyNumberFormat="1" applyFont="1" applyBorder="1" applyAlignment="1">
      <alignment horizontal="center" vertical="center"/>
    </xf>
    <xf numFmtId="172" fontId="105" fillId="0" borderId="12" xfId="280" applyNumberFormat="1" applyFont="1" applyBorder="1" applyAlignment="1">
      <alignment horizontal="center" vertical="center"/>
    </xf>
    <xf numFmtId="10" fontId="105" fillId="0" borderId="13" xfId="2" applyNumberFormat="1" applyFont="1" applyBorder="1" applyAlignment="1">
      <alignment horizontal="center" vertical="center"/>
    </xf>
    <xf numFmtId="172" fontId="105" fillId="0" borderId="13" xfId="280" applyNumberFormat="1" applyFont="1" applyBorder="1" applyAlignment="1">
      <alignment horizontal="center" vertical="center"/>
    </xf>
    <xf numFmtId="10" fontId="105" fillId="0" borderId="14" xfId="2" applyNumberFormat="1" applyFont="1" applyBorder="1" applyAlignment="1">
      <alignment horizontal="center" vertical="center"/>
    </xf>
    <xf numFmtId="0" fontId="105" fillId="0" borderId="11" xfId="280" applyFont="1" applyBorder="1"/>
    <xf numFmtId="0" fontId="105" fillId="0" borderId="11" xfId="280" applyFont="1" applyBorder="1" applyAlignment="1">
      <alignment horizontal="center" vertical="center"/>
    </xf>
    <xf numFmtId="172" fontId="2" fillId="0" borderId="50" xfId="1" applyNumberFormat="1" applyFont="1" applyBorder="1" applyAlignment="1">
      <alignment horizontal="center" vertical="center"/>
    </xf>
    <xf numFmtId="172" fontId="2" fillId="0" borderId="49" xfId="1" applyNumberFormat="1" applyFont="1" applyBorder="1" applyAlignment="1">
      <alignment horizontal="center" vertical="center"/>
    </xf>
    <xf numFmtId="172" fontId="2" fillId="0" borderId="69" xfId="1" applyNumberFormat="1" applyFont="1" applyBorder="1" applyAlignment="1">
      <alignment horizontal="center" vertical="center"/>
    </xf>
    <xf numFmtId="168" fontId="2" fillId="0" borderId="0" xfId="1" applyNumberFormat="1" applyFont="1" applyBorder="1" applyAlignment="1">
      <alignment horizontal="center" vertical="center"/>
    </xf>
    <xf numFmtId="172" fontId="2" fillId="0" borderId="0" xfId="1" applyNumberFormat="1" applyFont="1" applyBorder="1" applyAlignment="1">
      <alignment horizontal="center" vertical="center"/>
    </xf>
    <xf numFmtId="0" fontId="4" fillId="0" borderId="0" xfId="5" applyFont="1" applyFill="1" applyBorder="1" applyAlignment="1"/>
    <xf numFmtId="0" fontId="2" fillId="0" borderId="3" xfId="0" applyFont="1" applyBorder="1" applyAlignment="1">
      <alignment horizontal="center" vertical="center"/>
    </xf>
    <xf numFmtId="0" fontId="2" fillId="0" borderId="15" xfId="0" applyFont="1" applyBorder="1" applyAlignment="1">
      <alignment horizontal="center" vertical="center"/>
    </xf>
    <xf numFmtId="0" fontId="2" fillId="0" borderId="0" xfId="0" applyFont="1" applyFill="1" applyBorder="1" applyAlignment="1">
      <alignment horizontal="center" vertical="center"/>
    </xf>
    <xf numFmtId="0" fontId="1" fillId="0" borderId="5" xfId="0" applyFont="1" applyBorder="1" applyAlignment="1">
      <alignment horizontal="center" wrapText="1"/>
    </xf>
    <xf numFmtId="169" fontId="93" fillId="0" borderId="72" xfId="280" applyNumberFormat="1" applyFill="1" applyBorder="1" applyAlignment="1">
      <alignment horizontal="center" vertical="center"/>
    </xf>
    <xf numFmtId="169" fontId="93" fillId="0" borderId="2" xfId="280" applyNumberFormat="1" applyFill="1" applyBorder="1" applyAlignment="1">
      <alignment horizontal="center" vertical="center"/>
    </xf>
    <xf numFmtId="14" fontId="93" fillId="0" borderId="72" xfId="280" applyNumberFormat="1" applyFill="1" applyBorder="1" applyAlignment="1">
      <alignment horizontal="center" vertical="center" wrapText="1"/>
    </xf>
    <xf numFmtId="0" fontId="105" fillId="0" borderId="74" xfId="280" applyFont="1" applyFill="1" applyBorder="1" applyAlignment="1">
      <alignment horizontal="center" vertical="center" wrapText="1"/>
    </xf>
    <xf numFmtId="0" fontId="93" fillId="0" borderId="76" xfId="280" applyFill="1" applyBorder="1" applyAlignment="1">
      <alignment horizontal="center" vertical="center"/>
    </xf>
    <xf numFmtId="0" fontId="93" fillId="0" borderId="1" xfId="280" applyFill="1" applyBorder="1" applyAlignment="1">
      <alignment horizontal="center" vertical="center"/>
    </xf>
    <xf numFmtId="0" fontId="93" fillId="0" borderId="7" xfId="280" applyFill="1" applyBorder="1" applyAlignment="1">
      <alignment horizontal="center" vertical="center"/>
    </xf>
    <xf numFmtId="0" fontId="1" fillId="0" borderId="44" xfId="5" applyFont="1" applyFill="1" applyBorder="1" applyAlignment="1">
      <alignment horizontal="center" vertical="center"/>
    </xf>
    <xf numFmtId="0" fontId="90" fillId="23" borderId="0" xfId="0" applyFont="1" applyFill="1" applyAlignment="1">
      <alignment horizontal="right" wrapText="1"/>
    </xf>
    <xf numFmtId="0" fontId="1" fillId="0" borderId="4" xfId="0" applyFont="1" applyBorder="1"/>
    <xf numFmtId="0" fontId="1" fillId="0" borderId="0" xfId="0" applyFont="1"/>
    <xf numFmtId="0" fontId="90" fillId="12" borderId="16" xfId="0" applyFont="1" applyFill="1" applyBorder="1" applyAlignment="1">
      <alignment horizontal="center" vertical="center"/>
    </xf>
    <xf numFmtId="3" fontId="4" fillId="0" borderId="4" xfId="0" applyNumberFormat="1" applyFont="1" applyFill="1" applyBorder="1" applyAlignment="1">
      <alignment horizontal="center"/>
    </xf>
    <xf numFmtId="168" fontId="4" fillId="16" borderId="4" xfId="1" applyNumberFormat="1" applyFont="1" applyFill="1" applyBorder="1" applyAlignment="1">
      <alignment horizontal="center"/>
    </xf>
    <xf numFmtId="168" fontId="4" fillId="0" borderId="3" xfId="1" applyNumberFormat="1" applyFont="1" applyFill="1" applyBorder="1" applyAlignment="1">
      <alignment horizontal="center"/>
    </xf>
    <xf numFmtId="168" fontId="4" fillId="0" borderId="4" xfId="1" applyNumberFormat="1" applyFont="1" applyFill="1" applyBorder="1" applyAlignment="1">
      <alignment horizontal="center"/>
    </xf>
    <xf numFmtId="0" fontId="1" fillId="0" borderId="4" xfId="0" applyFont="1" applyBorder="1" applyAlignment="1">
      <alignment horizontal="center" vertical="center"/>
    </xf>
    <xf numFmtId="0" fontId="1" fillId="0" borderId="4" xfId="292" applyFont="1" applyFill="1" applyBorder="1" applyAlignment="1">
      <alignment horizontal="center" vertical="center" wrapText="1"/>
    </xf>
    <xf numFmtId="0" fontId="93" fillId="0" borderId="0" xfId="280" applyFill="1" applyBorder="1" applyAlignment="1">
      <alignment horizontal="left" vertical="center"/>
    </xf>
    <xf numFmtId="0" fontId="1" fillId="0" borderId="0" xfId="0" applyFont="1" applyFill="1" applyBorder="1" applyAlignment="1">
      <alignment horizontal="left" vertical="center"/>
    </xf>
    <xf numFmtId="0" fontId="93" fillId="0" borderId="0" xfId="280" applyFill="1" applyBorder="1" applyAlignment="1">
      <alignment horizontal="left" vertical="center" wrapText="1"/>
    </xf>
    <xf numFmtId="165" fontId="4" fillId="0" borderId="0" xfId="0" applyNumberFormat="1" applyFont="1" applyAlignment="1">
      <alignment horizontal="center" vertical="center"/>
    </xf>
    <xf numFmtId="0" fontId="133" fillId="0" borderId="0" xfId="0" applyFont="1"/>
    <xf numFmtId="0" fontId="133" fillId="0" borderId="0" xfId="0" applyFont="1" applyAlignment="1">
      <alignment horizontal="center" vertical="center"/>
    </xf>
    <xf numFmtId="9" fontId="133" fillId="0" borderId="0" xfId="438" applyFont="1"/>
    <xf numFmtId="0" fontId="133" fillId="0" borderId="0" xfId="0" applyFont="1" applyFill="1" applyAlignment="1">
      <alignment horizontal="center"/>
    </xf>
    <xf numFmtId="0" fontId="133" fillId="0" borderId="0" xfId="0" applyFont="1" applyFill="1"/>
    <xf numFmtId="0" fontId="2" fillId="0" borderId="18" xfId="0" applyFont="1" applyBorder="1" applyAlignment="1">
      <alignment horizontal="centerContinuous" vertical="center"/>
    </xf>
    <xf numFmtId="0" fontId="2" fillId="0" borderId="65" xfId="0" applyFont="1" applyBorder="1" applyAlignment="1">
      <alignment horizontal="centerContinuous" vertical="center"/>
    </xf>
    <xf numFmtId="14" fontId="2" fillId="4" borderId="18" xfId="0" applyNumberFormat="1" applyFont="1" applyFill="1" applyBorder="1" applyAlignment="1">
      <alignment horizontal="center" vertical="center"/>
    </xf>
    <xf numFmtId="9" fontId="1" fillId="0" borderId="0" xfId="438" applyFont="1" applyAlignment="1">
      <alignment horizontal="center" vertical="center"/>
    </xf>
    <xf numFmtId="0" fontId="1" fillId="0" borderId="0" xfId="0" applyFont="1" applyFill="1" applyAlignment="1">
      <alignment horizontal="center" vertical="center"/>
    </xf>
    <xf numFmtId="0" fontId="1" fillId="0" borderId="77" xfId="0" applyFont="1" applyBorder="1" applyAlignment="1">
      <alignment horizontal="left" vertical="center"/>
    </xf>
    <xf numFmtId="0" fontId="2" fillId="0" borderId="0" xfId="0" applyFont="1" applyBorder="1" applyAlignment="1">
      <alignment horizontal="centerContinuous" vertical="center"/>
    </xf>
    <xf numFmtId="14" fontId="2" fillId="0" borderId="0" xfId="0" applyNumberFormat="1" applyFont="1" applyFill="1" applyBorder="1" applyAlignment="1">
      <alignment horizontal="center" vertical="center"/>
    </xf>
    <xf numFmtId="0" fontId="1" fillId="0" borderId="80" xfId="0" applyFont="1" applyBorder="1" applyAlignment="1">
      <alignment horizontal="left" vertical="center"/>
    </xf>
    <xf numFmtId="0" fontId="1" fillId="4" borderId="8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84" xfId="0" applyFont="1" applyFill="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9" fontId="2" fillId="0" borderId="0" xfId="438" applyFont="1" applyAlignment="1">
      <alignment horizontal="center" vertical="center"/>
    </xf>
    <xf numFmtId="0" fontId="2" fillId="0" borderId="0" xfId="0" applyFont="1" applyFill="1" applyAlignment="1">
      <alignment horizontal="center" vertical="center"/>
    </xf>
    <xf numFmtId="0" fontId="2" fillId="0" borderId="68" xfId="0" applyFont="1" applyBorder="1" applyAlignment="1">
      <alignment horizontal="left" vertical="center"/>
    </xf>
    <xf numFmtId="0" fontId="1" fillId="0" borderId="0" xfId="0" applyFont="1" applyAlignment="1">
      <alignment horizontal="left" vertical="center"/>
    </xf>
    <xf numFmtId="0" fontId="1" fillId="0" borderId="68" xfId="0" applyFont="1" applyBorder="1" applyAlignment="1">
      <alignment horizontal="left" vertical="center"/>
    </xf>
    <xf numFmtId="0" fontId="1" fillId="0" borderId="68" xfId="0" applyFont="1" applyBorder="1" applyAlignment="1">
      <alignment horizontal="left" vertical="center" wrapText="1"/>
    </xf>
    <xf numFmtId="0" fontId="2" fillId="0" borderId="68" xfId="0" applyFont="1" applyBorder="1" applyAlignment="1">
      <alignment horizontal="left" vertical="center" wrapText="1"/>
    </xf>
    <xf numFmtId="209" fontId="1" fillId="0" borderId="81" xfId="439" applyNumberFormat="1" applyFont="1" applyFill="1" applyBorder="1" applyAlignment="1">
      <alignment horizontal="center" vertical="center"/>
    </xf>
    <xf numFmtId="209" fontId="1" fillId="0" borderId="7" xfId="439" applyNumberFormat="1" applyFont="1" applyFill="1" applyBorder="1" applyAlignment="1">
      <alignment horizontal="center" vertical="center"/>
    </xf>
    <xf numFmtId="209" fontId="1" fillId="0" borderId="82" xfId="439" applyNumberFormat="1" applyFont="1" applyFill="1" applyBorder="1" applyAlignment="1">
      <alignment horizontal="center" vertical="center"/>
    </xf>
    <xf numFmtId="1" fontId="1" fillId="4" borderId="81" xfId="439" applyNumberFormat="1" applyFont="1" applyFill="1" applyBorder="1" applyAlignment="1">
      <alignment horizontal="center" vertical="center"/>
    </xf>
    <xf numFmtId="1" fontId="1" fillId="4" borderId="7" xfId="439" applyNumberFormat="1" applyFont="1" applyFill="1" applyBorder="1" applyAlignment="1">
      <alignment horizontal="center" vertical="center"/>
    </xf>
    <xf numFmtId="1" fontId="1" fillId="4" borderId="82" xfId="439" applyNumberFormat="1" applyFont="1" applyFill="1" applyBorder="1" applyAlignment="1">
      <alignment horizontal="center" vertical="center"/>
    </xf>
    <xf numFmtId="0" fontId="0" fillId="0" borderId="0" xfId="0" applyAlignment="1">
      <alignment horizontal="left"/>
    </xf>
    <xf numFmtId="0" fontId="2" fillId="0" borderId="0" xfId="0" applyFont="1" applyAlignment="1">
      <alignment horizontal="left"/>
    </xf>
    <xf numFmtId="0" fontId="1" fillId="0" borderId="69" xfId="0" applyFont="1" applyBorder="1" applyAlignment="1">
      <alignment horizontal="left" vertical="center" wrapText="1"/>
    </xf>
    <xf numFmtId="0" fontId="133" fillId="0" borderId="0" xfId="0" applyFont="1" applyAlignment="1">
      <alignment horizontal="center" vertical="center" wrapText="1"/>
    </xf>
    <xf numFmtId="0" fontId="133" fillId="0" borderId="88" xfId="0" applyFont="1" applyBorder="1" applyAlignment="1">
      <alignment horizontal="center" vertical="center" wrapText="1"/>
    </xf>
    <xf numFmtId="0" fontId="1" fillId="0" borderId="88" xfId="0" applyFont="1" applyFill="1" applyBorder="1" applyAlignment="1">
      <alignment horizontal="center" vertical="center" wrapText="1"/>
    </xf>
    <xf numFmtId="0" fontId="1" fillId="0" borderId="88" xfId="0" applyFont="1" applyBorder="1" applyAlignment="1">
      <alignment horizontal="center" vertical="center" wrapText="1"/>
    </xf>
    <xf numFmtId="0" fontId="0" fillId="0" borderId="88" xfId="0" applyBorder="1" applyAlignment="1">
      <alignment horizontal="center" vertical="center" wrapText="1"/>
    </xf>
    <xf numFmtId="0" fontId="1" fillId="0" borderId="66" xfId="0" applyFont="1" applyBorder="1" applyAlignment="1">
      <alignment vertical="center" wrapText="1"/>
    </xf>
    <xf numFmtId="9" fontId="133" fillId="0" borderId="66" xfId="438" applyFont="1" applyBorder="1" applyAlignment="1">
      <alignment vertical="center" wrapText="1"/>
    </xf>
    <xf numFmtId="0" fontId="133" fillId="0" borderId="89" xfId="0" applyFont="1" applyFill="1" applyBorder="1" applyAlignment="1">
      <alignment horizontal="center" vertical="center" wrapText="1"/>
    </xf>
    <xf numFmtId="0" fontId="133" fillId="0" borderId="23" xfId="0" applyFont="1" applyFill="1" applyBorder="1" applyAlignment="1">
      <alignment horizontal="center" vertical="center" wrapText="1"/>
    </xf>
    <xf numFmtId="0" fontId="133" fillId="0" borderId="22" xfId="0" applyFont="1" applyFill="1" applyBorder="1" applyAlignment="1">
      <alignment horizontal="center" vertical="center" wrapText="1"/>
    </xf>
    <xf numFmtId="0" fontId="133" fillId="0" borderId="90" xfId="439" applyNumberFormat="1" applyFont="1" applyFill="1" applyBorder="1" applyAlignment="1">
      <alignment horizontal="center" vertical="center" wrapText="1"/>
    </xf>
    <xf numFmtId="0" fontId="133" fillId="55" borderId="11" xfId="0" applyFont="1" applyFill="1" applyBorder="1" applyAlignment="1">
      <alignment horizontal="center" vertical="center" wrapText="1"/>
    </xf>
    <xf numFmtId="0" fontId="133" fillId="55" borderId="11" xfId="0" applyFont="1" applyFill="1" applyBorder="1"/>
    <xf numFmtId="0" fontId="133" fillId="55" borderId="11" xfId="0" applyFont="1" applyFill="1" applyBorder="1" applyAlignment="1">
      <alignment horizontal="center" vertical="center"/>
    </xf>
    <xf numFmtId="0" fontId="133" fillId="55" borderId="11" xfId="0" applyFont="1" applyFill="1" applyBorder="1" applyAlignment="1">
      <alignment vertical="center" wrapText="1"/>
    </xf>
    <xf numFmtId="0" fontId="134" fillId="55" borderId="11" xfId="0" applyFont="1" applyFill="1" applyBorder="1" applyAlignment="1">
      <alignment horizontal="center" vertical="center" wrapText="1"/>
    </xf>
    <xf numFmtId="9" fontId="133" fillId="55" borderId="11" xfId="438" applyFont="1" applyFill="1" applyBorder="1" applyAlignment="1">
      <alignment vertical="center" wrapText="1"/>
    </xf>
    <xf numFmtId="0" fontId="133" fillId="55" borderId="11" xfId="439" applyNumberFormat="1" applyFont="1" applyFill="1" applyBorder="1" applyAlignment="1">
      <alignment horizontal="center" vertical="center" wrapText="1"/>
    </xf>
    <xf numFmtId="0" fontId="133" fillId="54" borderId="4" xfId="0" applyFont="1" applyFill="1" applyBorder="1"/>
    <xf numFmtId="0" fontId="133" fillId="54" borderId="6" xfId="0" applyFont="1" applyFill="1" applyBorder="1" applyAlignment="1">
      <alignment horizontal="center" vertical="center"/>
    </xf>
    <xf numFmtId="0" fontId="133" fillId="4" borderId="4" xfId="0" applyFont="1" applyFill="1" applyBorder="1" applyAlignment="1" applyProtection="1">
      <alignment horizontal="center" vertical="center"/>
      <protection locked="0"/>
    </xf>
    <xf numFmtId="0" fontId="133" fillId="4" borderId="4" xfId="0" applyFont="1" applyFill="1" applyBorder="1"/>
    <xf numFmtId="0" fontId="133" fillId="54" borderId="4" xfId="0" applyFont="1" applyFill="1" applyBorder="1" applyAlignment="1" applyProtection="1">
      <alignment horizontal="center" vertical="center"/>
    </xf>
    <xf numFmtId="0" fontId="133" fillId="4" borderId="4" xfId="0" applyFont="1" applyFill="1" applyBorder="1" applyAlignment="1">
      <alignment horizontal="center"/>
    </xf>
    <xf numFmtId="0" fontId="133" fillId="4" borderId="4" xfId="0" applyFont="1" applyFill="1" applyBorder="1" applyAlignment="1">
      <alignment horizontal="left" vertical="top"/>
    </xf>
    <xf numFmtId="0" fontId="133" fillId="4" borderId="4" xfId="0" applyFont="1" applyFill="1" applyBorder="1" applyAlignment="1">
      <alignment wrapText="1"/>
    </xf>
    <xf numFmtId="9" fontId="133" fillId="4" borderId="4" xfId="438" applyFont="1" applyFill="1" applyBorder="1" applyAlignment="1">
      <alignment wrapText="1"/>
    </xf>
    <xf numFmtId="208" fontId="133" fillId="4" borderId="4" xfId="438" applyNumberFormat="1" applyFont="1" applyFill="1" applyBorder="1" applyAlignment="1">
      <alignment wrapText="1"/>
    </xf>
    <xf numFmtId="2" fontId="2" fillId="54" borderId="2" xfId="0" applyNumberFormat="1" applyFont="1" applyFill="1" applyBorder="1" applyAlignment="1">
      <alignment horizontal="center" vertical="center"/>
    </xf>
    <xf numFmtId="0" fontId="2" fillId="4" borderId="52" xfId="0" applyFont="1" applyFill="1" applyBorder="1" applyAlignment="1">
      <alignment horizontal="center" vertical="center"/>
    </xf>
    <xf numFmtId="209" fontId="2" fillId="0" borderId="4" xfId="438"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133" fillId="4" borderId="51" xfId="0" applyFont="1" applyFill="1" applyBorder="1"/>
    <xf numFmtId="0" fontId="133" fillId="55" borderId="0" xfId="0" applyFont="1" applyFill="1" applyBorder="1" applyAlignment="1">
      <alignment horizontal="center" vertical="center" wrapText="1"/>
    </xf>
    <xf numFmtId="0" fontId="133" fillId="54" borderId="6" xfId="0" applyFont="1" applyFill="1" applyBorder="1"/>
    <xf numFmtId="1" fontId="1" fillId="4" borderId="6" xfId="0" quotePrefix="1" applyNumberFormat="1" applyFont="1" applyFill="1" applyBorder="1"/>
    <xf numFmtId="0" fontId="1" fillId="4" borderId="4" xfId="0" applyFont="1" applyFill="1" applyBorder="1"/>
    <xf numFmtId="0" fontId="1" fillId="4" borderId="6" xfId="440" applyFont="1" applyFill="1" applyBorder="1" applyAlignment="1" applyProtection="1">
      <alignment horizontal="left"/>
    </xf>
    <xf numFmtId="0" fontId="133" fillId="4" borderId="6" xfId="0" applyFont="1" applyFill="1" applyBorder="1" applyAlignment="1"/>
    <xf numFmtId="2" fontId="133" fillId="4" borderId="4" xfId="438" applyNumberFormat="1" applyFont="1" applyFill="1" applyBorder="1" applyAlignment="1">
      <alignment wrapText="1"/>
    </xf>
    <xf numFmtId="2" fontId="2" fillId="54" borderId="91" xfId="0" applyNumberFormat="1" applyFont="1" applyFill="1" applyBorder="1" applyAlignment="1">
      <alignment horizontal="center" vertical="center"/>
    </xf>
    <xf numFmtId="0" fontId="2" fillId="4" borderId="62" xfId="0" applyFont="1" applyFill="1" applyBorder="1" applyAlignment="1">
      <alignment horizontal="center" vertical="center"/>
    </xf>
    <xf numFmtId="209" fontId="2" fillId="0" borderId="6" xfId="438" applyNumberFormat="1" applyFont="1" applyFill="1" applyBorder="1" applyAlignment="1">
      <alignment horizontal="center" vertical="center"/>
    </xf>
    <xf numFmtId="2" fontId="2" fillId="0" borderId="6" xfId="0" applyNumberFormat="1" applyFont="1" applyFill="1" applyBorder="1" applyAlignment="1">
      <alignment horizontal="center" vertical="center"/>
    </xf>
    <xf numFmtId="14" fontId="133" fillId="4" borderId="6" xfId="0" applyNumberFormat="1" applyFont="1" applyFill="1" applyBorder="1"/>
    <xf numFmtId="14" fontId="133" fillId="4" borderId="91" xfId="0" applyNumberFormat="1" applyFont="1" applyFill="1" applyBorder="1"/>
    <xf numFmtId="2" fontId="133" fillId="4" borderId="6" xfId="0" applyNumberFormat="1" applyFont="1" applyFill="1" applyBorder="1" applyAlignment="1">
      <alignment horizontal="center"/>
    </xf>
    <xf numFmtId="0" fontId="133" fillId="4" borderId="8" xfId="0" applyFont="1" applyFill="1" applyBorder="1"/>
    <xf numFmtId="0" fontId="2" fillId="4" borderId="92" xfId="0" applyFont="1" applyFill="1" applyBorder="1" applyAlignment="1">
      <alignment horizontal="center" vertical="center"/>
    </xf>
    <xf numFmtId="14" fontId="133" fillId="4" borderId="2" xfId="0" applyNumberFormat="1" applyFont="1" applyFill="1" applyBorder="1"/>
    <xf numFmtId="0" fontId="133" fillId="4" borderId="6" xfId="0" applyFont="1" applyFill="1" applyBorder="1"/>
    <xf numFmtId="2" fontId="2" fillId="4" borderId="6" xfId="0" applyNumberFormat="1" applyFont="1" applyFill="1" applyBorder="1" applyAlignment="1">
      <alignment horizontal="center" vertical="center"/>
    </xf>
    <xf numFmtId="14" fontId="133" fillId="4" borderId="4" xfId="0" applyNumberFormat="1" applyFont="1" applyFill="1" applyBorder="1"/>
    <xf numFmtId="0" fontId="2" fillId="4" borderId="17" xfId="0" applyFont="1" applyFill="1" applyBorder="1" applyAlignment="1">
      <alignment horizontal="center" vertical="center"/>
    </xf>
    <xf numFmtId="2" fontId="133" fillId="4" borderId="10" xfId="0" applyNumberFormat="1" applyFont="1" applyFill="1" applyBorder="1" applyAlignment="1">
      <alignment horizontal="center"/>
    </xf>
    <xf numFmtId="2" fontId="133" fillId="4" borderId="8" xfId="0" applyNumberFormat="1" applyFont="1" applyFill="1" applyBorder="1" applyAlignment="1">
      <alignment horizontal="center"/>
    </xf>
    <xf numFmtId="0" fontId="1" fillId="4" borderId="4" xfId="440" applyFont="1" applyFill="1" applyBorder="1" applyAlignment="1" applyProtection="1">
      <alignment horizontal="left"/>
    </xf>
    <xf numFmtId="0" fontId="133" fillId="4" borderId="4" xfId="0" applyFont="1" applyFill="1" applyBorder="1" applyAlignment="1"/>
    <xf numFmtId="2" fontId="133" fillId="4" borderId="6" xfId="0" applyNumberFormat="1" applyFont="1" applyFill="1" applyBorder="1" applyAlignment="1"/>
    <xf numFmtId="2" fontId="133" fillId="4" borderId="4" xfId="0" applyNumberFormat="1" applyFont="1" applyFill="1" applyBorder="1" applyAlignment="1">
      <alignment horizontal="center"/>
    </xf>
    <xf numFmtId="0" fontId="2" fillId="4" borderId="3" xfId="0" applyFont="1" applyFill="1" applyBorder="1" applyAlignment="1">
      <alignment horizontal="center" vertical="center"/>
    </xf>
    <xf numFmtId="2" fontId="133" fillId="4" borderId="51" xfId="0" applyNumberFormat="1" applyFont="1" applyFill="1" applyBorder="1" applyAlignment="1">
      <alignment horizontal="center"/>
    </xf>
    <xf numFmtId="0" fontId="133" fillId="54" borderId="4" xfId="0" applyFont="1" applyFill="1" applyBorder="1" applyAlignment="1">
      <alignment horizontal="center" vertical="center"/>
    </xf>
    <xf numFmtId="0" fontId="1" fillId="4" borderId="4" xfId="0" applyFont="1" applyFill="1" applyBorder="1" applyAlignment="1">
      <alignment horizontal="left" vertical="top"/>
    </xf>
    <xf numFmtId="2" fontId="2" fillId="54" borderId="72" xfId="0" applyNumberFormat="1" applyFont="1" applyFill="1" applyBorder="1" applyAlignment="1">
      <alignment horizontal="center" vertical="center"/>
    </xf>
    <xf numFmtId="2" fontId="2" fillId="4" borderId="4" xfId="0" applyNumberFormat="1" applyFont="1" applyFill="1" applyBorder="1" applyAlignment="1">
      <alignment horizontal="center" vertical="center"/>
    </xf>
    <xf numFmtId="2" fontId="2" fillId="4" borderId="51" xfId="0" applyNumberFormat="1" applyFont="1" applyFill="1" applyBorder="1" applyAlignment="1">
      <alignment horizontal="center" vertical="center"/>
    </xf>
    <xf numFmtId="0" fontId="1" fillId="4" borderId="6" xfId="0" applyFont="1" applyFill="1" applyBorder="1"/>
    <xf numFmtId="208" fontId="133" fillId="4" borderId="6" xfId="438" applyNumberFormat="1" applyFont="1" applyFill="1" applyBorder="1" applyAlignment="1"/>
    <xf numFmtId="208" fontId="133" fillId="4" borderId="4" xfId="438" applyNumberFormat="1" applyFont="1" applyFill="1" applyBorder="1" applyAlignment="1"/>
    <xf numFmtId="0" fontId="133" fillId="4" borderId="2" xfId="0" applyFont="1" applyFill="1" applyBorder="1"/>
    <xf numFmtId="0" fontId="133" fillId="0" borderId="0" xfId="0" applyFont="1" applyFill="1" applyAlignment="1">
      <alignment horizontal="center" vertical="center"/>
    </xf>
    <xf numFmtId="0" fontId="134" fillId="0" borderId="0" xfId="0" applyFont="1" applyFill="1" applyBorder="1" applyAlignment="1">
      <alignment vertical="center" wrapText="1"/>
    </xf>
    <xf numFmtId="209" fontId="2" fillId="0" borderId="0" xfId="0" applyNumberFormat="1" applyFont="1" applyFill="1" applyBorder="1"/>
    <xf numFmtId="9" fontId="2" fillId="0" borderId="0" xfId="438" applyFont="1" applyFill="1" applyBorder="1"/>
    <xf numFmtId="0" fontId="1" fillId="0" borderId="0" xfId="0" applyFont="1" applyFill="1" applyAlignment="1">
      <alignment horizontal="left" vertical="center"/>
    </xf>
    <xf numFmtId="0" fontId="1" fillId="0" borderId="0" xfId="0" applyFont="1" applyFill="1" applyAlignment="1">
      <alignment horizontal="centerContinuous"/>
    </xf>
    <xf numFmtId="209" fontId="2" fillId="0" borderId="1" xfId="438" applyNumberFormat="1" applyFont="1" applyFill="1" applyBorder="1" applyAlignment="1">
      <alignment horizontal="center" vertical="center"/>
    </xf>
    <xf numFmtId="0" fontId="1" fillId="0" borderId="0" xfId="0" applyFont="1" applyFill="1" applyAlignment="1">
      <alignment horizontal="center"/>
    </xf>
    <xf numFmtId="0" fontId="1" fillId="0" borderId="0" xfId="0" applyFont="1" applyFill="1"/>
    <xf numFmtId="0" fontId="2" fillId="0" borderId="0" xfId="0" applyFont="1" applyFill="1" applyBorder="1" applyAlignment="1">
      <alignment vertical="center"/>
    </xf>
    <xf numFmtId="0" fontId="133" fillId="0" borderId="0" xfId="0" applyFont="1" applyBorder="1"/>
    <xf numFmtId="0" fontId="133" fillId="0" borderId="0" xfId="0" applyFont="1" applyAlignment="1">
      <alignment horizontal="left" vertical="center"/>
    </xf>
    <xf numFmtId="0" fontId="133" fillId="0" borderId="0" xfId="0" applyFont="1" applyFill="1" applyAlignment="1">
      <alignment horizontal="centerContinuous"/>
    </xf>
    <xf numFmtId="0" fontId="133" fillId="0" borderId="0" xfId="0" applyFont="1" applyAlignment="1">
      <alignment horizontal="center"/>
    </xf>
    <xf numFmtId="209" fontId="133" fillId="0" borderId="0" xfId="0" applyNumberFormat="1" applyFont="1" applyAlignment="1">
      <alignment horizontal="center" vertical="center"/>
    </xf>
    <xf numFmtId="209" fontId="133" fillId="0" borderId="0" xfId="0" applyNumberFormat="1" applyFont="1" applyFill="1" applyAlignment="1">
      <alignment horizontal="center"/>
    </xf>
    <xf numFmtId="210" fontId="133" fillId="0" borderId="0" xfId="0" applyNumberFormat="1" applyFont="1"/>
    <xf numFmtId="209" fontId="2" fillId="0" borderId="7" xfId="438" applyNumberFormat="1" applyFont="1" applyFill="1" applyBorder="1" applyAlignment="1">
      <alignment horizontal="center" vertical="center"/>
    </xf>
    <xf numFmtId="0" fontId="0" fillId="54" borderId="6" xfId="0" applyFill="1" applyBorder="1" applyAlignment="1">
      <alignment horizontal="center" vertical="center"/>
    </xf>
    <xf numFmtId="0" fontId="0" fillId="4" borderId="4" xfId="0" applyFill="1" applyBorder="1" applyAlignment="1" applyProtection="1">
      <alignment horizontal="center" vertical="center"/>
      <protection locked="0"/>
    </xf>
    <xf numFmtId="0" fontId="0" fillId="54" borderId="4" xfId="0" applyFill="1" applyBorder="1" applyAlignment="1" applyProtection="1">
      <alignment horizontal="center" vertical="center"/>
    </xf>
    <xf numFmtId="0" fontId="0" fillId="4" borderId="4" xfId="0" applyFill="1" applyBorder="1"/>
    <xf numFmtId="0" fontId="0" fillId="4" borderId="4" xfId="0" applyFill="1" applyBorder="1" applyAlignment="1">
      <alignment horizontal="left" vertical="top"/>
    </xf>
    <xf numFmtId="209" fontId="2" fillId="0" borderId="4" xfId="0" applyNumberFormat="1" applyFont="1" applyFill="1" applyBorder="1" applyAlignment="1">
      <alignment horizontal="center" vertical="center"/>
    </xf>
    <xf numFmtId="168" fontId="133" fillId="4" borderId="4" xfId="1" applyNumberFormat="1" applyFont="1" applyFill="1" applyBorder="1" applyAlignment="1">
      <alignment wrapText="1"/>
    </xf>
    <xf numFmtId="209" fontId="2" fillId="0" borderId="0" xfId="438"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208" fontId="133" fillId="4" borderId="4" xfId="2" applyNumberFormat="1" applyFont="1" applyFill="1" applyBorder="1" applyAlignment="1">
      <alignment wrapText="1"/>
    </xf>
    <xf numFmtId="0" fontId="0" fillId="4" borderId="4" xfId="0" applyFill="1" applyBorder="1" applyAlignment="1">
      <alignment horizontal="center" vertical="top"/>
    </xf>
    <xf numFmtId="0" fontId="0" fillId="4" borderId="4" xfId="0" applyFill="1" applyBorder="1" applyAlignment="1">
      <alignment horizontal="center" vertical="center"/>
    </xf>
    <xf numFmtId="0" fontId="1" fillId="0" borderId="4" xfId="286" applyNumberFormat="1" applyFont="1" applyFill="1" applyBorder="1"/>
    <xf numFmtId="0" fontId="2" fillId="16" borderId="0" xfId="0" applyFont="1" applyFill="1" applyAlignment="1">
      <alignment horizontal="left" vertical="center"/>
    </xf>
    <xf numFmtId="0" fontId="1" fillId="0" borderId="74" xfId="0" applyFont="1" applyBorder="1" applyAlignment="1">
      <alignment vertical="center" wrapText="1"/>
    </xf>
    <xf numFmtId="9" fontId="133" fillId="55" borderId="25" xfId="438" applyFont="1" applyFill="1" applyBorder="1" applyAlignment="1">
      <alignment vertical="center" wrapText="1"/>
    </xf>
    <xf numFmtId="168" fontId="133" fillId="56" borderId="4" xfId="1" applyNumberFormat="1" applyFont="1" applyFill="1" applyBorder="1" applyAlignment="1">
      <alignment wrapText="1"/>
    </xf>
    <xf numFmtId="0" fontId="2" fillId="56" borderId="0" xfId="0" applyFont="1" applyFill="1" applyAlignment="1">
      <alignment horizontal="center" vertical="center"/>
    </xf>
    <xf numFmtId="0" fontId="2" fillId="57" borderId="0" xfId="0" applyFont="1" applyFill="1" applyAlignment="1">
      <alignment horizontal="center" vertical="center"/>
    </xf>
    <xf numFmtId="0" fontId="133" fillId="57" borderId="6" xfId="0" applyFont="1" applyFill="1" applyBorder="1" applyAlignment="1"/>
    <xf numFmtId="2" fontId="133" fillId="57" borderId="6" xfId="0" applyNumberFormat="1" applyFont="1" applyFill="1" applyBorder="1" applyAlignment="1"/>
    <xf numFmtId="2" fontId="133" fillId="57" borderId="4" xfId="438" applyNumberFormat="1" applyFont="1" applyFill="1" applyBorder="1" applyAlignment="1">
      <alignment wrapText="1"/>
    </xf>
    <xf numFmtId="0" fontId="133" fillId="0" borderId="0" xfId="0" applyFont="1" applyFill="1" applyBorder="1"/>
    <xf numFmtId="0" fontId="133" fillId="0" borderId="0" xfId="0" applyFont="1" applyFill="1" applyBorder="1" applyAlignment="1">
      <alignment horizontal="center" vertical="center"/>
    </xf>
    <xf numFmtId="0" fontId="133" fillId="0" borderId="0" xfId="0" applyFont="1" applyFill="1" applyBorder="1" applyAlignment="1">
      <alignment horizontal="left" vertical="top"/>
    </xf>
    <xf numFmtId="0" fontId="133" fillId="0" borderId="0" xfId="0" applyFont="1" applyFill="1" applyBorder="1" applyAlignment="1">
      <alignment wrapText="1"/>
    </xf>
    <xf numFmtId="208" fontId="133" fillId="0" borderId="0" xfId="438" applyNumberFormat="1" applyFont="1" applyFill="1" applyBorder="1" applyAlignment="1"/>
    <xf numFmtId="2" fontId="133" fillId="0" borderId="0" xfId="0" applyNumberFormat="1" applyFont="1" applyFill="1" applyBorder="1" applyAlignment="1"/>
    <xf numFmtId="2" fontId="133" fillId="0" borderId="0" xfId="438" applyNumberFormat="1" applyFont="1" applyFill="1" applyBorder="1" applyAlignment="1">
      <alignment wrapText="1"/>
    </xf>
    <xf numFmtId="14" fontId="133" fillId="0" borderId="0" xfId="0" applyNumberFormat="1" applyFont="1" applyFill="1" applyBorder="1"/>
    <xf numFmtId="209" fontId="1" fillId="54" borderId="81" xfId="439" applyNumberFormat="1" applyFont="1" applyFill="1" applyBorder="1" applyAlignment="1">
      <alignment horizontal="center" vertical="center"/>
    </xf>
    <xf numFmtId="209" fontId="1" fillId="54" borderId="7" xfId="439" applyNumberFormat="1" applyFont="1" applyFill="1" applyBorder="1" applyAlignment="1">
      <alignment horizontal="center" vertical="center"/>
    </xf>
    <xf numFmtId="209" fontId="1" fillId="54" borderId="82" xfId="439" applyNumberFormat="1" applyFont="1" applyFill="1" applyBorder="1" applyAlignment="1">
      <alignment horizontal="center" vertical="center"/>
    </xf>
    <xf numFmtId="209" fontId="2" fillId="0" borderId="81" xfId="0" applyNumberFormat="1" applyFont="1" applyFill="1" applyBorder="1" applyAlignment="1">
      <alignment horizontal="center" vertical="center"/>
    </xf>
    <xf numFmtId="209" fontId="2" fillId="0" borderId="7" xfId="0" applyNumberFormat="1" applyFont="1" applyFill="1" applyBorder="1" applyAlignment="1">
      <alignment horizontal="center" vertical="center"/>
    </xf>
    <xf numFmtId="209" fontId="2" fillId="0" borderId="82" xfId="0" applyNumberFormat="1" applyFont="1" applyFill="1" applyBorder="1" applyAlignment="1">
      <alignment horizontal="center" vertical="center"/>
    </xf>
    <xf numFmtId="209" fontId="2" fillId="0" borderId="81" xfId="439" applyNumberFormat="1" applyFont="1" applyFill="1" applyBorder="1" applyAlignment="1">
      <alignment horizontal="center" vertical="center"/>
    </xf>
    <xf numFmtId="209" fontId="2" fillId="0" borderId="7" xfId="439" applyNumberFormat="1" applyFont="1" applyFill="1" applyBorder="1" applyAlignment="1">
      <alignment horizontal="center" vertical="center"/>
    </xf>
    <xf numFmtId="209" fontId="2" fillId="0" borderId="82" xfId="439" applyNumberFormat="1" applyFont="1" applyFill="1" applyBorder="1" applyAlignment="1">
      <alignment horizontal="center" vertical="center"/>
    </xf>
    <xf numFmtId="169" fontId="2" fillId="0" borderId="81" xfId="0" applyNumberFormat="1" applyFont="1" applyFill="1" applyBorder="1" applyAlignment="1">
      <alignment horizontal="center" vertical="center"/>
    </xf>
    <xf numFmtId="169" fontId="2" fillId="0" borderId="7" xfId="0" applyNumberFormat="1" applyFont="1" applyFill="1" applyBorder="1" applyAlignment="1">
      <alignment horizontal="center" vertical="center"/>
    </xf>
    <xf numFmtId="169" fontId="2" fillId="0" borderId="82" xfId="0" applyNumberFormat="1" applyFont="1" applyFill="1" applyBorder="1" applyAlignment="1">
      <alignment horizontal="center" vertical="center"/>
    </xf>
    <xf numFmtId="1" fontId="1" fillId="4" borderId="81" xfId="439" applyNumberFormat="1" applyFont="1" applyFill="1" applyBorder="1" applyAlignment="1">
      <alignment horizontal="center" vertical="center"/>
    </xf>
    <xf numFmtId="1" fontId="1" fillId="4" borderId="7" xfId="439" applyNumberFormat="1" applyFont="1" applyFill="1" applyBorder="1" applyAlignment="1">
      <alignment horizontal="center" vertical="center"/>
    </xf>
    <xf numFmtId="1" fontId="1" fillId="4" borderId="82" xfId="439" applyNumberFormat="1" applyFont="1" applyFill="1" applyBorder="1" applyAlignment="1">
      <alignment horizontal="center" vertical="center"/>
    </xf>
    <xf numFmtId="169" fontId="2" fillId="0" borderId="81" xfId="439" applyNumberFormat="1" applyFont="1" applyFill="1" applyBorder="1" applyAlignment="1">
      <alignment horizontal="center" vertical="center"/>
    </xf>
    <xf numFmtId="169" fontId="2" fillId="0" borderId="7" xfId="439" applyNumberFormat="1" applyFont="1" applyFill="1" applyBorder="1" applyAlignment="1">
      <alignment horizontal="center" vertical="center"/>
    </xf>
    <xf numFmtId="169" fontId="2" fillId="0" borderId="82" xfId="439" applyNumberFormat="1" applyFont="1" applyFill="1" applyBorder="1" applyAlignment="1">
      <alignment horizontal="center" vertical="center"/>
    </xf>
    <xf numFmtId="169" fontId="1" fillId="0" borderId="81" xfId="439" applyNumberFormat="1" applyFont="1" applyFill="1" applyBorder="1" applyAlignment="1">
      <alignment horizontal="center" vertical="center"/>
    </xf>
    <xf numFmtId="169" fontId="1" fillId="0" borderId="7" xfId="439" applyNumberFormat="1" applyFont="1" applyFill="1" applyBorder="1" applyAlignment="1">
      <alignment horizontal="center" vertical="center"/>
    </xf>
    <xf numFmtId="169" fontId="1" fillId="0" borderId="82" xfId="439" applyNumberFormat="1" applyFont="1" applyFill="1" applyBorder="1" applyAlignment="1">
      <alignment horizontal="center" vertical="center"/>
    </xf>
    <xf numFmtId="209" fontId="1" fillId="0" borderId="81" xfId="439" applyNumberFormat="1" applyFont="1" applyFill="1" applyBorder="1" applyAlignment="1">
      <alignment horizontal="center" vertical="center"/>
    </xf>
    <xf numFmtId="209" fontId="1" fillId="0" borderId="7" xfId="439" applyNumberFormat="1" applyFont="1" applyFill="1" applyBorder="1" applyAlignment="1">
      <alignment horizontal="center" vertical="center"/>
    </xf>
    <xf numFmtId="209" fontId="1" fillId="0" borderId="82" xfId="439" applyNumberFormat="1" applyFont="1" applyFill="1" applyBorder="1" applyAlignment="1">
      <alignment horizontal="center" vertical="center"/>
    </xf>
    <xf numFmtId="2" fontId="2" fillId="4" borderId="81" xfId="439" applyNumberFormat="1" applyFont="1" applyFill="1" applyBorder="1" applyAlignment="1">
      <alignment horizontal="center" vertical="center"/>
    </xf>
    <xf numFmtId="2" fontId="2" fillId="4" borderId="7" xfId="439" applyNumberFormat="1" applyFont="1" applyFill="1" applyBorder="1" applyAlignment="1">
      <alignment horizontal="center" vertical="center"/>
    </xf>
    <xf numFmtId="0" fontId="0" fillId="4" borderId="7" xfId="0" applyFill="1" applyBorder="1"/>
    <xf numFmtId="0" fontId="0" fillId="4" borderId="82" xfId="0" applyFill="1" applyBorder="1"/>
    <xf numFmtId="2" fontId="2" fillId="4" borderId="82" xfId="439" applyNumberFormat="1" applyFont="1" applyFill="1" applyBorder="1" applyAlignment="1">
      <alignment horizontal="center" vertical="center"/>
    </xf>
    <xf numFmtId="169" fontId="2" fillId="4" borderId="81" xfId="439" applyNumberFormat="1" applyFont="1" applyFill="1" applyBorder="1" applyAlignment="1">
      <alignment horizontal="center" vertical="center"/>
    </xf>
    <xf numFmtId="169" fontId="2" fillId="4" borderId="7" xfId="439" applyNumberFormat="1" applyFont="1" applyFill="1" applyBorder="1" applyAlignment="1">
      <alignment horizontal="center" vertical="center"/>
    </xf>
    <xf numFmtId="169" fontId="2" fillId="4" borderId="82" xfId="439" applyNumberFormat="1" applyFont="1" applyFill="1" applyBorder="1" applyAlignment="1">
      <alignment horizontal="center" vertical="center"/>
    </xf>
    <xf numFmtId="209" fontId="1" fillId="4" borderId="81" xfId="439" applyNumberFormat="1" applyFont="1" applyFill="1" applyBorder="1" applyAlignment="1">
      <alignment horizontal="center" vertical="center"/>
    </xf>
    <xf numFmtId="209" fontId="1" fillId="4" borderId="7" xfId="439" applyNumberFormat="1" applyFont="1" applyFill="1" applyBorder="1" applyAlignment="1">
      <alignment horizontal="center" vertical="center"/>
    </xf>
    <xf numFmtId="209" fontId="1" fillId="4" borderId="82" xfId="439" applyNumberFormat="1" applyFont="1" applyFill="1" applyBorder="1" applyAlignment="1">
      <alignment horizontal="center" vertical="center"/>
    </xf>
    <xf numFmtId="0" fontId="1" fillId="4" borderId="81" xfId="439" applyNumberFormat="1" applyFont="1" applyFill="1" applyBorder="1" applyAlignment="1">
      <alignment horizontal="center" vertical="center" wrapText="1"/>
    </xf>
    <xf numFmtId="0" fontId="1" fillId="4" borderId="7" xfId="439" applyNumberFormat="1" applyFont="1" applyFill="1" applyBorder="1" applyAlignment="1">
      <alignment horizontal="center" vertical="center" wrapText="1"/>
    </xf>
    <xf numFmtId="0" fontId="1" fillId="4" borderId="82" xfId="439" applyNumberFormat="1" applyFont="1" applyFill="1" applyBorder="1" applyAlignment="1">
      <alignment horizontal="center" vertical="center" wrapText="1"/>
    </xf>
    <xf numFmtId="0" fontId="2" fillId="4" borderId="81" xfId="439" applyNumberFormat="1" applyFont="1" applyFill="1" applyBorder="1" applyAlignment="1">
      <alignment horizontal="center" vertical="center" wrapText="1"/>
    </xf>
    <xf numFmtId="0" fontId="2" fillId="4" borderId="7" xfId="439" applyNumberFormat="1" applyFont="1" applyFill="1" applyBorder="1" applyAlignment="1">
      <alignment horizontal="center" vertical="center" wrapText="1"/>
    </xf>
    <xf numFmtId="0" fontId="2" fillId="4" borderId="82" xfId="439" applyNumberFormat="1" applyFont="1" applyFill="1" applyBorder="1" applyAlignment="1">
      <alignment horizontal="center" vertical="center" wrapText="1"/>
    </xf>
    <xf numFmtId="0" fontId="1" fillId="4" borderId="78" xfId="0" applyFont="1" applyFill="1" applyBorder="1" applyAlignment="1">
      <alignment horizontal="center" vertical="center"/>
    </xf>
    <xf numFmtId="0" fontId="1" fillId="4" borderId="76" xfId="0" applyFont="1" applyFill="1" applyBorder="1" applyAlignment="1">
      <alignment horizontal="center" vertical="center"/>
    </xf>
    <xf numFmtId="0" fontId="1" fillId="4" borderId="79"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2" xfId="0" applyFont="1" applyFill="1" applyBorder="1" applyAlignment="1">
      <alignment horizontal="center" vertical="center"/>
    </xf>
    <xf numFmtId="0" fontId="2" fillId="0" borderId="4" xfId="5" applyFont="1" applyFill="1" applyBorder="1" applyAlignment="1">
      <alignment horizontal="center" vertical="center"/>
    </xf>
    <xf numFmtId="0" fontId="2" fillId="0" borderId="5" xfId="5" applyFont="1" applyFill="1" applyBorder="1" applyAlignment="1">
      <alignment horizontal="center" vertical="center"/>
    </xf>
    <xf numFmtId="0" fontId="2" fillId="0" borderId="4" xfId="5" applyFont="1" applyFill="1" applyBorder="1" applyAlignment="1">
      <alignment horizontal="center" wrapText="1"/>
    </xf>
    <xf numFmtId="0" fontId="0" fillId="0" borderId="4" xfId="0" applyBorder="1"/>
    <xf numFmtId="0" fontId="4" fillId="0" borderId="4" xfId="5" applyFont="1" applyFill="1" applyBorder="1" applyAlignment="1">
      <alignment horizontal="center" wrapText="1"/>
    </xf>
    <xf numFmtId="0" fontId="105" fillId="0" borderId="74" xfId="280" applyFont="1" applyBorder="1" applyAlignment="1">
      <alignment horizontal="center" vertical="center"/>
    </xf>
    <xf numFmtId="0" fontId="105" fillId="0" borderId="67" xfId="280" applyFont="1" applyBorder="1" applyAlignment="1">
      <alignment horizontal="center" vertical="center"/>
    </xf>
    <xf numFmtId="0" fontId="105" fillId="0" borderId="64" xfId="280" applyFont="1" applyBorder="1" applyAlignment="1">
      <alignment horizontal="center" vertical="center"/>
    </xf>
    <xf numFmtId="0" fontId="105" fillId="0" borderId="65" xfId="280" applyFont="1" applyBorder="1" applyAlignment="1">
      <alignment horizontal="center" vertical="center"/>
    </xf>
    <xf numFmtId="0" fontId="105" fillId="0" borderId="66" xfId="280" applyFont="1" applyBorder="1" applyAlignment="1">
      <alignment horizontal="center" vertical="center"/>
    </xf>
    <xf numFmtId="0" fontId="105" fillId="0" borderId="64" xfId="280" applyFont="1" applyBorder="1" applyAlignment="1">
      <alignment horizontal="center" wrapText="1"/>
    </xf>
    <xf numFmtId="0" fontId="105" fillId="0" borderId="65" xfId="280" applyFont="1" applyBorder="1" applyAlignment="1">
      <alignment horizontal="center" wrapText="1"/>
    </xf>
    <xf numFmtId="0" fontId="2" fillId="0" borderId="3" xfId="5" applyFont="1" applyFill="1" applyBorder="1" applyAlignment="1">
      <alignment horizontal="center" vertical="center"/>
    </xf>
    <xf numFmtId="0" fontId="2" fillId="0" borderId="2" xfId="5" applyFont="1" applyFill="1" applyBorder="1" applyAlignment="1">
      <alignment horizontal="center" vertical="center"/>
    </xf>
    <xf numFmtId="0" fontId="2" fillId="0" borderId="22" xfId="5" applyFont="1" applyFill="1" applyBorder="1" applyAlignment="1">
      <alignment horizontal="center" vertical="center"/>
    </xf>
    <xf numFmtId="0" fontId="2" fillId="0" borderId="23" xfId="5" applyFont="1" applyFill="1" applyBorder="1" applyAlignment="1">
      <alignment horizontal="center" vertical="center"/>
    </xf>
    <xf numFmtId="0" fontId="2" fillId="0" borderId="16" xfId="5" applyFont="1" applyFill="1" applyBorder="1" applyAlignment="1">
      <alignment horizontal="center" vertical="center"/>
    </xf>
    <xf numFmtId="0" fontId="4" fillId="24" borderId="0" xfId="5" applyFont="1" applyFill="1" applyBorder="1" applyAlignment="1">
      <alignment horizontal="center" vertical="center"/>
    </xf>
    <xf numFmtId="0" fontId="4" fillId="0" borderId="2" xfId="5" applyFont="1" applyFill="1" applyBorder="1" applyAlignment="1">
      <alignment horizontal="center" vertical="center"/>
    </xf>
    <xf numFmtId="0" fontId="4" fillId="0" borderId="7" xfId="5" applyFont="1" applyFill="1" applyBorder="1" applyAlignment="1">
      <alignment horizontal="center" vertical="center"/>
    </xf>
    <xf numFmtId="0" fontId="4" fillId="0" borderId="5" xfId="0" applyFont="1" applyBorder="1" applyAlignment="1">
      <alignment horizontal="center"/>
    </xf>
    <xf numFmtId="0" fontId="4" fillId="0" borderId="4" xfId="287" applyNumberFormat="1" applyFont="1" applyFill="1" applyBorder="1" applyAlignment="1">
      <alignment horizontal="center"/>
    </xf>
    <xf numFmtId="0" fontId="4" fillId="0" borderId="4" xfId="0" applyFont="1" applyBorder="1" applyAlignment="1">
      <alignment horizontal="center"/>
    </xf>
    <xf numFmtId="0" fontId="98" fillId="0" borderId="4" xfId="293" applyFont="1" applyBorder="1" applyAlignment="1">
      <alignment horizontal="center"/>
    </xf>
    <xf numFmtId="0" fontId="42" fillId="0" borderId="4" xfId="287" applyNumberFormat="1" applyFont="1" applyFill="1" applyBorder="1" applyAlignment="1">
      <alignment horizontal="center"/>
    </xf>
    <xf numFmtId="1" fontId="42" fillId="0" borderId="4" xfId="287" applyNumberFormat="1" applyFont="1" applyFill="1" applyBorder="1" applyAlignment="1">
      <alignment horizontal="center"/>
    </xf>
    <xf numFmtId="0" fontId="0" fillId="0" borderId="5" xfId="0" applyBorder="1" applyAlignment="1">
      <alignment horizontal="center"/>
    </xf>
    <xf numFmtId="0" fontId="99" fillId="0" borderId="4" xfId="293" applyFont="1" applyBorder="1" applyAlignment="1">
      <alignment horizontal="center"/>
    </xf>
    <xf numFmtId="1" fontId="97" fillId="0" borderId="4" xfId="293" applyNumberFormat="1" applyFont="1" applyBorder="1" applyAlignment="1">
      <alignment horizontal="center"/>
    </xf>
    <xf numFmtId="0" fontId="97" fillId="0" borderId="4" xfId="293" applyFont="1" applyBorder="1" applyAlignment="1">
      <alignment horizontal="center"/>
    </xf>
    <xf numFmtId="1" fontId="4" fillId="0" borderId="4" xfId="0" applyNumberFormat="1" applyFont="1" applyBorder="1" applyAlignment="1">
      <alignment horizontal="center"/>
    </xf>
    <xf numFmtId="1" fontId="99" fillId="0" borderId="4" xfId="293" applyNumberFormat="1" applyFont="1" applyBorder="1" applyAlignment="1">
      <alignment horizontal="center"/>
    </xf>
    <xf numFmtId="1" fontId="42" fillId="0" borderId="2" xfId="287" applyNumberFormat="1" applyFont="1" applyFill="1" applyBorder="1" applyAlignment="1">
      <alignment horizontal="center"/>
    </xf>
    <xf numFmtId="1" fontId="42" fillId="0" borderId="7" xfId="287" applyNumberFormat="1" applyFont="1" applyFill="1" applyBorder="1" applyAlignment="1">
      <alignment horizontal="center"/>
    </xf>
    <xf numFmtId="1" fontId="42" fillId="0" borderId="3" xfId="287" applyNumberFormat="1" applyFont="1" applyFill="1" applyBorder="1" applyAlignment="1">
      <alignment horizontal="center"/>
    </xf>
  </cellXfs>
  <cellStyles count="441">
    <cellStyle name="??" xfId="6"/>
    <cellStyle name="?? [0]_??? Spec" xfId="7"/>
    <cellStyle name="?? 2" xfId="295"/>
    <cellStyle name="?? 2 2" xfId="405"/>
    <cellStyle name="?? 3" xfId="387"/>
    <cellStyle name="??&amp;O?&amp;H?_x0008__x000f__x0007_?_x0007__x0001__x0001_" xfId="8"/>
    <cellStyle name="??&amp;O?&amp;H?_x0008_??_x0007__x0001__x0001_" xfId="9"/>
    <cellStyle name="???????" xfId="10"/>
    <cellStyle name="????????????" xfId="11"/>
    <cellStyle name="????????????NOTEWINNOTET" xfId="12"/>
    <cellStyle name="?????????WINNO" xfId="13"/>
    <cellStyle name="???[0]_??? Spec" xfId="14"/>
    <cellStyle name="???_??? Spec" xfId="15"/>
    <cellStyle name="??_??? Spec" xfId="16"/>
    <cellStyle name="?@¡Âe_?E?JRE£g{Pr" xfId="17"/>
    <cellStyle name="?d?A|i[0]_?E?JRE£g{r" xfId="18"/>
    <cellStyle name="?d?A|i_?E?JRE£g{ " xfId="19"/>
    <cellStyle name="_Modif" xfId="20"/>
    <cellStyle name="_Modif 2" xfId="296"/>
    <cellStyle name="_Modif 2 2" xfId="406"/>
    <cellStyle name="¿­¾îº» ÇÏÀÌÆÛ¸µÅ©" xfId="21"/>
    <cellStyle name="’Ê‰Ý [0.00]_Renault AP Budget HW" xfId="22"/>
    <cellStyle name="’Ê‰Ý_Renault AP Budget HW" xfId="23"/>
    <cellStyle name="=C:\WINNT\SYSTEM32\COMMAND.COM" xfId="24"/>
    <cellStyle name="•\Ž¦Ï‚Ý‚ÌƒnƒCƒp[ƒŠƒ“ƒN" xfId="25"/>
    <cellStyle name="•W€_BL7133_BL7133EZ001‘gž‚ÝŽè”z—p•”•iƒŠƒXƒg" xfId="26"/>
    <cellStyle name="\¦ÏÝÌnCp[N" xfId="27"/>
    <cellStyle name="nCp[N" xfId="28"/>
    <cellStyle name="W_BxiXg (2)" xfId="29"/>
    <cellStyle name="20 % - Accent1 2" xfId="297"/>
    <cellStyle name="20 % - Accent2 2" xfId="298"/>
    <cellStyle name="20 % - Accent3 2" xfId="299"/>
    <cellStyle name="20 % - Accent4 2" xfId="300"/>
    <cellStyle name="20 % - Accent5 2" xfId="301"/>
    <cellStyle name="20 % - Accent6 2" xfId="302"/>
    <cellStyle name="3f1o [0]_?E?JRE£g{I" xfId="30"/>
    <cellStyle name="3f1o_?E?JRE£g{r" xfId="31"/>
    <cellStyle name="40 % - Accent1 2" xfId="303"/>
    <cellStyle name="40 % - Accent2 2" xfId="304"/>
    <cellStyle name="40 % - Accent3 2" xfId="305"/>
    <cellStyle name="40 % - Accent4 2" xfId="306"/>
    <cellStyle name="40 % - Accent5 2" xfId="307"/>
    <cellStyle name="40 % - Accent6 2" xfId="308"/>
    <cellStyle name="60 % - Accent1 2" xfId="309"/>
    <cellStyle name="60 % - Accent2 2" xfId="310"/>
    <cellStyle name="60 % - Accent3 2" xfId="311"/>
    <cellStyle name="60 % - Accent4 2" xfId="312"/>
    <cellStyle name="60 % - Accent5 2" xfId="313"/>
    <cellStyle name="60 % - Accent6 2" xfId="314"/>
    <cellStyle name="65" xfId="32"/>
    <cellStyle name="74" xfId="33"/>
    <cellStyle name="A" xfId="34"/>
    <cellStyle name="A confirmer" xfId="35"/>
    <cellStyle name="A_Propos" xfId="36"/>
    <cellStyle name="Accent1 2" xfId="315"/>
    <cellStyle name="Accent2 2" xfId="316"/>
    <cellStyle name="Accent3 2" xfId="317"/>
    <cellStyle name="Accent4 2" xfId="318"/>
    <cellStyle name="Accent5 2" xfId="319"/>
    <cellStyle name="Accent6 2" xfId="320"/>
    <cellStyle name="AeE­ [0]_°u¸RC×¸n_¾÷A¾º° " xfId="37"/>
    <cellStyle name="ÅëÈ­ [0]_Budget2001(121300)" xfId="38"/>
    <cellStyle name="AeE­ [0]_Commercial_expenses2001" xfId="39"/>
    <cellStyle name="ÅëÈ­ [0]_Commercial_expenses2001" xfId="40"/>
    <cellStyle name="AeE­ [0]_Commercial_expenses2001 2" xfId="321"/>
    <cellStyle name="ÅëÈ­ [0]_Commercial_expenses2001 2" xfId="322"/>
    <cellStyle name="AeE­ [0]_Commercial_expenses2001 2 2" xfId="407"/>
    <cellStyle name="ÅëÈ­ [0]_Commercial_expenses2001 2 2" xfId="408"/>
    <cellStyle name="AeE­ [0]_Commercial_expenses2001 3" xfId="388"/>
    <cellStyle name="ÅëÈ­ [0]_Commercial_expenses2001 3" xfId="389"/>
    <cellStyle name="AeE­ [0]_CompetitiveSM5'01MY(010103).xls Chart 1" xfId="41"/>
    <cellStyle name="ÅëÈ­ [0]_CompetitiveSM5'01MY(010103).xls Chart 1" xfId="42"/>
    <cellStyle name="AeE­ [0]_CompetitiveSM5'01MY(010103).xls Chart 1-1" xfId="43"/>
    <cellStyle name="ÅëÈ­ [0]_CompetitiveSM5'01MY(010103).xls Chart 1-1" xfId="44"/>
    <cellStyle name="AeE­ [0]_CompetitiveSM5'01MY(010103).xls Chart 2" xfId="45"/>
    <cellStyle name="ÅëÈ­ [0]_CompetitiveSM5'01MY(010103).xls Chart 2" xfId="46"/>
    <cellStyle name="AeE­ [0]_CompetitiveSM5'01MY(010103).xls Chart 2-1" xfId="47"/>
    <cellStyle name="ÅëÈ­ [0]_CompetitiveSM5'01MY(010103).xls Chart 2-1" xfId="48"/>
    <cellStyle name="AeE­ [0]_CompetitiveSM5'01MY(010103).xls Chart 3" xfId="49"/>
    <cellStyle name="ÅëÈ­ [0]_CompetitiveSM5'01MY(010103).xls Chart 3" xfId="50"/>
    <cellStyle name="AeE­ [0]_CompetitiveSM5'01MY(010103).xls Chart 4" xfId="51"/>
    <cellStyle name="ÅëÈ­ [0]_CompetitiveSM5'01MY(010103).xls Chart 4" xfId="52"/>
    <cellStyle name="AeE­ [0]_PERSONAL" xfId="53"/>
    <cellStyle name="ÅëÈ­ [0]_Price Adjustment(010105)" xfId="54"/>
    <cellStyle name="AeE­ [0]_Price Adjustment(010106)" xfId="55"/>
    <cellStyle name="ÅëÈ­ [0]_Price Adjustment(010106)" xfId="56"/>
    <cellStyle name="AeE­ [0]_Pricebalance" xfId="57"/>
    <cellStyle name="ÅëÈ­ [0]_Pricebalance" xfId="58"/>
    <cellStyle name="AeE­_°u¸RC×¸n_¾÷A¾º° " xfId="59"/>
    <cellStyle name="ÅëÈ­_Budget2001(121300)" xfId="60"/>
    <cellStyle name="AeE­_Commercial_expenses2001" xfId="61"/>
    <cellStyle name="ÅëÈ­_Commercial_expenses2001" xfId="62"/>
    <cellStyle name="AeE­_Commercial_expenses2001 2" xfId="323"/>
    <cellStyle name="ÅëÈ­_Commercial_expenses2001 2" xfId="324"/>
    <cellStyle name="AeE­_Commercial_expenses2001 2 2" xfId="409"/>
    <cellStyle name="ÅëÈ­_Commercial_expenses2001 2 2" xfId="410"/>
    <cellStyle name="AeE­_Commercial_expenses2001 3" xfId="390"/>
    <cellStyle name="ÅëÈ­_Commercial_expenses2001 3" xfId="391"/>
    <cellStyle name="AeE­_CompetitiveSM5'01MY(010103).xls Chart 1" xfId="63"/>
    <cellStyle name="ÅëÈ­_CompetitiveSM5'01MY(010103).xls Chart 1" xfId="64"/>
    <cellStyle name="AeE­_CompetitiveSM5'01MY(010103).xls Chart 1-1" xfId="65"/>
    <cellStyle name="ÅëÈ­_CompetitiveSM5'01MY(010103).xls Chart 1-1" xfId="66"/>
    <cellStyle name="AeE­_CompetitiveSM5'01MY(010103).xls Chart 2" xfId="67"/>
    <cellStyle name="ÅëÈ­_CompetitiveSM5'01MY(010103).xls Chart 2" xfId="68"/>
    <cellStyle name="AeE­_CompetitiveSM5'01MY(010103).xls Chart 2-1" xfId="69"/>
    <cellStyle name="ÅëÈ­_CompetitiveSM5'01MY(010103).xls Chart 2-1" xfId="70"/>
    <cellStyle name="AeE­_CompetitiveSM5'01MY(010103).xls Chart 3" xfId="71"/>
    <cellStyle name="ÅëÈ­_CompetitiveSM5'01MY(010103).xls Chart 3" xfId="72"/>
    <cellStyle name="AeE­_CompetitiveSM5'01MY(010103).xls Chart 4" xfId="73"/>
    <cellStyle name="ÅëÈ­_CompetitiveSM5'01MY(010103).xls Chart 4" xfId="74"/>
    <cellStyle name="AeE­_PERSONAL" xfId="75"/>
    <cellStyle name="ÅëÈ­_Price Adjustment(010105)" xfId="76"/>
    <cellStyle name="AeE­_Price Adjustment(010106)" xfId="77"/>
    <cellStyle name="ÅëÈ­_Price Adjustment(010106)" xfId="78"/>
    <cellStyle name="AeE­_Pricebalance" xfId="79"/>
    <cellStyle name="ÅëÈ­_Pricebalance" xfId="80"/>
    <cellStyle name="ALIGNMENT" xfId="81"/>
    <cellStyle name="AÞ¸¶ [0]_°u¸RC×¸n_¾÷A¾º° " xfId="82"/>
    <cellStyle name="ÄÞ¸¶ [0]_01my5" xfId="83"/>
    <cellStyle name="AÞ¸¶ [0]_Budget2001(121300)" xfId="84"/>
    <cellStyle name="ÄÞ¸¶ [0]_Budget2001(121300)" xfId="85"/>
    <cellStyle name="AÞ¸¶ [0]_Commercial_expenses2001" xfId="86"/>
    <cellStyle name="ÄÞ¸¶ [0]_Commercial_expenses2001" xfId="87"/>
    <cellStyle name="AÞ¸¶ [0]_Commercial_expenses2001 2" xfId="325"/>
    <cellStyle name="ÄÞ¸¶ [0]_Commercial_expenses2001 2" xfId="326"/>
    <cellStyle name="AÞ¸¶ [0]_Commercial_expenses2001 2 2" xfId="411"/>
    <cellStyle name="ÄÞ¸¶ [0]_Commercial_expenses2001 2 2" xfId="412"/>
    <cellStyle name="AÞ¸¶ [0]_Commercial_expenses2001 3" xfId="392"/>
    <cellStyle name="ÄÞ¸¶ [0]_Commercial_expenses2001 3" xfId="393"/>
    <cellStyle name="AÞ¸¶ [0]_CompetitiveSM5'01MY(010103).xls Chart 1" xfId="88"/>
    <cellStyle name="ÄÞ¸¶ [0]_CompetitiveSM5'01MY(010103).xls Chart 1" xfId="89"/>
    <cellStyle name="AÞ¸¶ [0]_CompetitiveSM5'01MY(010103).xls Chart 1-1" xfId="90"/>
    <cellStyle name="ÄÞ¸¶ [0]_CompetitiveSM5'01MY(010103).xls Chart 1-1" xfId="91"/>
    <cellStyle name="AÞ¸¶ [0]_CompetitiveSM5'01MY(010103).xls Chart 2" xfId="92"/>
    <cellStyle name="ÄÞ¸¶ [0]_CompetitiveSM5'01MY(010103).xls Chart 2" xfId="93"/>
    <cellStyle name="AÞ¸¶ [0]_CompetitiveSM5'01MY(010103).xls Chart 2-1" xfId="94"/>
    <cellStyle name="ÄÞ¸¶ [0]_CompetitiveSM5'01MY(010103).xls Chart 2-1" xfId="95"/>
    <cellStyle name="AÞ¸¶ [0]_CompetitiveSM5'01MY(010103).xls Chart 3" xfId="96"/>
    <cellStyle name="ÄÞ¸¶ [0]_CompetitiveSM5'01MY(010103).xls Chart 3" xfId="97"/>
    <cellStyle name="AÞ¸¶ [0]_CompetitiveSM5'01MY(010103).xls Chart 4" xfId="98"/>
    <cellStyle name="ÄÞ¸¶ [0]_CompetitiveSM5'01MY(010103).xls Chart 4" xfId="99"/>
    <cellStyle name="AÞ¸¶ [0]_Price Adjustment(010105)" xfId="100"/>
    <cellStyle name="ÄÞ¸¶ [0]_Price Adjustment(010105)" xfId="101"/>
    <cellStyle name="AÞ¸¶ [0]_Price Adjustment(010106)" xfId="102"/>
    <cellStyle name="ÄÞ¸¶ [0]_Price Adjustment(010106)" xfId="103"/>
    <cellStyle name="AÞ¸¶ [0]_Pricebalance" xfId="104"/>
    <cellStyle name="ÄÞ¸¶ [0]_Pricebalance" xfId="105"/>
    <cellStyle name="AÞ¸¶_°u¸RC×¸n_¾÷A¾º° " xfId="106"/>
    <cellStyle name="ÄÞ¸¶_Budget2001(121300)" xfId="107"/>
    <cellStyle name="AÞ¸¶_Commercial_expenses2001" xfId="108"/>
    <cellStyle name="ÄÞ¸¶_Commercial_expenses2001" xfId="109"/>
    <cellStyle name="AÞ¸¶_Commercial_expenses2001 2" xfId="327"/>
    <cellStyle name="ÄÞ¸¶_Commercial_expenses2001 2" xfId="328"/>
    <cellStyle name="AÞ¸¶_Commercial_expenses2001 2 2" xfId="413"/>
    <cellStyle name="ÄÞ¸¶_Commercial_expenses2001 2 2" xfId="414"/>
    <cellStyle name="AÞ¸¶_Commercial_expenses2001 3" xfId="394"/>
    <cellStyle name="ÄÞ¸¶_Commercial_expenses2001 3" xfId="395"/>
    <cellStyle name="AÞ¸¶_CompetitiveSM5'01MY(010103).xls Chart 1" xfId="110"/>
    <cellStyle name="ÄÞ¸¶_CompetitiveSM5'01MY(010103).xls Chart 1" xfId="111"/>
    <cellStyle name="AÞ¸¶_CompetitiveSM5'01MY(010103).xls Chart 1-1" xfId="112"/>
    <cellStyle name="ÄÞ¸¶_CompetitiveSM5'01MY(010103).xls Chart 1-1" xfId="113"/>
    <cellStyle name="AÞ¸¶_CompetitiveSM5'01MY(010103).xls Chart 2" xfId="114"/>
    <cellStyle name="ÄÞ¸¶_CompetitiveSM5'01MY(010103).xls Chart 2" xfId="115"/>
    <cellStyle name="AÞ¸¶_CompetitiveSM5'01MY(010103).xls Chart 2-1" xfId="116"/>
    <cellStyle name="ÄÞ¸¶_CompetitiveSM5'01MY(010103).xls Chart 2-1" xfId="117"/>
    <cellStyle name="AÞ¸¶_CompetitiveSM5'01MY(010103).xls Chart 3" xfId="118"/>
    <cellStyle name="ÄÞ¸¶_CompetitiveSM5'01MY(010103).xls Chart 3" xfId="119"/>
    <cellStyle name="AÞ¸¶_CompetitiveSM5'01MY(010103).xls Chart 4" xfId="120"/>
    <cellStyle name="ÄÞ¸¶_CompetitiveSM5'01MY(010103).xls Chart 4" xfId="121"/>
    <cellStyle name="AÞ¸¶_Price Adjustment(010105)" xfId="122"/>
    <cellStyle name="ÄÞ¸¶_Price Adjustment(010105)" xfId="123"/>
    <cellStyle name="AÞ¸¶_Price Adjustment(010106)" xfId="124"/>
    <cellStyle name="ÄÞ¸¶_Price Adjustment(010106)" xfId="125"/>
    <cellStyle name="AÞ¸¶_Pricebalance" xfId="126"/>
    <cellStyle name="ÄÞ¸¶_Pricebalance" xfId="127"/>
    <cellStyle name="AutoFormat-Optionen" xfId="5"/>
    <cellStyle name="Avertissement 2" xfId="329"/>
    <cellStyle name="C￥AØ_°u¸RC×¸n_¾÷A¾º° " xfId="128"/>
    <cellStyle name="Ç¥ÁØ_01my5" xfId="129"/>
    <cellStyle name="C￥AØ_01my5_AnalysisPM팀010328" xfId="130"/>
    <cellStyle name="Ç¥ÁØ_ÃÖÁ¾" xfId="131"/>
    <cellStyle name="C￥AØ_Budget2001(121300)_AnalysisPM팀010328" xfId="132"/>
    <cellStyle name="Ç¥ÁØ_Commercial_expenses2001" xfId="133"/>
    <cellStyle name="C￥AØ_CompetitiveSM5'01MY(010103).xls Chart 1" xfId="134"/>
    <cellStyle name="Ç¥ÁØ_CompetitiveSM5'01MY(010103).xls Chart 1" xfId="135"/>
    <cellStyle name="C￥AØ_CompetitiveSM5'01MY(010103).xls Chart 1_AnalysisPM팀010328" xfId="136"/>
    <cellStyle name="Ç¥ÁØ_CompetitiveSM5'01MY(010103).xls Chart 1-1" xfId="137"/>
    <cellStyle name="C￥AØ_CompetitiveSM5'01MY(010103).xls Chart 1-1_AnalysisPM팀010328" xfId="138"/>
    <cellStyle name="Ç¥ÁØ_CompetitiveSM5'01MY(010103).xls Chart 2" xfId="139"/>
    <cellStyle name="C￥AØ_CompetitiveSM5'01MY(010103).xls Chart 2_AnalysisPM팀010328" xfId="140"/>
    <cellStyle name="Ç¥ÁØ_CompetitiveSM5'01MY(010103).xls Chart 2-1" xfId="141"/>
    <cellStyle name="C￥AØ_CompetitiveSM5'01MY(010103).xls Chart 2-1_AnalysisPM팀010328" xfId="142"/>
    <cellStyle name="Ç¥ÁØ_CompetitiveSM5'01MY(010103).xls Chart 3" xfId="143"/>
    <cellStyle name="C￥AØ_CompetitiveSM5'01MY(010103).xls Chart 3_AnalysisPM팀010328" xfId="144"/>
    <cellStyle name="Ç¥ÁØ_CompetitiveSM5'01MY(010103).xls Chart 4" xfId="145"/>
    <cellStyle name="C￥AØ_CompetitiveSM5'01MY(010103).xls Chart 4_AnalysisPM팀010328" xfId="146"/>
    <cellStyle name="Ç¥ÁØ_Price Adjustment(010105)" xfId="147"/>
    <cellStyle name="C￥AØ_Price Adjustment(010105)_AnalysisPM팀010328" xfId="148"/>
    <cellStyle name="Ç¥ÁØ_Price Adjustment(010106)" xfId="149"/>
    <cellStyle name="C￥AØ_Price Adjustment(010106)_AnalysisPM팀010328" xfId="150"/>
    <cellStyle name="Ç¥ÁØ_Pricebalance" xfId="151"/>
    <cellStyle name="C￥AØ_Pricebalance_AnalysisPM팀010328" xfId="152"/>
    <cellStyle name="Calc Currency (0)" xfId="153"/>
    <cellStyle name="Calcul 2" xfId="330"/>
    <cellStyle name="čárky 2 2 3" xfId="331"/>
    <cellStyle name="Categorie1" xfId="154"/>
    <cellStyle name="Categorie2" xfId="155"/>
    <cellStyle name="Categorie3" xfId="156"/>
    <cellStyle name="category" xfId="157"/>
    <cellStyle name="Cellule liée 2" xfId="332"/>
    <cellStyle name="ÇÏÀÌÆÛ¸µÅ©" xfId="158"/>
    <cellStyle name="Comma" xfId="1"/>
    <cellStyle name="Comma  - Style1" xfId="159"/>
    <cellStyle name="Comma  - Style2" xfId="160"/>
    <cellStyle name="Comma  - Style3" xfId="161"/>
    <cellStyle name="Comma  - Style4" xfId="162"/>
    <cellStyle name="Comma  - Style5" xfId="163"/>
    <cellStyle name="Comma  - Style6" xfId="164"/>
    <cellStyle name="Comma  - Style7" xfId="165"/>
    <cellStyle name="Comma  - Style8" xfId="166"/>
    <cellStyle name="Comma 2" xfId="282"/>
    <cellStyle name="Comma 3" xfId="283"/>
    <cellStyle name="Comma 3 2" xfId="401"/>
    <cellStyle name="Comma0" xfId="167"/>
    <cellStyle name="Comma0 2" xfId="333"/>
    <cellStyle name="Comma0 2 2" xfId="415"/>
    <cellStyle name="Commentaire 2" xfId="334"/>
    <cellStyle name="Commentaire 2 2" xfId="416"/>
    <cellStyle name="Commentaire 3" xfId="335"/>
    <cellStyle name="Commentaire 3 2" xfId="417"/>
    <cellStyle name="Currency" xfId="168"/>
    <cellStyle name="Currency 2" xfId="336"/>
    <cellStyle name="Currency 2 2" xfId="418"/>
    <cellStyle name="Currency0" xfId="169"/>
    <cellStyle name="Currency0 2" xfId="337"/>
    <cellStyle name="Currency0 2 2" xfId="419"/>
    <cellStyle name="Date" xfId="170"/>
    <cellStyle name="Date 2" xfId="338"/>
    <cellStyle name="Date 2 2" xfId="420"/>
    <cellStyle name="Données" xfId="171"/>
    <cellStyle name="Dziesietny [0]_MTM VP 99 " xfId="172"/>
    <cellStyle name="Dziesiêtny_FORMATC1" xfId="173"/>
    <cellStyle name="Dziesietny_MTM VP 99 " xfId="174"/>
    <cellStyle name="Entrée 2" xfId="339"/>
    <cellStyle name="Estimated_Data" xfId="175"/>
    <cellStyle name="Euro" xfId="4"/>
    <cellStyle name="Euro 2" xfId="340"/>
    <cellStyle name="Fixed" xfId="176"/>
    <cellStyle name="Fixed 2" xfId="341"/>
    <cellStyle name="Fixed 2 2" xfId="421"/>
    <cellStyle name="ƒnƒCƒp[ƒŠƒ“ƒN" xfId="177"/>
    <cellStyle name="Followed Hyperlink" xfId="178"/>
    <cellStyle name="Followed Hyperlink 2" xfId="342"/>
    <cellStyle name="Forecast_Data" xfId="179"/>
    <cellStyle name="Formule" xfId="180"/>
    <cellStyle name="Formule%1" xfId="181"/>
    <cellStyle name="FormuleNb0" xfId="182"/>
    <cellStyle name="FormuleNb1" xfId="183"/>
    <cellStyle name="FormuleNb2" xfId="184"/>
    <cellStyle name="Grey" xfId="185"/>
    <cellStyle name="Grsy" xfId="186"/>
    <cellStyle name="h" xfId="187"/>
    <cellStyle name="h_an" xfId="188"/>
    <cellStyle name="HEADER" xfId="189"/>
    <cellStyle name="Header1" xfId="190"/>
    <cellStyle name="Header2" xfId="191"/>
    <cellStyle name="Heading 1" xfId="192"/>
    <cellStyle name="Heading 1 2" xfId="343"/>
    <cellStyle name="Heading 1 2 2" xfId="422"/>
    <cellStyle name="Heading 2" xfId="193"/>
    <cellStyle name="Heading 2 2" xfId="344"/>
    <cellStyle name="Heading1" xfId="194"/>
    <cellStyle name="Heading1 2" xfId="345"/>
    <cellStyle name="Heading1 2 2" xfId="423"/>
    <cellStyle name="Heading2" xfId="195"/>
    <cellStyle name="Heading2 2" xfId="346"/>
    <cellStyle name="Heading2 2 2" xfId="424"/>
    <cellStyle name="Hyperlink" xfId="440"/>
    <cellStyle name="Hyperlink 2" xfId="288"/>
    <cellStyle name="Indice" xfId="196"/>
    <cellStyle name="Input [yellow]" xfId="197"/>
    <cellStyle name="Insatisfaisant 2" xfId="347"/>
    <cellStyle name="Item_Current" xfId="198"/>
    <cellStyle name="Köprü_DP coll 2006" xfId="199"/>
    <cellStyle name="lemien" xfId="200"/>
    <cellStyle name="Lien hypertexte visit?" xfId="201"/>
    <cellStyle name="Lien hypertexte visit? 2" xfId="348"/>
    <cellStyle name="Lien hypertexte visit? 2 2" xfId="425"/>
    <cellStyle name="Ligne détail_p37_modele_travail_risque_2" xfId="202"/>
    <cellStyle name="MEV1" xfId="203"/>
    <cellStyle name="MEV1 2" xfId="349"/>
    <cellStyle name="MEV1 2 2" xfId="426"/>
    <cellStyle name="MF" xfId="204"/>
    <cellStyle name="Migliaia (0)_COMPET_J77_NEW_PCOM" xfId="205"/>
    <cellStyle name="Migliaia_BDD" xfId="206"/>
    <cellStyle name="Millares [0]_Grading" xfId="207"/>
    <cellStyle name="Millares_cp01berm" xfId="208"/>
    <cellStyle name="Milliers [0] 2" xfId="350"/>
    <cellStyle name="Milliers [0] 2 2" xfId="427"/>
    <cellStyle name="Milliers 103" xfId="351"/>
    <cellStyle name="Milliers 104" xfId="352"/>
    <cellStyle name="Milliers 110" xfId="353"/>
    <cellStyle name="Milliers 2" xfId="290"/>
    <cellStyle name="Milliers 2 2" xfId="385"/>
    <cellStyle name="Milliers 3" xfId="439"/>
    <cellStyle name="Milliers 97" xfId="354"/>
    <cellStyle name="Milliers 98" xfId="355"/>
    <cellStyle name="Milliers 99" xfId="356"/>
    <cellStyle name="MilliersN&amp;R,0" xfId="209"/>
    <cellStyle name="MilliersN&amp;R,0 2" xfId="357"/>
    <cellStyle name="MilliersN&amp;R,0 2 2" xfId="428"/>
    <cellStyle name="Mise à jour" xfId="210"/>
    <cellStyle name="Model" xfId="211"/>
    <cellStyle name="Mon?aire [0]_2000-2006" xfId="212"/>
    <cellStyle name="Mon?aire_2000-2006" xfId="213"/>
    <cellStyle name="Moneda [0]_Grading" xfId="214"/>
    <cellStyle name="Moneda_ACTIVP96" xfId="215"/>
    <cellStyle name="Monetaire [0]_ Price Table B74 RXE (confort)" xfId="216"/>
    <cellStyle name="Monetaire_ Price Table B74 RXE (confort)" xfId="217"/>
    <cellStyle name="Monйtaire [0]_FORMACION" xfId="218"/>
    <cellStyle name="Monйtaire_FORMACION" xfId="219"/>
    <cellStyle name="Mon騁aire [0]_2000-2006" xfId="220"/>
    <cellStyle name="Mon騁aire_2000-2006" xfId="221"/>
    <cellStyle name="MS_Arabic" xfId="222"/>
    <cellStyle name="Neutre 2" xfId="358"/>
    <cellStyle name="Nombre2" xfId="223"/>
    <cellStyle name="Nombre2 2" xfId="359"/>
    <cellStyle name="Normal" xfId="0" builtinId="0"/>
    <cellStyle name="Normal - Style1" xfId="224"/>
    <cellStyle name="Normal 125" xfId="360"/>
    <cellStyle name="Normal 149" xfId="361"/>
    <cellStyle name="Normal 150" xfId="362"/>
    <cellStyle name="Normal 2" xfId="225"/>
    <cellStyle name="Normal 2 2" xfId="286"/>
    <cellStyle name="Normal 2 2 2" xfId="403"/>
    <cellStyle name="Normal 2 3" xfId="284"/>
    <cellStyle name="Normal 2 4" xfId="396"/>
    <cellStyle name="Normal 3" xfId="285"/>
    <cellStyle name="Normal 3 2" xfId="402"/>
    <cellStyle name="Normal 4" xfId="287"/>
    <cellStyle name="Normal 5" xfId="280"/>
    <cellStyle name="Normal 5 2" xfId="383"/>
    <cellStyle name="Normal 6" xfId="292"/>
    <cellStyle name="Normal 6 2" xfId="384"/>
    <cellStyle name="Normal 6 2 2" xfId="437"/>
    <cellStyle name="Normal 7" xfId="294"/>
    <cellStyle name="Normal 8" xfId="293"/>
    <cellStyle name="Normal 9" xfId="386"/>
    <cellStyle name="Normale_BDD" xfId="226"/>
    <cellStyle name="normálne_Kópia - MargesVersions_SLVQ_DPx_L-90 opravene" xfId="227"/>
    <cellStyle name="normální_CP0005rep" xfId="228"/>
    <cellStyle name="Normalny_FORMATC1" xfId="229"/>
    <cellStyle name="normalRow" xfId="230"/>
    <cellStyle name="Œ…‹æØ‚è [0.00]_12-e-i~1 (1)" xfId="231"/>
    <cellStyle name="Œ…‹æØ‚è_12-e-i~1 (1)" xfId="232"/>
    <cellStyle name="Option_Added_Cont_Desc" xfId="233"/>
    <cellStyle name="Percent" xfId="2"/>
    <cellStyle name="Percent [2]" xfId="234"/>
    <cellStyle name="Percent [2] 2" xfId="363"/>
    <cellStyle name="Percent [2] 2 2" xfId="429"/>
    <cellStyle name="Percent [2] 3" xfId="397"/>
    <cellStyle name="Percent 2" xfId="364"/>
    <cellStyle name="Percent 2 2" xfId="430"/>
    <cellStyle name="Pourcentage 2" xfId="235"/>
    <cellStyle name="Pourcentage 2 2" xfId="291"/>
    <cellStyle name="Pourcentage 2 3" xfId="398"/>
    <cellStyle name="Pourcentage 3" xfId="281"/>
    <cellStyle name="Pourcentage 4" xfId="438"/>
    <cellStyle name="PourcentageN&amp;R,0" xfId="236"/>
    <cellStyle name="PourcentageN&amp;R,0 2" xfId="365"/>
    <cellStyle name="PourcentageN&amp;R,0 2 2" xfId="431"/>
    <cellStyle name="Preliminary_Data" xfId="237"/>
    <cellStyle name="Prices_Data" xfId="238"/>
    <cellStyle name="pseudo_pourcentage" xfId="239"/>
    <cellStyle name="Saisie" xfId="240"/>
    <cellStyle name="Saisie%1" xfId="241"/>
    <cellStyle name="Saisie%1 2" xfId="366"/>
    <cellStyle name="Saisie_Feuil1" xfId="242"/>
    <cellStyle name="SaisieNb0" xfId="243"/>
    <cellStyle name="SaisieNb0 2" xfId="367"/>
    <cellStyle name="SaisieNb1" xfId="244"/>
    <cellStyle name="SaisieNb1 2" xfId="368"/>
    <cellStyle name="Satisfaisant 2" xfId="369"/>
    <cellStyle name="Separador de milhares_08 03 24  H79 volumes" xfId="245"/>
    <cellStyle name="Sortie 2" xfId="370"/>
    <cellStyle name="Standaard_Chiffres clés 2001" xfId="246"/>
    <cellStyle name="Standard 2" xfId="289"/>
    <cellStyle name="Standard 2 2" xfId="404"/>
    <cellStyle name="Standard_~0052170" xfId="3"/>
    <cellStyle name="Style 1" xfId="247"/>
    <cellStyle name="Style 1 2" xfId="371"/>
    <cellStyle name="Style 1 2 2" xfId="432"/>
    <cellStyle name="Style 1 3" xfId="399"/>
    <cellStyle name="subhead" xfId="248"/>
    <cellStyle name="Tete" xfId="249"/>
    <cellStyle name="Texte explicatif 2" xfId="372"/>
    <cellStyle name="þ_x001d_ð'&amp;Oy?Hy9_x0008__x000f__x0007_æ_x0007__x0007__x0001__x0001_" xfId="250"/>
    <cellStyle name="Title" xfId="251"/>
    <cellStyle name="Title 2" xfId="373"/>
    <cellStyle name="Title 2 2" xfId="433"/>
    <cellStyle name="Titre 2" xfId="374"/>
    <cellStyle name="Titre 1 2" xfId="375"/>
    <cellStyle name="Titre 2 2" xfId="376"/>
    <cellStyle name="Titre 3 2" xfId="377"/>
    <cellStyle name="Titre 4 2" xfId="378"/>
    <cellStyle name="Total 2" xfId="379"/>
    <cellStyle name="Total 2 2" xfId="434"/>
    <cellStyle name="Total 3" xfId="380"/>
    <cellStyle name="Total 3 2" xfId="435"/>
    <cellStyle name="Valuta (0)_BDD" xfId="252"/>
    <cellStyle name="Valuta_BDD" xfId="253"/>
    <cellStyle name="Vehicle_Benchmark" xfId="254"/>
    <cellStyle name="Vérification 2" xfId="381"/>
    <cellStyle name="Version_Header" xfId="255"/>
    <cellStyle name="Vide" xfId="256"/>
    <cellStyle name="Vide 2" xfId="382"/>
    <cellStyle name="Vide 2 2" xfId="436"/>
    <cellStyle name="Vide 3" xfId="400"/>
    <cellStyle name="Volumes_Data" xfId="257"/>
    <cellStyle name="Walutowy [0]_MTM VP 99 " xfId="258"/>
    <cellStyle name="Walutowy_FORMATC1" xfId="259"/>
    <cellStyle name="z_x0009__x0001_*_x001c_b" xfId="260"/>
    <cellStyle name="Обычный_Внедорожники" xfId="261"/>
    <cellStyle name="ｹ鮗ﾐﾀｲ_ｰ豼ｵﾁ･" xfId="262"/>
    <cellStyle name="ﾄﾞｸｶ [0]_ｰ霾ｹ" xfId="263"/>
    <cellStyle name="ﾄﾞｸｶ_ｰ霾ｹ" xfId="264"/>
    <cellStyle name="ﾅ・ｭ [0]_ｰ霾ｹ" xfId="265"/>
    <cellStyle name="ﾅ・ｭ_ｰ霾ｹ" xfId="266"/>
    <cellStyle name="ﾇ･ﾁﾘ_ｰ霾ｹ" xfId="267"/>
    <cellStyle name="뒤에 오는 하이퍼링크" xfId="268"/>
    <cellStyle name="뷭?_12-e-i~1 (1)" xfId="269"/>
    <cellStyle name="쉼표 [0]_H45 target price in Korean Market (Retail price)" xfId="270"/>
    <cellStyle name="콤마 [0]_  종  합  " xfId="271"/>
    <cellStyle name="콤마_  종  합  " xfId="272"/>
    <cellStyle name="표준_H45 target price in Korean Market (Retail price)" xfId="273"/>
    <cellStyle name="未定義" xfId="274"/>
    <cellStyle name="桁区切り [0.00]_Sheet3" xfId="275"/>
    <cellStyle name="標準(本明朝)" xfId="276"/>
    <cellStyle name="標準(細明朝)" xfId="277"/>
    <cellStyle name="標準_FR" xfId="278"/>
    <cellStyle name="表・・・・ハイパーリンク" xfId="279"/>
  </cellStyles>
  <dxfs count="11">
    <dxf>
      <font>
        <condense val="0"/>
        <extend val="0"/>
        <color indexed="9"/>
      </font>
    </dxf>
    <dxf>
      <font>
        <condense val="0"/>
        <extend val="0"/>
        <color auto="1"/>
      </font>
      <fill>
        <patternFill>
          <bgColor indexed="10"/>
        </patternFill>
      </fill>
    </dxf>
    <dxf>
      <fill>
        <patternFill>
          <bgColor indexed="52"/>
        </patternFill>
      </fill>
    </dxf>
    <dxf>
      <fill>
        <patternFill>
          <bgColor indexed="11"/>
        </patternFill>
      </fill>
    </dxf>
    <dxf>
      <font>
        <condense val="0"/>
        <extend val="0"/>
        <color indexed="9"/>
      </font>
    </dxf>
    <dxf>
      <fill>
        <patternFill>
          <bgColor indexed="22"/>
        </patternFill>
      </fill>
    </dxf>
    <dxf>
      <font>
        <condense val="0"/>
        <extend val="0"/>
        <color auto="1"/>
      </font>
      <fill>
        <patternFill>
          <bgColor indexed="10"/>
        </patternFill>
      </fill>
    </dxf>
    <dxf>
      <fill>
        <patternFill>
          <bgColor indexed="52"/>
        </patternFill>
      </fill>
    </dxf>
    <dxf>
      <fill>
        <patternFill>
          <bgColor indexed="11"/>
        </patternFill>
      </fill>
    </dxf>
    <dxf>
      <fill>
        <patternFill patternType="darkUp"/>
      </fill>
    </dxf>
    <dxf>
      <font>
        <condense val="0"/>
        <extend val="0"/>
        <color indexed="9"/>
      </font>
    </dxf>
  </dxfs>
  <tableStyles count="0" defaultTableStyle="TableStyleMedium9" defaultPivotStyle="PivotStyleLight16"/>
  <colors>
    <mruColors>
      <color rgb="FF14F6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83820</xdr:colOff>
      <xdr:row>8</xdr:row>
      <xdr:rowOff>243840</xdr:rowOff>
    </xdr:from>
    <xdr:to>
      <xdr:col>4</xdr:col>
      <xdr:colOff>318655</xdr:colOff>
      <xdr:row>15</xdr:row>
      <xdr:rowOff>99060</xdr:rowOff>
    </xdr:to>
    <xdr:sp macro="" textlink="">
      <xdr:nvSpPr>
        <xdr:cNvPr id="3" name="Text Box 129">
          <a:extLst>
            <a:ext uri="{FF2B5EF4-FFF2-40B4-BE49-F238E27FC236}">
              <a16:creationId xmlns:a16="http://schemas.microsoft.com/office/drawing/2014/main" id="{00000000-0008-0000-0000-000003000000}"/>
            </a:ext>
          </a:extLst>
        </xdr:cNvPr>
        <xdr:cNvSpPr txBox="1">
          <a:spLocks noChangeArrowheads="1"/>
        </xdr:cNvSpPr>
      </xdr:nvSpPr>
      <xdr:spPr bwMode="auto">
        <a:xfrm>
          <a:off x="83820" y="2575560"/>
          <a:ext cx="1423555" cy="200406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GB" sz="1000" b="1" i="0" u="none" strike="noStrike" baseline="0">
              <a:solidFill>
                <a:srgbClr val="000000"/>
              </a:solidFill>
              <a:latin typeface="Arial"/>
              <a:cs typeface="Arial"/>
            </a:rPr>
            <a:t>Modifications types:</a:t>
          </a:r>
        </a:p>
        <a:p>
          <a:pPr algn="l" rtl="0">
            <a:defRPr sz="1000"/>
          </a:pPr>
          <a:r>
            <a:rPr lang="en-GB" sz="1000" b="0" i="0" u="none" strike="noStrike" baseline="0">
              <a:solidFill>
                <a:srgbClr val="000000"/>
              </a:solidFill>
              <a:latin typeface="Arial"/>
              <a:cs typeface="Arial"/>
            </a:rPr>
            <a:t>D: Depreciation</a:t>
          </a:r>
        </a:p>
        <a:p>
          <a:pPr algn="l" rtl="0">
            <a:defRPr sz="1000"/>
          </a:pPr>
          <a:r>
            <a:rPr lang="en-GB" sz="1000" b="0" i="0" u="none" strike="noStrike" baseline="0">
              <a:solidFill>
                <a:srgbClr val="000000"/>
              </a:solidFill>
              <a:latin typeface="Arial"/>
              <a:cs typeface="Arial"/>
            </a:rPr>
            <a:t>E: Exchange rate</a:t>
          </a:r>
        </a:p>
        <a:p>
          <a:pPr algn="l" rtl="0">
            <a:defRPr sz="1000"/>
          </a:pPr>
          <a:r>
            <a:rPr lang="en-GB" sz="1000" b="0" i="0" u="none" strike="noStrike" baseline="0">
              <a:solidFill>
                <a:srgbClr val="000000"/>
              </a:solidFill>
              <a:latin typeface="Arial"/>
              <a:cs typeface="Arial"/>
            </a:rPr>
            <a:t>M: Material</a:t>
          </a:r>
        </a:p>
        <a:p>
          <a:pPr algn="l" rtl="0">
            <a:defRPr sz="1000"/>
          </a:pPr>
          <a:r>
            <a:rPr lang="en-GB" sz="1000" b="0" i="0" u="none" strike="noStrike" baseline="0">
              <a:solidFill>
                <a:srgbClr val="000000"/>
              </a:solidFill>
              <a:latin typeface="Arial"/>
              <a:cs typeface="Arial"/>
            </a:rPr>
            <a:t>P: Productivity</a:t>
          </a:r>
        </a:p>
        <a:p>
          <a:pPr algn="l" rtl="0">
            <a:defRPr sz="1000"/>
          </a:pPr>
          <a:r>
            <a:rPr lang="en-GB" sz="1000" b="0" i="0" u="none" strike="noStrike" baseline="0">
              <a:solidFill>
                <a:srgbClr val="000000"/>
              </a:solidFill>
              <a:latin typeface="Arial"/>
              <a:cs typeface="Arial"/>
            </a:rPr>
            <a:t>T: Technical</a:t>
          </a:r>
        </a:p>
        <a:p>
          <a:pPr algn="l" rtl="0">
            <a:defRPr sz="1000"/>
          </a:pPr>
          <a:r>
            <a:rPr lang="en-GB" sz="1000" b="0" i="0" u="none" strike="noStrike" baseline="0">
              <a:solidFill>
                <a:srgbClr val="000000"/>
              </a:solidFill>
              <a:latin typeface="Arial"/>
              <a:cs typeface="Arial"/>
            </a:rPr>
            <a:t>O: Other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108858</xdr:colOff>
      <xdr:row>1</xdr:row>
      <xdr:rowOff>195943</xdr:rowOff>
    </xdr:from>
    <xdr:to>
      <xdr:col>30</xdr:col>
      <xdr:colOff>206829</xdr:colOff>
      <xdr:row>4</xdr:row>
      <xdr:rowOff>228600</xdr:rowOff>
    </xdr:to>
    <xdr:sp macro="" textlink="">
      <xdr:nvSpPr>
        <xdr:cNvPr id="2" name="ZoneTexte 1">
          <a:extLst>
            <a:ext uri="{FF2B5EF4-FFF2-40B4-BE49-F238E27FC236}">
              <a16:creationId xmlns:a16="http://schemas.microsoft.com/office/drawing/2014/main" id="{00000000-0008-0000-0700-000002000000}"/>
            </a:ext>
          </a:extLst>
        </xdr:cNvPr>
        <xdr:cNvSpPr txBox="1"/>
      </xdr:nvSpPr>
      <xdr:spPr>
        <a:xfrm>
          <a:off x="8512629" y="370114"/>
          <a:ext cx="7805057" cy="1545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t>Volume</a:t>
          </a:r>
          <a:r>
            <a:rPr lang="en-GB" sz="1100" baseline="0"/>
            <a:t> exctract from SAP</a:t>
          </a:r>
          <a:r>
            <a:rPr lang="en-GB" sz="1100">
              <a:solidFill>
                <a:schemeClr val="dk1"/>
              </a:solidFill>
              <a:latin typeface="+mn-lt"/>
              <a:ea typeface="+mn-ea"/>
              <a:cs typeface="+mn-cs"/>
            </a:rPr>
            <a:t>Volume</a:t>
          </a:r>
          <a:r>
            <a:rPr lang="en-GB" sz="1100" baseline="0">
              <a:solidFill>
                <a:schemeClr val="dk1"/>
              </a:solidFill>
              <a:latin typeface="+mn-lt"/>
              <a:ea typeface="+mn-ea"/>
              <a:cs typeface="+mn-cs"/>
            </a:rPr>
            <a:t> exctract from SAP</a:t>
          </a:r>
          <a:endParaRPr lang="en-GB" sz="1100">
            <a:solidFill>
              <a:schemeClr val="dk1"/>
            </a:solidFill>
            <a:latin typeface="+mn-lt"/>
            <a:ea typeface="+mn-ea"/>
            <a:cs typeface="+mn-cs"/>
          </a:endParaRPr>
        </a:p>
        <a:p>
          <a:endParaRPr lang="en-GB" sz="1100"/>
        </a:p>
      </xdr:txBody>
    </xdr:sp>
    <xdr:clientData/>
  </xdr:twoCellAnchor>
  <xdr:twoCellAnchor>
    <xdr:from>
      <xdr:col>40</xdr:col>
      <xdr:colOff>272143</xdr:colOff>
      <xdr:row>1</xdr:row>
      <xdr:rowOff>195943</xdr:rowOff>
    </xdr:from>
    <xdr:to>
      <xdr:col>58</xdr:col>
      <xdr:colOff>65315</xdr:colOff>
      <xdr:row>4</xdr:row>
      <xdr:rowOff>228600</xdr:rowOff>
    </xdr:to>
    <xdr:sp macro="" textlink="">
      <xdr:nvSpPr>
        <xdr:cNvPr id="3" name="ZoneTexte 2">
          <a:extLst>
            <a:ext uri="{FF2B5EF4-FFF2-40B4-BE49-F238E27FC236}">
              <a16:creationId xmlns:a16="http://schemas.microsoft.com/office/drawing/2014/main" id="{00000000-0008-0000-0700-000003000000}"/>
            </a:ext>
          </a:extLst>
        </xdr:cNvPr>
        <xdr:cNvSpPr txBox="1"/>
      </xdr:nvSpPr>
      <xdr:spPr>
        <a:xfrm>
          <a:off x="21357772" y="370114"/>
          <a:ext cx="7805057" cy="1545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t>Volume</a:t>
          </a:r>
          <a:r>
            <a:rPr lang="en-GB" sz="1100" baseline="0"/>
            <a:t> plan received every year from Customer</a:t>
          </a:r>
          <a:endParaRPr lang="en-GB" sz="1100">
            <a:solidFill>
              <a:schemeClr val="dk1"/>
            </a:solidFill>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3"/>
  <dimension ref="A1:IQ47"/>
  <sheetViews>
    <sheetView topLeftCell="B1" zoomScale="70" zoomScaleNormal="70" workbookViewId="0">
      <selection activeCell="F24" sqref="F24"/>
    </sheetView>
  </sheetViews>
  <sheetFormatPr defaultColWidth="11.42578125" defaultRowHeight="12.75" outlineLevelCol="1"/>
  <cols>
    <col min="1" max="1" width="3.85546875" style="383" hidden="1" customWidth="1"/>
    <col min="2" max="2" width="11" style="383" customWidth="1"/>
    <col min="3" max="3" width="4.7109375" style="384" customWidth="1"/>
    <col min="4" max="5" width="6.5703125" style="384" customWidth="1"/>
    <col min="6" max="6" width="7.7109375" style="383" customWidth="1"/>
    <col min="7" max="7" width="11.5703125" style="383" customWidth="1"/>
    <col min="8" max="8" width="6.85546875" customWidth="1"/>
    <col min="9" max="9" width="54.5703125" style="383" customWidth="1"/>
    <col min="10" max="10" width="7.140625" style="383" customWidth="1"/>
    <col min="11" max="11" width="7" style="385" customWidth="1"/>
    <col min="12" max="12" width="12.28515625" style="385" customWidth="1"/>
    <col min="13" max="13" width="7" style="383" customWidth="1" outlineLevel="1"/>
    <col min="14" max="14" width="7.5703125" style="383" customWidth="1" outlineLevel="1"/>
    <col min="15" max="15" width="7.85546875" style="383" customWidth="1" outlineLevel="1"/>
    <col min="16" max="16" width="18" style="384" customWidth="1"/>
    <col min="17" max="17" width="4.140625" style="386" customWidth="1"/>
    <col min="18" max="18" width="8.85546875" style="386" customWidth="1"/>
    <col min="19" max="19" width="10.28515625" style="386" customWidth="1"/>
    <col min="20" max="20" width="12" style="387" customWidth="1"/>
    <col min="21" max="21" width="10.85546875" style="387" customWidth="1"/>
    <col min="22" max="22" width="4.140625" style="502" customWidth="1"/>
    <col min="23" max="23" width="8.42578125" style="502" customWidth="1"/>
    <col min="24" max="24" width="8.140625" style="502" customWidth="1"/>
    <col min="25" max="25" width="12" style="383" customWidth="1"/>
    <col min="26" max="26" width="11.42578125" style="383"/>
    <col min="27" max="27" width="4.28515625" style="502" customWidth="1"/>
    <col min="28" max="28" width="7.28515625" style="502" bestFit="1" customWidth="1"/>
    <col min="29" max="29" width="9.28515625" style="502" bestFit="1" customWidth="1"/>
    <col min="30" max="31" width="11.7109375" style="383" customWidth="1"/>
    <col min="32" max="32" width="4.140625" style="502" customWidth="1"/>
    <col min="33" max="33" width="7.28515625" style="502" bestFit="1" customWidth="1"/>
    <col min="34" max="34" width="9.28515625" style="502" customWidth="1"/>
    <col min="35" max="36" width="12" style="383" customWidth="1"/>
    <col min="37" max="37" width="4.140625" style="502" customWidth="1"/>
    <col min="38" max="39" width="8.28515625" style="502" customWidth="1"/>
    <col min="40" max="40" width="12" style="383" customWidth="1"/>
    <col min="41" max="41" width="11.42578125" style="383"/>
    <col min="42" max="42" width="4.140625" style="502" customWidth="1"/>
    <col min="43" max="43" width="8.42578125" style="502" customWidth="1"/>
    <col min="44" max="44" width="8.140625" style="502" customWidth="1"/>
    <col min="45" max="45" width="12" style="383" customWidth="1"/>
    <col min="46" max="46" width="11.42578125" style="383"/>
    <col min="47" max="47" width="4" style="502" customWidth="1"/>
    <col min="48" max="48" width="8.85546875" style="502" customWidth="1"/>
    <col min="49" max="49" width="8.140625" style="502" customWidth="1"/>
    <col min="50" max="50" width="12.140625" style="502" customWidth="1"/>
    <col min="51" max="51" width="11.28515625" style="502" customWidth="1"/>
    <col min="52" max="52" width="4.28515625" style="502" customWidth="1"/>
    <col min="53" max="53" width="8.5703125" style="502" customWidth="1"/>
    <col min="54" max="54" width="8" style="502" customWidth="1"/>
    <col min="55" max="55" width="11.85546875" style="502" customWidth="1"/>
    <col min="56" max="56" width="10.5703125" style="502" customWidth="1"/>
    <col min="57" max="57" width="4" style="502" customWidth="1"/>
    <col min="58" max="58" width="8.85546875" style="502" bestFit="1" customWidth="1"/>
    <col min="59" max="59" width="8.140625" style="502" customWidth="1"/>
    <col min="60" max="60" width="12" style="502" customWidth="1"/>
    <col min="61" max="61" width="10.5703125" style="502" customWidth="1"/>
    <col min="62" max="62" width="3.5703125" style="502" customWidth="1"/>
    <col min="63" max="63" width="8.28515625" style="502" customWidth="1"/>
    <col min="64" max="64" width="8.7109375" style="502" customWidth="1"/>
    <col min="65" max="65" width="12.140625" style="502" customWidth="1"/>
    <col min="66" max="66" width="11" style="502" customWidth="1"/>
    <col min="67" max="67" width="3.5703125" style="386" customWidth="1"/>
    <col min="68" max="68" width="8.5703125" style="386" customWidth="1"/>
    <col min="69" max="69" width="7.85546875" style="386" customWidth="1"/>
    <col min="70" max="70" width="12.140625" style="386" customWidth="1"/>
    <col min="71" max="71" width="11.85546875" style="386" customWidth="1"/>
    <col min="72" max="72" width="3.5703125" style="386" customWidth="1"/>
    <col min="73" max="73" width="8.42578125" style="386" customWidth="1"/>
    <col min="74" max="74" width="7.85546875" style="386" customWidth="1"/>
    <col min="75" max="75" width="12.140625" style="386" customWidth="1"/>
    <col min="76" max="76" width="12" style="386" customWidth="1"/>
    <col min="77" max="77" width="3.5703125" style="386" customWidth="1"/>
    <col min="78" max="78" width="8.42578125" style="386" customWidth="1"/>
    <col min="79" max="79" width="9" style="386" customWidth="1"/>
    <col min="80" max="80" width="12.140625" style="386" customWidth="1"/>
    <col min="81" max="81" width="11.85546875" style="386" customWidth="1"/>
    <col min="82" max="82" width="3.5703125" style="386" customWidth="1"/>
    <col min="83" max="83" width="9" style="386" customWidth="1"/>
    <col min="84" max="84" width="8.140625" style="386" customWidth="1"/>
    <col min="85" max="85" width="12.140625" style="386" customWidth="1"/>
    <col min="86" max="86" width="11.5703125" style="386" customWidth="1"/>
    <col min="87" max="87" width="3.5703125" style="386" customWidth="1"/>
    <col min="88" max="88" width="8.42578125" style="386" customWidth="1"/>
    <col min="89" max="89" width="8.5703125" style="386" customWidth="1"/>
    <col min="90" max="90" width="12.140625" style="386" customWidth="1"/>
    <col min="91" max="91" width="12.42578125" style="386" customWidth="1"/>
    <col min="92" max="92" width="3.5703125" style="386" customWidth="1"/>
    <col min="93" max="93" width="8" style="386" customWidth="1"/>
    <col min="94" max="94" width="8.140625" style="386" customWidth="1"/>
    <col min="95" max="95" width="12.140625" style="386" customWidth="1"/>
    <col min="96" max="96" width="11.5703125" style="386" customWidth="1"/>
    <col min="97" max="97" width="3.5703125" style="386" customWidth="1"/>
    <col min="98" max="98" width="8.85546875" style="386" customWidth="1"/>
    <col min="99" max="99" width="8.140625" style="386" customWidth="1"/>
    <col min="100" max="100" width="12.140625" style="386" customWidth="1"/>
    <col min="101" max="101" width="11.5703125" style="386" customWidth="1"/>
    <col min="102" max="102" width="3.5703125" style="386" customWidth="1"/>
    <col min="103" max="103" width="9.140625" style="386" customWidth="1"/>
    <col min="104" max="104" width="8.5703125" style="386" customWidth="1"/>
    <col min="105" max="105" width="12.140625" style="386" customWidth="1"/>
    <col min="106" max="106" width="11.42578125" style="386"/>
    <col min="107" max="107" width="3.5703125" style="386" customWidth="1"/>
    <col min="108" max="108" width="9.140625" style="386" customWidth="1"/>
    <col min="109" max="109" width="8.28515625" style="386" customWidth="1"/>
    <col min="110" max="110" width="12.140625" style="386" customWidth="1"/>
    <col min="111" max="111" width="12.28515625" style="386" customWidth="1"/>
    <col min="112" max="112" width="3.5703125" style="386" customWidth="1"/>
    <col min="113" max="113" width="9" style="386" customWidth="1"/>
    <col min="114" max="114" width="7.85546875" style="386" customWidth="1"/>
    <col min="115" max="115" width="12.140625" style="386" customWidth="1"/>
    <col min="116" max="116" width="11.85546875" style="386" customWidth="1"/>
    <col min="117" max="117" width="3.5703125" style="386" customWidth="1"/>
    <col min="118" max="118" width="9" style="386" customWidth="1"/>
    <col min="119" max="119" width="8.28515625" style="386" customWidth="1"/>
    <col min="120" max="120" width="12.140625" style="386" customWidth="1"/>
    <col min="121" max="121" width="12" style="386" customWidth="1"/>
    <col min="122" max="122" width="3.5703125" style="386" customWidth="1"/>
    <col min="123" max="123" width="8.28515625" style="386" customWidth="1"/>
    <col min="124" max="124" width="8.140625" style="386" customWidth="1"/>
    <col min="125" max="125" width="12.140625" style="386" customWidth="1"/>
    <col min="126" max="126" width="11.5703125" style="386" customWidth="1"/>
    <col min="127" max="127" width="3.5703125" style="386" customWidth="1"/>
    <col min="128" max="129" width="8.28515625" style="386" customWidth="1"/>
    <col min="130" max="130" width="12.140625" style="386" customWidth="1"/>
    <col min="131" max="131" width="11.5703125" style="386" customWidth="1"/>
    <col min="132" max="132" width="3.5703125" style="386" customWidth="1"/>
    <col min="133" max="134" width="8.28515625" style="386" customWidth="1"/>
    <col min="135" max="135" width="12.140625" style="386" customWidth="1"/>
    <col min="136" max="136" width="11.5703125" style="386" customWidth="1"/>
    <col min="137" max="137" width="3.5703125" style="386" customWidth="1"/>
    <col min="138" max="138" width="8.28515625" style="386" customWidth="1"/>
    <col min="139" max="139" width="8.140625" style="386" customWidth="1"/>
    <col min="140" max="140" width="12.140625" style="386" customWidth="1"/>
    <col min="141" max="141" width="11.5703125" style="386" customWidth="1"/>
    <col min="142" max="142" width="3.5703125" style="386" customWidth="1"/>
    <col min="143" max="144" width="8.28515625" style="386" customWidth="1"/>
    <col min="145" max="145" width="12.140625" style="386" customWidth="1"/>
    <col min="146" max="146" width="11.5703125" style="386" customWidth="1"/>
    <col min="147" max="147" width="3.5703125" style="386" customWidth="1"/>
    <col min="148" max="148" width="8.28515625" style="386" customWidth="1"/>
    <col min="149" max="149" width="7.85546875" style="386" customWidth="1"/>
    <col min="150" max="150" width="12.140625" style="386" customWidth="1"/>
    <col min="151" max="151" width="11.5703125" style="386" customWidth="1"/>
    <col min="152" max="152" width="3.5703125" style="386" customWidth="1"/>
    <col min="153" max="153" width="8.28515625" style="386" customWidth="1"/>
    <col min="154" max="154" width="8.5703125" style="386" customWidth="1"/>
    <col min="155" max="155" width="12.140625" style="386" customWidth="1"/>
    <col min="156" max="156" width="11.5703125" style="386" customWidth="1"/>
    <col min="157" max="157" width="3.5703125" style="386" customWidth="1"/>
    <col min="158" max="158" width="8.28515625" style="386" customWidth="1"/>
    <col min="159" max="159" width="8.5703125" style="386" customWidth="1"/>
    <col min="160" max="160" width="12.140625" style="386" customWidth="1"/>
    <col min="161" max="161" width="11.5703125" style="386" customWidth="1"/>
    <col min="162" max="162" width="3.5703125" style="386" customWidth="1"/>
    <col min="163" max="163" width="8.28515625" style="386" customWidth="1"/>
    <col min="164" max="164" width="8.140625" style="386" customWidth="1"/>
    <col min="165" max="165" width="12.140625" style="386" customWidth="1"/>
    <col min="166" max="166" width="11.5703125" style="386" customWidth="1"/>
    <col min="167" max="167" width="3.5703125" style="386" customWidth="1"/>
    <col min="168" max="168" width="8.28515625" style="386" customWidth="1"/>
    <col min="169" max="169" width="7.7109375" style="386" customWidth="1"/>
    <col min="170" max="170" width="12.140625" style="386" customWidth="1"/>
    <col min="171" max="171" width="11.5703125" style="386" customWidth="1"/>
    <col min="172" max="172" width="3.5703125" style="386" customWidth="1"/>
    <col min="173" max="173" width="8.28515625" style="386" customWidth="1"/>
    <col min="174" max="174" width="7.7109375" style="386" customWidth="1"/>
    <col min="175" max="175" width="12.140625" style="386" customWidth="1"/>
    <col min="176" max="176" width="11.5703125" style="386" customWidth="1"/>
    <col min="177" max="177" width="3.5703125" style="386" customWidth="1"/>
    <col min="178" max="178" width="8.28515625" style="386" customWidth="1"/>
    <col min="179" max="179" width="7.7109375" style="386" customWidth="1"/>
    <col min="180" max="180" width="12.140625" style="386" customWidth="1"/>
    <col min="181" max="181" width="11.5703125" style="386" customWidth="1"/>
    <col min="182" max="182" width="3.5703125" style="386" customWidth="1"/>
    <col min="183" max="183" width="8.28515625" style="386" customWidth="1"/>
    <col min="184" max="184" width="7.7109375" style="386" customWidth="1"/>
    <col min="185" max="185" width="12.140625" style="386" customWidth="1"/>
    <col min="186" max="186" width="11.5703125" style="386" customWidth="1"/>
    <col min="187" max="187" width="3.5703125" style="386" customWidth="1"/>
    <col min="188" max="188" width="8.28515625" style="386" customWidth="1"/>
    <col min="189" max="189" width="7.7109375" style="386" customWidth="1"/>
    <col min="190" max="190" width="12.140625" style="386" customWidth="1"/>
    <col min="191" max="191" width="11.5703125" style="386" customWidth="1"/>
    <col min="192" max="192" width="3.5703125" style="386" customWidth="1"/>
    <col min="193" max="193" width="8.28515625" style="386" customWidth="1"/>
    <col min="194" max="194" width="7.7109375" style="386" customWidth="1"/>
    <col min="195" max="195" width="12.140625" style="386" customWidth="1"/>
    <col min="196" max="196" width="11.5703125" style="386" customWidth="1"/>
    <col min="197" max="197" width="3.5703125" style="386" customWidth="1"/>
    <col min="198" max="198" width="8.28515625" style="386" customWidth="1"/>
    <col min="199" max="199" width="7.7109375" style="386" customWidth="1"/>
    <col min="200" max="200" width="12.140625" style="386" customWidth="1"/>
    <col min="201" max="201" width="11.5703125" style="386" customWidth="1"/>
    <col min="202" max="202" width="3.5703125" style="386" customWidth="1"/>
    <col min="203" max="203" width="8.28515625" style="386" customWidth="1"/>
    <col min="204" max="204" width="7.7109375" style="386" customWidth="1"/>
    <col min="205" max="205" width="12.140625" style="386" customWidth="1"/>
    <col min="206" max="206" width="11.5703125" style="386" customWidth="1"/>
    <col min="207" max="207" width="3.5703125" style="386" customWidth="1"/>
    <col min="208" max="208" width="8.28515625" style="386" customWidth="1"/>
    <col min="209" max="209" width="7.7109375" style="386" customWidth="1"/>
    <col min="210" max="210" width="12.140625" style="386" customWidth="1"/>
    <col min="211" max="211" width="11.5703125" style="386" customWidth="1"/>
    <col min="212" max="212" width="3.5703125" style="386" customWidth="1"/>
    <col min="213" max="213" width="8.28515625" style="386" customWidth="1"/>
    <col min="214" max="214" width="7.7109375" style="386" customWidth="1"/>
    <col min="215" max="215" width="12.140625" style="386" customWidth="1"/>
    <col min="216" max="216" width="11.5703125" style="386" customWidth="1"/>
    <col min="217" max="217" width="3.5703125" style="386" customWidth="1"/>
    <col min="218" max="218" width="8.28515625" style="386" customWidth="1"/>
    <col min="219" max="219" width="7.7109375" style="386" customWidth="1"/>
    <col min="220" max="220" width="12.140625" style="386" customWidth="1"/>
    <col min="221" max="221" width="11.5703125" style="386" customWidth="1"/>
    <col min="222" max="222" width="3.5703125" style="386" customWidth="1"/>
    <col min="223" max="223" width="8.28515625" style="386" customWidth="1"/>
    <col min="224" max="224" width="7.7109375" style="386" customWidth="1"/>
    <col min="225" max="225" width="12.140625" style="386" customWidth="1"/>
    <col min="226" max="226" width="11.5703125" style="386" customWidth="1"/>
    <col min="227" max="227" width="3.5703125" style="386" customWidth="1"/>
    <col min="228" max="228" width="8.28515625" style="386" customWidth="1"/>
    <col min="229" max="229" width="7.7109375" style="386" customWidth="1"/>
    <col min="230" max="230" width="12.140625" style="386" customWidth="1"/>
    <col min="231" max="231" width="11.5703125" style="386" customWidth="1"/>
    <col min="232" max="232" width="3.5703125" style="386" customWidth="1"/>
    <col min="233" max="233" width="8.28515625" style="386" customWidth="1"/>
    <col min="234" max="234" width="7.7109375" style="386" customWidth="1"/>
    <col min="235" max="235" width="12.140625" style="386" customWidth="1"/>
    <col min="236" max="236" width="11.5703125" style="386" customWidth="1"/>
    <col min="237" max="237" width="3.5703125" style="386" customWidth="1"/>
    <col min="238" max="238" width="8.28515625" style="386" customWidth="1"/>
    <col min="239" max="239" width="7.7109375" style="386" customWidth="1"/>
    <col min="240" max="240" width="12.140625" style="386" customWidth="1"/>
    <col min="241" max="241" width="11.5703125" style="386" customWidth="1"/>
    <col min="242" max="242" width="3.5703125" style="386" customWidth="1"/>
    <col min="243" max="243" width="8.28515625" style="386" customWidth="1"/>
    <col min="244" max="244" width="7.7109375" style="386" customWidth="1"/>
    <col min="245" max="245" width="12.140625" style="386" customWidth="1"/>
    <col min="246" max="246" width="11.5703125" style="386" customWidth="1"/>
    <col min="247" max="247" width="3.5703125" style="386" customWidth="1"/>
    <col min="248" max="248" width="8.28515625" style="386" customWidth="1"/>
    <col min="249" max="249" width="7.7109375" style="386" customWidth="1"/>
    <col min="250" max="250" width="12.140625" style="386" customWidth="1"/>
    <col min="251" max="251" width="11.5703125" style="386" customWidth="1"/>
    <col min="252" max="255" width="11.42578125" style="383"/>
    <col min="256" max="256" width="0" style="383" hidden="1" customWidth="1"/>
    <col min="257" max="257" width="6.140625" style="383" customWidth="1"/>
    <col min="258" max="258" width="4.7109375" style="383" customWidth="1"/>
    <col min="259" max="260" width="6.5703125" style="383" customWidth="1"/>
    <col min="261" max="261" width="5.28515625" style="383" customWidth="1"/>
    <col min="262" max="263" width="7.7109375" style="383" customWidth="1"/>
    <col min="264" max="264" width="11.5703125" style="383" customWidth="1"/>
    <col min="265" max="265" width="6.85546875" style="383" customWidth="1"/>
    <col min="266" max="266" width="54.5703125" style="383" customWidth="1"/>
    <col min="267" max="267" width="7.140625" style="383" customWidth="1"/>
    <col min="268" max="269" width="7" style="383" customWidth="1"/>
    <col min="270" max="270" width="7.5703125" style="383" customWidth="1"/>
    <col min="271" max="271" width="7.85546875" style="383" customWidth="1"/>
    <col min="272" max="272" width="18" style="383" customWidth="1"/>
    <col min="273" max="273" width="4.140625" style="383" customWidth="1"/>
    <col min="274" max="274" width="8.85546875" style="383" customWidth="1"/>
    <col min="275" max="275" width="10.28515625" style="383" customWidth="1"/>
    <col min="276" max="276" width="12" style="383" customWidth="1"/>
    <col min="277" max="277" width="10.85546875" style="383" customWidth="1"/>
    <col min="278" max="278" width="4.140625" style="383" customWidth="1"/>
    <col min="279" max="279" width="8.42578125" style="383" customWidth="1"/>
    <col min="280" max="280" width="8.140625" style="383" customWidth="1"/>
    <col min="281" max="281" width="12" style="383" customWidth="1"/>
    <col min="282" max="282" width="11.42578125" style="383"/>
    <col min="283" max="283" width="4.28515625" style="383" customWidth="1"/>
    <col min="284" max="284" width="7.28515625" style="383" bestFit="1" customWidth="1"/>
    <col min="285" max="285" width="9.28515625" style="383" bestFit="1" customWidth="1"/>
    <col min="286" max="287" width="11.7109375" style="383" customWidth="1"/>
    <col min="288" max="288" width="4.140625" style="383" customWidth="1"/>
    <col min="289" max="289" width="7.28515625" style="383" bestFit="1" customWidth="1"/>
    <col min="290" max="290" width="9.28515625" style="383" customWidth="1"/>
    <col min="291" max="292" width="12" style="383" customWidth="1"/>
    <col min="293" max="293" width="4.140625" style="383" customWidth="1"/>
    <col min="294" max="295" width="8.28515625" style="383" customWidth="1"/>
    <col min="296" max="296" width="12" style="383" customWidth="1"/>
    <col min="297" max="297" width="11.42578125" style="383"/>
    <col min="298" max="298" width="4.140625" style="383" customWidth="1"/>
    <col min="299" max="299" width="8.42578125" style="383" customWidth="1"/>
    <col min="300" max="300" width="8.140625" style="383" customWidth="1"/>
    <col min="301" max="301" width="12" style="383" customWidth="1"/>
    <col min="302" max="302" width="11.42578125" style="383"/>
    <col min="303" max="303" width="4" style="383" customWidth="1"/>
    <col min="304" max="304" width="8.85546875" style="383" customWidth="1"/>
    <col min="305" max="305" width="8.140625" style="383" customWidth="1"/>
    <col min="306" max="306" width="12.140625" style="383" customWidth="1"/>
    <col min="307" max="307" width="11.28515625" style="383" customWidth="1"/>
    <col min="308" max="308" width="4.28515625" style="383" customWidth="1"/>
    <col min="309" max="309" width="8.5703125" style="383" customWidth="1"/>
    <col min="310" max="310" width="8" style="383" customWidth="1"/>
    <col min="311" max="311" width="11.85546875" style="383" customWidth="1"/>
    <col min="312" max="312" width="10.5703125" style="383" customWidth="1"/>
    <col min="313" max="313" width="4" style="383" customWidth="1"/>
    <col min="314" max="314" width="8.85546875" style="383" bestFit="1" customWidth="1"/>
    <col min="315" max="315" width="8.140625" style="383" customWidth="1"/>
    <col min="316" max="316" width="12" style="383" customWidth="1"/>
    <col min="317" max="317" width="10.5703125" style="383" customWidth="1"/>
    <col min="318" max="318" width="3.5703125" style="383" customWidth="1"/>
    <col min="319" max="319" width="8.28515625" style="383" customWidth="1"/>
    <col min="320" max="320" width="8.7109375" style="383" customWidth="1"/>
    <col min="321" max="321" width="12.140625" style="383" customWidth="1"/>
    <col min="322" max="322" width="11" style="383" customWidth="1"/>
    <col min="323" max="323" width="3.5703125" style="383" customWidth="1"/>
    <col min="324" max="324" width="8.5703125" style="383" customWidth="1"/>
    <col min="325" max="325" width="7.85546875" style="383" customWidth="1"/>
    <col min="326" max="326" width="12.140625" style="383" customWidth="1"/>
    <col min="327" max="327" width="11.85546875" style="383" customWidth="1"/>
    <col min="328" max="328" width="3.5703125" style="383" customWidth="1"/>
    <col min="329" max="329" width="8.42578125" style="383" customWidth="1"/>
    <col min="330" max="330" width="7.85546875" style="383" customWidth="1"/>
    <col min="331" max="331" width="12.140625" style="383" customWidth="1"/>
    <col min="332" max="332" width="12" style="383" customWidth="1"/>
    <col min="333" max="333" width="3.5703125" style="383" customWidth="1"/>
    <col min="334" max="334" width="8.42578125" style="383" customWidth="1"/>
    <col min="335" max="335" width="9" style="383" customWidth="1"/>
    <col min="336" max="336" width="12.140625" style="383" customWidth="1"/>
    <col min="337" max="337" width="11.85546875" style="383" customWidth="1"/>
    <col min="338" max="338" width="3.5703125" style="383" customWidth="1"/>
    <col min="339" max="339" width="9" style="383" customWidth="1"/>
    <col min="340" max="340" width="8.140625" style="383" customWidth="1"/>
    <col min="341" max="341" width="12.140625" style="383" customWidth="1"/>
    <col min="342" max="342" width="11.5703125" style="383" customWidth="1"/>
    <col min="343" max="343" width="3.5703125" style="383" customWidth="1"/>
    <col min="344" max="344" width="8.42578125" style="383" customWidth="1"/>
    <col min="345" max="345" width="8.5703125" style="383" customWidth="1"/>
    <col min="346" max="346" width="12.140625" style="383" customWidth="1"/>
    <col min="347" max="347" width="12.42578125" style="383" customWidth="1"/>
    <col min="348" max="348" width="3.5703125" style="383" customWidth="1"/>
    <col min="349" max="349" width="8" style="383" customWidth="1"/>
    <col min="350" max="350" width="8.140625" style="383" customWidth="1"/>
    <col min="351" max="351" width="12.140625" style="383" customWidth="1"/>
    <col min="352" max="352" width="11.5703125" style="383" customWidth="1"/>
    <col min="353" max="353" width="3.5703125" style="383" customWidth="1"/>
    <col min="354" max="354" width="8.85546875" style="383" customWidth="1"/>
    <col min="355" max="355" width="8.140625" style="383" customWidth="1"/>
    <col min="356" max="356" width="12.140625" style="383" customWidth="1"/>
    <col min="357" max="357" width="11.5703125" style="383" customWidth="1"/>
    <col min="358" max="358" width="3.5703125" style="383" customWidth="1"/>
    <col min="359" max="359" width="9.140625" style="383" customWidth="1"/>
    <col min="360" max="360" width="8.5703125" style="383" customWidth="1"/>
    <col min="361" max="361" width="12.140625" style="383" customWidth="1"/>
    <col min="362" max="362" width="11.42578125" style="383"/>
    <col min="363" max="363" width="3.5703125" style="383" customWidth="1"/>
    <col min="364" max="364" width="9.140625" style="383" customWidth="1"/>
    <col min="365" max="365" width="8.28515625" style="383" customWidth="1"/>
    <col min="366" max="366" width="12.140625" style="383" customWidth="1"/>
    <col min="367" max="367" width="12.28515625" style="383" customWidth="1"/>
    <col min="368" max="368" width="3.5703125" style="383" customWidth="1"/>
    <col min="369" max="369" width="9" style="383" customWidth="1"/>
    <col min="370" max="370" width="7.85546875" style="383" customWidth="1"/>
    <col min="371" max="371" width="12.140625" style="383" customWidth="1"/>
    <col min="372" max="372" width="11.85546875" style="383" customWidth="1"/>
    <col min="373" max="373" width="3.5703125" style="383" customWidth="1"/>
    <col min="374" max="374" width="9" style="383" customWidth="1"/>
    <col min="375" max="375" width="8.28515625" style="383" customWidth="1"/>
    <col min="376" max="376" width="12.140625" style="383" customWidth="1"/>
    <col min="377" max="377" width="12" style="383" customWidth="1"/>
    <col min="378" max="378" width="3.5703125" style="383" customWidth="1"/>
    <col min="379" max="379" width="8.28515625" style="383" customWidth="1"/>
    <col min="380" max="380" width="8.140625" style="383" customWidth="1"/>
    <col min="381" max="381" width="12.140625" style="383" customWidth="1"/>
    <col min="382" max="382" width="11.5703125" style="383" customWidth="1"/>
    <col min="383" max="383" width="3.5703125" style="383" customWidth="1"/>
    <col min="384" max="385" width="8.28515625" style="383" customWidth="1"/>
    <col min="386" max="386" width="12.140625" style="383" customWidth="1"/>
    <col min="387" max="387" width="11.5703125" style="383" customWidth="1"/>
    <col min="388" max="388" width="3.5703125" style="383" customWidth="1"/>
    <col min="389" max="390" width="8.28515625" style="383" customWidth="1"/>
    <col min="391" max="391" width="12.140625" style="383" customWidth="1"/>
    <col min="392" max="392" width="11.5703125" style="383" customWidth="1"/>
    <col min="393" max="393" width="3.5703125" style="383" customWidth="1"/>
    <col min="394" max="394" width="8.28515625" style="383" customWidth="1"/>
    <col min="395" max="395" width="8.140625" style="383" customWidth="1"/>
    <col min="396" max="396" width="12.140625" style="383" customWidth="1"/>
    <col min="397" max="397" width="11.5703125" style="383" customWidth="1"/>
    <col min="398" max="398" width="3.5703125" style="383" customWidth="1"/>
    <col min="399" max="400" width="8.28515625" style="383" customWidth="1"/>
    <col min="401" max="401" width="12.140625" style="383" customWidth="1"/>
    <col min="402" max="402" width="11.5703125" style="383" customWidth="1"/>
    <col min="403" max="403" width="3.5703125" style="383" customWidth="1"/>
    <col min="404" max="404" width="8.28515625" style="383" customWidth="1"/>
    <col min="405" max="405" width="7.85546875" style="383" customWidth="1"/>
    <col min="406" max="406" width="12.140625" style="383" customWidth="1"/>
    <col min="407" max="407" width="11.5703125" style="383" customWidth="1"/>
    <col min="408" max="408" width="3.5703125" style="383" customWidth="1"/>
    <col min="409" max="409" width="8.28515625" style="383" customWidth="1"/>
    <col min="410" max="410" width="8.5703125" style="383" customWidth="1"/>
    <col min="411" max="411" width="12.140625" style="383" customWidth="1"/>
    <col min="412" max="412" width="11.5703125" style="383" customWidth="1"/>
    <col min="413" max="413" width="3.5703125" style="383" customWidth="1"/>
    <col min="414" max="414" width="8.28515625" style="383" customWidth="1"/>
    <col min="415" max="415" width="8.5703125" style="383" customWidth="1"/>
    <col min="416" max="416" width="12.140625" style="383" customWidth="1"/>
    <col min="417" max="417" width="11.5703125" style="383" customWidth="1"/>
    <col min="418" max="418" width="3.5703125" style="383" customWidth="1"/>
    <col min="419" max="419" width="8.28515625" style="383" customWidth="1"/>
    <col min="420" max="420" width="8.140625" style="383" customWidth="1"/>
    <col min="421" max="421" width="12.140625" style="383" customWidth="1"/>
    <col min="422" max="422" width="11.5703125" style="383" customWidth="1"/>
    <col min="423" max="423" width="3.5703125" style="383" customWidth="1"/>
    <col min="424" max="424" width="8.28515625" style="383" customWidth="1"/>
    <col min="425" max="425" width="7.7109375" style="383" customWidth="1"/>
    <col min="426" max="426" width="12.140625" style="383" customWidth="1"/>
    <col min="427" max="427" width="11.5703125" style="383" customWidth="1"/>
    <col min="428" max="428" width="3.5703125" style="383" customWidth="1"/>
    <col min="429" max="429" width="8.28515625" style="383" customWidth="1"/>
    <col min="430" max="430" width="7.7109375" style="383" customWidth="1"/>
    <col min="431" max="431" width="12.140625" style="383" customWidth="1"/>
    <col min="432" max="432" width="11.5703125" style="383" customWidth="1"/>
    <col min="433" max="433" width="3.5703125" style="383" customWidth="1"/>
    <col min="434" max="434" width="8.28515625" style="383" customWidth="1"/>
    <col min="435" max="435" width="7.7109375" style="383" customWidth="1"/>
    <col min="436" max="436" width="12.140625" style="383" customWidth="1"/>
    <col min="437" max="437" width="11.5703125" style="383" customWidth="1"/>
    <col min="438" max="438" width="3.5703125" style="383" customWidth="1"/>
    <col min="439" max="439" width="8.28515625" style="383" customWidth="1"/>
    <col min="440" max="440" width="7.7109375" style="383" customWidth="1"/>
    <col min="441" max="441" width="12.140625" style="383" customWidth="1"/>
    <col min="442" max="442" width="11.5703125" style="383" customWidth="1"/>
    <col min="443" max="443" width="3.5703125" style="383" customWidth="1"/>
    <col min="444" max="444" width="8.28515625" style="383" customWidth="1"/>
    <col min="445" max="445" width="7.7109375" style="383" customWidth="1"/>
    <col min="446" max="446" width="12.140625" style="383" customWidth="1"/>
    <col min="447" max="447" width="11.5703125" style="383" customWidth="1"/>
    <col min="448" max="448" width="3.5703125" style="383" customWidth="1"/>
    <col min="449" max="449" width="8.28515625" style="383" customWidth="1"/>
    <col min="450" max="450" width="7.7109375" style="383" customWidth="1"/>
    <col min="451" max="451" width="12.140625" style="383" customWidth="1"/>
    <col min="452" max="452" width="11.5703125" style="383" customWidth="1"/>
    <col min="453" max="453" width="3.5703125" style="383" customWidth="1"/>
    <col min="454" max="454" width="8.28515625" style="383" customWidth="1"/>
    <col min="455" max="455" width="7.7109375" style="383" customWidth="1"/>
    <col min="456" max="456" width="12.140625" style="383" customWidth="1"/>
    <col min="457" max="457" width="11.5703125" style="383" customWidth="1"/>
    <col min="458" max="458" width="3.5703125" style="383" customWidth="1"/>
    <col min="459" max="459" width="8.28515625" style="383" customWidth="1"/>
    <col min="460" max="460" width="7.7109375" style="383" customWidth="1"/>
    <col min="461" max="461" width="12.140625" style="383" customWidth="1"/>
    <col min="462" max="462" width="11.5703125" style="383" customWidth="1"/>
    <col min="463" max="463" width="3.5703125" style="383" customWidth="1"/>
    <col min="464" max="464" width="8.28515625" style="383" customWidth="1"/>
    <col min="465" max="465" width="7.7109375" style="383" customWidth="1"/>
    <col min="466" max="466" width="12.140625" style="383" customWidth="1"/>
    <col min="467" max="467" width="11.5703125" style="383" customWidth="1"/>
    <col min="468" max="468" width="3.5703125" style="383" customWidth="1"/>
    <col min="469" max="469" width="8.28515625" style="383" customWidth="1"/>
    <col min="470" max="470" width="7.7109375" style="383" customWidth="1"/>
    <col min="471" max="471" width="12.140625" style="383" customWidth="1"/>
    <col min="472" max="472" width="11.5703125" style="383" customWidth="1"/>
    <col min="473" max="473" width="3.5703125" style="383" customWidth="1"/>
    <col min="474" max="474" width="8.28515625" style="383" customWidth="1"/>
    <col min="475" max="475" width="7.7109375" style="383" customWidth="1"/>
    <col min="476" max="476" width="12.140625" style="383" customWidth="1"/>
    <col min="477" max="477" width="11.5703125" style="383" customWidth="1"/>
    <col min="478" max="478" width="3.5703125" style="383" customWidth="1"/>
    <col min="479" max="479" width="8.28515625" style="383" customWidth="1"/>
    <col min="480" max="480" width="7.7109375" style="383" customWidth="1"/>
    <col min="481" max="481" width="12.140625" style="383" customWidth="1"/>
    <col min="482" max="482" width="11.5703125" style="383" customWidth="1"/>
    <col min="483" max="483" width="3.5703125" style="383" customWidth="1"/>
    <col min="484" max="484" width="8.28515625" style="383" customWidth="1"/>
    <col min="485" max="485" width="7.7109375" style="383" customWidth="1"/>
    <col min="486" max="486" width="12.140625" style="383" customWidth="1"/>
    <col min="487" max="487" width="11.5703125" style="383" customWidth="1"/>
    <col min="488" max="488" width="3.5703125" style="383" customWidth="1"/>
    <col min="489" max="489" width="8.28515625" style="383" customWidth="1"/>
    <col min="490" max="490" width="7.7109375" style="383" customWidth="1"/>
    <col min="491" max="491" width="12.140625" style="383" customWidth="1"/>
    <col min="492" max="492" width="11.5703125" style="383" customWidth="1"/>
    <col min="493" max="493" width="3.5703125" style="383" customWidth="1"/>
    <col min="494" max="494" width="8.28515625" style="383" customWidth="1"/>
    <col min="495" max="495" width="7.7109375" style="383" customWidth="1"/>
    <col min="496" max="496" width="12.140625" style="383" customWidth="1"/>
    <col min="497" max="497" width="11.5703125" style="383" customWidth="1"/>
    <col min="498" max="498" width="3.5703125" style="383" customWidth="1"/>
    <col min="499" max="499" width="8.28515625" style="383" customWidth="1"/>
    <col min="500" max="500" width="7.7109375" style="383" customWidth="1"/>
    <col min="501" max="501" width="12.140625" style="383" customWidth="1"/>
    <col min="502" max="502" width="11.5703125" style="383" customWidth="1"/>
    <col min="503" max="503" width="3.5703125" style="383" customWidth="1"/>
    <col min="504" max="504" width="8.28515625" style="383" customWidth="1"/>
    <col min="505" max="505" width="7.7109375" style="383" customWidth="1"/>
    <col min="506" max="506" width="12.140625" style="383" customWidth="1"/>
    <col min="507" max="507" width="11.5703125" style="383" customWidth="1"/>
    <col min="508" max="511" width="11.42578125" style="383"/>
    <col min="512" max="512" width="0" style="383" hidden="1" customWidth="1"/>
    <col min="513" max="513" width="6.140625" style="383" customWidth="1"/>
    <col min="514" max="514" width="4.7109375" style="383" customWidth="1"/>
    <col min="515" max="516" width="6.5703125" style="383" customWidth="1"/>
    <col min="517" max="517" width="5.28515625" style="383" customWidth="1"/>
    <col min="518" max="519" width="7.7109375" style="383" customWidth="1"/>
    <col min="520" max="520" width="11.5703125" style="383" customWidth="1"/>
    <col min="521" max="521" width="6.85546875" style="383" customWidth="1"/>
    <col min="522" max="522" width="54.5703125" style="383" customWidth="1"/>
    <col min="523" max="523" width="7.140625" style="383" customWidth="1"/>
    <col min="524" max="525" width="7" style="383" customWidth="1"/>
    <col min="526" max="526" width="7.5703125" style="383" customWidth="1"/>
    <col min="527" max="527" width="7.85546875" style="383" customWidth="1"/>
    <col min="528" max="528" width="18" style="383" customWidth="1"/>
    <col min="529" max="529" width="4.140625" style="383" customWidth="1"/>
    <col min="530" max="530" width="8.85546875" style="383" customWidth="1"/>
    <col min="531" max="531" width="10.28515625" style="383" customWidth="1"/>
    <col min="532" max="532" width="12" style="383" customWidth="1"/>
    <col min="533" max="533" width="10.85546875" style="383" customWidth="1"/>
    <col min="534" max="534" width="4.140625" style="383" customWidth="1"/>
    <col min="535" max="535" width="8.42578125" style="383" customWidth="1"/>
    <col min="536" max="536" width="8.140625" style="383" customWidth="1"/>
    <col min="537" max="537" width="12" style="383" customWidth="1"/>
    <col min="538" max="538" width="11.42578125" style="383"/>
    <col min="539" max="539" width="4.28515625" style="383" customWidth="1"/>
    <col min="540" max="540" width="7.28515625" style="383" bestFit="1" customWidth="1"/>
    <col min="541" max="541" width="9.28515625" style="383" bestFit="1" customWidth="1"/>
    <col min="542" max="543" width="11.7109375" style="383" customWidth="1"/>
    <col min="544" max="544" width="4.140625" style="383" customWidth="1"/>
    <col min="545" max="545" width="7.28515625" style="383" bestFit="1" customWidth="1"/>
    <col min="546" max="546" width="9.28515625" style="383" customWidth="1"/>
    <col min="547" max="548" width="12" style="383" customWidth="1"/>
    <col min="549" max="549" width="4.140625" style="383" customWidth="1"/>
    <col min="550" max="551" width="8.28515625" style="383" customWidth="1"/>
    <col min="552" max="552" width="12" style="383" customWidth="1"/>
    <col min="553" max="553" width="11.42578125" style="383"/>
    <col min="554" max="554" width="4.140625" style="383" customWidth="1"/>
    <col min="555" max="555" width="8.42578125" style="383" customWidth="1"/>
    <col min="556" max="556" width="8.140625" style="383" customWidth="1"/>
    <col min="557" max="557" width="12" style="383" customWidth="1"/>
    <col min="558" max="558" width="11.42578125" style="383"/>
    <col min="559" max="559" width="4" style="383" customWidth="1"/>
    <col min="560" max="560" width="8.85546875" style="383" customWidth="1"/>
    <col min="561" max="561" width="8.140625" style="383" customWidth="1"/>
    <col min="562" max="562" width="12.140625" style="383" customWidth="1"/>
    <col min="563" max="563" width="11.28515625" style="383" customWidth="1"/>
    <col min="564" max="564" width="4.28515625" style="383" customWidth="1"/>
    <col min="565" max="565" width="8.5703125" style="383" customWidth="1"/>
    <col min="566" max="566" width="8" style="383" customWidth="1"/>
    <col min="567" max="567" width="11.85546875" style="383" customWidth="1"/>
    <col min="568" max="568" width="10.5703125" style="383" customWidth="1"/>
    <col min="569" max="569" width="4" style="383" customWidth="1"/>
    <col min="570" max="570" width="8.85546875" style="383" bestFit="1" customWidth="1"/>
    <col min="571" max="571" width="8.140625" style="383" customWidth="1"/>
    <col min="572" max="572" width="12" style="383" customWidth="1"/>
    <col min="573" max="573" width="10.5703125" style="383" customWidth="1"/>
    <col min="574" max="574" width="3.5703125" style="383" customWidth="1"/>
    <col min="575" max="575" width="8.28515625" style="383" customWidth="1"/>
    <col min="576" max="576" width="8.7109375" style="383" customWidth="1"/>
    <col min="577" max="577" width="12.140625" style="383" customWidth="1"/>
    <col min="578" max="578" width="11" style="383" customWidth="1"/>
    <col min="579" max="579" width="3.5703125" style="383" customWidth="1"/>
    <col min="580" max="580" width="8.5703125" style="383" customWidth="1"/>
    <col min="581" max="581" width="7.85546875" style="383" customWidth="1"/>
    <col min="582" max="582" width="12.140625" style="383" customWidth="1"/>
    <col min="583" max="583" width="11.85546875" style="383" customWidth="1"/>
    <col min="584" max="584" width="3.5703125" style="383" customWidth="1"/>
    <col min="585" max="585" width="8.42578125" style="383" customWidth="1"/>
    <col min="586" max="586" width="7.85546875" style="383" customWidth="1"/>
    <col min="587" max="587" width="12.140625" style="383" customWidth="1"/>
    <col min="588" max="588" width="12" style="383" customWidth="1"/>
    <col min="589" max="589" width="3.5703125" style="383" customWidth="1"/>
    <col min="590" max="590" width="8.42578125" style="383" customWidth="1"/>
    <col min="591" max="591" width="9" style="383" customWidth="1"/>
    <col min="592" max="592" width="12.140625" style="383" customWidth="1"/>
    <col min="593" max="593" width="11.85546875" style="383" customWidth="1"/>
    <col min="594" max="594" width="3.5703125" style="383" customWidth="1"/>
    <col min="595" max="595" width="9" style="383" customWidth="1"/>
    <col min="596" max="596" width="8.140625" style="383" customWidth="1"/>
    <col min="597" max="597" width="12.140625" style="383" customWidth="1"/>
    <col min="598" max="598" width="11.5703125" style="383" customWidth="1"/>
    <col min="599" max="599" width="3.5703125" style="383" customWidth="1"/>
    <col min="600" max="600" width="8.42578125" style="383" customWidth="1"/>
    <col min="601" max="601" width="8.5703125" style="383" customWidth="1"/>
    <col min="602" max="602" width="12.140625" style="383" customWidth="1"/>
    <col min="603" max="603" width="12.42578125" style="383" customWidth="1"/>
    <col min="604" max="604" width="3.5703125" style="383" customWidth="1"/>
    <col min="605" max="605" width="8" style="383" customWidth="1"/>
    <col min="606" max="606" width="8.140625" style="383" customWidth="1"/>
    <col min="607" max="607" width="12.140625" style="383" customWidth="1"/>
    <col min="608" max="608" width="11.5703125" style="383" customWidth="1"/>
    <col min="609" max="609" width="3.5703125" style="383" customWidth="1"/>
    <col min="610" max="610" width="8.85546875" style="383" customWidth="1"/>
    <col min="611" max="611" width="8.140625" style="383" customWidth="1"/>
    <col min="612" max="612" width="12.140625" style="383" customWidth="1"/>
    <col min="613" max="613" width="11.5703125" style="383" customWidth="1"/>
    <col min="614" max="614" width="3.5703125" style="383" customWidth="1"/>
    <col min="615" max="615" width="9.140625" style="383" customWidth="1"/>
    <col min="616" max="616" width="8.5703125" style="383" customWidth="1"/>
    <col min="617" max="617" width="12.140625" style="383" customWidth="1"/>
    <col min="618" max="618" width="11.42578125" style="383"/>
    <col min="619" max="619" width="3.5703125" style="383" customWidth="1"/>
    <col min="620" max="620" width="9.140625" style="383" customWidth="1"/>
    <col min="621" max="621" width="8.28515625" style="383" customWidth="1"/>
    <col min="622" max="622" width="12.140625" style="383" customWidth="1"/>
    <col min="623" max="623" width="12.28515625" style="383" customWidth="1"/>
    <col min="624" max="624" width="3.5703125" style="383" customWidth="1"/>
    <col min="625" max="625" width="9" style="383" customWidth="1"/>
    <col min="626" max="626" width="7.85546875" style="383" customWidth="1"/>
    <col min="627" max="627" width="12.140625" style="383" customWidth="1"/>
    <col min="628" max="628" width="11.85546875" style="383" customWidth="1"/>
    <col min="629" max="629" width="3.5703125" style="383" customWidth="1"/>
    <col min="630" max="630" width="9" style="383" customWidth="1"/>
    <col min="631" max="631" width="8.28515625" style="383" customWidth="1"/>
    <col min="632" max="632" width="12.140625" style="383" customWidth="1"/>
    <col min="633" max="633" width="12" style="383" customWidth="1"/>
    <col min="634" max="634" width="3.5703125" style="383" customWidth="1"/>
    <col min="635" max="635" width="8.28515625" style="383" customWidth="1"/>
    <col min="636" max="636" width="8.140625" style="383" customWidth="1"/>
    <col min="637" max="637" width="12.140625" style="383" customWidth="1"/>
    <col min="638" max="638" width="11.5703125" style="383" customWidth="1"/>
    <col min="639" max="639" width="3.5703125" style="383" customWidth="1"/>
    <col min="640" max="641" width="8.28515625" style="383" customWidth="1"/>
    <col min="642" max="642" width="12.140625" style="383" customWidth="1"/>
    <col min="643" max="643" width="11.5703125" style="383" customWidth="1"/>
    <col min="644" max="644" width="3.5703125" style="383" customWidth="1"/>
    <col min="645" max="646" width="8.28515625" style="383" customWidth="1"/>
    <col min="647" max="647" width="12.140625" style="383" customWidth="1"/>
    <col min="648" max="648" width="11.5703125" style="383" customWidth="1"/>
    <col min="649" max="649" width="3.5703125" style="383" customWidth="1"/>
    <col min="650" max="650" width="8.28515625" style="383" customWidth="1"/>
    <col min="651" max="651" width="8.140625" style="383" customWidth="1"/>
    <col min="652" max="652" width="12.140625" style="383" customWidth="1"/>
    <col min="653" max="653" width="11.5703125" style="383" customWidth="1"/>
    <col min="654" max="654" width="3.5703125" style="383" customWidth="1"/>
    <col min="655" max="656" width="8.28515625" style="383" customWidth="1"/>
    <col min="657" max="657" width="12.140625" style="383" customWidth="1"/>
    <col min="658" max="658" width="11.5703125" style="383" customWidth="1"/>
    <col min="659" max="659" width="3.5703125" style="383" customWidth="1"/>
    <col min="660" max="660" width="8.28515625" style="383" customWidth="1"/>
    <col min="661" max="661" width="7.85546875" style="383" customWidth="1"/>
    <col min="662" max="662" width="12.140625" style="383" customWidth="1"/>
    <col min="663" max="663" width="11.5703125" style="383" customWidth="1"/>
    <col min="664" max="664" width="3.5703125" style="383" customWidth="1"/>
    <col min="665" max="665" width="8.28515625" style="383" customWidth="1"/>
    <col min="666" max="666" width="8.5703125" style="383" customWidth="1"/>
    <col min="667" max="667" width="12.140625" style="383" customWidth="1"/>
    <col min="668" max="668" width="11.5703125" style="383" customWidth="1"/>
    <col min="669" max="669" width="3.5703125" style="383" customWidth="1"/>
    <col min="670" max="670" width="8.28515625" style="383" customWidth="1"/>
    <col min="671" max="671" width="8.5703125" style="383" customWidth="1"/>
    <col min="672" max="672" width="12.140625" style="383" customWidth="1"/>
    <col min="673" max="673" width="11.5703125" style="383" customWidth="1"/>
    <col min="674" max="674" width="3.5703125" style="383" customWidth="1"/>
    <col min="675" max="675" width="8.28515625" style="383" customWidth="1"/>
    <col min="676" max="676" width="8.140625" style="383" customWidth="1"/>
    <col min="677" max="677" width="12.140625" style="383" customWidth="1"/>
    <col min="678" max="678" width="11.5703125" style="383" customWidth="1"/>
    <col min="679" max="679" width="3.5703125" style="383" customWidth="1"/>
    <col min="680" max="680" width="8.28515625" style="383" customWidth="1"/>
    <col min="681" max="681" width="7.7109375" style="383" customWidth="1"/>
    <col min="682" max="682" width="12.140625" style="383" customWidth="1"/>
    <col min="683" max="683" width="11.5703125" style="383" customWidth="1"/>
    <col min="684" max="684" width="3.5703125" style="383" customWidth="1"/>
    <col min="685" max="685" width="8.28515625" style="383" customWidth="1"/>
    <col min="686" max="686" width="7.7109375" style="383" customWidth="1"/>
    <col min="687" max="687" width="12.140625" style="383" customWidth="1"/>
    <col min="688" max="688" width="11.5703125" style="383" customWidth="1"/>
    <col min="689" max="689" width="3.5703125" style="383" customWidth="1"/>
    <col min="690" max="690" width="8.28515625" style="383" customWidth="1"/>
    <col min="691" max="691" width="7.7109375" style="383" customWidth="1"/>
    <col min="692" max="692" width="12.140625" style="383" customWidth="1"/>
    <col min="693" max="693" width="11.5703125" style="383" customWidth="1"/>
    <col min="694" max="694" width="3.5703125" style="383" customWidth="1"/>
    <col min="695" max="695" width="8.28515625" style="383" customWidth="1"/>
    <col min="696" max="696" width="7.7109375" style="383" customWidth="1"/>
    <col min="697" max="697" width="12.140625" style="383" customWidth="1"/>
    <col min="698" max="698" width="11.5703125" style="383" customWidth="1"/>
    <col min="699" max="699" width="3.5703125" style="383" customWidth="1"/>
    <col min="700" max="700" width="8.28515625" style="383" customWidth="1"/>
    <col min="701" max="701" width="7.7109375" style="383" customWidth="1"/>
    <col min="702" max="702" width="12.140625" style="383" customWidth="1"/>
    <col min="703" max="703" width="11.5703125" style="383" customWidth="1"/>
    <col min="704" max="704" width="3.5703125" style="383" customWidth="1"/>
    <col min="705" max="705" width="8.28515625" style="383" customWidth="1"/>
    <col min="706" max="706" width="7.7109375" style="383" customWidth="1"/>
    <col min="707" max="707" width="12.140625" style="383" customWidth="1"/>
    <col min="708" max="708" width="11.5703125" style="383" customWidth="1"/>
    <col min="709" max="709" width="3.5703125" style="383" customWidth="1"/>
    <col min="710" max="710" width="8.28515625" style="383" customWidth="1"/>
    <col min="711" max="711" width="7.7109375" style="383" customWidth="1"/>
    <col min="712" max="712" width="12.140625" style="383" customWidth="1"/>
    <col min="713" max="713" width="11.5703125" style="383" customWidth="1"/>
    <col min="714" max="714" width="3.5703125" style="383" customWidth="1"/>
    <col min="715" max="715" width="8.28515625" style="383" customWidth="1"/>
    <col min="716" max="716" width="7.7109375" style="383" customWidth="1"/>
    <col min="717" max="717" width="12.140625" style="383" customWidth="1"/>
    <col min="718" max="718" width="11.5703125" style="383" customWidth="1"/>
    <col min="719" max="719" width="3.5703125" style="383" customWidth="1"/>
    <col min="720" max="720" width="8.28515625" style="383" customWidth="1"/>
    <col min="721" max="721" width="7.7109375" style="383" customWidth="1"/>
    <col min="722" max="722" width="12.140625" style="383" customWidth="1"/>
    <col min="723" max="723" width="11.5703125" style="383" customWidth="1"/>
    <col min="724" max="724" width="3.5703125" style="383" customWidth="1"/>
    <col min="725" max="725" width="8.28515625" style="383" customWidth="1"/>
    <col min="726" max="726" width="7.7109375" style="383" customWidth="1"/>
    <col min="727" max="727" width="12.140625" style="383" customWidth="1"/>
    <col min="728" max="728" width="11.5703125" style="383" customWidth="1"/>
    <col min="729" max="729" width="3.5703125" style="383" customWidth="1"/>
    <col min="730" max="730" width="8.28515625" style="383" customWidth="1"/>
    <col min="731" max="731" width="7.7109375" style="383" customWidth="1"/>
    <col min="732" max="732" width="12.140625" style="383" customWidth="1"/>
    <col min="733" max="733" width="11.5703125" style="383" customWidth="1"/>
    <col min="734" max="734" width="3.5703125" style="383" customWidth="1"/>
    <col min="735" max="735" width="8.28515625" style="383" customWidth="1"/>
    <col min="736" max="736" width="7.7109375" style="383" customWidth="1"/>
    <col min="737" max="737" width="12.140625" style="383" customWidth="1"/>
    <col min="738" max="738" width="11.5703125" style="383" customWidth="1"/>
    <col min="739" max="739" width="3.5703125" style="383" customWidth="1"/>
    <col min="740" max="740" width="8.28515625" style="383" customWidth="1"/>
    <col min="741" max="741" width="7.7109375" style="383" customWidth="1"/>
    <col min="742" max="742" width="12.140625" style="383" customWidth="1"/>
    <col min="743" max="743" width="11.5703125" style="383" customWidth="1"/>
    <col min="744" max="744" width="3.5703125" style="383" customWidth="1"/>
    <col min="745" max="745" width="8.28515625" style="383" customWidth="1"/>
    <col min="746" max="746" width="7.7109375" style="383" customWidth="1"/>
    <col min="747" max="747" width="12.140625" style="383" customWidth="1"/>
    <col min="748" max="748" width="11.5703125" style="383" customWidth="1"/>
    <col min="749" max="749" width="3.5703125" style="383" customWidth="1"/>
    <col min="750" max="750" width="8.28515625" style="383" customWidth="1"/>
    <col min="751" max="751" width="7.7109375" style="383" customWidth="1"/>
    <col min="752" max="752" width="12.140625" style="383" customWidth="1"/>
    <col min="753" max="753" width="11.5703125" style="383" customWidth="1"/>
    <col min="754" max="754" width="3.5703125" style="383" customWidth="1"/>
    <col min="755" max="755" width="8.28515625" style="383" customWidth="1"/>
    <col min="756" max="756" width="7.7109375" style="383" customWidth="1"/>
    <col min="757" max="757" width="12.140625" style="383" customWidth="1"/>
    <col min="758" max="758" width="11.5703125" style="383" customWidth="1"/>
    <col min="759" max="759" width="3.5703125" style="383" customWidth="1"/>
    <col min="760" max="760" width="8.28515625" style="383" customWidth="1"/>
    <col min="761" max="761" width="7.7109375" style="383" customWidth="1"/>
    <col min="762" max="762" width="12.140625" style="383" customWidth="1"/>
    <col min="763" max="763" width="11.5703125" style="383" customWidth="1"/>
    <col min="764" max="767" width="11.42578125" style="383"/>
    <col min="768" max="768" width="0" style="383" hidden="1" customWidth="1"/>
    <col min="769" max="769" width="6.140625" style="383" customWidth="1"/>
    <col min="770" max="770" width="4.7109375" style="383" customWidth="1"/>
    <col min="771" max="772" width="6.5703125" style="383" customWidth="1"/>
    <col min="773" max="773" width="5.28515625" style="383" customWidth="1"/>
    <col min="774" max="775" width="7.7109375" style="383" customWidth="1"/>
    <col min="776" max="776" width="11.5703125" style="383" customWidth="1"/>
    <col min="777" max="777" width="6.85546875" style="383" customWidth="1"/>
    <col min="778" max="778" width="54.5703125" style="383" customWidth="1"/>
    <col min="779" max="779" width="7.140625" style="383" customWidth="1"/>
    <col min="780" max="781" width="7" style="383" customWidth="1"/>
    <col min="782" max="782" width="7.5703125" style="383" customWidth="1"/>
    <col min="783" max="783" width="7.85546875" style="383" customWidth="1"/>
    <col min="784" max="784" width="18" style="383" customWidth="1"/>
    <col min="785" max="785" width="4.140625" style="383" customWidth="1"/>
    <col min="786" max="786" width="8.85546875" style="383" customWidth="1"/>
    <col min="787" max="787" width="10.28515625" style="383" customWidth="1"/>
    <col min="788" max="788" width="12" style="383" customWidth="1"/>
    <col min="789" max="789" width="10.85546875" style="383" customWidth="1"/>
    <col min="790" max="790" width="4.140625" style="383" customWidth="1"/>
    <col min="791" max="791" width="8.42578125" style="383" customWidth="1"/>
    <col min="792" max="792" width="8.140625" style="383" customWidth="1"/>
    <col min="793" max="793" width="12" style="383" customWidth="1"/>
    <col min="794" max="794" width="11.42578125" style="383"/>
    <col min="795" max="795" width="4.28515625" style="383" customWidth="1"/>
    <col min="796" max="796" width="7.28515625" style="383" bestFit="1" customWidth="1"/>
    <col min="797" max="797" width="9.28515625" style="383" bestFit="1" customWidth="1"/>
    <col min="798" max="799" width="11.7109375" style="383" customWidth="1"/>
    <col min="800" max="800" width="4.140625" style="383" customWidth="1"/>
    <col min="801" max="801" width="7.28515625" style="383" bestFit="1" customWidth="1"/>
    <col min="802" max="802" width="9.28515625" style="383" customWidth="1"/>
    <col min="803" max="804" width="12" style="383" customWidth="1"/>
    <col min="805" max="805" width="4.140625" style="383" customWidth="1"/>
    <col min="806" max="807" width="8.28515625" style="383" customWidth="1"/>
    <col min="808" max="808" width="12" style="383" customWidth="1"/>
    <col min="809" max="809" width="11.42578125" style="383"/>
    <col min="810" max="810" width="4.140625" style="383" customWidth="1"/>
    <col min="811" max="811" width="8.42578125" style="383" customWidth="1"/>
    <col min="812" max="812" width="8.140625" style="383" customWidth="1"/>
    <col min="813" max="813" width="12" style="383" customWidth="1"/>
    <col min="814" max="814" width="11.42578125" style="383"/>
    <col min="815" max="815" width="4" style="383" customWidth="1"/>
    <col min="816" max="816" width="8.85546875" style="383" customWidth="1"/>
    <col min="817" max="817" width="8.140625" style="383" customWidth="1"/>
    <col min="818" max="818" width="12.140625" style="383" customWidth="1"/>
    <col min="819" max="819" width="11.28515625" style="383" customWidth="1"/>
    <col min="820" max="820" width="4.28515625" style="383" customWidth="1"/>
    <col min="821" max="821" width="8.5703125" style="383" customWidth="1"/>
    <col min="822" max="822" width="8" style="383" customWidth="1"/>
    <col min="823" max="823" width="11.85546875" style="383" customWidth="1"/>
    <col min="824" max="824" width="10.5703125" style="383" customWidth="1"/>
    <col min="825" max="825" width="4" style="383" customWidth="1"/>
    <col min="826" max="826" width="8.85546875" style="383" bestFit="1" customWidth="1"/>
    <col min="827" max="827" width="8.140625" style="383" customWidth="1"/>
    <col min="828" max="828" width="12" style="383" customWidth="1"/>
    <col min="829" max="829" width="10.5703125" style="383" customWidth="1"/>
    <col min="830" max="830" width="3.5703125" style="383" customWidth="1"/>
    <col min="831" max="831" width="8.28515625" style="383" customWidth="1"/>
    <col min="832" max="832" width="8.7109375" style="383" customWidth="1"/>
    <col min="833" max="833" width="12.140625" style="383" customWidth="1"/>
    <col min="834" max="834" width="11" style="383" customWidth="1"/>
    <col min="835" max="835" width="3.5703125" style="383" customWidth="1"/>
    <col min="836" max="836" width="8.5703125" style="383" customWidth="1"/>
    <col min="837" max="837" width="7.85546875" style="383" customWidth="1"/>
    <col min="838" max="838" width="12.140625" style="383" customWidth="1"/>
    <col min="839" max="839" width="11.85546875" style="383" customWidth="1"/>
    <col min="840" max="840" width="3.5703125" style="383" customWidth="1"/>
    <col min="841" max="841" width="8.42578125" style="383" customWidth="1"/>
    <col min="842" max="842" width="7.85546875" style="383" customWidth="1"/>
    <col min="843" max="843" width="12.140625" style="383" customWidth="1"/>
    <col min="844" max="844" width="12" style="383" customWidth="1"/>
    <col min="845" max="845" width="3.5703125" style="383" customWidth="1"/>
    <col min="846" max="846" width="8.42578125" style="383" customWidth="1"/>
    <col min="847" max="847" width="9" style="383" customWidth="1"/>
    <col min="848" max="848" width="12.140625" style="383" customWidth="1"/>
    <col min="849" max="849" width="11.85546875" style="383" customWidth="1"/>
    <col min="850" max="850" width="3.5703125" style="383" customWidth="1"/>
    <col min="851" max="851" width="9" style="383" customWidth="1"/>
    <col min="852" max="852" width="8.140625" style="383" customWidth="1"/>
    <col min="853" max="853" width="12.140625" style="383" customWidth="1"/>
    <col min="854" max="854" width="11.5703125" style="383" customWidth="1"/>
    <col min="855" max="855" width="3.5703125" style="383" customWidth="1"/>
    <col min="856" max="856" width="8.42578125" style="383" customWidth="1"/>
    <col min="857" max="857" width="8.5703125" style="383" customWidth="1"/>
    <col min="858" max="858" width="12.140625" style="383" customWidth="1"/>
    <col min="859" max="859" width="12.42578125" style="383" customWidth="1"/>
    <col min="860" max="860" width="3.5703125" style="383" customWidth="1"/>
    <col min="861" max="861" width="8" style="383" customWidth="1"/>
    <col min="862" max="862" width="8.140625" style="383" customWidth="1"/>
    <col min="863" max="863" width="12.140625" style="383" customWidth="1"/>
    <col min="864" max="864" width="11.5703125" style="383" customWidth="1"/>
    <col min="865" max="865" width="3.5703125" style="383" customWidth="1"/>
    <col min="866" max="866" width="8.85546875" style="383" customWidth="1"/>
    <col min="867" max="867" width="8.140625" style="383" customWidth="1"/>
    <col min="868" max="868" width="12.140625" style="383" customWidth="1"/>
    <col min="869" max="869" width="11.5703125" style="383" customWidth="1"/>
    <col min="870" max="870" width="3.5703125" style="383" customWidth="1"/>
    <col min="871" max="871" width="9.140625" style="383" customWidth="1"/>
    <col min="872" max="872" width="8.5703125" style="383" customWidth="1"/>
    <col min="873" max="873" width="12.140625" style="383" customWidth="1"/>
    <col min="874" max="874" width="11.42578125" style="383"/>
    <col min="875" max="875" width="3.5703125" style="383" customWidth="1"/>
    <col min="876" max="876" width="9.140625" style="383" customWidth="1"/>
    <col min="877" max="877" width="8.28515625" style="383" customWidth="1"/>
    <col min="878" max="878" width="12.140625" style="383" customWidth="1"/>
    <col min="879" max="879" width="12.28515625" style="383" customWidth="1"/>
    <col min="880" max="880" width="3.5703125" style="383" customWidth="1"/>
    <col min="881" max="881" width="9" style="383" customWidth="1"/>
    <col min="882" max="882" width="7.85546875" style="383" customWidth="1"/>
    <col min="883" max="883" width="12.140625" style="383" customWidth="1"/>
    <col min="884" max="884" width="11.85546875" style="383" customWidth="1"/>
    <col min="885" max="885" width="3.5703125" style="383" customWidth="1"/>
    <col min="886" max="886" width="9" style="383" customWidth="1"/>
    <col min="887" max="887" width="8.28515625" style="383" customWidth="1"/>
    <col min="888" max="888" width="12.140625" style="383" customWidth="1"/>
    <col min="889" max="889" width="12" style="383" customWidth="1"/>
    <col min="890" max="890" width="3.5703125" style="383" customWidth="1"/>
    <col min="891" max="891" width="8.28515625" style="383" customWidth="1"/>
    <col min="892" max="892" width="8.140625" style="383" customWidth="1"/>
    <col min="893" max="893" width="12.140625" style="383" customWidth="1"/>
    <col min="894" max="894" width="11.5703125" style="383" customWidth="1"/>
    <col min="895" max="895" width="3.5703125" style="383" customWidth="1"/>
    <col min="896" max="897" width="8.28515625" style="383" customWidth="1"/>
    <col min="898" max="898" width="12.140625" style="383" customWidth="1"/>
    <col min="899" max="899" width="11.5703125" style="383" customWidth="1"/>
    <col min="900" max="900" width="3.5703125" style="383" customWidth="1"/>
    <col min="901" max="902" width="8.28515625" style="383" customWidth="1"/>
    <col min="903" max="903" width="12.140625" style="383" customWidth="1"/>
    <col min="904" max="904" width="11.5703125" style="383" customWidth="1"/>
    <col min="905" max="905" width="3.5703125" style="383" customWidth="1"/>
    <col min="906" max="906" width="8.28515625" style="383" customWidth="1"/>
    <col min="907" max="907" width="8.140625" style="383" customWidth="1"/>
    <col min="908" max="908" width="12.140625" style="383" customWidth="1"/>
    <col min="909" max="909" width="11.5703125" style="383" customWidth="1"/>
    <col min="910" max="910" width="3.5703125" style="383" customWidth="1"/>
    <col min="911" max="912" width="8.28515625" style="383" customWidth="1"/>
    <col min="913" max="913" width="12.140625" style="383" customWidth="1"/>
    <col min="914" max="914" width="11.5703125" style="383" customWidth="1"/>
    <col min="915" max="915" width="3.5703125" style="383" customWidth="1"/>
    <col min="916" max="916" width="8.28515625" style="383" customWidth="1"/>
    <col min="917" max="917" width="7.85546875" style="383" customWidth="1"/>
    <col min="918" max="918" width="12.140625" style="383" customWidth="1"/>
    <col min="919" max="919" width="11.5703125" style="383" customWidth="1"/>
    <col min="920" max="920" width="3.5703125" style="383" customWidth="1"/>
    <col min="921" max="921" width="8.28515625" style="383" customWidth="1"/>
    <col min="922" max="922" width="8.5703125" style="383" customWidth="1"/>
    <col min="923" max="923" width="12.140625" style="383" customWidth="1"/>
    <col min="924" max="924" width="11.5703125" style="383" customWidth="1"/>
    <col min="925" max="925" width="3.5703125" style="383" customWidth="1"/>
    <col min="926" max="926" width="8.28515625" style="383" customWidth="1"/>
    <col min="927" max="927" width="8.5703125" style="383" customWidth="1"/>
    <col min="928" max="928" width="12.140625" style="383" customWidth="1"/>
    <col min="929" max="929" width="11.5703125" style="383" customWidth="1"/>
    <col min="930" max="930" width="3.5703125" style="383" customWidth="1"/>
    <col min="931" max="931" width="8.28515625" style="383" customWidth="1"/>
    <col min="932" max="932" width="8.140625" style="383" customWidth="1"/>
    <col min="933" max="933" width="12.140625" style="383" customWidth="1"/>
    <col min="934" max="934" width="11.5703125" style="383" customWidth="1"/>
    <col min="935" max="935" width="3.5703125" style="383" customWidth="1"/>
    <col min="936" max="936" width="8.28515625" style="383" customWidth="1"/>
    <col min="937" max="937" width="7.7109375" style="383" customWidth="1"/>
    <col min="938" max="938" width="12.140625" style="383" customWidth="1"/>
    <col min="939" max="939" width="11.5703125" style="383" customWidth="1"/>
    <col min="940" max="940" width="3.5703125" style="383" customWidth="1"/>
    <col min="941" max="941" width="8.28515625" style="383" customWidth="1"/>
    <col min="942" max="942" width="7.7109375" style="383" customWidth="1"/>
    <col min="943" max="943" width="12.140625" style="383" customWidth="1"/>
    <col min="944" max="944" width="11.5703125" style="383" customWidth="1"/>
    <col min="945" max="945" width="3.5703125" style="383" customWidth="1"/>
    <col min="946" max="946" width="8.28515625" style="383" customWidth="1"/>
    <col min="947" max="947" width="7.7109375" style="383" customWidth="1"/>
    <col min="948" max="948" width="12.140625" style="383" customWidth="1"/>
    <col min="949" max="949" width="11.5703125" style="383" customWidth="1"/>
    <col min="950" max="950" width="3.5703125" style="383" customWidth="1"/>
    <col min="951" max="951" width="8.28515625" style="383" customWidth="1"/>
    <col min="952" max="952" width="7.7109375" style="383" customWidth="1"/>
    <col min="953" max="953" width="12.140625" style="383" customWidth="1"/>
    <col min="954" max="954" width="11.5703125" style="383" customWidth="1"/>
    <col min="955" max="955" width="3.5703125" style="383" customWidth="1"/>
    <col min="956" max="956" width="8.28515625" style="383" customWidth="1"/>
    <col min="957" max="957" width="7.7109375" style="383" customWidth="1"/>
    <col min="958" max="958" width="12.140625" style="383" customWidth="1"/>
    <col min="959" max="959" width="11.5703125" style="383" customWidth="1"/>
    <col min="960" max="960" width="3.5703125" style="383" customWidth="1"/>
    <col min="961" max="961" width="8.28515625" style="383" customWidth="1"/>
    <col min="962" max="962" width="7.7109375" style="383" customWidth="1"/>
    <col min="963" max="963" width="12.140625" style="383" customWidth="1"/>
    <col min="964" max="964" width="11.5703125" style="383" customWidth="1"/>
    <col min="965" max="965" width="3.5703125" style="383" customWidth="1"/>
    <col min="966" max="966" width="8.28515625" style="383" customWidth="1"/>
    <col min="967" max="967" width="7.7109375" style="383" customWidth="1"/>
    <col min="968" max="968" width="12.140625" style="383" customWidth="1"/>
    <col min="969" max="969" width="11.5703125" style="383" customWidth="1"/>
    <col min="970" max="970" width="3.5703125" style="383" customWidth="1"/>
    <col min="971" max="971" width="8.28515625" style="383" customWidth="1"/>
    <col min="972" max="972" width="7.7109375" style="383" customWidth="1"/>
    <col min="973" max="973" width="12.140625" style="383" customWidth="1"/>
    <col min="974" max="974" width="11.5703125" style="383" customWidth="1"/>
    <col min="975" max="975" width="3.5703125" style="383" customWidth="1"/>
    <col min="976" max="976" width="8.28515625" style="383" customWidth="1"/>
    <col min="977" max="977" width="7.7109375" style="383" customWidth="1"/>
    <col min="978" max="978" width="12.140625" style="383" customWidth="1"/>
    <col min="979" max="979" width="11.5703125" style="383" customWidth="1"/>
    <col min="980" max="980" width="3.5703125" style="383" customWidth="1"/>
    <col min="981" max="981" width="8.28515625" style="383" customWidth="1"/>
    <col min="982" max="982" width="7.7109375" style="383" customWidth="1"/>
    <col min="983" max="983" width="12.140625" style="383" customWidth="1"/>
    <col min="984" max="984" width="11.5703125" style="383" customWidth="1"/>
    <col min="985" max="985" width="3.5703125" style="383" customWidth="1"/>
    <col min="986" max="986" width="8.28515625" style="383" customWidth="1"/>
    <col min="987" max="987" width="7.7109375" style="383" customWidth="1"/>
    <col min="988" max="988" width="12.140625" style="383" customWidth="1"/>
    <col min="989" max="989" width="11.5703125" style="383" customWidth="1"/>
    <col min="990" max="990" width="3.5703125" style="383" customWidth="1"/>
    <col min="991" max="991" width="8.28515625" style="383" customWidth="1"/>
    <col min="992" max="992" width="7.7109375" style="383" customWidth="1"/>
    <col min="993" max="993" width="12.140625" style="383" customWidth="1"/>
    <col min="994" max="994" width="11.5703125" style="383" customWidth="1"/>
    <col min="995" max="995" width="3.5703125" style="383" customWidth="1"/>
    <col min="996" max="996" width="8.28515625" style="383" customWidth="1"/>
    <col min="997" max="997" width="7.7109375" style="383" customWidth="1"/>
    <col min="998" max="998" width="12.140625" style="383" customWidth="1"/>
    <col min="999" max="999" width="11.5703125" style="383" customWidth="1"/>
    <col min="1000" max="1000" width="3.5703125" style="383" customWidth="1"/>
    <col min="1001" max="1001" width="8.28515625" style="383" customWidth="1"/>
    <col min="1002" max="1002" width="7.7109375" style="383" customWidth="1"/>
    <col min="1003" max="1003" width="12.140625" style="383" customWidth="1"/>
    <col min="1004" max="1004" width="11.5703125" style="383" customWidth="1"/>
    <col min="1005" max="1005" width="3.5703125" style="383" customWidth="1"/>
    <col min="1006" max="1006" width="8.28515625" style="383" customWidth="1"/>
    <col min="1007" max="1007" width="7.7109375" style="383" customWidth="1"/>
    <col min="1008" max="1008" width="12.140625" style="383" customWidth="1"/>
    <col min="1009" max="1009" width="11.5703125" style="383" customWidth="1"/>
    <col min="1010" max="1010" width="3.5703125" style="383" customWidth="1"/>
    <col min="1011" max="1011" width="8.28515625" style="383" customWidth="1"/>
    <col min="1012" max="1012" width="7.7109375" style="383" customWidth="1"/>
    <col min="1013" max="1013" width="12.140625" style="383" customWidth="1"/>
    <col min="1014" max="1014" width="11.5703125" style="383" customWidth="1"/>
    <col min="1015" max="1015" width="3.5703125" style="383" customWidth="1"/>
    <col min="1016" max="1016" width="8.28515625" style="383" customWidth="1"/>
    <col min="1017" max="1017" width="7.7109375" style="383" customWidth="1"/>
    <col min="1018" max="1018" width="12.140625" style="383" customWidth="1"/>
    <col min="1019" max="1019" width="11.5703125" style="383" customWidth="1"/>
    <col min="1020" max="1023" width="11.42578125" style="383"/>
    <col min="1024" max="1024" width="0" style="383" hidden="1" customWidth="1"/>
    <col min="1025" max="1025" width="6.140625" style="383" customWidth="1"/>
    <col min="1026" max="1026" width="4.7109375" style="383" customWidth="1"/>
    <col min="1027" max="1028" width="6.5703125" style="383" customWidth="1"/>
    <col min="1029" max="1029" width="5.28515625" style="383" customWidth="1"/>
    <col min="1030" max="1031" width="7.7109375" style="383" customWidth="1"/>
    <col min="1032" max="1032" width="11.5703125" style="383" customWidth="1"/>
    <col min="1033" max="1033" width="6.85546875" style="383" customWidth="1"/>
    <col min="1034" max="1034" width="54.5703125" style="383" customWidth="1"/>
    <col min="1035" max="1035" width="7.140625" style="383" customWidth="1"/>
    <col min="1036" max="1037" width="7" style="383" customWidth="1"/>
    <col min="1038" max="1038" width="7.5703125" style="383" customWidth="1"/>
    <col min="1039" max="1039" width="7.85546875" style="383" customWidth="1"/>
    <col min="1040" max="1040" width="18" style="383" customWidth="1"/>
    <col min="1041" max="1041" width="4.140625" style="383" customWidth="1"/>
    <col min="1042" max="1042" width="8.85546875" style="383" customWidth="1"/>
    <col min="1043" max="1043" width="10.28515625" style="383" customWidth="1"/>
    <col min="1044" max="1044" width="12" style="383" customWidth="1"/>
    <col min="1045" max="1045" width="10.85546875" style="383" customWidth="1"/>
    <col min="1046" max="1046" width="4.140625" style="383" customWidth="1"/>
    <col min="1047" max="1047" width="8.42578125" style="383" customWidth="1"/>
    <col min="1048" max="1048" width="8.140625" style="383" customWidth="1"/>
    <col min="1049" max="1049" width="12" style="383" customWidth="1"/>
    <col min="1050" max="1050" width="11.42578125" style="383"/>
    <col min="1051" max="1051" width="4.28515625" style="383" customWidth="1"/>
    <col min="1052" max="1052" width="7.28515625" style="383" bestFit="1" customWidth="1"/>
    <col min="1053" max="1053" width="9.28515625" style="383" bestFit="1" customWidth="1"/>
    <col min="1054" max="1055" width="11.7109375" style="383" customWidth="1"/>
    <col min="1056" max="1056" width="4.140625" style="383" customWidth="1"/>
    <col min="1057" max="1057" width="7.28515625" style="383" bestFit="1" customWidth="1"/>
    <col min="1058" max="1058" width="9.28515625" style="383" customWidth="1"/>
    <col min="1059" max="1060" width="12" style="383" customWidth="1"/>
    <col min="1061" max="1061" width="4.140625" style="383" customWidth="1"/>
    <col min="1062" max="1063" width="8.28515625" style="383" customWidth="1"/>
    <col min="1064" max="1064" width="12" style="383" customWidth="1"/>
    <col min="1065" max="1065" width="11.42578125" style="383"/>
    <col min="1066" max="1066" width="4.140625" style="383" customWidth="1"/>
    <col min="1067" max="1067" width="8.42578125" style="383" customWidth="1"/>
    <col min="1068" max="1068" width="8.140625" style="383" customWidth="1"/>
    <col min="1069" max="1069" width="12" style="383" customWidth="1"/>
    <col min="1070" max="1070" width="11.42578125" style="383"/>
    <col min="1071" max="1071" width="4" style="383" customWidth="1"/>
    <col min="1072" max="1072" width="8.85546875" style="383" customWidth="1"/>
    <col min="1073" max="1073" width="8.140625" style="383" customWidth="1"/>
    <col min="1074" max="1074" width="12.140625" style="383" customWidth="1"/>
    <col min="1075" max="1075" width="11.28515625" style="383" customWidth="1"/>
    <col min="1076" max="1076" width="4.28515625" style="383" customWidth="1"/>
    <col min="1077" max="1077" width="8.5703125" style="383" customWidth="1"/>
    <col min="1078" max="1078" width="8" style="383" customWidth="1"/>
    <col min="1079" max="1079" width="11.85546875" style="383" customWidth="1"/>
    <col min="1080" max="1080" width="10.5703125" style="383" customWidth="1"/>
    <col min="1081" max="1081" width="4" style="383" customWidth="1"/>
    <col min="1082" max="1082" width="8.85546875" style="383" bestFit="1" customWidth="1"/>
    <col min="1083" max="1083" width="8.140625" style="383" customWidth="1"/>
    <col min="1084" max="1084" width="12" style="383" customWidth="1"/>
    <col min="1085" max="1085" width="10.5703125" style="383" customWidth="1"/>
    <col min="1086" max="1086" width="3.5703125" style="383" customWidth="1"/>
    <col min="1087" max="1087" width="8.28515625" style="383" customWidth="1"/>
    <col min="1088" max="1088" width="8.7109375" style="383" customWidth="1"/>
    <col min="1089" max="1089" width="12.140625" style="383" customWidth="1"/>
    <col min="1090" max="1090" width="11" style="383" customWidth="1"/>
    <col min="1091" max="1091" width="3.5703125" style="383" customWidth="1"/>
    <col min="1092" max="1092" width="8.5703125" style="383" customWidth="1"/>
    <col min="1093" max="1093" width="7.85546875" style="383" customWidth="1"/>
    <col min="1094" max="1094" width="12.140625" style="383" customWidth="1"/>
    <col min="1095" max="1095" width="11.85546875" style="383" customWidth="1"/>
    <col min="1096" max="1096" width="3.5703125" style="383" customWidth="1"/>
    <col min="1097" max="1097" width="8.42578125" style="383" customWidth="1"/>
    <col min="1098" max="1098" width="7.85546875" style="383" customWidth="1"/>
    <col min="1099" max="1099" width="12.140625" style="383" customWidth="1"/>
    <col min="1100" max="1100" width="12" style="383" customWidth="1"/>
    <col min="1101" max="1101" width="3.5703125" style="383" customWidth="1"/>
    <col min="1102" max="1102" width="8.42578125" style="383" customWidth="1"/>
    <col min="1103" max="1103" width="9" style="383" customWidth="1"/>
    <col min="1104" max="1104" width="12.140625" style="383" customWidth="1"/>
    <col min="1105" max="1105" width="11.85546875" style="383" customWidth="1"/>
    <col min="1106" max="1106" width="3.5703125" style="383" customWidth="1"/>
    <col min="1107" max="1107" width="9" style="383" customWidth="1"/>
    <col min="1108" max="1108" width="8.140625" style="383" customWidth="1"/>
    <col min="1109" max="1109" width="12.140625" style="383" customWidth="1"/>
    <col min="1110" max="1110" width="11.5703125" style="383" customWidth="1"/>
    <col min="1111" max="1111" width="3.5703125" style="383" customWidth="1"/>
    <col min="1112" max="1112" width="8.42578125" style="383" customWidth="1"/>
    <col min="1113" max="1113" width="8.5703125" style="383" customWidth="1"/>
    <col min="1114" max="1114" width="12.140625" style="383" customWidth="1"/>
    <col min="1115" max="1115" width="12.42578125" style="383" customWidth="1"/>
    <col min="1116" max="1116" width="3.5703125" style="383" customWidth="1"/>
    <col min="1117" max="1117" width="8" style="383" customWidth="1"/>
    <col min="1118" max="1118" width="8.140625" style="383" customWidth="1"/>
    <col min="1119" max="1119" width="12.140625" style="383" customWidth="1"/>
    <col min="1120" max="1120" width="11.5703125" style="383" customWidth="1"/>
    <col min="1121" max="1121" width="3.5703125" style="383" customWidth="1"/>
    <col min="1122" max="1122" width="8.85546875" style="383" customWidth="1"/>
    <col min="1123" max="1123" width="8.140625" style="383" customWidth="1"/>
    <col min="1124" max="1124" width="12.140625" style="383" customWidth="1"/>
    <col min="1125" max="1125" width="11.5703125" style="383" customWidth="1"/>
    <col min="1126" max="1126" width="3.5703125" style="383" customWidth="1"/>
    <col min="1127" max="1127" width="9.140625" style="383" customWidth="1"/>
    <col min="1128" max="1128" width="8.5703125" style="383" customWidth="1"/>
    <col min="1129" max="1129" width="12.140625" style="383" customWidth="1"/>
    <col min="1130" max="1130" width="11.42578125" style="383"/>
    <col min="1131" max="1131" width="3.5703125" style="383" customWidth="1"/>
    <col min="1132" max="1132" width="9.140625" style="383" customWidth="1"/>
    <col min="1133" max="1133" width="8.28515625" style="383" customWidth="1"/>
    <col min="1134" max="1134" width="12.140625" style="383" customWidth="1"/>
    <col min="1135" max="1135" width="12.28515625" style="383" customWidth="1"/>
    <col min="1136" max="1136" width="3.5703125" style="383" customWidth="1"/>
    <col min="1137" max="1137" width="9" style="383" customWidth="1"/>
    <col min="1138" max="1138" width="7.85546875" style="383" customWidth="1"/>
    <col min="1139" max="1139" width="12.140625" style="383" customWidth="1"/>
    <col min="1140" max="1140" width="11.85546875" style="383" customWidth="1"/>
    <col min="1141" max="1141" width="3.5703125" style="383" customWidth="1"/>
    <col min="1142" max="1142" width="9" style="383" customWidth="1"/>
    <col min="1143" max="1143" width="8.28515625" style="383" customWidth="1"/>
    <col min="1144" max="1144" width="12.140625" style="383" customWidth="1"/>
    <col min="1145" max="1145" width="12" style="383" customWidth="1"/>
    <col min="1146" max="1146" width="3.5703125" style="383" customWidth="1"/>
    <col min="1147" max="1147" width="8.28515625" style="383" customWidth="1"/>
    <col min="1148" max="1148" width="8.140625" style="383" customWidth="1"/>
    <col min="1149" max="1149" width="12.140625" style="383" customWidth="1"/>
    <col min="1150" max="1150" width="11.5703125" style="383" customWidth="1"/>
    <col min="1151" max="1151" width="3.5703125" style="383" customWidth="1"/>
    <col min="1152" max="1153" width="8.28515625" style="383" customWidth="1"/>
    <col min="1154" max="1154" width="12.140625" style="383" customWidth="1"/>
    <col min="1155" max="1155" width="11.5703125" style="383" customWidth="1"/>
    <col min="1156" max="1156" width="3.5703125" style="383" customWidth="1"/>
    <col min="1157" max="1158" width="8.28515625" style="383" customWidth="1"/>
    <col min="1159" max="1159" width="12.140625" style="383" customWidth="1"/>
    <col min="1160" max="1160" width="11.5703125" style="383" customWidth="1"/>
    <col min="1161" max="1161" width="3.5703125" style="383" customWidth="1"/>
    <col min="1162" max="1162" width="8.28515625" style="383" customWidth="1"/>
    <col min="1163" max="1163" width="8.140625" style="383" customWidth="1"/>
    <col min="1164" max="1164" width="12.140625" style="383" customWidth="1"/>
    <col min="1165" max="1165" width="11.5703125" style="383" customWidth="1"/>
    <col min="1166" max="1166" width="3.5703125" style="383" customWidth="1"/>
    <col min="1167" max="1168" width="8.28515625" style="383" customWidth="1"/>
    <col min="1169" max="1169" width="12.140625" style="383" customWidth="1"/>
    <col min="1170" max="1170" width="11.5703125" style="383" customWidth="1"/>
    <col min="1171" max="1171" width="3.5703125" style="383" customWidth="1"/>
    <col min="1172" max="1172" width="8.28515625" style="383" customWidth="1"/>
    <col min="1173" max="1173" width="7.85546875" style="383" customWidth="1"/>
    <col min="1174" max="1174" width="12.140625" style="383" customWidth="1"/>
    <col min="1175" max="1175" width="11.5703125" style="383" customWidth="1"/>
    <col min="1176" max="1176" width="3.5703125" style="383" customWidth="1"/>
    <col min="1177" max="1177" width="8.28515625" style="383" customWidth="1"/>
    <col min="1178" max="1178" width="8.5703125" style="383" customWidth="1"/>
    <col min="1179" max="1179" width="12.140625" style="383" customWidth="1"/>
    <col min="1180" max="1180" width="11.5703125" style="383" customWidth="1"/>
    <col min="1181" max="1181" width="3.5703125" style="383" customWidth="1"/>
    <col min="1182" max="1182" width="8.28515625" style="383" customWidth="1"/>
    <col min="1183" max="1183" width="8.5703125" style="383" customWidth="1"/>
    <col min="1184" max="1184" width="12.140625" style="383" customWidth="1"/>
    <col min="1185" max="1185" width="11.5703125" style="383" customWidth="1"/>
    <col min="1186" max="1186" width="3.5703125" style="383" customWidth="1"/>
    <col min="1187" max="1187" width="8.28515625" style="383" customWidth="1"/>
    <col min="1188" max="1188" width="8.140625" style="383" customWidth="1"/>
    <col min="1189" max="1189" width="12.140625" style="383" customWidth="1"/>
    <col min="1190" max="1190" width="11.5703125" style="383" customWidth="1"/>
    <col min="1191" max="1191" width="3.5703125" style="383" customWidth="1"/>
    <col min="1192" max="1192" width="8.28515625" style="383" customWidth="1"/>
    <col min="1193" max="1193" width="7.7109375" style="383" customWidth="1"/>
    <col min="1194" max="1194" width="12.140625" style="383" customWidth="1"/>
    <col min="1195" max="1195" width="11.5703125" style="383" customWidth="1"/>
    <col min="1196" max="1196" width="3.5703125" style="383" customWidth="1"/>
    <col min="1197" max="1197" width="8.28515625" style="383" customWidth="1"/>
    <col min="1198" max="1198" width="7.7109375" style="383" customWidth="1"/>
    <col min="1199" max="1199" width="12.140625" style="383" customWidth="1"/>
    <col min="1200" max="1200" width="11.5703125" style="383" customWidth="1"/>
    <col min="1201" max="1201" width="3.5703125" style="383" customWidth="1"/>
    <col min="1202" max="1202" width="8.28515625" style="383" customWidth="1"/>
    <col min="1203" max="1203" width="7.7109375" style="383" customWidth="1"/>
    <col min="1204" max="1204" width="12.140625" style="383" customWidth="1"/>
    <col min="1205" max="1205" width="11.5703125" style="383" customWidth="1"/>
    <col min="1206" max="1206" width="3.5703125" style="383" customWidth="1"/>
    <col min="1207" max="1207" width="8.28515625" style="383" customWidth="1"/>
    <col min="1208" max="1208" width="7.7109375" style="383" customWidth="1"/>
    <col min="1209" max="1209" width="12.140625" style="383" customWidth="1"/>
    <col min="1210" max="1210" width="11.5703125" style="383" customWidth="1"/>
    <col min="1211" max="1211" width="3.5703125" style="383" customWidth="1"/>
    <col min="1212" max="1212" width="8.28515625" style="383" customWidth="1"/>
    <col min="1213" max="1213" width="7.7109375" style="383" customWidth="1"/>
    <col min="1214" max="1214" width="12.140625" style="383" customWidth="1"/>
    <col min="1215" max="1215" width="11.5703125" style="383" customWidth="1"/>
    <col min="1216" max="1216" width="3.5703125" style="383" customWidth="1"/>
    <col min="1217" max="1217" width="8.28515625" style="383" customWidth="1"/>
    <col min="1218" max="1218" width="7.7109375" style="383" customWidth="1"/>
    <col min="1219" max="1219" width="12.140625" style="383" customWidth="1"/>
    <col min="1220" max="1220" width="11.5703125" style="383" customWidth="1"/>
    <col min="1221" max="1221" width="3.5703125" style="383" customWidth="1"/>
    <col min="1222" max="1222" width="8.28515625" style="383" customWidth="1"/>
    <col min="1223" max="1223" width="7.7109375" style="383" customWidth="1"/>
    <col min="1224" max="1224" width="12.140625" style="383" customWidth="1"/>
    <col min="1225" max="1225" width="11.5703125" style="383" customWidth="1"/>
    <col min="1226" max="1226" width="3.5703125" style="383" customWidth="1"/>
    <col min="1227" max="1227" width="8.28515625" style="383" customWidth="1"/>
    <col min="1228" max="1228" width="7.7109375" style="383" customWidth="1"/>
    <col min="1229" max="1229" width="12.140625" style="383" customWidth="1"/>
    <col min="1230" max="1230" width="11.5703125" style="383" customWidth="1"/>
    <col min="1231" max="1231" width="3.5703125" style="383" customWidth="1"/>
    <col min="1232" max="1232" width="8.28515625" style="383" customWidth="1"/>
    <col min="1233" max="1233" width="7.7109375" style="383" customWidth="1"/>
    <col min="1234" max="1234" width="12.140625" style="383" customWidth="1"/>
    <col min="1235" max="1235" width="11.5703125" style="383" customWidth="1"/>
    <col min="1236" max="1236" width="3.5703125" style="383" customWidth="1"/>
    <col min="1237" max="1237" width="8.28515625" style="383" customWidth="1"/>
    <col min="1238" max="1238" width="7.7109375" style="383" customWidth="1"/>
    <col min="1239" max="1239" width="12.140625" style="383" customWidth="1"/>
    <col min="1240" max="1240" width="11.5703125" style="383" customWidth="1"/>
    <col min="1241" max="1241" width="3.5703125" style="383" customWidth="1"/>
    <col min="1242" max="1242" width="8.28515625" style="383" customWidth="1"/>
    <col min="1243" max="1243" width="7.7109375" style="383" customWidth="1"/>
    <col min="1244" max="1244" width="12.140625" style="383" customWidth="1"/>
    <col min="1245" max="1245" width="11.5703125" style="383" customWidth="1"/>
    <col min="1246" max="1246" width="3.5703125" style="383" customWidth="1"/>
    <col min="1247" max="1247" width="8.28515625" style="383" customWidth="1"/>
    <col min="1248" max="1248" width="7.7109375" style="383" customWidth="1"/>
    <col min="1249" max="1249" width="12.140625" style="383" customWidth="1"/>
    <col min="1250" max="1250" width="11.5703125" style="383" customWidth="1"/>
    <col min="1251" max="1251" width="3.5703125" style="383" customWidth="1"/>
    <col min="1252" max="1252" width="8.28515625" style="383" customWidth="1"/>
    <col min="1253" max="1253" width="7.7109375" style="383" customWidth="1"/>
    <col min="1254" max="1254" width="12.140625" style="383" customWidth="1"/>
    <col min="1255" max="1255" width="11.5703125" style="383" customWidth="1"/>
    <col min="1256" max="1256" width="3.5703125" style="383" customWidth="1"/>
    <col min="1257" max="1257" width="8.28515625" style="383" customWidth="1"/>
    <col min="1258" max="1258" width="7.7109375" style="383" customWidth="1"/>
    <col min="1259" max="1259" width="12.140625" style="383" customWidth="1"/>
    <col min="1260" max="1260" width="11.5703125" style="383" customWidth="1"/>
    <col min="1261" max="1261" width="3.5703125" style="383" customWidth="1"/>
    <col min="1262" max="1262" width="8.28515625" style="383" customWidth="1"/>
    <col min="1263" max="1263" width="7.7109375" style="383" customWidth="1"/>
    <col min="1264" max="1264" width="12.140625" style="383" customWidth="1"/>
    <col min="1265" max="1265" width="11.5703125" style="383" customWidth="1"/>
    <col min="1266" max="1266" width="3.5703125" style="383" customWidth="1"/>
    <col min="1267" max="1267" width="8.28515625" style="383" customWidth="1"/>
    <col min="1268" max="1268" width="7.7109375" style="383" customWidth="1"/>
    <col min="1269" max="1269" width="12.140625" style="383" customWidth="1"/>
    <col min="1270" max="1270" width="11.5703125" style="383" customWidth="1"/>
    <col min="1271" max="1271" width="3.5703125" style="383" customWidth="1"/>
    <col min="1272" max="1272" width="8.28515625" style="383" customWidth="1"/>
    <col min="1273" max="1273" width="7.7109375" style="383" customWidth="1"/>
    <col min="1274" max="1274" width="12.140625" style="383" customWidth="1"/>
    <col min="1275" max="1275" width="11.5703125" style="383" customWidth="1"/>
    <col min="1276" max="1279" width="11.42578125" style="383"/>
    <col min="1280" max="1280" width="0" style="383" hidden="1" customWidth="1"/>
    <col min="1281" max="1281" width="6.140625" style="383" customWidth="1"/>
    <col min="1282" max="1282" width="4.7109375" style="383" customWidth="1"/>
    <col min="1283" max="1284" width="6.5703125" style="383" customWidth="1"/>
    <col min="1285" max="1285" width="5.28515625" style="383" customWidth="1"/>
    <col min="1286" max="1287" width="7.7109375" style="383" customWidth="1"/>
    <col min="1288" max="1288" width="11.5703125" style="383" customWidth="1"/>
    <col min="1289" max="1289" width="6.85546875" style="383" customWidth="1"/>
    <col min="1290" max="1290" width="54.5703125" style="383" customWidth="1"/>
    <col min="1291" max="1291" width="7.140625" style="383" customWidth="1"/>
    <col min="1292" max="1293" width="7" style="383" customWidth="1"/>
    <col min="1294" max="1294" width="7.5703125" style="383" customWidth="1"/>
    <col min="1295" max="1295" width="7.85546875" style="383" customWidth="1"/>
    <col min="1296" max="1296" width="18" style="383" customWidth="1"/>
    <col min="1297" max="1297" width="4.140625" style="383" customWidth="1"/>
    <col min="1298" max="1298" width="8.85546875" style="383" customWidth="1"/>
    <col min="1299" max="1299" width="10.28515625" style="383" customWidth="1"/>
    <col min="1300" max="1300" width="12" style="383" customWidth="1"/>
    <col min="1301" max="1301" width="10.85546875" style="383" customWidth="1"/>
    <col min="1302" max="1302" width="4.140625" style="383" customWidth="1"/>
    <col min="1303" max="1303" width="8.42578125" style="383" customWidth="1"/>
    <col min="1304" max="1304" width="8.140625" style="383" customWidth="1"/>
    <col min="1305" max="1305" width="12" style="383" customWidth="1"/>
    <col min="1306" max="1306" width="11.42578125" style="383"/>
    <col min="1307" max="1307" width="4.28515625" style="383" customWidth="1"/>
    <col min="1308" max="1308" width="7.28515625" style="383" bestFit="1" customWidth="1"/>
    <col min="1309" max="1309" width="9.28515625" style="383" bestFit="1" customWidth="1"/>
    <col min="1310" max="1311" width="11.7109375" style="383" customWidth="1"/>
    <col min="1312" max="1312" width="4.140625" style="383" customWidth="1"/>
    <col min="1313" max="1313" width="7.28515625" style="383" bestFit="1" customWidth="1"/>
    <col min="1314" max="1314" width="9.28515625" style="383" customWidth="1"/>
    <col min="1315" max="1316" width="12" style="383" customWidth="1"/>
    <col min="1317" max="1317" width="4.140625" style="383" customWidth="1"/>
    <col min="1318" max="1319" width="8.28515625" style="383" customWidth="1"/>
    <col min="1320" max="1320" width="12" style="383" customWidth="1"/>
    <col min="1321" max="1321" width="11.42578125" style="383"/>
    <col min="1322" max="1322" width="4.140625" style="383" customWidth="1"/>
    <col min="1323" max="1323" width="8.42578125" style="383" customWidth="1"/>
    <col min="1324" max="1324" width="8.140625" style="383" customWidth="1"/>
    <col min="1325" max="1325" width="12" style="383" customWidth="1"/>
    <col min="1326" max="1326" width="11.42578125" style="383"/>
    <col min="1327" max="1327" width="4" style="383" customWidth="1"/>
    <col min="1328" max="1328" width="8.85546875" style="383" customWidth="1"/>
    <col min="1329" max="1329" width="8.140625" style="383" customWidth="1"/>
    <col min="1330" max="1330" width="12.140625" style="383" customWidth="1"/>
    <col min="1331" max="1331" width="11.28515625" style="383" customWidth="1"/>
    <col min="1332" max="1332" width="4.28515625" style="383" customWidth="1"/>
    <col min="1333" max="1333" width="8.5703125" style="383" customWidth="1"/>
    <col min="1334" max="1334" width="8" style="383" customWidth="1"/>
    <col min="1335" max="1335" width="11.85546875" style="383" customWidth="1"/>
    <col min="1336" max="1336" width="10.5703125" style="383" customWidth="1"/>
    <col min="1337" max="1337" width="4" style="383" customWidth="1"/>
    <col min="1338" max="1338" width="8.85546875" style="383" bestFit="1" customWidth="1"/>
    <col min="1339" max="1339" width="8.140625" style="383" customWidth="1"/>
    <col min="1340" max="1340" width="12" style="383" customWidth="1"/>
    <col min="1341" max="1341" width="10.5703125" style="383" customWidth="1"/>
    <col min="1342" max="1342" width="3.5703125" style="383" customWidth="1"/>
    <col min="1343" max="1343" width="8.28515625" style="383" customWidth="1"/>
    <col min="1344" max="1344" width="8.7109375" style="383" customWidth="1"/>
    <col min="1345" max="1345" width="12.140625" style="383" customWidth="1"/>
    <col min="1346" max="1346" width="11" style="383" customWidth="1"/>
    <col min="1347" max="1347" width="3.5703125" style="383" customWidth="1"/>
    <col min="1348" max="1348" width="8.5703125" style="383" customWidth="1"/>
    <col min="1349" max="1349" width="7.85546875" style="383" customWidth="1"/>
    <col min="1350" max="1350" width="12.140625" style="383" customWidth="1"/>
    <col min="1351" max="1351" width="11.85546875" style="383" customWidth="1"/>
    <col min="1352" max="1352" width="3.5703125" style="383" customWidth="1"/>
    <col min="1353" max="1353" width="8.42578125" style="383" customWidth="1"/>
    <col min="1354" max="1354" width="7.85546875" style="383" customWidth="1"/>
    <col min="1355" max="1355" width="12.140625" style="383" customWidth="1"/>
    <col min="1356" max="1356" width="12" style="383" customWidth="1"/>
    <col min="1357" max="1357" width="3.5703125" style="383" customWidth="1"/>
    <col min="1358" max="1358" width="8.42578125" style="383" customWidth="1"/>
    <col min="1359" max="1359" width="9" style="383" customWidth="1"/>
    <col min="1360" max="1360" width="12.140625" style="383" customWidth="1"/>
    <col min="1361" max="1361" width="11.85546875" style="383" customWidth="1"/>
    <col min="1362" max="1362" width="3.5703125" style="383" customWidth="1"/>
    <col min="1363" max="1363" width="9" style="383" customWidth="1"/>
    <col min="1364" max="1364" width="8.140625" style="383" customWidth="1"/>
    <col min="1365" max="1365" width="12.140625" style="383" customWidth="1"/>
    <col min="1366" max="1366" width="11.5703125" style="383" customWidth="1"/>
    <col min="1367" max="1367" width="3.5703125" style="383" customWidth="1"/>
    <col min="1368" max="1368" width="8.42578125" style="383" customWidth="1"/>
    <col min="1369" max="1369" width="8.5703125" style="383" customWidth="1"/>
    <col min="1370" max="1370" width="12.140625" style="383" customWidth="1"/>
    <col min="1371" max="1371" width="12.42578125" style="383" customWidth="1"/>
    <col min="1372" max="1372" width="3.5703125" style="383" customWidth="1"/>
    <col min="1373" max="1373" width="8" style="383" customWidth="1"/>
    <col min="1374" max="1374" width="8.140625" style="383" customWidth="1"/>
    <col min="1375" max="1375" width="12.140625" style="383" customWidth="1"/>
    <col min="1376" max="1376" width="11.5703125" style="383" customWidth="1"/>
    <col min="1377" max="1377" width="3.5703125" style="383" customWidth="1"/>
    <col min="1378" max="1378" width="8.85546875" style="383" customWidth="1"/>
    <col min="1379" max="1379" width="8.140625" style="383" customWidth="1"/>
    <col min="1380" max="1380" width="12.140625" style="383" customWidth="1"/>
    <col min="1381" max="1381" width="11.5703125" style="383" customWidth="1"/>
    <col min="1382" max="1382" width="3.5703125" style="383" customWidth="1"/>
    <col min="1383" max="1383" width="9.140625" style="383" customWidth="1"/>
    <col min="1384" max="1384" width="8.5703125" style="383" customWidth="1"/>
    <col min="1385" max="1385" width="12.140625" style="383" customWidth="1"/>
    <col min="1386" max="1386" width="11.42578125" style="383"/>
    <col min="1387" max="1387" width="3.5703125" style="383" customWidth="1"/>
    <col min="1388" max="1388" width="9.140625" style="383" customWidth="1"/>
    <col min="1389" max="1389" width="8.28515625" style="383" customWidth="1"/>
    <col min="1390" max="1390" width="12.140625" style="383" customWidth="1"/>
    <col min="1391" max="1391" width="12.28515625" style="383" customWidth="1"/>
    <col min="1392" max="1392" width="3.5703125" style="383" customWidth="1"/>
    <col min="1393" max="1393" width="9" style="383" customWidth="1"/>
    <col min="1394" max="1394" width="7.85546875" style="383" customWidth="1"/>
    <col min="1395" max="1395" width="12.140625" style="383" customWidth="1"/>
    <col min="1396" max="1396" width="11.85546875" style="383" customWidth="1"/>
    <col min="1397" max="1397" width="3.5703125" style="383" customWidth="1"/>
    <col min="1398" max="1398" width="9" style="383" customWidth="1"/>
    <col min="1399" max="1399" width="8.28515625" style="383" customWidth="1"/>
    <col min="1400" max="1400" width="12.140625" style="383" customWidth="1"/>
    <col min="1401" max="1401" width="12" style="383" customWidth="1"/>
    <col min="1402" max="1402" width="3.5703125" style="383" customWidth="1"/>
    <col min="1403" max="1403" width="8.28515625" style="383" customWidth="1"/>
    <col min="1404" max="1404" width="8.140625" style="383" customWidth="1"/>
    <col min="1405" max="1405" width="12.140625" style="383" customWidth="1"/>
    <col min="1406" max="1406" width="11.5703125" style="383" customWidth="1"/>
    <col min="1407" max="1407" width="3.5703125" style="383" customWidth="1"/>
    <col min="1408" max="1409" width="8.28515625" style="383" customWidth="1"/>
    <col min="1410" max="1410" width="12.140625" style="383" customWidth="1"/>
    <col min="1411" max="1411" width="11.5703125" style="383" customWidth="1"/>
    <col min="1412" max="1412" width="3.5703125" style="383" customWidth="1"/>
    <col min="1413" max="1414" width="8.28515625" style="383" customWidth="1"/>
    <col min="1415" max="1415" width="12.140625" style="383" customWidth="1"/>
    <col min="1416" max="1416" width="11.5703125" style="383" customWidth="1"/>
    <col min="1417" max="1417" width="3.5703125" style="383" customWidth="1"/>
    <col min="1418" max="1418" width="8.28515625" style="383" customWidth="1"/>
    <col min="1419" max="1419" width="8.140625" style="383" customWidth="1"/>
    <col min="1420" max="1420" width="12.140625" style="383" customWidth="1"/>
    <col min="1421" max="1421" width="11.5703125" style="383" customWidth="1"/>
    <col min="1422" max="1422" width="3.5703125" style="383" customWidth="1"/>
    <col min="1423" max="1424" width="8.28515625" style="383" customWidth="1"/>
    <col min="1425" max="1425" width="12.140625" style="383" customWidth="1"/>
    <col min="1426" max="1426" width="11.5703125" style="383" customWidth="1"/>
    <col min="1427" max="1427" width="3.5703125" style="383" customWidth="1"/>
    <col min="1428" max="1428" width="8.28515625" style="383" customWidth="1"/>
    <col min="1429" max="1429" width="7.85546875" style="383" customWidth="1"/>
    <col min="1430" max="1430" width="12.140625" style="383" customWidth="1"/>
    <col min="1431" max="1431" width="11.5703125" style="383" customWidth="1"/>
    <col min="1432" max="1432" width="3.5703125" style="383" customWidth="1"/>
    <col min="1433" max="1433" width="8.28515625" style="383" customWidth="1"/>
    <col min="1434" max="1434" width="8.5703125" style="383" customWidth="1"/>
    <col min="1435" max="1435" width="12.140625" style="383" customWidth="1"/>
    <col min="1436" max="1436" width="11.5703125" style="383" customWidth="1"/>
    <col min="1437" max="1437" width="3.5703125" style="383" customWidth="1"/>
    <col min="1438" max="1438" width="8.28515625" style="383" customWidth="1"/>
    <col min="1439" max="1439" width="8.5703125" style="383" customWidth="1"/>
    <col min="1440" max="1440" width="12.140625" style="383" customWidth="1"/>
    <col min="1441" max="1441" width="11.5703125" style="383" customWidth="1"/>
    <col min="1442" max="1442" width="3.5703125" style="383" customWidth="1"/>
    <col min="1443" max="1443" width="8.28515625" style="383" customWidth="1"/>
    <col min="1444" max="1444" width="8.140625" style="383" customWidth="1"/>
    <col min="1445" max="1445" width="12.140625" style="383" customWidth="1"/>
    <col min="1446" max="1446" width="11.5703125" style="383" customWidth="1"/>
    <col min="1447" max="1447" width="3.5703125" style="383" customWidth="1"/>
    <col min="1448" max="1448" width="8.28515625" style="383" customWidth="1"/>
    <col min="1449" max="1449" width="7.7109375" style="383" customWidth="1"/>
    <col min="1450" max="1450" width="12.140625" style="383" customWidth="1"/>
    <col min="1451" max="1451" width="11.5703125" style="383" customWidth="1"/>
    <col min="1452" max="1452" width="3.5703125" style="383" customWidth="1"/>
    <col min="1453" max="1453" width="8.28515625" style="383" customWidth="1"/>
    <col min="1454" max="1454" width="7.7109375" style="383" customWidth="1"/>
    <col min="1455" max="1455" width="12.140625" style="383" customWidth="1"/>
    <col min="1456" max="1456" width="11.5703125" style="383" customWidth="1"/>
    <col min="1457" max="1457" width="3.5703125" style="383" customWidth="1"/>
    <col min="1458" max="1458" width="8.28515625" style="383" customWidth="1"/>
    <col min="1459" max="1459" width="7.7109375" style="383" customWidth="1"/>
    <col min="1460" max="1460" width="12.140625" style="383" customWidth="1"/>
    <col min="1461" max="1461" width="11.5703125" style="383" customWidth="1"/>
    <col min="1462" max="1462" width="3.5703125" style="383" customWidth="1"/>
    <col min="1463" max="1463" width="8.28515625" style="383" customWidth="1"/>
    <col min="1464" max="1464" width="7.7109375" style="383" customWidth="1"/>
    <col min="1465" max="1465" width="12.140625" style="383" customWidth="1"/>
    <col min="1466" max="1466" width="11.5703125" style="383" customWidth="1"/>
    <col min="1467" max="1467" width="3.5703125" style="383" customWidth="1"/>
    <col min="1468" max="1468" width="8.28515625" style="383" customWidth="1"/>
    <col min="1469" max="1469" width="7.7109375" style="383" customWidth="1"/>
    <col min="1470" max="1470" width="12.140625" style="383" customWidth="1"/>
    <col min="1471" max="1471" width="11.5703125" style="383" customWidth="1"/>
    <col min="1472" max="1472" width="3.5703125" style="383" customWidth="1"/>
    <col min="1473" max="1473" width="8.28515625" style="383" customWidth="1"/>
    <col min="1474" max="1474" width="7.7109375" style="383" customWidth="1"/>
    <col min="1475" max="1475" width="12.140625" style="383" customWidth="1"/>
    <col min="1476" max="1476" width="11.5703125" style="383" customWidth="1"/>
    <col min="1477" max="1477" width="3.5703125" style="383" customWidth="1"/>
    <col min="1478" max="1478" width="8.28515625" style="383" customWidth="1"/>
    <col min="1479" max="1479" width="7.7109375" style="383" customWidth="1"/>
    <col min="1480" max="1480" width="12.140625" style="383" customWidth="1"/>
    <col min="1481" max="1481" width="11.5703125" style="383" customWidth="1"/>
    <col min="1482" max="1482" width="3.5703125" style="383" customWidth="1"/>
    <col min="1483" max="1483" width="8.28515625" style="383" customWidth="1"/>
    <col min="1484" max="1484" width="7.7109375" style="383" customWidth="1"/>
    <col min="1485" max="1485" width="12.140625" style="383" customWidth="1"/>
    <col min="1486" max="1486" width="11.5703125" style="383" customWidth="1"/>
    <col min="1487" max="1487" width="3.5703125" style="383" customWidth="1"/>
    <col min="1488" max="1488" width="8.28515625" style="383" customWidth="1"/>
    <col min="1489" max="1489" width="7.7109375" style="383" customWidth="1"/>
    <col min="1490" max="1490" width="12.140625" style="383" customWidth="1"/>
    <col min="1491" max="1491" width="11.5703125" style="383" customWidth="1"/>
    <col min="1492" max="1492" width="3.5703125" style="383" customWidth="1"/>
    <col min="1493" max="1493" width="8.28515625" style="383" customWidth="1"/>
    <col min="1494" max="1494" width="7.7109375" style="383" customWidth="1"/>
    <col min="1495" max="1495" width="12.140625" style="383" customWidth="1"/>
    <col min="1496" max="1496" width="11.5703125" style="383" customWidth="1"/>
    <col min="1497" max="1497" width="3.5703125" style="383" customWidth="1"/>
    <col min="1498" max="1498" width="8.28515625" style="383" customWidth="1"/>
    <col min="1499" max="1499" width="7.7109375" style="383" customWidth="1"/>
    <col min="1500" max="1500" width="12.140625" style="383" customWidth="1"/>
    <col min="1501" max="1501" width="11.5703125" style="383" customWidth="1"/>
    <col min="1502" max="1502" width="3.5703125" style="383" customWidth="1"/>
    <col min="1503" max="1503" width="8.28515625" style="383" customWidth="1"/>
    <col min="1504" max="1504" width="7.7109375" style="383" customWidth="1"/>
    <col min="1505" max="1505" width="12.140625" style="383" customWidth="1"/>
    <col min="1506" max="1506" width="11.5703125" style="383" customWidth="1"/>
    <col min="1507" max="1507" width="3.5703125" style="383" customWidth="1"/>
    <col min="1508" max="1508" width="8.28515625" style="383" customWidth="1"/>
    <col min="1509" max="1509" width="7.7109375" style="383" customWidth="1"/>
    <col min="1510" max="1510" width="12.140625" style="383" customWidth="1"/>
    <col min="1511" max="1511" width="11.5703125" style="383" customWidth="1"/>
    <col min="1512" max="1512" width="3.5703125" style="383" customWidth="1"/>
    <col min="1513" max="1513" width="8.28515625" style="383" customWidth="1"/>
    <col min="1514" max="1514" width="7.7109375" style="383" customWidth="1"/>
    <col min="1515" max="1515" width="12.140625" style="383" customWidth="1"/>
    <col min="1516" max="1516" width="11.5703125" style="383" customWidth="1"/>
    <col min="1517" max="1517" width="3.5703125" style="383" customWidth="1"/>
    <col min="1518" max="1518" width="8.28515625" style="383" customWidth="1"/>
    <col min="1519" max="1519" width="7.7109375" style="383" customWidth="1"/>
    <col min="1520" max="1520" width="12.140625" style="383" customWidth="1"/>
    <col min="1521" max="1521" width="11.5703125" style="383" customWidth="1"/>
    <col min="1522" max="1522" width="3.5703125" style="383" customWidth="1"/>
    <col min="1523" max="1523" width="8.28515625" style="383" customWidth="1"/>
    <col min="1524" max="1524" width="7.7109375" style="383" customWidth="1"/>
    <col min="1525" max="1525" width="12.140625" style="383" customWidth="1"/>
    <col min="1526" max="1526" width="11.5703125" style="383" customWidth="1"/>
    <col min="1527" max="1527" width="3.5703125" style="383" customWidth="1"/>
    <col min="1528" max="1528" width="8.28515625" style="383" customWidth="1"/>
    <col min="1529" max="1529" width="7.7109375" style="383" customWidth="1"/>
    <col min="1530" max="1530" width="12.140625" style="383" customWidth="1"/>
    <col min="1531" max="1531" width="11.5703125" style="383" customWidth="1"/>
    <col min="1532" max="1535" width="11.42578125" style="383"/>
    <col min="1536" max="1536" width="0" style="383" hidden="1" customWidth="1"/>
    <col min="1537" max="1537" width="6.140625" style="383" customWidth="1"/>
    <col min="1538" max="1538" width="4.7109375" style="383" customWidth="1"/>
    <col min="1539" max="1540" width="6.5703125" style="383" customWidth="1"/>
    <col min="1541" max="1541" width="5.28515625" style="383" customWidth="1"/>
    <col min="1542" max="1543" width="7.7109375" style="383" customWidth="1"/>
    <col min="1544" max="1544" width="11.5703125" style="383" customWidth="1"/>
    <col min="1545" max="1545" width="6.85546875" style="383" customWidth="1"/>
    <col min="1546" max="1546" width="54.5703125" style="383" customWidth="1"/>
    <col min="1547" max="1547" width="7.140625" style="383" customWidth="1"/>
    <col min="1548" max="1549" width="7" style="383" customWidth="1"/>
    <col min="1550" max="1550" width="7.5703125" style="383" customWidth="1"/>
    <col min="1551" max="1551" width="7.85546875" style="383" customWidth="1"/>
    <col min="1552" max="1552" width="18" style="383" customWidth="1"/>
    <col min="1553" max="1553" width="4.140625" style="383" customWidth="1"/>
    <col min="1554" max="1554" width="8.85546875" style="383" customWidth="1"/>
    <col min="1555" max="1555" width="10.28515625" style="383" customWidth="1"/>
    <col min="1556" max="1556" width="12" style="383" customWidth="1"/>
    <col min="1557" max="1557" width="10.85546875" style="383" customWidth="1"/>
    <col min="1558" max="1558" width="4.140625" style="383" customWidth="1"/>
    <col min="1559" max="1559" width="8.42578125" style="383" customWidth="1"/>
    <col min="1560" max="1560" width="8.140625" style="383" customWidth="1"/>
    <col min="1561" max="1561" width="12" style="383" customWidth="1"/>
    <col min="1562" max="1562" width="11.42578125" style="383"/>
    <col min="1563" max="1563" width="4.28515625" style="383" customWidth="1"/>
    <col min="1564" max="1564" width="7.28515625" style="383" bestFit="1" customWidth="1"/>
    <col min="1565" max="1565" width="9.28515625" style="383" bestFit="1" customWidth="1"/>
    <col min="1566" max="1567" width="11.7109375" style="383" customWidth="1"/>
    <col min="1568" max="1568" width="4.140625" style="383" customWidth="1"/>
    <col min="1569" max="1569" width="7.28515625" style="383" bestFit="1" customWidth="1"/>
    <col min="1570" max="1570" width="9.28515625" style="383" customWidth="1"/>
    <col min="1571" max="1572" width="12" style="383" customWidth="1"/>
    <col min="1573" max="1573" width="4.140625" style="383" customWidth="1"/>
    <col min="1574" max="1575" width="8.28515625" style="383" customWidth="1"/>
    <col min="1576" max="1576" width="12" style="383" customWidth="1"/>
    <col min="1577" max="1577" width="11.42578125" style="383"/>
    <col min="1578" max="1578" width="4.140625" style="383" customWidth="1"/>
    <col min="1579" max="1579" width="8.42578125" style="383" customWidth="1"/>
    <col min="1580" max="1580" width="8.140625" style="383" customWidth="1"/>
    <col min="1581" max="1581" width="12" style="383" customWidth="1"/>
    <col min="1582" max="1582" width="11.42578125" style="383"/>
    <col min="1583" max="1583" width="4" style="383" customWidth="1"/>
    <col min="1584" max="1584" width="8.85546875" style="383" customWidth="1"/>
    <col min="1585" max="1585" width="8.140625" style="383" customWidth="1"/>
    <col min="1586" max="1586" width="12.140625" style="383" customWidth="1"/>
    <col min="1587" max="1587" width="11.28515625" style="383" customWidth="1"/>
    <col min="1588" max="1588" width="4.28515625" style="383" customWidth="1"/>
    <col min="1589" max="1589" width="8.5703125" style="383" customWidth="1"/>
    <col min="1590" max="1590" width="8" style="383" customWidth="1"/>
    <col min="1591" max="1591" width="11.85546875" style="383" customWidth="1"/>
    <col min="1592" max="1592" width="10.5703125" style="383" customWidth="1"/>
    <col min="1593" max="1593" width="4" style="383" customWidth="1"/>
    <col min="1594" max="1594" width="8.85546875" style="383" bestFit="1" customWidth="1"/>
    <col min="1595" max="1595" width="8.140625" style="383" customWidth="1"/>
    <col min="1596" max="1596" width="12" style="383" customWidth="1"/>
    <col min="1597" max="1597" width="10.5703125" style="383" customWidth="1"/>
    <col min="1598" max="1598" width="3.5703125" style="383" customWidth="1"/>
    <col min="1599" max="1599" width="8.28515625" style="383" customWidth="1"/>
    <col min="1600" max="1600" width="8.7109375" style="383" customWidth="1"/>
    <col min="1601" max="1601" width="12.140625" style="383" customWidth="1"/>
    <col min="1602" max="1602" width="11" style="383" customWidth="1"/>
    <col min="1603" max="1603" width="3.5703125" style="383" customWidth="1"/>
    <col min="1604" max="1604" width="8.5703125" style="383" customWidth="1"/>
    <col min="1605" max="1605" width="7.85546875" style="383" customWidth="1"/>
    <col min="1606" max="1606" width="12.140625" style="383" customWidth="1"/>
    <col min="1607" max="1607" width="11.85546875" style="383" customWidth="1"/>
    <col min="1608" max="1608" width="3.5703125" style="383" customWidth="1"/>
    <col min="1609" max="1609" width="8.42578125" style="383" customWidth="1"/>
    <col min="1610" max="1610" width="7.85546875" style="383" customWidth="1"/>
    <col min="1611" max="1611" width="12.140625" style="383" customWidth="1"/>
    <col min="1612" max="1612" width="12" style="383" customWidth="1"/>
    <col min="1613" max="1613" width="3.5703125" style="383" customWidth="1"/>
    <col min="1614" max="1614" width="8.42578125" style="383" customWidth="1"/>
    <col min="1615" max="1615" width="9" style="383" customWidth="1"/>
    <col min="1616" max="1616" width="12.140625" style="383" customWidth="1"/>
    <col min="1617" max="1617" width="11.85546875" style="383" customWidth="1"/>
    <col min="1618" max="1618" width="3.5703125" style="383" customWidth="1"/>
    <col min="1619" max="1619" width="9" style="383" customWidth="1"/>
    <col min="1620" max="1620" width="8.140625" style="383" customWidth="1"/>
    <col min="1621" max="1621" width="12.140625" style="383" customWidth="1"/>
    <col min="1622" max="1622" width="11.5703125" style="383" customWidth="1"/>
    <col min="1623" max="1623" width="3.5703125" style="383" customWidth="1"/>
    <col min="1624" max="1624" width="8.42578125" style="383" customWidth="1"/>
    <col min="1625" max="1625" width="8.5703125" style="383" customWidth="1"/>
    <col min="1626" max="1626" width="12.140625" style="383" customWidth="1"/>
    <col min="1627" max="1627" width="12.42578125" style="383" customWidth="1"/>
    <col min="1628" max="1628" width="3.5703125" style="383" customWidth="1"/>
    <col min="1629" max="1629" width="8" style="383" customWidth="1"/>
    <col min="1630" max="1630" width="8.140625" style="383" customWidth="1"/>
    <col min="1631" max="1631" width="12.140625" style="383" customWidth="1"/>
    <col min="1632" max="1632" width="11.5703125" style="383" customWidth="1"/>
    <col min="1633" max="1633" width="3.5703125" style="383" customWidth="1"/>
    <col min="1634" max="1634" width="8.85546875" style="383" customWidth="1"/>
    <col min="1635" max="1635" width="8.140625" style="383" customWidth="1"/>
    <col min="1636" max="1636" width="12.140625" style="383" customWidth="1"/>
    <col min="1637" max="1637" width="11.5703125" style="383" customWidth="1"/>
    <col min="1638" max="1638" width="3.5703125" style="383" customWidth="1"/>
    <col min="1639" max="1639" width="9.140625" style="383" customWidth="1"/>
    <col min="1640" max="1640" width="8.5703125" style="383" customWidth="1"/>
    <col min="1641" max="1641" width="12.140625" style="383" customWidth="1"/>
    <col min="1642" max="1642" width="11.42578125" style="383"/>
    <col min="1643" max="1643" width="3.5703125" style="383" customWidth="1"/>
    <col min="1644" max="1644" width="9.140625" style="383" customWidth="1"/>
    <col min="1645" max="1645" width="8.28515625" style="383" customWidth="1"/>
    <col min="1646" max="1646" width="12.140625" style="383" customWidth="1"/>
    <col min="1647" max="1647" width="12.28515625" style="383" customWidth="1"/>
    <col min="1648" max="1648" width="3.5703125" style="383" customWidth="1"/>
    <col min="1649" max="1649" width="9" style="383" customWidth="1"/>
    <col min="1650" max="1650" width="7.85546875" style="383" customWidth="1"/>
    <col min="1651" max="1651" width="12.140625" style="383" customWidth="1"/>
    <col min="1652" max="1652" width="11.85546875" style="383" customWidth="1"/>
    <col min="1653" max="1653" width="3.5703125" style="383" customWidth="1"/>
    <col min="1654" max="1654" width="9" style="383" customWidth="1"/>
    <col min="1655" max="1655" width="8.28515625" style="383" customWidth="1"/>
    <col min="1656" max="1656" width="12.140625" style="383" customWidth="1"/>
    <col min="1657" max="1657" width="12" style="383" customWidth="1"/>
    <col min="1658" max="1658" width="3.5703125" style="383" customWidth="1"/>
    <col min="1659" max="1659" width="8.28515625" style="383" customWidth="1"/>
    <col min="1660" max="1660" width="8.140625" style="383" customWidth="1"/>
    <col min="1661" max="1661" width="12.140625" style="383" customWidth="1"/>
    <col min="1662" max="1662" width="11.5703125" style="383" customWidth="1"/>
    <col min="1663" max="1663" width="3.5703125" style="383" customWidth="1"/>
    <col min="1664" max="1665" width="8.28515625" style="383" customWidth="1"/>
    <col min="1666" max="1666" width="12.140625" style="383" customWidth="1"/>
    <col min="1667" max="1667" width="11.5703125" style="383" customWidth="1"/>
    <col min="1668" max="1668" width="3.5703125" style="383" customWidth="1"/>
    <col min="1669" max="1670" width="8.28515625" style="383" customWidth="1"/>
    <col min="1671" max="1671" width="12.140625" style="383" customWidth="1"/>
    <col min="1672" max="1672" width="11.5703125" style="383" customWidth="1"/>
    <col min="1673" max="1673" width="3.5703125" style="383" customWidth="1"/>
    <col min="1674" max="1674" width="8.28515625" style="383" customWidth="1"/>
    <col min="1675" max="1675" width="8.140625" style="383" customWidth="1"/>
    <col min="1676" max="1676" width="12.140625" style="383" customWidth="1"/>
    <col min="1677" max="1677" width="11.5703125" style="383" customWidth="1"/>
    <col min="1678" max="1678" width="3.5703125" style="383" customWidth="1"/>
    <col min="1679" max="1680" width="8.28515625" style="383" customWidth="1"/>
    <col min="1681" max="1681" width="12.140625" style="383" customWidth="1"/>
    <col min="1682" max="1682" width="11.5703125" style="383" customWidth="1"/>
    <col min="1683" max="1683" width="3.5703125" style="383" customWidth="1"/>
    <col min="1684" max="1684" width="8.28515625" style="383" customWidth="1"/>
    <col min="1685" max="1685" width="7.85546875" style="383" customWidth="1"/>
    <col min="1686" max="1686" width="12.140625" style="383" customWidth="1"/>
    <col min="1687" max="1687" width="11.5703125" style="383" customWidth="1"/>
    <col min="1688" max="1688" width="3.5703125" style="383" customWidth="1"/>
    <col min="1689" max="1689" width="8.28515625" style="383" customWidth="1"/>
    <col min="1690" max="1690" width="8.5703125" style="383" customWidth="1"/>
    <col min="1691" max="1691" width="12.140625" style="383" customWidth="1"/>
    <col min="1692" max="1692" width="11.5703125" style="383" customWidth="1"/>
    <col min="1693" max="1693" width="3.5703125" style="383" customWidth="1"/>
    <col min="1694" max="1694" width="8.28515625" style="383" customWidth="1"/>
    <col min="1695" max="1695" width="8.5703125" style="383" customWidth="1"/>
    <col min="1696" max="1696" width="12.140625" style="383" customWidth="1"/>
    <col min="1697" max="1697" width="11.5703125" style="383" customWidth="1"/>
    <col min="1698" max="1698" width="3.5703125" style="383" customWidth="1"/>
    <col min="1699" max="1699" width="8.28515625" style="383" customWidth="1"/>
    <col min="1700" max="1700" width="8.140625" style="383" customWidth="1"/>
    <col min="1701" max="1701" width="12.140625" style="383" customWidth="1"/>
    <col min="1702" max="1702" width="11.5703125" style="383" customWidth="1"/>
    <col min="1703" max="1703" width="3.5703125" style="383" customWidth="1"/>
    <col min="1704" max="1704" width="8.28515625" style="383" customWidth="1"/>
    <col min="1705" max="1705" width="7.7109375" style="383" customWidth="1"/>
    <col min="1706" max="1706" width="12.140625" style="383" customWidth="1"/>
    <col min="1707" max="1707" width="11.5703125" style="383" customWidth="1"/>
    <col min="1708" max="1708" width="3.5703125" style="383" customWidth="1"/>
    <col min="1709" max="1709" width="8.28515625" style="383" customWidth="1"/>
    <col min="1710" max="1710" width="7.7109375" style="383" customWidth="1"/>
    <col min="1711" max="1711" width="12.140625" style="383" customWidth="1"/>
    <col min="1712" max="1712" width="11.5703125" style="383" customWidth="1"/>
    <col min="1713" max="1713" width="3.5703125" style="383" customWidth="1"/>
    <col min="1714" max="1714" width="8.28515625" style="383" customWidth="1"/>
    <col min="1715" max="1715" width="7.7109375" style="383" customWidth="1"/>
    <col min="1716" max="1716" width="12.140625" style="383" customWidth="1"/>
    <col min="1717" max="1717" width="11.5703125" style="383" customWidth="1"/>
    <col min="1718" max="1718" width="3.5703125" style="383" customWidth="1"/>
    <col min="1719" max="1719" width="8.28515625" style="383" customWidth="1"/>
    <col min="1720" max="1720" width="7.7109375" style="383" customWidth="1"/>
    <col min="1721" max="1721" width="12.140625" style="383" customWidth="1"/>
    <col min="1722" max="1722" width="11.5703125" style="383" customWidth="1"/>
    <col min="1723" max="1723" width="3.5703125" style="383" customWidth="1"/>
    <col min="1724" max="1724" width="8.28515625" style="383" customWidth="1"/>
    <col min="1725" max="1725" width="7.7109375" style="383" customWidth="1"/>
    <col min="1726" max="1726" width="12.140625" style="383" customWidth="1"/>
    <col min="1727" max="1727" width="11.5703125" style="383" customWidth="1"/>
    <col min="1728" max="1728" width="3.5703125" style="383" customWidth="1"/>
    <col min="1729" max="1729" width="8.28515625" style="383" customWidth="1"/>
    <col min="1730" max="1730" width="7.7109375" style="383" customWidth="1"/>
    <col min="1731" max="1731" width="12.140625" style="383" customWidth="1"/>
    <col min="1732" max="1732" width="11.5703125" style="383" customWidth="1"/>
    <col min="1733" max="1733" width="3.5703125" style="383" customWidth="1"/>
    <col min="1734" max="1734" width="8.28515625" style="383" customWidth="1"/>
    <col min="1735" max="1735" width="7.7109375" style="383" customWidth="1"/>
    <col min="1736" max="1736" width="12.140625" style="383" customWidth="1"/>
    <col min="1737" max="1737" width="11.5703125" style="383" customWidth="1"/>
    <col min="1738" max="1738" width="3.5703125" style="383" customWidth="1"/>
    <col min="1739" max="1739" width="8.28515625" style="383" customWidth="1"/>
    <col min="1740" max="1740" width="7.7109375" style="383" customWidth="1"/>
    <col min="1741" max="1741" width="12.140625" style="383" customWidth="1"/>
    <col min="1742" max="1742" width="11.5703125" style="383" customWidth="1"/>
    <col min="1743" max="1743" width="3.5703125" style="383" customWidth="1"/>
    <col min="1744" max="1744" width="8.28515625" style="383" customWidth="1"/>
    <col min="1745" max="1745" width="7.7109375" style="383" customWidth="1"/>
    <col min="1746" max="1746" width="12.140625" style="383" customWidth="1"/>
    <col min="1747" max="1747" width="11.5703125" style="383" customWidth="1"/>
    <col min="1748" max="1748" width="3.5703125" style="383" customWidth="1"/>
    <col min="1749" max="1749" width="8.28515625" style="383" customWidth="1"/>
    <col min="1750" max="1750" width="7.7109375" style="383" customWidth="1"/>
    <col min="1751" max="1751" width="12.140625" style="383" customWidth="1"/>
    <col min="1752" max="1752" width="11.5703125" style="383" customWidth="1"/>
    <col min="1753" max="1753" width="3.5703125" style="383" customWidth="1"/>
    <col min="1754" max="1754" width="8.28515625" style="383" customWidth="1"/>
    <col min="1755" max="1755" width="7.7109375" style="383" customWidth="1"/>
    <col min="1756" max="1756" width="12.140625" style="383" customWidth="1"/>
    <col min="1757" max="1757" width="11.5703125" style="383" customWidth="1"/>
    <col min="1758" max="1758" width="3.5703125" style="383" customWidth="1"/>
    <col min="1759" max="1759" width="8.28515625" style="383" customWidth="1"/>
    <col min="1760" max="1760" width="7.7109375" style="383" customWidth="1"/>
    <col min="1761" max="1761" width="12.140625" style="383" customWidth="1"/>
    <col min="1762" max="1762" width="11.5703125" style="383" customWidth="1"/>
    <col min="1763" max="1763" width="3.5703125" style="383" customWidth="1"/>
    <col min="1764" max="1764" width="8.28515625" style="383" customWidth="1"/>
    <col min="1765" max="1765" width="7.7109375" style="383" customWidth="1"/>
    <col min="1766" max="1766" width="12.140625" style="383" customWidth="1"/>
    <col min="1767" max="1767" width="11.5703125" style="383" customWidth="1"/>
    <col min="1768" max="1768" width="3.5703125" style="383" customWidth="1"/>
    <col min="1769" max="1769" width="8.28515625" style="383" customWidth="1"/>
    <col min="1770" max="1770" width="7.7109375" style="383" customWidth="1"/>
    <col min="1771" max="1771" width="12.140625" style="383" customWidth="1"/>
    <col min="1772" max="1772" width="11.5703125" style="383" customWidth="1"/>
    <col min="1773" max="1773" width="3.5703125" style="383" customWidth="1"/>
    <col min="1774" max="1774" width="8.28515625" style="383" customWidth="1"/>
    <col min="1775" max="1775" width="7.7109375" style="383" customWidth="1"/>
    <col min="1776" max="1776" width="12.140625" style="383" customWidth="1"/>
    <col min="1777" max="1777" width="11.5703125" style="383" customWidth="1"/>
    <col min="1778" max="1778" width="3.5703125" style="383" customWidth="1"/>
    <col min="1779" max="1779" width="8.28515625" style="383" customWidth="1"/>
    <col min="1780" max="1780" width="7.7109375" style="383" customWidth="1"/>
    <col min="1781" max="1781" width="12.140625" style="383" customWidth="1"/>
    <col min="1782" max="1782" width="11.5703125" style="383" customWidth="1"/>
    <col min="1783" max="1783" width="3.5703125" style="383" customWidth="1"/>
    <col min="1784" max="1784" width="8.28515625" style="383" customWidth="1"/>
    <col min="1785" max="1785" width="7.7109375" style="383" customWidth="1"/>
    <col min="1786" max="1786" width="12.140625" style="383" customWidth="1"/>
    <col min="1787" max="1787" width="11.5703125" style="383" customWidth="1"/>
    <col min="1788" max="1791" width="11.42578125" style="383"/>
    <col min="1792" max="1792" width="0" style="383" hidden="1" customWidth="1"/>
    <col min="1793" max="1793" width="6.140625" style="383" customWidth="1"/>
    <col min="1794" max="1794" width="4.7109375" style="383" customWidth="1"/>
    <col min="1795" max="1796" width="6.5703125" style="383" customWidth="1"/>
    <col min="1797" max="1797" width="5.28515625" style="383" customWidth="1"/>
    <col min="1798" max="1799" width="7.7109375" style="383" customWidth="1"/>
    <col min="1800" max="1800" width="11.5703125" style="383" customWidth="1"/>
    <col min="1801" max="1801" width="6.85546875" style="383" customWidth="1"/>
    <col min="1802" max="1802" width="54.5703125" style="383" customWidth="1"/>
    <col min="1803" max="1803" width="7.140625" style="383" customWidth="1"/>
    <col min="1804" max="1805" width="7" style="383" customWidth="1"/>
    <col min="1806" max="1806" width="7.5703125" style="383" customWidth="1"/>
    <col min="1807" max="1807" width="7.85546875" style="383" customWidth="1"/>
    <col min="1808" max="1808" width="18" style="383" customWidth="1"/>
    <col min="1809" max="1809" width="4.140625" style="383" customWidth="1"/>
    <col min="1810" max="1810" width="8.85546875" style="383" customWidth="1"/>
    <col min="1811" max="1811" width="10.28515625" style="383" customWidth="1"/>
    <col min="1812" max="1812" width="12" style="383" customWidth="1"/>
    <col min="1813" max="1813" width="10.85546875" style="383" customWidth="1"/>
    <col min="1814" max="1814" width="4.140625" style="383" customWidth="1"/>
    <col min="1815" max="1815" width="8.42578125" style="383" customWidth="1"/>
    <col min="1816" max="1816" width="8.140625" style="383" customWidth="1"/>
    <col min="1817" max="1817" width="12" style="383" customWidth="1"/>
    <col min="1818" max="1818" width="11.42578125" style="383"/>
    <col min="1819" max="1819" width="4.28515625" style="383" customWidth="1"/>
    <col min="1820" max="1820" width="7.28515625" style="383" bestFit="1" customWidth="1"/>
    <col min="1821" max="1821" width="9.28515625" style="383" bestFit="1" customWidth="1"/>
    <col min="1822" max="1823" width="11.7109375" style="383" customWidth="1"/>
    <col min="1824" max="1824" width="4.140625" style="383" customWidth="1"/>
    <col min="1825" max="1825" width="7.28515625" style="383" bestFit="1" customWidth="1"/>
    <col min="1826" max="1826" width="9.28515625" style="383" customWidth="1"/>
    <col min="1827" max="1828" width="12" style="383" customWidth="1"/>
    <col min="1829" max="1829" width="4.140625" style="383" customWidth="1"/>
    <col min="1830" max="1831" width="8.28515625" style="383" customWidth="1"/>
    <col min="1832" max="1832" width="12" style="383" customWidth="1"/>
    <col min="1833" max="1833" width="11.42578125" style="383"/>
    <col min="1834" max="1834" width="4.140625" style="383" customWidth="1"/>
    <col min="1835" max="1835" width="8.42578125" style="383" customWidth="1"/>
    <col min="1836" max="1836" width="8.140625" style="383" customWidth="1"/>
    <col min="1837" max="1837" width="12" style="383" customWidth="1"/>
    <col min="1838" max="1838" width="11.42578125" style="383"/>
    <col min="1839" max="1839" width="4" style="383" customWidth="1"/>
    <col min="1840" max="1840" width="8.85546875" style="383" customWidth="1"/>
    <col min="1841" max="1841" width="8.140625" style="383" customWidth="1"/>
    <col min="1842" max="1842" width="12.140625" style="383" customWidth="1"/>
    <col min="1843" max="1843" width="11.28515625" style="383" customWidth="1"/>
    <col min="1844" max="1844" width="4.28515625" style="383" customWidth="1"/>
    <col min="1845" max="1845" width="8.5703125" style="383" customWidth="1"/>
    <col min="1846" max="1846" width="8" style="383" customWidth="1"/>
    <col min="1847" max="1847" width="11.85546875" style="383" customWidth="1"/>
    <col min="1848" max="1848" width="10.5703125" style="383" customWidth="1"/>
    <col min="1849" max="1849" width="4" style="383" customWidth="1"/>
    <col min="1850" max="1850" width="8.85546875" style="383" bestFit="1" customWidth="1"/>
    <col min="1851" max="1851" width="8.140625" style="383" customWidth="1"/>
    <col min="1852" max="1852" width="12" style="383" customWidth="1"/>
    <col min="1853" max="1853" width="10.5703125" style="383" customWidth="1"/>
    <col min="1854" max="1854" width="3.5703125" style="383" customWidth="1"/>
    <col min="1855" max="1855" width="8.28515625" style="383" customWidth="1"/>
    <col min="1856" max="1856" width="8.7109375" style="383" customWidth="1"/>
    <col min="1857" max="1857" width="12.140625" style="383" customWidth="1"/>
    <col min="1858" max="1858" width="11" style="383" customWidth="1"/>
    <col min="1859" max="1859" width="3.5703125" style="383" customWidth="1"/>
    <col min="1860" max="1860" width="8.5703125" style="383" customWidth="1"/>
    <col min="1861" max="1861" width="7.85546875" style="383" customWidth="1"/>
    <col min="1862" max="1862" width="12.140625" style="383" customWidth="1"/>
    <col min="1863" max="1863" width="11.85546875" style="383" customWidth="1"/>
    <col min="1864" max="1864" width="3.5703125" style="383" customWidth="1"/>
    <col min="1865" max="1865" width="8.42578125" style="383" customWidth="1"/>
    <col min="1866" max="1866" width="7.85546875" style="383" customWidth="1"/>
    <col min="1867" max="1867" width="12.140625" style="383" customWidth="1"/>
    <col min="1868" max="1868" width="12" style="383" customWidth="1"/>
    <col min="1869" max="1869" width="3.5703125" style="383" customWidth="1"/>
    <col min="1870" max="1870" width="8.42578125" style="383" customWidth="1"/>
    <col min="1871" max="1871" width="9" style="383" customWidth="1"/>
    <col min="1872" max="1872" width="12.140625" style="383" customWidth="1"/>
    <col min="1873" max="1873" width="11.85546875" style="383" customWidth="1"/>
    <col min="1874" max="1874" width="3.5703125" style="383" customWidth="1"/>
    <col min="1875" max="1875" width="9" style="383" customWidth="1"/>
    <col min="1876" max="1876" width="8.140625" style="383" customWidth="1"/>
    <col min="1877" max="1877" width="12.140625" style="383" customWidth="1"/>
    <col min="1878" max="1878" width="11.5703125" style="383" customWidth="1"/>
    <col min="1879" max="1879" width="3.5703125" style="383" customWidth="1"/>
    <col min="1880" max="1880" width="8.42578125" style="383" customWidth="1"/>
    <col min="1881" max="1881" width="8.5703125" style="383" customWidth="1"/>
    <col min="1882" max="1882" width="12.140625" style="383" customWidth="1"/>
    <col min="1883" max="1883" width="12.42578125" style="383" customWidth="1"/>
    <col min="1884" max="1884" width="3.5703125" style="383" customWidth="1"/>
    <col min="1885" max="1885" width="8" style="383" customWidth="1"/>
    <col min="1886" max="1886" width="8.140625" style="383" customWidth="1"/>
    <col min="1887" max="1887" width="12.140625" style="383" customWidth="1"/>
    <col min="1888" max="1888" width="11.5703125" style="383" customWidth="1"/>
    <col min="1889" max="1889" width="3.5703125" style="383" customWidth="1"/>
    <col min="1890" max="1890" width="8.85546875" style="383" customWidth="1"/>
    <col min="1891" max="1891" width="8.140625" style="383" customWidth="1"/>
    <col min="1892" max="1892" width="12.140625" style="383" customWidth="1"/>
    <col min="1893" max="1893" width="11.5703125" style="383" customWidth="1"/>
    <col min="1894" max="1894" width="3.5703125" style="383" customWidth="1"/>
    <col min="1895" max="1895" width="9.140625" style="383" customWidth="1"/>
    <col min="1896" max="1896" width="8.5703125" style="383" customWidth="1"/>
    <col min="1897" max="1897" width="12.140625" style="383" customWidth="1"/>
    <col min="1898" max="1898" width="11.42578125" style="383"/>
    <col min="1899" max="1899" width="3.5703125" style="383" customWidth="1"/>
    <col min="1900" max="1900" width="9.140625" style="383" customWidth="1"/>
    <col min="1901" max="1901" width="8.28515625" style="383" customWidth="1"/>
    <col min="1902" max="1902" width="12.140625" style="383" customWidth="1"/>
    <col min="1903" max="1903" width="12.28515625" style="383" customWidth="1"/>
    <col min="1904" max="1904" width="3.5703125" style="383" customWidth="1"/>
    <col min="1905" max="1905" width="9" style="383" customWidth="1"/>
    <col min="1906" max="1906" width="7.85546875" style="383" customWidth="1"/>
    <col min="1907" max="1907" width="12.140625" style="383" customWidth="1"/>
    <col min="1908" max="1908" width="11.85546875" style="383" customWidth="1"/>
    <col min="1909" max="1909" width="3.5703125" style="383" customWidth="1"/>
    <col min="1910" max="1910" width="9" style="383" customWidth="1"/>
    <col min="1911" max="1911" width="8.28515625" style="383" customWidth="1"/>
    <col min="1912" max="1912" width="12.140625" style="383" customWidth="1"/>
    <col min="1913" max="1913" width="12" style="383" customWidth="1"/>
    <col min="1914" max="1914" width="3.5703125" style="383" customWidth="1"/>
    <col min="1915" max="1915" width="8.28515625" style="383" customWidth="1"/>
    <col min="1916" max="1916" width="8.140625" style="383" customWidth="1"/>
    <col min="1917" max="1917" width="12.140625" style="383" customWidth="1"/>
    <col min="1918" max="1918" width="11.5703125" style="383" customWidth="1"/>
    <col min="1919" max="1919" width="3.5703125" style="383" customWidth="1"/>
    <col min="1920" max="1921" width="8.28515625" style="383" customWidth="1"/>
    <col min="1922" max="1922" width="12.140625" style="383" customWidth="1"/>
    <col min="1923" max="1923" width="11.5703125" style="383" customWidth="1"/>
    <col min="1924" max="1924" width="3.5703125" style="383" customWidth="1"/>
    <col min="1925" max="1926" width="8.28515625" style="383" customWidth="1"/>
    <col min="1927" max="1927" width="12.140625" style="383" customWidth="1"/>
    <col min="1928" max="1928" width="11.5703125" style="383" customWidth="1"/>
    <col min="1929" max="1929" width="3.5703125" style="383" customWidth="1"/>
    <col min="1930" max="1930" width="8.28515625" style="383" customWidth="1"/>
    <col min="1931" max="1931" width="8.140625" style="383" customWidth="1"/>
    <col min="1932" max="1932" width="12.140625" style="383" customWidth="1"/>
    <col min="1933" max="1933" width="11.5703125" style="383" customWidth="1"/>
    <col min="1934" max="1934" width="3.5703125" style="383" customWidth="1"/>
    <col min="1935" max="1936" width="8.28515625" style="383" customWidth="1"/>
    <col min="1937" max="1937" width="12.140625" style="383" customWidth="1"/>
    <col min="1938" max="1938" width="11.5703125" style="383" customWidth="1"/>
    <col min="1939" max="1939" width="3.5703125" style="383" customWidth="1"/>
    <col min="1940" max="1940" width="8.28515625" style="383" customWidth="1"/>
    <col min="1941" max="1941" width="7.85546875" style="383" customWidth="1"/>
    <col min="1942" max="1942" width="12.140625" style="383" customWidth="1"/>
    <col min="1943" max="1943" width="11.5703125" style="383" customWidth="1"/>
    <col min="1944" max="1944" width="3.5703125" style="383" customWidth="1"/>
    <col min="1945" max="1945" width="8.28515625" style="383" customWidth="1"/>
    <col min="1946" max="1946" width="8.5703125" style="383" customWidth="1"/>
    <col min="1947" max="1947" width="12.140625" style="383" customWidth="1"/>
    <col min="1948" max="1948" width="11.5703125" style="383" customWidth="1"/>
    <col min="1949" max="1949" width="3.5703125" style="383" customWidth="1"/>
    <col min="1950" max="1950" width="8.28515625" style="383" customWidth="1"/>
    <col min="1951" max="1951" width="8.5703125" style="383" customWidth="1"/>
    <col min="1952" max="1952" width="12.140625" style="383" customWidth="1"/>
    <col min="1953" max="1953" width="11.5703125" style="383" customWidth="1"/>
    <col min="1954" max="1954" width="3.5703125" style="383" customWidth="1"/>
    <col min="1955" max="1955" width="8.28515625" style="383" customWidth="1"/>
    <col min="1956" max="1956" width="8.140625" style="383" customWidth="1"/>
    <col min="1957" max="1957" width="12.140625" style="383" customWidth="1"/>
    <col min="1958" max="1958" width="11.5703125" style="383" customWidth="1"/>
    <col min="1959" max="1959" width="3.5703125" style="383" customWidth="1"/>
    <col min="1960" max="1960" width="8.28515625" style="383" customWidth="1"/>
    <col min="1961" max="1961" width="7.7109375" style="383" customWidth="1"/>
    <col min="1962" max="1962" width="12.140625" style="383" customWidth="1"/>
    <col min="1963" max="1963" width="11.5703125" style="383" customWidth="1"/>
    <col min="1964" max="1964" width="3.5703125" style="383" customWidth="1"/>
    <col min="1965" max="1965" width="8.28515625" style="383" customWidth="1"/>
    <col min="1966" max="1966" width="7.7109375" style="383" customWidth="1"/>
    <col min="1967" max="1967" width="12.140625" style="383" customWidth="1"/>
    <col min="1968" max="1968" width="11.5703125" style="383" customWidth="1"/>
    <col min="1969" max="1969" width="3.5703125" style="383" customWidth="1"/>
    <col min="1970" max="1970" width="8.28515625" style="383" customWidth="1"/>
    <col min="1971" max="1971" width="7.7109375" style="383" customWidth="1"/>
    <col min="1972" max="1972" width="12.140625" style="383" customWidth="1"/>
    <col min="1973" max="1973" width="11.5703125" style="383" customWidth="1"/>
    <col min="1974" max="1974" width="3.5703125" style="383" customWidth="1"/>
    <col min="1975" max="1975" width="8.28515625" style="383" customWidth="1"/>
    <col min="1976" max="1976" width="7.7109375" style="383" customWidth="1"/>
    <col min="1977" max="1977" width="12.140625" style="383" customWidth="1"/>
    <col min="1978" max="1978" width="11.5703125" style="383" customWidth="1"/>
    <col min="1979" max="1979" width="3.5703125" style="383" customWidth="1"/>
    <col min="1980" max="1980" width="8.28515625" style="383" customWidth="1"/>
    <col min="1981" max="1981" width="7.7109375" style="383" customWidth="1"/>
    <col min="1982" max="1982" width="12.140625" style="383" customWidth="1"/>
    <col min="1983" max="1983" width="11.5703125" style="383" customWidth="1"/>
    <col min="1984" max="1984" width="3.5703125" style="383" customWidth="1"/>
    <col min="1985" max="1985" width="8.28515625" style="383" customWidth="1"/>
    <col min="1986" max="1986" width="7.7109375" style="383" customWidth="1"/>
    <col min="1987" max="1987" width="12.140625" style="383" customWidth="1"/>
    <col min="1988" max="1988" width="11.5703125" style="383" customWidth="1"/>
    <col min="1989" max="1989" width="3.5703125" style="383" customWidth="1"/>
    <col min="1990" max="1990" width="8.28515625" style="383" customWidth="1"/>
    <col min="1991" max="1991" width="7.7109375" style="383" customWidth="1"/>
    <col min="1992" max="1992" width="12.140625" style="383" customWidth="1"/>
    <col min="1993" max="1993" width="11.5703125" style="383" customWidth="1"/>
    <col min="1994" max="1994" width="3.5703125" style="383" customWidth="1"/>
    <col min="1995" max="1995" width="8.28515625" style="383" customWidth="1"/>
    <col min="1996" max="1996" width="7.7109375" style="383" customWidth="1"/>
    <col min="1997" max="1997" width="12.140625" style="383" customWidth="1"/>
    <col min="1998" max="1998" width="11.5703125" style="383" customWidth="1"/>
    <col min="1999" max="1999" width="3.5703125" style="383" customWidth="1"/>
    <col min="2000" max="2000" width="8.28515625" style="383" customWidth="1"/>
    <col min="2001" max="2001" width="7.7109375" style="383" customWidth="1"/>
    <col min="2002" max="2002" width="12.140625" style="383" customWidth="1"/>
    <col min="2003" max="2003" width="11.5703125" style="383" customWidth="1"/>
    <col min="2004" max="2004" width="3.5703125" style="383" customWidth="1"/>
    <col min="2005" max="2005" width="8.28515625" style="383" customWidth="1"/>
    <col min="2006" max="2006" width="7.7109375" style="383" customWidth="1"/>
    <col min="2007" max="2007" width="12.140625" style="383" customWidth="1"/>
    <col min="2008" max="2008" width="11.5703125" style="383" customWidth="1"/>
    <col min="2009" max="2009" width="3.5703125" style="383" customWidth="1"/>
    <col min="2010" max="2010" width="8.28515625" style="383" customWidth="1"/>
    <col min="2011" max="2011" width="7.7109375" style="383" customWidth="1"/>
    <col min="2012" max="2012" width="12.140625" style="383" customWidth="1"/>
    <col min="2013" max="2013" width="11.5703125" style="383" customWidth="1"/>
    <col min="2014" max="2014" width="3.5703125" style="383" customWidth="1"/>
    <col min="2015" max="2015" width="8.28515625" style="383" customWidth="1"/>
    <col min="2016" max="2016" width="7.7109375" style="383" customWidth="1"/>
    <col min="2017" max="2017" width="12.140625" style="383" customWidth="1"/>
    <col min="2018" max="2018" width="11.5703125" style="383" customWidth="1"/>
    <col min="2019" max="2019" width="3.5703125" style="383" customWidth="1"/>
    <col min="2020" max="2020" width="8.28515625" style="383" customWidth="1"/>
    <col min="2021" max="2021" width="7.7109375" style="383" customWidth="1"/>
    <col min="2022" max="2022" width="12.140625" style="383" customWidth="1"/>
    <col min="2023" max="2023" width="11.5703125" style="383" customWidth="1"/>
    <col min="2024" max="2024" width="3.5703125" style="383" customWidth="1"/>
    <col min="2025" max="2025" width="8.28515625" style="383" customWidth="1"/>
    <col min="2026" max="2026" width="7.7109375" style="383" customWidth="1"/>
    <col min="2027" max="2027" width="12.140625" style="383" customWidth="1"/>
    <col min="2028" max="2028" width="11.5703125" style="383" customWidth="1"/>
    <col min="2029" max="2029" width="3.5703125" style="383" customWidth="1"/>
    <col min="2030" max="2030" width="8.28515625" style="383" customWidth="1"/>
    <col min="2031" max="2031" width="7.7109375" style="383" customWidth="1"/>
    <col min="2032" max="2032" width="12.140625" style="383" customWidth="1"/>
    <col min="2033" max="2033" width="11.5703125" style="383" customWidth="1"/>
    <col min="2034" max="2034" width="3.5703125" style="383" customWidth="1"/>
    <col min="2035" max="2035" width="8.28515625" style="383" customWidth="1"/>
    <col min="2036" max="2036" width="7.7109375" style="383" customWidth="1"/>
    <col min="2037" max="2037" width="12.140625" style="383" customWidth="1"/>
    <col min="2038" max="2038" width="11.5703125" style="383" customWidth="1"/>
    <col min="2039" max="2039" width="3.5703125" style="383" customWidth="1"/>
    <col min="2040" max="2040" width="8.28515625" style="383" customWidth="1"/>
    <col min="2041" max="2041" width="7.7109375" style="383" customWidth="1"/>
    <col min="2042" max="2042" width="12.140625" style="383" customWidth="1"/>
    <col min="2043" max="2043" width="11.5703125" style="383" customWidth="1"/>
    <col min="2044" max="2047" width="11.42578125" style="383"/>
    <col min="2048" max="2048" width="0" style="383" hidden="1" customWidth="1"/>
    <col min="2049" max="2049" width="6.140625" style="383" customWidth="1"/>
    <col min="2050" max="2050" width="4.7109375" style="383" customWidth="1"/>
    <col min="2051" max="2052" width="6.5703125" style="383" customWidth="1"/>
    <col min="2053" max="2053" width="5.28515625" style="383" customWidth="1"/>
    <col min="2054" max="2055" width="7.7109375" style="383" customWidth="1"/>
    <col min="2056" max="2056" width="11.5703125" style="383" customWidth="1"/>
    <col min="2057" max="2057" width="6.85546875" style="383" customWidth="1"/>
    <col min="2058" max="2058" width="54.5703125" style="383" customWidth="1"/>
    <col min="2059" max="2059" width="7.140625" style="383" customWidth="1"/>
    <col min="2060" max="2061" width="7" style="383" customWidth="1"/>
    <col min="2062" max="2062" width="7.5703125" style="383" customWidth="1"/>
    <col min="2063" max="2063" width="7.85546875" style="383" customWidth="1"/>
    <col min="2064" max="2064" width="18" style="383" customWidth="1"/>
    <col min="2065" max="2065" width="4.140625" style="383" customWidth="1"/>
    <col min="2066" max="2066" width="8.85546875" style="383" customWidth="1"/>
    <col min="2067" max="2067" width="10.28515625" style="383" customWidth="1"/>
    <col min="2068" max="2068" width="12" style="383" customWidth="1"/>
    <col min="2069" max="2069" width="10.85546875" style="383" customWidth="1"/>
    <col min="2070" max="2070" width="4.140625" style="383" customWidth="1"/>
    <col min="2071" max="2071" width="8.42578125" style="383" customWidth="1"/>
    <col min="2072" max="2072" width="8.140625" style="383" customWidth="1"/>
    <col min="2073" max="2073" width="12" style="383" customWidth="1"/>
    <col min="2074" max="2074" width="11.42578125" style="383"/>
    <col min="2075" max="2075" width="4.28515625" style="383" customWidth="1"/>
    <col min="2076" max="2076" width="7.28515625" style="383" bestFit="1" customWidth="1"/>
    <col min="2077" max="2077" width="9.28515625" style="383" bestFit="1" customWidth="1"/>
    <col min="2078" max="2079" width="11.7109375" style="383" customWidth="1"/>
    <col min="2080" max="2080" width="4.140625" style="383" customWidth="1"/>
    <col min="2081" max="2081" width="7.28515625" style="383" bestFit="1" customWidth="1"/>
    <col min="2082" max="2082" width="9.28515625" style="383" customWidth="1"/>
    <col min="2083" max="2084" width="12" style="383" customWidth="1"/>
    <col min="2085" max="2085" width="4.140625" style="383" customWidth="1"/>
    <col min="2086" max="2087" width="8.28515625" style="383" customWidth="1"/>
    <col min="2088" max="2088" width="12" style="383" customWidth="1"/>
    <col min="2089" max="2089" width="11.42578125" style="383"/>
    <col min="2090" max="2090" width="4.140625" style="383" customWidth="1"/>
    <col min="2091" max="2091" width="8.42578125" style="383" customWidth="1"/>
    <col min="2092" max="2092" width="8.140625" style="383" customWidth="1"/>
    <col min="2093" max="2093" width="12" style="383" customWidth="1"/>
    <col min="2094" max="2094" width="11.42578125" style="383"/>
    <col min="2095" max="2095" width="4" style="383" customWidth="1"/>
    <col min="2096" max="2096" width="8.85546875" style="383" customWidth="1"/>
    <col min="2097" max="2097" width="8.140625" style="383" customWidth="1"/>
    <col min="2098" max="2098" width="12.140625" style="383" customWidth="1"/>
    <col min="2099" max="2099" width="11.28515625" style="383" customWidth="1"/>
    <col min="2100" max="2100" width="4.28515625" style="383" customWidth="1"/>
    <col min="2101" max="2101" width="8.5703125" style="383" customWidth="1"/>
    <col min="2102" max="2102" width="8" style="383" customWidth="1"/>
    <col min="2103" max="2103" width="11.85546875" style="383" customWidth="1"/>
    <col min="2104" max="2104" width="10.5703125" style="383" customWidth="1"/>
    <col min="2105" max="2105" width="4" style="383" customWidth="1"/>
    <col min="2106" max="2106" width="8.85546875" style="383" bestFit="1" customWidth="1"/>
    <col min="2107" max="2107" width="8.140625" style="383" customWidth="1"/>
    <col min="2108" max="2108" width="12" style="383" customWidth="1"/>
    <col min="2109" max="2109" width="10.5703125" style="383" customWidth="1"/>
    <col min="2110" max="2110" width="3.5703125" style="383" customWidth="1"/>
    <col min="2111" max="2111" width="8.28515625" style="383" customWidth="1"/>
    <col min="2112" max="2112" width="8.7109375" style="383" customWidth="1"/>
    <col min="2113" max="2113" width="12.140625" style="383" customWidth="1"/>
    <col min="2114" max="2114" width="11" style="383" customWidth="1"/>
    <col min="2115" max="2115" width="3.5703125" style="383" customWidth="1"/>
    <col min="2116" max="2116" width="8.5703125" style="383" customWidth="1"/>
    <col min="2117" max="2117" width="7.85546875" style="383" customWidth="1"/>
    <col min="2118" max="2118" width="12.140625" style="383" customWidth="1"/>
    <col min="2119" max="2119" width="11.85546875" style="383" customWidth="1"/>
    <col min="2120" max="2120" width="3.5703125" style="383" customWidth="1"/>
    <col min="2121" max="2121" width="8.42578125" style="383" customWidth="1"/>
    <col min="2122" max="2122" width="7.85546875" style="383" customWidth="1"/>
    <col min="2123" max="2123" width="12.140625" style="383" customWidth="1"/>
    <col min="2124" max="2124" width="12" style="383" customWidth="1"/>
    <col min="2125" max="2125" width="3.5703125" style="383" customWidth="1"/>
    <col min="2126" max="2126" width="8.42578125" style="383" customWidth="1"/>
    <col min="2127" max="2127" width="9" style="383" customWidth="1"/>
    <col min="2128" max="2128" width="12.140625" style="383" customWidth="1"/>
    <col min="2129" max="2129" width="11.85546875" style="383" customWidth="1"/>
    <col min="2130" max="2130" width="3.5703125" style="383" customWidth="1"/>
    <col min="2131" max="2131" width="9" style="383" customWidth="1"/>
    <col min="2132" max="2132" width="8.140625" style="383" customWidth="1"/>
    <col min="2133" max="2133" width="12.140625" style="383" customWidth="1"/>
    <col min="2134" max="2134" width="11.5703125" style="383" customWidth="1"/>
    <col min="2135" max="2135" width="3.5703125" style="383" customWidth="1"/>
    <col min="2136" max="2136" width="8.42578125" style="383" customWidth="1"/>
    <col min="2137" max="2137" width="8.5703125" style="383" customWidth="1"/>
    <col min="2138" max="2138" width="12.140625" style="383" customWidth="1"/>
    <col min="2139" max="2139" width="12.42578125" style="383" customWidth="1"/>
    <col min="2140" max="2140" width="3.5703125" style="383" customWidth="1"/>
    <col min="2141" max="2141" width="8" style="383" customWidth="1"/>
    <col min="2142" max="2142" width="8.140625" style="383" customWidth="1"/>
    <col min="2143" max="2143" width="12.140625" style="383" customWidth="1"/>
    <col min="2144" max="2144" width="11.5703125" style="383" customWidth="1"/>
    <col min="2145" max="2145" width="3.5703125" style="383" customWidth="1"/>
    <col min="2146" max="2146" width="8.85546875" style="383" customWidth="1"/>
    <col min="2147" max="2147" width="8.140625" style="383" customWidth="1"/>
    <col min="2148" max="2148" width="12.140625" style="383" customWidth="1"/>
    <col min="2149" max="2149" width="11.5703125" style="383" customWidth="1"/>
    <col min="2150" max="2150" width="3.5703125" style="383" customWidth="1"/>
    <col min="2151" max="2151" width="9.140625" style="383" customWidth="1"/>
    <col min="2152" max="2152" width="8.5703125" style="383" customWidth="1"/>
    <col min="2153" max="2153" width="12.140625" style="383" customWidth="1"/>
    <col min="2154" max="2154" width="11.42578125" style="383"/>
    <col min="2155" max="2155" width="3.5703125" style="383" customWidth="1"/>
    <col min="2156" max="2156" width="9.140625" style="383" customWidth="1"/>
    <col min="2157" max="2157" width="8.28515625" style="383" customWidth="1"/>
    <col min="2158" max="2158" width="12.140625" style="383" customWidth="1"/>
    <col min="2159" max="2159" width="12.28515625" style="383" customWidth="1"/>
    <col min="2160" max="2160" width="3.5703125" style="383" customWidth="1"/>
    <col min="2161" max="2161" width="9" style="383" customWidth="1"/>
    <col min="2162" max="2162" width="7.85546875" style="383" customWidth="1"/>
    <col min="2163" max="2163" width="12.140625" style="383" customWidth="1"/>
    <col min="2164" max="2164" width="11.85546875" style="383" customWidth="1"/>
    <col min="2165" max="2165" width="3.5703125" style="383" customWidth="1"/>
    <col min="2166" max="2166" width="9" style="383" customWidth="1"/>
    <col min="2167" max="2167" width="8.28515625" style="383" customWidth="1"/>
    <col min="2168" max="2168" width="12.140625" style="383" customWidth="1"/>
    <col min="2169" max="2169" width="12" style="383" customWidth="1"/>
    <col min="2170" max="2170" width="3.5703125" style="383" customWidth="1"/>
    <col min="2171" max="2171" width="8.28515625" style="383" customWidth="1"/>
    <col min="2172" max="2172" width="8.140625" style="383" customWidth="1"/>
    <col min="2173" max="2173" width="12.140625" style="383" customWidth="1"/>
    <col min="2174" max="2174" width="11.5703125" style="383" customWidth="1"/>
    <col min="2175" max="2175" width="3.5703125" style="383" customWidth="1"/>
    <col min="2176" max="2177" width="8.28515625" style="383" customWidth="1"/>
    <col min="2178" max="2178" width="12.140625" style="383" customWidth="1"/>
    <col min="2179" max="2179" width="11.5703125" style="383" customWidth="1"/>
    <col min="2180" max="2180" width="3.5703125" style="383" customWidth="1"/>
    <col min="2181" max="2182" width="8.28515625" style="383" customWidth="1"/>
    <col min="2183" max="2183" width="12.140625" style="383" customWidth="1"/>
    <col min="2184" max="2184" width="11.5703125" style="383" customWidth="1"/>
    <col min="2185" max="2185" width="3.5703125" style="383" customWidth="1"/>
    <col min="2186" max="2186" width="8.28515625" style="383" customWidth="1"/>
    <col min="2187" max="2187" width="8.140625" style="383" customWidth="1"/>
    <col min="2188" max="2188" width="12.140625" style="383" customWidth="1"/>
    <col min="2189" max="2189" width="11.5703125" style="383" customWidth="1"/>
    <col min="2190" max="2190" width="3.5703125" style="383" customWidth="1"/>
    <col min="2191" max="2192" width="8.28515625" style="383" customWidth="1"/>
    <col min="2193" max="2193" width="12.140625" style="383" customWidth="1"/>
    <col min="2194" max="2194" width="11.5703125" style="383" customWidth="1"/>
    <col min="2195" max="2195" width="3.5703125" style="383" customWidth="1"/>
    <col min="2196" max="2196" width="8.28515625" style="383" customWidth="1"/>
    <col min="2197" max="2197" width="7.85546875" style="383" customWidth="1"/>
    <col min="2198" max="2198" width="12.140625" style="383" customWidth="1"/>
    <col min="2199" max="2199" width="11.5703125" style="383" customWidth="1"/>
    <col min="2200" max="2200" width="3.5703125" style="383" customWidth="1"/>
    <col min="2201" max="2201" width="8.28515625" style="383" customWidth="1"/>
    <col min="2202" max="2202" width="8.5703125" style="383" customWidth="1"/>
    <col min="2203" max="2203" width="12.140625" style="383" customWidth="1"/>
    <col min="2204" max="2204" width="11.5703125" style="383" customWidth="1"/>
    <col min="2205" max="2205" width="3.5703125" style="383" customWidth="1"/>
    <col min="2206" max="2206" width="8.28515625" style="383" customWidth="1"/>
    <col min="2207" max="2207" width="8.5703125" style="383" customWidth="1"/>
    <col min="2208" max="2208" width="12.140625" style="383" customWidth="1"/>
    <col min="2209" max="2209" width="11.5703125" style="383" customWidth="1"/>
    <col min="2210" max="2210" width="3.5703125" style="383" customWidth="1"/>
    <col min="2211" max="2211" width="8.28515625" style="383" customWidth="1"/>
    <col min="2212" max="2212" width="8.140625" style="383" customWidth="1"/>
    <col min="2213" max="2213" width="12.140625" style="383" customWidth="1"/>
    <col min="2214" max="2214" width="11.5703125" style="383" customWidth="1"/>
    <col min="2215" max="2215" width="3.5703125" style="383" customWidth="1"/>
    <col min="2216" max="2216" width="8.28515625" style="383" customWidth="1"/>
    <col min="2217" max="2217" width="7.7109375" style="383" customWidth="1"/>
    <col min="2218" max="2218" width="12.140625" style="383" customWidth="1"/>
    <col min="2219" max="2219" width="11.5703125" style="383" customWidth="1"/>
    <col min="2220" max="2220" width="3.5703125" style="383" customWidth="1"/>
    <col min="2221" max="2221" width="8.28515625" style="383" customWidth="1"/>
    <col min="2222" max="2222" width="7.7109375" style="383" customWidth="1"/>
    <col min="2223" max="2223" width="12.140625" style="383" customWidth="1"/>
    <col min="2224" max="2224" width="11.5703125" style="383" customWidth="1"/>
    <col min="2225" max="2225" width="3.5703125" style="383" customWidth="1"/>
    <col min="2226" max="2226" width="8.28515625" style="383" customWidth="1"/>
    <col min="2227" max="2227" width="7.7109375" style="383" customWidth="1"/>
    <col min="2228" max="2228" width="12.140625" style="383" customWidth="1"/>
    <col min="2229" max="2229" width="11.5703125" style="383" customWidth="1"/>
    <col min="2230" max="2230" width="3.5703125" style="383" customWidth="1"/>
    <col min="2231" max="2231" width="8.28515625" style="383" customWidth="1"/>
    <col min="2232" max="2232" width="7.7109375" style="383" customWidth="1"/>
    <col min="2233" max="2233" width="12.140625" style="383" customWidth="1"/>
    <col min="2234" max="2234" width="11.5703125" style="383" customWidth="1"/>
    <col min="2235" max="2235" width="3.5703125" style="383" customWidth="1"/>
    <col min="2236" max="2236" width="8.28515625" style="383" customWidth="1"/>
    <col min="2237" max="2237" width="7.7109375" style="383" customWidth="1"/>
    <col min="2238" max="2238" width="12.140625" style="383" customWidth="1"/>
    <col min="2239" max="2239" width="11.5703125" style="383" customWidth="1"/>
    <col min="2240" max="2240" width="3.5703125" style="383" customWidth="1"/>
    <col min="2241" max="2241" width="8.28515625" style="383" customWidth="1"/>
    <col min="2242" max="2242" width="7.7109375" style="383" customWidth="1"/>
    <col min="2243" max="2243" width="12.140625" style="383" customWidth="1"/>
    <col min="2244" max="2244" width="11.5703125" style="383" customWidth="1"/>
    <col min="2245" max="2245" width="3.5703125" style="383" customWidth="1"/>
    <col min="2246" max="2246" width="8.28515625" style="383" customWidth="1"/>
    <col min="2247" max="2247" width="7.7109375" style="383" customWidth="1"/>
    <col min="2248" max="2248" width="12.140625" style="383" customWidth="1"/>
    <col min="2249" max="2249" width="11.5703125" style="383" customWidth="1"/>
    <col min="2250" max="2250" width="3.5703125" style="383" customWidth="1"/>
    <col min="2251" max="2251" width="8.28515625" style="383" customWidth="1"/>
    <col min="2252" max="2252" width="7.7109375" style="383" customWidth="1"/>
    <col min="2253" max="2253" width="12.140625" style="383" customWidth="1"/>
    <col min="2254" max="2254" width="11.5703125" style="383" customWidth="1"/>
    <col min="2255" max="2255" width="3.5703125" style="383" customWidth="1"/>
    <col min="2256" max="2256" width="8.28515625" style="383" customWidth="1"/>
    <col min="2257" max="2257" width="7.7109375" style="383" customWidth="1"/>
    <col min="2258" max="2258" width="12.140625" style="383" customWidth="1"/>
    <col min="2259" max="2259" width="11.5703125" style="383" customWidth="1"/>
    <col min="2260" max="2260" width="3.5703125" style="383" customWidth="1"/>
    <col min="2261" max="2261" width="8.28515625" style="383" customWidth="1"/>
    <col min="2262" max="2262" width="7.7109375" style="383" customWidth="1"/>
    <col min="2263" max="2263" width="12.140625" style="383" customWidth="1"/>
    <col min="2264" max="2264" width="11.5703125" style="383" customWidth="1"/>
    <col min="2265" max="2265" width="3.5703125" style="383" customWidth="1"/>
    <col min="2266" max="2266" width="8.28515625" style="383" customWidth="1"/>
    <col min="2267" max="2267" width="7.7109375" style="383" customWidth="1"/>
    <col min="2268" max="2268" width="12.140625" style="383" customWidth="1"/>
    <col min="2269" max="2269" width="11.5703125" style="383" customWidth="1"/>
    <col min="2270" max="2270" width="3.5703125" style="383" customWidth="1"/>
    <col min="2271" max="2271" width="8.28515625" style="383" customWidth="1"/>
    <col min="2272" max="2272" width="7.7109375" style="383" customWidth="1"/>
    <col min="2273" max="2273" width="12.140625" style="383" customWidth="1"/>
    <col min="2274" max="2274" width="11.5703125" style="383" customWidth="1"/>
    <col min="2275" max="2275" width="3.5703125" style="383" customWidth="1"/>
    <col min="2276" max="2276" width="8.28515625" style="383" customWidth="1"/>
    <col min="2277" max="2277" width="7.7109375" style="383" customWidth="1"/>
    <col min="2278" max="2278" width="12.140625" style="383" customWidth="1"/>
    <col min="2279" max="2279" width="11.5703125" style="383" customWidth="1"/>
    <col min="2280" max="2280" width="3.5703125" style="383" customWidth="1"/>
    <col min="2281" max="2281" width="8.28515625" style="383" customWidth="1"/>
    <col min="2282" max="2282" width="7.7109375" style="383" customWidth="1"/>
    <col min="2283" max="2283" width="12.140625" style="383" customWidth="1"/>
    <col min="2284" max="2284" width="11.5703125" style="383" customWidth="1"/>
    <col min="2285" max="2285" width="3.5703125" style="383" customWidth="1"/>
    <col min="2286" max="2286" width="8.28515625" style="383" customWidth="1"/>
    <col min="2287" max="2287" width="7.7109375" style="383" customWidth="1"/>
    <col min="2288" max="2288" width="12.140625" style="383" customWidth="1"/>
    <col min="2289" max="2289" width="11.5703125" style="383" customWidth="1"/>
    <col min="2290" max="2290" width="3.5703125" style="383" customWidth="1"/>
    <col min="2291" max="2291" width="8.28515625" style="383" customWidth="1"/>
    <col min="2292" max="2292" width="7.7109375" style="383" customWidth="1"/>
    <col min="2293" max="2293" width="12.140625" style="383" customWidth="1"/>
    <col min="2294" max="2294" width="11.5703125" style="383" customWidth="1"/>
    <col min="2295" max="2295" width="3.5703125" style="383" customWidth="1"/>
    <col min="2296" max="2296" width="8.28515625" style="383" customWidth="1"/>
    <col min="2297" max="2297" width="7.7109375" style="383" customWidth="1"/>
    <col min="2298" max="2298" width="12.140625" style="383" customWidth="1"/>
    <col min="2299" max="2299" width="11.5703125" style="383" customWidth="1"/>
    <col min="2300" max="2303" width="11.42578125" style="383"/>
    <col min="2304" max="2304" width="0" style="383" hidden="1" customWidth="1"/>
    <col min="2305" max="2305" width="6.140625" style="383" customWidth="1"/>
    <col min="2306" max="2306" width="4.7109375" style="383" customWidth="1"/>
    <col min="2307" max="2308" width="6.5703125" style="383" customWidth="1"/>
    <col min="2309" max="2309" width="5.28515625" style="383" customWidth="1"/>
    <col min="2310" max="2311" width="7.7109375" style="383" customWidth="1"/>
    <col min="2312" max="2312" width="11.5703125" style="383" customWidth="1"/>
    <col min="2313" max="2313" width="6.85546875" style="383" customWidth="1"/>
    <col min="2314" max="2314" width="54.5703125" style="383" customWidth="1"/>
    <col min="2315" max="2315" width="7.140625" style="383" customWidth="1"/>
    <col min="2316" max="2317" width="7" style="383" customWidth="1"/>
    <col min="2318" max="2318" width="7.5703125" style="383" customWidth="1"/>
    <col min="2319" max="2319" width="7.85546875" style="383" customWidth="1"/>
    <col min="2320" max="2320" width="18" style="383" customWidth="1"/>
    <col min="2321" max="2321" width="4.140625" style="383" customWidth="1"/>
    <col min="2322" max="2322" width="8.85546875" style="383" customWidth="1"/>
    <col min="2323" max="2323" width="10.28515625" style="383" customWidth="1"/>
    <col min="2324" max="2324" width="12" style="383" customWidth="1"/>
    <col min="2325" max="2325" width="10.85546875" style="383" customWidth="1"/>
    <col min="2326" max="2326" width="4.140625" style="383" customWidth="1"/>
    <col min="2327" max="2327" width="8.42578125" style="383" customWidth="1"/>
    <col min="2328" max="2328" width="8.140625" style="383" customWidth="1"/>
    <col min="2329" max="2329" width="12" style="383" customWidth="1"/>
    <col min="2330" max="2330" width="11.42578125" style="383"/>
    <col min="2331" max="2331" width="4.28515625" style="383" customWidth="1"/>
    <col min="2332" max="2332" width="7.28515625" style="383" bestFit="1" customWidth="1"/>
    <col min="2333" max="2333" width="9.28515625" style="383" bestFit="1" customWidth="1"/>
    <col min="2334" max="2335" width="11.7109375" style="383" customWidth="1"/>
    <col min="2336" max="2336" width="4.140625" style="383" customWidth="1"/>
    <col min="2337" max="2337" width="7.28515625" style="383" bestFit="1" customWidth="1"/>
    <col min="2338" max="2338" width="9.28515625" style="383" customWidth="1"/>
    <col min="2339" max="2340" width="12" style="383" customWidth="1"/>
    <col min="2341" max="2341" width="4.140625" style="383" customWidth="1"/>
    <col min="2342" max="2343" width="8.28515625" style="383" customWidth="1"/>
    <col min="2344" max="2344" width="12" style="383" customWidth="1"/>
    <col min="2345" max="2345" width="11.42578125" style="383"/>
    <col min="2346" max="2346" width="4.140625" style="383" customWidth="1"/>
    <col min="2347" max="2347" width="8.42578125" style="383" customWidth="1"/>
    <col min="2348" max="2348" width="8.140625" style="383" customWidth="1"/>
    <col min="2349" max="2349" width="12" style="383" customWidth="1"/>
    <col min="2350" max="2350" width="11.42578125" style="383"/>
    <col min="2351" max="2351" width="4" style="383" customWidth="1"/>
    <col min="2352" max="2352" width="8.85546875" style="383" customWidth="1"/>
    <col min="2353" max="2353" width="8.140625" style="383" customWidth="1"/>
    <col min="2354" max="2354" width="12.140625" style="383" customWidth="1"/>
    <col min="2355" max="2355" width="11.28515625" style="383" customWidth="1"/>
    <col min="2356" max="2356" width="4.28515625" style="383" customWidth="1"/>
    <col min="2357" max="2357" width="8.5703125" style="383" customWidth="1"/>
    <col min="2358" max="2358" width="8" style="383" customWidth="1"/>
    <col min="2359" max="2359" width="11.85546875" style="383" customWidth="1"/>
    <col min="2360" max="2360" width="10.5703125" style="383" customWidth="1"/>
    <col min="2361" max="2361" width="4" style="383" customWidth="1"/>
    <col min="2362" max="2362" width="8.85546875" style="383" bestFit="1" customWidth="1"/>
    <col min="2363" max="2363" width="8.140625" style="383" customWidth="1"/>
    <col min="2364" max="2364" width="12" style="383" customWidth="1"/>
    <col min="2365" max="2365" width="10.5703125" style="383" customWidth="1"/>
    <col min="2366" max="2366" width="3.5703125" style="383" customWidth="1"/>
    <col min="2367" max="2367" width="8.28515625" style="383" customWidth="1"/>
    <col min="2368" max="2368" width="8.7109375" style="383" customWidth="1"/>
    <col min="2369" max="2369" width="12.140625" style="383" customWidth="1"/>
    <col min="2370" max="2370" width="11" style="383" customWidth="1"/>
    <col min="2371" max="2371" width="3.5703125" style="383" customWidth="1"/>
    <col min="2372" max="2372" width="8.5703125" style="383" customWidth="1"/>
    <col min="2373" max="2373" width="7.85546875" style="383" customWidth="1"/>
    <col min="2374" max="2374" width="12.140625" style="383" customWidth="1"/>
    <col min="2375" max="2375" width="11.85546875" style="383" customWidth="1"/>
    <col min="2376" max="2376" width="3.5703125" style="383" customWidth="1"/>
    <col min="2377" max="2377" width="8.42578125" style="383" customWidth="1"/>
    <col min="2378" max="2378" width="7.85546875" style="383" customWidth="1"/>
    <col min="2379" max="2379" width="12.140625" style="383" customWidth="1"/>
    <col min="2380" max="2380" width="12" style="383" customWidth="1"/>
    <col min="2381" max="2381" width="3.5703125" style="383" customWidth="1"/>
    <col min="2382" max="2382" width="8.42578125" style="383" customWidth="1"/>
    <col min="2383" max="2383" width="9" style="383" customWidth="1"/>
    <col min="2384" max="2384" width="12.140625" style="383" customWidth="1"/>
    <col min="2385" max="2385" width="11.85546875" style="383" customWidth="1"/>
    <col min="2386" max="2386" width="3.5703125" style="383" customWidth="1"/>
    <col min="2387" max="2387" width="9" style="383" customWidth="1"/>
    <col min="2388" max="2388" width="8.140625" style="383" customWidth="1"/>
    <col min="2389" max="2389" width="12.140625" style="383" customWidth="1"/>
    <col min="2390" max="2390" width="11.5703125" style="383" customWidth="1"/>
    <col min="2391" max="2391" width="3.5703125" style="383" customWidth="1"/>
    <col min="2392" max="2392" width="8.42578125" style="383" customWidth="1"/>
    <col min="2393" max="2393" width="8.5703125" style="383" customWidth="1"/>
    <col min="2394" max="2394" width="12.140625" style="383" customWidth="1"/>
    <col min="2395" max="2395" width="12.42578125" style="383" customWidth="1"/>
    <col min="2396" max="2396" width="3.5703125" style="383" customWidth="1"/>
    <col min="2397" max="2397" width="8" style="383" customWidth="1"/>
    <col min="2398" max="2398" width="8.140625" style="383" customWidth="1"/>
    <col min="2399" max="2399" width="12.140625" style="383" customWidth="1"/>
    <col min="2400" max="2400" width="11.5703125" style="383" customWidth="1"/>
    <col min="2401" max="2401" width="3.5703125" style="383" customWidth="1"/>
    <col min="2402" max="2402" width="8.85546875" style="383" customWidth="1"/>
    <col min="2403" max="2403" width="8.140625" style="383" customWidth="1"/>
    <col min="2404" max="2404" width="12.140625" style="383" customWidth="1"/>
    <col min="2405" max="2405" width="11.5703125" style="383" customWidth="1"/>
    <col min="2406" max="2406" width="3.5703125" style="383" customWidth="1"/>
    <col min="2407" max="2407" width="9.140625" style="383" customWidth="1"/>
    <col min="2408" max="2408" width="8.5703125" style="383" customWidth="1"/>
    <col min="2409" max="2409" width="12.140625" style="383" customWidth="1"/>
    <col min="2410" max="2410" width="11.42578125" style="383"/>
    <col min="2411" max="2411" width="3.5703125" style="383" customWidth="1"/>
    <col min="2412" max="2412" width="9.140625" style="383" customWidth="1"/>
    <col min="2413" max="2413" width="8.28515625" style="383" customWidth="1"/>
    <col min="2414" max="2414" width="12.140625" style="383" customWidth="1"/>
    <col min="2415" max="2415" width="12.28515625" style="383" customWidth="1"/>
    <col min="2416" max="2416" width="3.5703125" style="383" customWidth="1"/>
    <col min="2417" max="2417" width="9" style="383" customWidth="1"/>
    <col min="2418" max="2418" width="7.85546875" style="383" customWidth="1"/>
    <col min="2419" max="2419" width="12.140625" style="383" customWidth="1"/>
    <col min="2420" max="2420" width="11.85546875" style="383" customWidth="1"/>
    <col min="2421" max="2421" width="3.5703125" style="383" customWidth="1"/>
    <col min="2422" max="2422" width="9" style="383" customWidth="1"/>
    <col min="2423" max="2423" width="8.28515625" style="383" customWidth="1"/>
    <col min="2424" max="2424" width="12.140625" style="383" customWidth="1"/>
    <col min="2425" max="2425" width="12" style="383" customWidth="1"/>
    <col min="2426" max="2426" width="3.5703125" style="383" customWidth="1"/>
    <col min="2427" max="2427" width="8.28515625" style="383" customWidth="1"/>
    <col min="2428" max="2428" width="8.140625" style="383" customWidth="1"/>
    <col min="2429" max="2429" width="12.140625" style="383" customWidth="1"/>
    <col min="2430" max="2430" width="11.5703125" style="383" customWidth="1"/>
    <col min="2431" max="2431" width="3.5703125" style="383" customWidth="1"/>
    <col min="2432" max="2433" width="8.28515625" style="383" customWidth="1"/>
    <col min="2434" max="2434" width="12.140625" style="383" customWidth="1"/>
    <col min="2435" max="2435" width="11.5703125" style="383" customWidth="1"/>
    <col min="2436" max="2436" width="3.5703125" style="383" customWidth="1"/>
    <col min="2437" max="2438" width="8.28515625" style="383" customWidth="1"/>
    <col min="2439" max="2439" width="12.140625" style="383" customWidth="1"/>
    <col min="2440" max="2440" width="11.5703125" style="383" customWidth="1"/>
    <col min="2441" max="2441" width="3.5703125" style="383" customWidth="1"/>
    <col min="2442" max="2442" width="8.28515625" style="383" customWidth="1"/>
    <col min="2443" max="2443" width="8.140625" style="383" customWidth="1"/>
    <col min="2444" max="2444" width="12.140625" style="383" customWidth="1"/>
    <col min="2445" max="2445" width="11.5703125" style="383" customWidth="1"/>
    <col min="2446" max="2446" width="3.5703125" style="383" customWidth="1"/>
    <col min="2447" max="2448" width="8.28515625" style="383" customWidth="1"/>
    <col min="2449" max="2449" width="12.140625" style="383" customWidth="1"/>
    <col min="2450" max="2450" width="11.5703125" style="383" customWidth="1"/>
    <col min="2451" max="2451" width="3.5703125" style="383" customWidth="1"/>
    <col min="2452" max="2452" width="8.28515625" style="383" customWidth="1"/>
    <col min="2453" max="2453" width="7.85546875" style="383" customWidth="1"/>
    <col min="2454" max="2454" width="12.140625" style="383" customWidth="1"/>
    <col min="2455" max="2455" width="11.5703125" style="383" customWidth="1"/>
    <col min="2456" max="2456" width="3.5703125" style="383" customWidth="1"/>
    <col min="2457" max="2457" width="8.28515625" style="383" customWidth="1"/>
    <col min="2458" max="2458" width="8.5703125" style="383" customWidth="1"/>
    <col min="2459" max="2459" width="12.140625" style="383" customWidth="1"/>
    <col min="2460" max="2460" width="11.5703125" style="383" customWidth="1"/>
    <col min="2461" max="2461" width="3.5703125" style="383" customWidth="1"/>
    <col min="2462" max="2462" width="8.28515625" style="383" customWidth="1"/>
    <col min="2463" max="2463" width="8.5703125" style="383" customWidth="1"/>
    <col min="2464" max="2464" width="12.140625" style="383" customWidth="1"/>
    <col min="2465" max="2465" width="11.5703125" style="383" customWidth="1"/>
    <col min="2466" max="2466" width="3.5703125" style="383" customWidth="1"/>
    <col min="2467" max="2467" width="8.28515625" style="383" customWidth="1"/>
    <col min="2468" max="2468" width="8.140625" style="383" customWidth="1"/>
    <col min="2469" max="2469" width="12.140625" style="383" customWidth="1"/>
    <col min="2470" max="2470" width="11.5703125" style="383" customWidth="1"/>
    <col min="2471" max="2471" width="3.5703125" style="383" customWidth="1"/>
    <col min="2472" max="2472" width="8.28515625" style="383" customWidth="1"/>
    <col min="2473" max="2473" width="7.7109375" style="383" customWidth="1"/>
    <col min="2474" max="2474" width="12.140625" style="383" customWidth="1"/>
    <col min="2475" max="2475" width="11.5703125" style="383" customWidth="1"/>
    <col min="2476" max="2476" width="3.5703125" style="383" customWidth="1"/>
    <col min="2477" max="2477" width="8.28515625" style="383" customWidth="1"/>
    <col min="2478" max="2478" width="7.7109375" style="383" customWidth="1"/>
    <col min="2479" max="2479" width="12.140625" style="383" customWidth="1"/>
    <col min="2480" max="2480" width="11.5703125" style="383" customWidth="1"/>
    <col min="2481" max="2481" width="3.5703125" style="383" customWidth="1"/>
    <col min="2482" max="2482" width="8.28515625" style="383" customWidth="1"/>
    <col min="2483" max="2483" width="7.7109375" style="383" customWidth="1"/>
    <col min="2484" max="2484" width="12.140625" style="383" customWidth="1"/>
    <col min="2485" max="2485" width="11.5703125" style="383" customWidth="1"/>
    <col min="2486" max="2486" width="3.5703125" style="383" customWidth="1"/>
    <col min="2487" max="2487" width="8.28515625" style="383" customWidth="1"/>
    <col min="2488" max="2488" width="7.7109375" style="383" customWidth="1"/>
    <col min="2489" max="2489" width="12.140625" style="383" customWidth="1"/>
    <col min="2490" max="2490" width="11.5703125" style="383" customWidth="1"/>
    <col min="2491" max="2491" width="3.5703125" style="383" customWidth="1"/>
    <col min="2492" max="2492" width="8.28515625" style="383" customWidth="1"/>
    <col min="2493" max="2493" width="7.7109375" style="383" customWidth="1"/>
    <col min="2494" max="2494" width="12.140625" style="383" customWidth="1"/>
    <col min="2495" max="2495" width="11.5703125" style="383" customWidth="1"/>
    <col min="2496" max="2496" width="3.5703125" style="383" customWidth="1"/>
    <col min="2497" max="2497" width="8.28515625" style="383" customWidth="1"/>
    <col min="2498" max="2498" width="7.7109375" style="383" customWidth="1"/>
    <col min="2499" max="2499" width="12.140625" style="383" customWidth="1"/>
    <col min="2500" max="2500" width="11.5703125" style="383" customWidth="1"/>
    <col min="2501" max="2501" width="3.5703125" style="383" customWidth="1"/>
    <col min="2502" max="2502" width="8.28515625" style="383" customWidth="1"/>
    <col min="2503" max="2503" width="7.7109375" style="383" customWidth="1"/>
    <col min="2504" max="2504" width="12.140625" style="383" customWidth="1"/>
    <col min="2505" max="2505" width="11.5703125" style="383" customWidth="1"/>
    <col min="2506" max="2506" width="3.5703125" style="383" customWidth="1"/>
    <col min="2507" max="2507" width="8.28515625" style="383" customWidth="1"/>
    <col min="2508" max="2508" width="7.7109375" style="383" customWidth="1"/>
    <col min="2509" max="2509" width="12.140625" style="383" customWidth="1"/>
    <col min="2510" max="2510" width="11.5703125" style="383" customWidth="1"/>
    <col min="2511" max="2511" width="3.5703125" style="383" customWidth="1"/>
    <col min="2512" max="2512" width="8.28515625" style="383" customWidth="1"/>
    <col min="2513" max="2513" width="7.7109375" style="383" customWidth="1"/>
    <col min="2514" max="2514" width="12.140625" style="383" customWidth="1"/>
    <col min="2515" max="2515" width="11.5703125" style="383" customWidth="1"/>
    <col min="2516" max="2516" width="3.5703125" style="383" customWidth="1"/>
    <col min="2517" max="2517" width="8.28515625" style="383" customWidth="1"/>
    <col min="2518" max="2518" width="7.7109375" style="383" customWidth="1"/>
    <col min="2519" max="2519" width="12.140625" style="383" customWidth="1"/>
    <col min="2520" max="2520" width="11.5703125" style="383" customWidth="1"/>
    <col min="2521" max="2521" width="3.5703125" style="383" customWidth="1"/>
    <col min="2522" max="2522" width="8.28515625" style="383" customWidth="1"/>
    <col min="2523" max="2523" width="7.7109375" style="383" customWidth="1"/>
    <col min="2524" max="2524" width="12.140625" style="383" customWidth="1"/>
    <col min="2525" max="2525" width="11.5703125" style="383" customWidth="1"/>
    <col min="2526" max="2526" width="3.5703125" style="383" customWidth="1"/>
    <col min="2527" max="2527" width="8.28515625" style="383" customWidth="1"/>
    <col min="2528" max="2528" width="7.7109375" style="383" customWidth="1"/>
    <col min="2529" max="2529" width="12.140625" style="383" customWidth="1"/>
    <col min="2530" max="2530" width="11.5703125" style="383" customWidth="1"/>
    <col min="2531" max="2531" width="3.5703125" style="383" customWidth="1"/>
    <col min="2532" max="2532" width="8.28515625" style="383" customWidth="1"/>
    <col min="2533" max="2533" width="7.7109375" style="383" customWidth="1"/>
    <col min="2534" max="2534" width="12.140625" style="383" customWidth="1"/>
    <col min="2535" max="2535" width="11.5703125" style="383" customWidth="1"/>
    <col min="2536" max="2536" width="3.5703125" style="383" customWidth="1"/>
    <col min="2537" max="2537" width="8.28515625" style="383" customWidth="1"/>
    <col min="2538" max="2538" width="7.7109375" style="383" customWidth="1"/>
    <col min="2539" max="2539" width="12.140625" style="383" customWidth="1"/>
    <col min="2540" max="2540" width="11.5703125" style="383" customWidth="1"/>
    <col min="2541" max="2541" width="3.5703125" style="383" customWidth="1"/>
    <col min="2542" max="2542" width="8.28515625" style="383" customWidth="1"/>
    <col min="2543" max="2543" width="7.7109375" style="383" customWidth="1"/>
    <col min="2544" max="2544" width="12.140625" style="383" customWidth="1"/>
    <col min="2545" max="2545" width="11.5703125" style="383" customWidth="1"/>
    <col min="2546" max="2546" width="3.5703125" style="383" customWidth="1"/>
    <col min="2547" max="2547" width="8.28515625" style="383" customWidth="1"/>
    <col min="2548" max="2548" width="7.7109375" style="383" customWidth="1"/>
    <col min="2549" max="2549" width="12.140625" style="383" customWidth="1"/>
    <col min="2550" max="2550" width="11.5703125" style="383" customWidth="1"/>
    <col min="2551" max="2551" width="3.5703125" style="383" customWidth="1"/>
    <col min="2552" max="2552" width="8.28515625" style="383" customWidth="1"/>
    <col min="2553" max="2553" width="7.7109375" style="383" customWidth="1"/>
    <col min="2554" max="2554" width="12.140625" style="383" customWidth="1"/>
    <col min="2555" max="2555" width="11.5703125" style="383" customWidth="1"/>
    <col min="2556" max="2559" width="11.42578125" style="383"/>
    <col min="2560" max="2560" width="0" style="383" hidden="1" customWidth="1"/>
    <col min="2561" max="2561" width="6.140625" style="383" customWidth="1"/>
    <col min="2562" max="2562" width="4.7109375" style="383" customWidth="1"/>
    <col min="2563" max="2564" width="6.5703125" style="383" customWidth="1"/>
    <col min="2565" max="2565" width="5.28515625" style="383" customWidth="1"/>
    <col min="2566" max="2567" width="7.7109375" style="383" customWidth="1"/>
    <col min="2568" max="2568" width="11.5703125" style="383" customWidth="1"/>
    <col min="2569" max="2569" width="6.85546875" style="383" customWidth="1"/>
    <col min="2570" max="2570" width="54.5703125" style="383" customWidth="1"/>
    <col min="2571" max="2571" width="7.140625" style="383" customWidth="1"/>
    <col min="2572" max="2573" width="7" style="383" customWidth="1"/>
    <col min="2574" max="2574" width="7.5703125" style="383" customWidth="1"/>
    <col min="2575" max="2575" width="7.85546875" style="383" customWidth="1"/>
    <col min="2576" max="2576" width="18" style="383" customWidth="1"/>
    <col min="2577" max="2577" width="4.140625" style="383" customWidth="1"/>
    <col min="2578" max="2578" width="8.85546875" style="383" customWidth="1"/>
    <col min="2579" max="2579" width="10.28515625" style="383" customWidth="1"/>
    <col min="2580" max="2580" width="12" style="383" customWidth="1"/>
    <col min="2581" max="2581" width="10.85546875" style="383" customWidth="1"/>
    <col min="2582" max="2582" width="4.140625" style="383" customWidth="1"/>
    <col min="2583" max="2583" width="8.42578125" style="383" customWidth="1"/>
    <col min="2584" max="2584" width="8.140625" style="383" customWidth="1"/>
    <col min="2585" max="2585" width="12" style="383" customWidth="1"/>
    <col min="2586" max="2586" width="11.42578125" style="383"/>
    <col min="2587" max="2587" width="4.28515625" style="383" customWidth="1"/>
    <col min="2588" max="2588" width="7.28515625" style="383" bestFit="1" customWidth="1"/>
    <col min="2589" max="2589" width="9.28515625" style="383" bestFit="1" customWidth="1"/>
    <col min="2590" max="2591" width="11.7109375" style="383" customWidth="1"/>
    <col min="2592" max="2592" width="4.140625" style="383" customWidth="1"/>
    <col min="2593" max="2593" width="7.28515625" style="383" bestFit="1" customWidth="1"/>
    <col min="2594" max="2594" width="9.28515625" style="383" customWidth="1"/>
    <col min="2595" max="2596" width="12" style="383" customWidth="1"/>
    <col min="2597" max="2597" width="4.140625" style="383" customWidth="1"/>
    <col min="2598" max="2599" width="8.28515625" style="383" customWidth="1"/>
    <col min="2600" max="2600" width="12" style="383" customWidth="1"/>
    <col min="2601" max="2601" width="11.42578125" style="383"/>
    <col min="2602" max="2602" width="4.140625" style="383" customWidth="1"/>
    <col min="2603" max="2603" width="8.42578125" style="383" customWidth="1"/>
    <col min="2604" max="2604" width="8.140625" style="383" customWidth="1"/>
    <col min="2605" max="2605" width="12" style="383" customWidth="1"/>
    <col min="2606" max="2606" width="11.42578125" style="383"/>
    <col min="2607" max="2607" width="4" style="383" customWidth="1"/>
    <col min="2608" max="2608" width="8.85546875" style="383" customWidth="1"/>
    <col min="2609" max="2609" width="8.140625" style="383" customWidth="1"/>
    <col min="2610" max="2610" width="12.140625" style="383" customWidth="1"/>
    <col min="2611" max="2611" width="11.28515625" style="383" customWidth="1"/>
    <col min="2612" max="2612" width="4.28515625" style="383" customWidth="1"/>
    <col min="2613" max="2613" width="8.5703125" style="383" customWidth="1"/>
    <col min="2614" max="2614" width="8" style="383" customWidth="1"/>
    <col min="2615" max="2615" width="11.85546875" style="383" customWidth="1"/>
    <col min="2616" max="2616" width="10.5703125" style="383" customWidth="1"/>
    <col min="2617" max="2617" width="4" style="383" customWidth="1"/>
    <col min="2618" max="2618" width="8.85546875" style="383" bestFit="1" customWidth="1"/>
    <col min="2619" max="2619" width="8.140625" style="383" customWidth="1"/>
    <col min="2620" max="2620" width="12" style="383" customWidth="1"/>
    <col min="2621" max="2621" width="10.5703125" style="383" customWidth="1"/>
    <col min="2622" max="2622" width="3.5703125" style="383" customWidth="1"/>
    <col min="2623" max="2623" width="8.28515625" style="383" customWidth="1"/>
    <col min="2624" max="2624" width="8.7109375" style="383" customWidth="1"/>
    <col min="2625" max="2625" width="12.140625" style="383" customWidth="1"/>
    <col min="2626" max="2626" width="11" style="383" customWidth="1"/>
    <col min="2627" max="2627" width="3.5703125" style="383" customWidth="1"/>
    <col min="2628" max="2628" width="8.5703125" style="383" customWidth="1"/>
    <col min="2629" max="2629" width="7.85546875" style="383" customWidth="1"/>
    <col min="2630" max="2630" width="12.140625" style="383" customWidth="1"/>
    <col min="2631" max="2631" width="11.85546875" style="383" customWidth="1"/>
    <col min="2632" max="2632" width="3.5703125" style="383" customWidth="1"/>
    <col min="2633" max="2633" width="8.42578125" style="383" customWidth="1"/>
    <col min="2634" max="2634" width="7.85546875" style="383" customWidth="1"/>
    <col min="2635" max="2635" width="12.140625" style="383" customWidth="1"/>
    <col min="2636" max="2636" width="12" style="383" customWidth="1"/>
    <col min="2637" max="2637" width="3.5703125" style="383" customWidth="1"/>
    <col min="2638" max="2638" width="8.42578125" style="383" customWidth="1"/>
    <col min="2639" max="2639" width="9" style="383" customWidth="1"/>
    <col min="2640" max="2640" width="12.140625" style="383" customWidth="1"/>
    <col min="2641" max="2641" width="11.85546875" style="383" customWidth="1"/>
    <col min="2642" max="2642" width="3.5703125" style="383" customWidth="1"/>
    <col min="2643" max="2643" width="9" style="383" customWidth="1"/>
    <col min="2644" max="2644" width="8.140625" style="383" customWidth="1"/>
    <col min="2645" max="2645" width="12.140625" style="383" customWidth="1"/>
    <col min="2646" max="2646" width="11.5703125" style="383" customWidth="1"/>
    <col min="2647" max="2647" width="3.5703125" style="383" customWidth="1"/>
    <col min="2648" max="2648" width="8.42578125" style="383" customWidth="1"/>
    <col min="2649" max="2649" width="8.5703125" style="383" customWidth="1"/>
    <col min="2650" max="2650" width="12.140625" style="383" customWidth="1"/>
    <col min="2651" max="2651" width="12.42578125" style="383" customWidth="1"/>
    <col min="2652" max="2652" width="3.5703125" style="383" customWidth="1"/>
    <col min="2653" max="2653" width="8" style="383" customWidth="1"/>
    <col min="2654" max="2654" width="8.140625" style="383" customWidth="1"/>
    <col min="2655" max="2655" width="12.140625" style="383" customWidth="1"/>
    <col min="2656" max="2656" width="11.5703125" style="383" customWidth="1"/>
    <col min="2657" max="2657" width="3.5703125" style="383" customWidth="1"/>
    <col min="2658" max="2658" width="8.85546875" style="383" customWidth="1"/>
    <col min="2659" max="2659" width="8.140625" style="383" customWidth="1"/>
    <col min="2660" max="2660" width="12.140625" style="383" customWidth="1"/>
    <col min="2661" max="2661" width="11.5703125" style="383" customWidth="1"/>
    <col min="2662" max="2662" width="3.5703125" style="383" customWidth="1"/>
    <col min="2663" max="2663" width="9.140625" style="383" customWidth="1"/>
    <col min="2664" max="2664" width="8.5703125" style="383" customWidth="1"/>
    <col min="2665" max="2665" width="12.140625" style="383" customWidth="1"/>
    <col min="2666" max="2666" width="11.42578125" style="383"/>
    <col min="2667" max="2667" width="3.5703125" style="383" customWidth="1"/>
    <col min="2668" max="2668" width="9.140625" style="383" customWidth="1"/>
    <col min="2669" max="2669" width="8.28515625" style="383" customWidth="1"/>
    <col min="2670" max="2670" width="12.140625" style="383" customWidth="1"/>
    <col min="2671" max="2671" width="12.28515625" style="383" customWidth="1"/>
    <col min="2672" max="2672" width="3.5703125" style="383" customWidth="1"/>
    <col min="2673" max="2673" width="9" style="383" customWidth="1"/>
    <col min="2674" max="2674" width="7.85546875" style="383" customWidth="1"/>
    <col min="2675" max="2675" width="12.140625" style="383" customWidth="1"/>
    <col min="2676" max="2676" width="11.85546875" style="383" customWidth="1"/>
    <col min="2677" max="2677" width="3.5703125" style="383" customWidth="1"/>
    <col min="2678" max="2678" width="9" style="383" customWidth="1"/>
    <col min="2679" max="2679" width="8.28515625" style="383" customWidth="1"/>
    <col min="2680" max="2680" width="12.140625" style="383" customWidth="1"/>
    <col min="2681" max="2681" width="12" style="383" customWidth="1"/>
    <col min="2682" max="2682" width="3.5703125" style="383" customWidth="1"/>
    <col min="2683" max="2683" width="8.28515625" style="383" customWidth="1"/>
    <col min="2684" max="2684" width="8.140625" style="383" customWidth="1"/>
    <col min="2685" max="2685" width="12.140625" style="383" customWidth="1"/>
    <col min="2686" max="2686" width="11.5703125" style="383" customWidth="1"/>
    <col min="2687" max="2687" width="3.5703125" style="383" customWidth="1"/>
    <col min="2688" max="2689" width="8.28515625" style="383" customWidth="1"/>
    <col min="2690" max="2690" width="12.140625" style="383" customWidth="1"/>
    <col min="2691" max="2691" width="11.5703125" style="383" customWidth="1"/>
    <col min="2692" max="2692" width="3.5703125" style="383" customWidth="1"/>
    <col min="2693" max="2694" width="8.28515625" style="383" customWidth="1"/>
    <col min="2695" max="2695" width="12.140625" style="383" customWidth="1"/>
    <col min="2696" max="2696" width="11.5703125" style="383" customWidth="1"/>
    <col min="2697" max="2697" width="3.5703125" style="383" customWidth="1"/>
    <col min="2698" max="2698" width="8.28515625" style="383" customWidth="1"/>
    <col min="2699" max="2699" width="8.140625" style="383" customWidth="1"/>
    <col min="2700" max="2700" width="12.140625" style="383" customWidth="1"/>
    <col min="2701" max="2701" width="11.5703125" style="383" customWidth="1"/>
    <col min="2702" max="2702" width="3.5703125" style="383" customWidth="1"/>
    <col min="2703" max="2704" width="8.28515625" style="383" customWidth="1"/>
    <col min="2705" max="2705" width="12.140625" style="383" customWidth="1"/>
    <col min="2706" max="2706" width="11.5703125" style="383" customWidth="1"/>
    <col min="2707" max="2707" width="3.5703125" style="383" customWidth="1"/>
    <col min="2708" max="2708" width="8.28515625" style="383" customWidth="1"/>
    <col min="2709" max="2709" width="7.85546875" style="383" customWidth="1"/>
    <col min="2710" max="2710" width="12.140625" style="383" customWidth="1"/>
    <col min="2711" max="2711" width="11.5703125" style="383" customWidth="1"/>
    <col min="2712" max="2712" width="3.5703125" style="383" customWidth="1"/>
    <col min="2713" max="2713" width="8.28515625" style="383" customWidth="1"/>
    <col min="2714" max="2714" width="8.5703125" style="383" customWidth="1"/>
    <col min="2715" max="2715" width="12.140625" style="383" customWidth="1"/>
    <col min="2716" max="2716" width="11.5703125" style="383" customWidth="1"/>
    <col min="2717" max="2717" width="3.5703125" style="383" customWidth="1"/>
    <col min="2718" max="2718" width="8.28515625" style="383" customWidth="1"/>
    <col min="2719" max="2719" width="8.5703125" style="383" customWidth="1"/>
    <col min="2720" max="2720" width="12.140625" style="383" customWidth="1"/>
    <col min="2721" max="2721" width="11.5703125" style="383" customWidth="1"/>
    <col min="2722" max="2722" width="3.5703125" style="383" customWidth="1"/>
    <col min="2723" max="2723" width="8.28515625" style="383" customWidth="1"/>
    <col min="2724" max="2724" width="8.140625" style="383" customWidth="1"/>
    <col min="2725" max="2725" width="12.140625" style="383" customWidth="1"/>
    <col min="2726" max="2726" width="11.5703125" style="383" customWidth="1"/>
    <col min="2727" max="2727" width="3.5703125" style="383" customWidth="1"/>
    <col min="2728" max="2728" width="8.28515625" style="383" customWidth="1"/>
    <col min="2729" max="2729" width="7.7109375" style="383" customWidth="1"/>
    <col min="2730" max="2730" width="12.140625" style="383" customWidth="1"/>
    <col min="2731" max="2731" width="11.5703125" style="383" customWidth="1"/>
    <col min="2732" max="2732" width="3.5703125" style="383" customWidth="1"/>
    <col min="2733" max="2733" width="8.28515625" style="383" customWidth="1"/>
    <col min="2734" max="2734" width="7.7109375" style="383" customWidth="1"/>
    <col min="2735" max="2735" width="12.140625" style="383" customWidth="1"/>
    <col min="2736" max="2736" width="11.5703125" style="383" customWidth="1"/>
    <col min="2737" max="2737" width="3.5703125" style="383" customWidth="1"/>
    <col min="2738" max="2738" width="8.28515625" style="383" customWidth="1"/>
    <col min="2739" max="2739" width="7.7109375" style="383" customWidth="1"/>
    <col min="2740" max="2740" width="12.140625" style="383" customWidth="1"/>
    <col min="2741" max="2741" width="11.5703125" style="383" customWidth="1"/>
    <col min="2742" max="2742" width="3.5703125" style="383" customWidth="1"/>
    <col min="2743" max="2743" width="8.28515625" style="383" customWidth="1"/>
    <col min="2744" max="2744" width="7.7109375" style="383" customWidth="1"/>
    <col min="2745" max="2745" width="12.140625" style="383" customWidth="1"/>
    <col min="2746" max="2746" width="11.5703125" style="383" customWidth="1"/>
    <col min="2747" max="2747" width="3.5703125" style="383" customWidth="1"/>
    <col min="2748" max="2748" width="8.28515625" style="383" customWidth="1"/>
    <col min="2749" max="2749" width="7.7109375" style="383" customWidth="1"/>
    <col min="2750" max="2750" width="12.140625" style="383" customWidth="1"/>
    <col min="2751" max="2751" width="11.5703125" style="383" customWidth="1"/>
    <col min="2752" max="2752" width="3.5703125" style="383" customWidth="1"/>
    <col min="2753" max="2753" width="8.28515625" style="383" customWidth="1"/>
    <col min="2754" max="2754" width="7.7109375" style="383" customWidth="1"/>
    <col min="2755" max="2755" width="12.140625" style="383" customWidth="1"/>
    <col min="2756" max="2756" width="11.5703125" style="383" customWidth="1"/>
    <col min="2757" max="2757" width="3.5703125" style="383" customWidth="1"/>
    <col min="2758" max="2758" width="8.28515625" style="383" customWidth="1"/>
    <col min="2759" max="2759" width="7.7109375" style="383" customWidth="1"/>
    <col min="2760" max="2760" width="12.140625" style="383" customWidth="1"/>
    <col min="2761" max="2761" width="11.5703125" style="383" customWidth="1"/>
    <col min="2762" max="2762" width="3.5703125" style="383" customWidth="1"/>
    <col min="2763" max="2763" width="8.28515625" style="383" customWidth="1"/>
    <col min="2764" max="2764" width="7.7109375" style="383" customWidth="1"/>
    <col min="2765" max="2765" width="12.140625" style="383" customWidth="1"/>
    <col min="2766" max="2766" width="11.5703125" style="383" customWidth="1"/>
    <col min="2767" max="2767" width="3.5703125" style="383" customWidth="1"/>
    <col min="2768" max="2768" width="8.28515625" style="383" customWidth="1"/>
    <col min="2769" max="2769" width="7.7109375" style="383" customWidth="1"/>
    <col min="2770" max="2770" width="12.140625" style="383" customWidth="1"/>
    <col min="2771" max="2771" width="11.5703125" style="383" customWidth="1"/>
    <col min="2772" max="2772" width="3.5703125" style="383" customWidth="1"/>
    <col min="2773" max="2773" width="8.28515625" style="383" customWidth="1"/>
    <col min="2774" max="2774" width="7.7109375" style="383" customWidth="1"/>
    <col min="2775" max="2775" width="12.140625" style="383" customWidth="1"/>
    <col min="2776" max="2776" width="11.5703125" style="383" customWidth="1"/>
    <col min="2777" max="2777" width="3.5703125" style="383" customWidth="1"/>
    <col min="2778" max="2778" width="8.28515625" style="383" customWidth="1"/>
    <col min="2779" max="2779" width="7.7109375" style="383" customWidth="1"/>
    <col min="2780" max="2780" width="12.140625" style="383" customWidth="1"/>
    <col min="2781" max="2781" width="11.5703125" style="383" customWidth="1"/>
    <col min="2782" max="2782" width="3.5703125" style="383" customWidth="1"/>
    <col min="2783" max="2783" width="8.28515625" style="383" customWidth="1"/>
    <col min="2784" max="2784" width="7.7109375" style="383" customWidth="1"/>
    <col min="2785" max="2785" width="12.140625" style="383" customWidth="1"/>
    <col min="2786" max="2786" width="11.5703125" style="383" customWidth="1"/>
    <col min="2787" max="2787" width="3.5703125" style="383" customWidth="1"/>
    <col min="2788" max="2788" width="8.28515625" style="383" customWidth="1"/>
    <col min="2789" max="2789" width="7.7109375" style="383" customWidth="1"/>
    <col min="2790" max="2790" width="12.140625" style="383" customWidth="1"/>
    <col min="2791" max="2791" width="11.5703125" style="383" customWidth="1"/>
    <col min="2792" max="2792" width="3.5703125" style="383" customWidth="1"/>
    <col min="2793" max="2793" width="8.28515625" style="383" customWidth="1"/>
    <col min="2794" max="2794" width="7.7109375" style="383" customWidth="1"/>
    <col min="2795" max="2795" width="12.140625" style="383" customWidth="1"/>
    <col min="2796" max="2796" width="11.5703125" style="383" customWidth="1"/>
    <col min="2797" max="2797" width="3.5703125" style="383" customWidth="1"/>
    <col min="2798" max="2798" width="8.28515625" style="383" customWidth="1"/>
    <col min="2799" max="2799" width="7.7109375" style="383" customWidth="1"/>
    <col min="2800" max="2800" width="12.140625" style="383" customWidth="1"/>
    <col min="2801" max="2801" width="11.5703125" style="383" customWidth="1"/>
    <col min="2802" max="2802" width="3.5703125" style="383" customWidth="1"/>
    <col min="2803" max="2803" width="8.28515625" style="383" customWidth="1"/>
    <col min="2804" max="2804" width="7.7109375" style="383" customWidth="1"/>
    <col min="2805" max="2805" width="12.140625" style="383" customWidth="1"/>
    <col min="2806" max="2806" width="11.5703125" style="383" customWidth="1"/>
    <col min="2807" max="2807" width="3.5703125" style="383" customWidth="1"/>
    <col min="2808" max="2808" width="8.28515625" style="383" customWidth="1"/>
    <col min="2809" max="2809" width="7.7109375" style="383" customWidth="1"/>
    <col min="2810" max="2810" width="12.140625" style="383" customWidth="1"/>
    <col min="2811" max="2811" width="11.5703125" style="383" customWidth="1"/>
    <col min="2812" max="2815" width="11.42578125" style="383"/>
    <col min="2816" max="2816" width="0" style="383" hidden="1" customWidth="1"/>
    <col min="2817" max="2817" width="6.140625" style="383" customWidth="1"/>
    <col min="2818" max="2818" width="4.7109375" style="383" customWidth="1"/>
    <col min="2819" max="2820" width="6.5703125" style="383" customWidth="1"/>
    <col min="2821" max="2821" width="5.28515625" style="383" customWidth="1"/>
    <col min="2822" max="2823" width="7.7109375" style="383" customWidth="1"/>
    <col min="2824" max="2824" width="11.5703125" style="383" customWidth="1"/>
    <col min="2825" max="2825" width="6.85546875" style="383" customWidth="1"/>
    <col min="2826" max="2826" width="54.5703125" style="383" customWidth="1"/>
    <col min="2827" max="2827" width="7.140625" style="383" customWidth="1"/>
    <col min="2828" max="2829" width="7" style="383" customWidth="1"/>
    <col min="2830" max="2830" width="7.5703125" style="383" customWidth="1"/>
    <col min="2831" max="2831" width="7.85546875" style="383" customWidth="1"/>
    <col min="2832" max="2832" width="18" style="383" customWidth="1"/>
    <col min="2833" max="2833" width="4.140625" style="383" customWidth="1"/>
    <col min="2834" max="2834" width="8.85546875" style="383" customWidth="1"/>
    <col min="2835" max="2835" width="10.28515625" style="383" customWidth="1"/>
    <col min="2836" max="2836" width="12" style="383" customWidth="1"/>
    <col min="2837" max="2837" width="10.85546875" style="383" customWidth="1"/>
    <col min="2838" max="2838" width="4.140625" style="383" customWidth="1"/>
    <col min="2839" max="2839" width="8.42578125" style="383" customWidth="1"/>
    <col min="2840" max="2840" width="8.140625" style="383" customWidth="1"/>
    <col min="2841" max="2841" width="12" style="383" customWidth="1"/>
    <col min="2842" max="2842" width="11.42578125" style="383"/>
    <col min="2843" max="2843" width="4.28515625" style="383" customWidth="1"/>
    <col min="2844" max="2844" width="7.28515625" style="383" bestFit="1" customWidth="1"/>
    <col min="2845" max="2845" width="9.28515625" style="383" bestFit="1" customWidth="1"/>
    <col min="2846" max="2847" width="11.7109375" style="383" customWidth="1"/>
    <col min="2848" max="2848" width="4.140625" style="383" customWidth="1"/>
    <col min="2849" max="2849" width="7.28515625" style="383" bestFit="1" customWidth="1"/>
    <col min="2850" max="2850" width="9.28515625" style="383" customWidth="1"/>
    <col min="2851" max="2852" width="12" style="383" customWidth="1"/>
    <col min="2853" max="2853" width="4.140625" style="383" customWidth="1"/>
    <col min="2854" max="2855" width="8.28515625" style="383" customWidth="1"/>
    <col min="2856" max="2856" width="12" style="383" customWidth="1"/>
    <col min="2857" max="2857" width="11.42578125" style="383"/>
    <col min="2858" max="2858" width="4.140625" style="383" customWidth="1"/>
    <col min="2859" max="2859" width="8.42578125" style="383" customWidth="1"/>
    <col min="2860" max="2860" width="8.140625" style="383" customWidth="1"/>
    <col min="2861" max="2861" width="12" style="383" customWidth="1"/>
    <col min="2862" max="2862" width="11.42578125" style="383"/>
    <col min="2863" max="2863" width="4" style="383" customWidth="1"/>
    <col min="2864" max="2864" width="8.85546875" style="383" customWidth="1"/>
    <col min="2865" max="2865" width="8.140625" style="383" customWidth="1"/>
    <col min="2866" max="2866" width="12.140625" style="383" customWidth="1"/>
    <col min="2867" max="2867" width="11.28515625" style="383" customWidth="1"/>
    <col min="2868" max="2868" width="4.28515625" style="383" customWidth="1"/>
    <col min="2869" max="2869" width="8.5703125" style="383" customWidth="1"/>
    <col min="2870" max="2870" width="8" style="383" customWidth="1"/>
    <col min="2871" max="2871" width="11.85546875" style="383" customWidth="1"/>
    <col min="2872" max="2872" width="10.5703125" style="383" customWidth="1"/>
    <col min="2873" max="2873" width="4" style="383" customWidth="1"/>
    <col min="2874" max="2874" width="8.85546875" style="383" bestFit="1" customWidth="1"/>
    <col min="2875" max="2875" width="8.140625" style="383" customWidth="1"/>
    <col min="2876" max="2876" width="12" style="383" customWidth="1"/>
    <col min="2877" max="2877" width="10.5703125" style="383" customWidth="1"/>
    <col min="2878" max="2878" width="3.5703125" style="383" customWidth="1"/>
    <col min="2879" max="2879" width="8.28515625" style="383" customWidth="1"/>
    <col min="2880" max="2880" width="8.7109375" style="383" customWidth="1"/>
    <col min="2881" max="2881" width="12.140625" style="383" customWidth="1"/>
    <col min="2882" max="2882" width="11" style="383" customWidth="1"/>
    <col min="2883" max="2883" width="3.5703125" style="383" customWidth="1"/>
    <col min="2884" max="2884" width="8.5703125" style="383" customWidth="1"/>
    <col min="2885" max="2885" width="7.85546875" style="383" customWidth="1"/>
    <col min="2886" max="2886" width="12.140625" style="383" customWidth="1"/>
    <col min="2887" max="2887" width="11.85546875" style="383" customWidth="1"/>
    <col min="2888" max="2888" width="3.5703125" style="383" customWidth="1"/>
    <col min="2889" max="2889" width="8.42578125" style="383" customWidth="1"/>
    <col min="2890" max="2890" width="7.85546875" style="383" customWidth="1"/>
    <col min="2891" max="2891" width="12.140625" style="383" customWidth="1"/>
    <col min="2892" max="2892" width="12" style="383" customWidth="1"/>
    <col min="2893" max="2893" width="3.5703125" style="383" customWidth="1"/>
    <col min="2894" max="2894" width="8.42578125" style="383" customWidth="1"/>
    <col min="2895" max="2895" width="9" style="383" customWidth="1"/>
    <col min="2896" max="2896" width="12.140625" style="383" customWidth="1"/>
    <col min="2897" max="2897" width="11.85546875" style="383" customWidth="1"/>
    <col min="2898" max="2898" width="3.5703125" style="383" customWidth="1"/>
    <col min="2899" max="2899" width="9" style="383" customWidth="1"/>
    <col min="2900" max="2900" width="8.140625" style="383" customWidth="1"/>
    <col min="2901" max="2901" width="12.140625" style="383" customWidth="1"/>
    <col min="2902" max="2902" width="11.5703125" style="383" customWidth="1"/>
    <col min="2903" max="2903" width="3.5703125" style="383" customWidth="1"/>
    <col min="2904" max="2904" width="8.42578125" style="383" customWidth="1"/>
    <col min="2905" max="2905" width="8.5703125" style="383" customWidth="1"/>
    <col min="2906" max="2906" width="12.140625" style="383" customWidth="1"/>
    <col min="2907" max="2907" width="12.42578125" style="383" customWidth="1"/>
    <col min="2908" max="2908" width="3.5703125" style="383" customWidth="1"/>
    <col min="2909" max="2909" width="8" style="383" customWidth="1"/>
    <col min="2910" max="2910" width="8.140625" style="383" customWidth="1"/>
    <col min="2911" max="2911" width="12.140625" style="383" customWidth="1"/>
    <col min="2912" max="2912" width="11.5703125" style="383" customWidth="1"/>
    <col min="2913" max="2913" width="3.5703125" style="383" customWidth="1"/>
    <col min="2914" max="2914" width="8.85546875" style="383" customWidth="1"/>
    <col min="2915" max="2915" width="8.140625" style="383" customWidth="1"/>
    <col min="2916" max="2916" width="12.140625" style="383" customWidth="1"/>
    <col min="2917" max="2917" width="11.5703125" style="383" customWidth="1"/>
    <col min="2918" max="2918" width="3.5703125" style="383" customWidth="1"/>
    <col min="2919" max="2919" width="9.140625" style="383" customWidth="1"/>
    <col min="2920" max="2920" width="8.5703125" style="383" customWidth="1"/>
    <col min="2921" max="2921" width="12.140625" style="383" customWidth="1"/>
    <col min="2922" max="2922" width="11.42578125" style="383"/>
    <col min="2923" max="2923" width="3.5703125" style="383" customWidth="1"/>
    <col min="2924" max="2924" width="9.140625" style="383" customWidth="1"/>
    <col min="2925" max="2925" width="8.28515625" style="383" customWidth="1"/>
    <col min="2926" max="2926" width="12.140625" style="383" customWidth="1"/>
    <col min="2927" max="2927" width="12.28515625" style="383" customWidth="1"/>
    <col min="2928" max="2928" width="3.5703125" style="383" customWidth="1"/>
    <col min="2929" max="2929" width="9" style="383" customWidth="1"/>
    <col min="2930" max="2930" width="7.85546875" style="383" customWidth="1"/>
    <col min="2931" max="2931" width="12.140625" style="383" customWidth="1"/>
    <col min="2932" max="2932" width="11.85546875" style="383" customWidth="1"/>
    <col min="2933" max="2933" width="3.5703125" style="383" customWidth="1"/>
    <col min="2934" max="2934" width="9" style="383" customWidth="1"/>
    <col min="2935" max="2935" width="8.28515625" style="383" customWidth="1"/>
    <col min="2936" max="2936" width="12.140625" style="383" customWidth="1"/>
    <col min="2937" max="2937" width="12" style="383" customWidth="1"/>
    <col min="2938" max="2938" width="3.5703125" style="383" customWidth="1"/>
    <col min="2939" max="2939" width="8.28515625" style="383" customWidth="1"/>
    <col min="2940" max="2940" width="8.140625" style="383" customWidth="1"/>
    <col min="2941" max="2941" width="12.140625" style="383" customWidth="1"/>
    <col min="2942" max="2942" width="11.5703125" style="383" customWidth="1"/>
    <col min="2943" max="2943" width="3.5703125" style="383" customWidth="1"/>
    <col min="2944" max="2945" width="8.28515625" style="383" customWidth="1"/>
    <col min="2946" max="2946" width="12.140625" style="383" customWidth="1"/>
    <col min="2947" max="2947" width="11.5703125" style="383" customWidth="1"/>
    <col min="2948" max="2948" width="3.5703125" style="383" customWidth="1"/>
    <col min="2949" max="2950" width="8.28515625" style="383" customWidth="1"/>
    <col min="2951" max="2951" width="12.140625" style="383" customWidth="1"/>
    <col min="2952" max="2952" width="11.5703125" style="383" customWidth="1"/>
    <col min="2953" max="2953" width="3.5703125" style="383" customWidth="1"/>
    <col min="2954" max="2954" width="8.28515625" style="383" customWidth="1"/>
    <col min="2955" max="2955" width="8.140625" style="383" customWidth="1"/>
    <col min="2956" max="2956" width="12.140625" style="383" customWidth="1"/>
    <col min="2957" max="2957" width="11.5703125" style="383" customWidth="1"/>
    <col min="2958" max="2958" width="3.5703125" style="383" customWidth="1"/>
    <col min="2959" max="2960" width="8.28515625" style="383" customWidth="1"/>
    <col min="2961" max="2961" width="12.140625" style="383" customWidth="1"/>
    <col min="2962" max="2962" width="11.5703125" style="383" customWidth="1"/>
    <col min="2963" max="2963" width="3.5703125" style="383" customWidth="1"/>
    <col min="2964" max="2964" width="8.28515625" style="383" customWidth="1"/>
    <col min="2965" max="2965" width="7.85546875" style="383" customWidth="1"/>
    <col min="2966" max="2966" width="12.140625" style="383" customWidth="1"/>
    <col min="2967" max="2967" width="11.5703125" style="383" customWidth="1"/>
    <col min="2968" max="2968" width="3.5703125" style="383" customWidth="1"/>
    <col min="2969" max="2969" width="8.28515625" style="383" customWidth="1"/>
    <col min="2970" max="2970" width="8.5703125" style="383" customWidth="1"/>
    <col min="2971" max="2971" width="12.140625" style="383" customWidth="1"/>
    <col min="2972" max="2972" width="11.5703125" style="383" customWidth="1"/>
    <col min="2973" max="2973" width="3.5703125" style="383" customWidth="1"/>
    <col min="2974" max="2974" width="8.28515625" style="383" customWidth="1"/>
    <col min="2975" max="2975" width="8.5703125" style="383" customWidth="1"/>
    <col min="2976" max="2976" width="12.140625" style="383" customWidth="1"/>
    <col min="2977" max="2977" width="11.5703125" style="383" customWidth="1"/>
    <col min="2978" max="2978" width="3.5703125" style="383" customWidth="1"/>
    <col min="2979" max="2979" width="8.28515625" style="383" customWidth="1"/>
    <col min="2980" max="2980" width="8.140625" style="383" customWidth="1"/>
    <col min="2981" max="2981" width="12.140625" style="383" customWidth="1"/>
    <col min="2982" max="2982" width="11.5703125" style="383" customWidth="1"/>
    <col min="2983" max="2983" width="3.5703125" style="383" customWidth="1"/>
    <col min="2984" max="2984" width="8.28515625" style="383" customWidth="1"/>
    <col min="2985" max="2985" width="7.7109375" style="383" customWidth="1"/>
    <col min="2986" max="2986" width="12.140625" style="383" customWidth="1"/>
    <col min="2987" max="2987" width="11.5703125" style="383" customWidth="1"/>
    <col min="2988" max="2988" width="3.5703125" style="383" customWidth="1"/>
    <col min="2989" max="2989" width="8.28515625" style="383" customWidth="1"/>
    <col min="2990" max="2990" width="7.7109375" style="383" customWidth="1"/>
    <col min="2991" max="2991" width="12.140625" style="383" customWidth="1"/>
    <col min="2992" max="2992" width="11.5703125" style="383" customWidth="1"/>
    <col min="2993" max="2993" width="3.5703125" style="383" customWidth="1"/>
    <col min="2994" max="2994" width="8.28515625" style="383" customWidth="1"/>
    <col min="2995" max="2995" width="7.7109375" style="383" customWidth="1"/>
    <col min="2996" max="2996" width="12.140625" style="383" customWidth="1"/>
    <col min="2997" max="2997" width="11.5703125" style="383" customWidth="1"/>
    <col min="2998" max="2998" width="3.5703125" style="383" customWidth="1"/>
    <col min="2999" max="2999" width="8.28515625" style="383" customWidth="1"/>
    <col min="3000" max="3000" width="7.7109375" style="383" customWidth="1"/>
    <col min="3001" max="3001" width="12.140625" style="383" customWidth="1"/>
    <col min="3002" max="3002" width="11.5703125" style="383" customWidth="1"/>
    <col min="3003" max="3003" width="3.5703125" style="383" customWidth="1"/>
    <col min="3004" max="3004" width="8.28515625" style="383" customWidth="1"/>
    <col min="3005" max="3005" width="7.7109375" style="383" customWidth="1"/>
    <col min="3006" max="3006" width="12.140625" style="383" customWidth="1"/>
    <col min="3007" max="3007" width="11.5703125" style="383" customWidth="1"/>
    <col min="3008" max="3008" width="3.5703125" style="383" customWidth="1"/>
    <col min="3009" max="3009" width="8.28515625" style="383" customWidth="1"/>
    <col min="3010" max="3010" width="7.7109375" style="383" customWidth="1"/>
    <col min="3011" max="3011" width="12.140625" style="383" customWidth="1"/>
    <col min="3012" max="3012" width="11.5703125" style="383" customWidth="1"/>
    <col min="3013" max="3013" width="3.5703125" style="383" customWidth="1"/>
    <col min="3014" max="3014" width="8.28515625" style="383" customWidth="1"/>
    <col min="3015" max="3015" width="7.7109375" style="383" customWidth="1"/>
    <col min="3016" max="3016" width="12.140625" style="383" customWidth="1"/>
    <col min="3017" max="3017" width="11.5703125" style="383" customWidth="1"/>
    <col min="3018" max="3018" width="3.5703125" style="383" customWidth="1"/>
    <col min="3019" max="3019" width="8.28515625" style="383" customWidth="1"/>
    <col min="3020" max="3020" width="7.7109375" style="383" customWidth="1"/>
    <col min="3021" max="3021" width="12.140625" style="383" customWidth="1"/>
    <col min="3022" max="3022" width="11.5703125" style="383" customWidth="1"/>
    <col min="3023" max="3023" width="3.5703125" style="383" customWidth="1"/>
    <col min="3024" max="3024" width="8.28515625" style="383" customWidth="1"/>
    <col min="3025" max="3025" width="7.7109375" style="383" customWidth="1"/>
    <col min="3026" max="3026" width="12.140625" style="383" customWidth="1"/>
    <col min="3027" max="3027" width="11.5703125" style="383" customWidth="1"/>
    <col min="3028" max="3028" width="3.5703125" style="383" customWidth="1"/>
    <col min="3029" max="3029" width="8.28515625" style="383" customWidth="1"/>
    <col min="3030" max="3030" width="7.7109375" style="383" customWidth="1"/>
    <col min="3031" max="3031" width="12.140625" style="383" customWidth="1"/>
    <col min="3032" max="3032" width="11.5703125" style="383" customWidth="1"/>
    <col min="3033" max="3033" width="3.5703125" style="383" customWidth="1"/>
    <col min="3034" max="3034" width="8.28515625" style="383" customWidth="1"/>
    <col min="3035" max="3035" width="7.7109375" style="383" customWidth="1"/>
    <col min="3036" max="3036" width="12.140625" style="383" customWidth="1"/>
    <col min="3037" max="3037" width="11.5703125" style="383" customWidth="1"/>
    <col min="3038" max="3038" width="3.5703125" style="383" customWidth="1"/>
    <col min="3039" max="3039" width="8.28515625" style="383" customWidth="1"/>
    <col min="3040" max="3040" width="7.7109375" style="383" customWidth="1"/>
    <col min="3041" max="3041" width="12.140625" style="383" customWidth="1"/>
    <col min="3042" max="3042" width="11.5703125" style="383" customWidth="1"/>
    <col min="3043" max="3043" width="3.5703125" style="383" customWidth="1"/>
    <col min="3044" max="3044" width="8.28515625" style="383" customWidth="1"/>
    <col min="3045" max="3045" width="7.7109375" style="383" customWidth="1"/>
    <col min="3046" max="3046" width="12.140625" style="383" customWidth="1"/>
    <col min="3047" max="3047" width="11.5703125" style="383" customWidth="1"/>
    <col min="3048" max="3048" width="3.5703125" style="383" customWidth="1"/>
    <col min="3049" max="3049" width="8.28515625" style="383" customWidth="1"/>
    <col min="3050" max="3050" width="7.7109375" style="383" customWidth="1"/>
    <col min="3051" max="3051" width="12.140625" style="383" customWidth="1"/>
    <col min="3052" max="3052" width="11.5703125" style="383" customWidth="1"/>
    <col min="3053" max="3053" width="3.5703125" style="383" customWidth="1"/>
    <col min="3054" max="3054" width="8.28515625" style="383" customWidth="1"/>
    <col min="3055" max="3055" width="7.7109375" style="383" customWidth="1"/>
    <col min="3056" max="3056" width="12.140625" style="383" customWidth="1"/>
    <col min="3057" max="3057" width="11.5703125" style="383" customWidth="1"/>
    <col min="3058" max="3058" width="3.5703125" style="383" customWidth="1"/>
    <col min="3059" max="3059" width="8.28515625" style="383" customWidth="1"/>
    <col min="3060" max="3060" width="7.7109375" style="383" customWidth="1"/>
    <col min="3061" max="3061" width="12.140625" style="383" customWidth="1"/>
    <col min="3062" max="3062" width="11.5703125" style="383" customWidth="1"/>
    <col min="3063" max="3063" width="3.5703125" style="383" customWidth="1"/>
    <col min="3064" max="3064" width="8.28515625" style="383" customWidth="1"/>
    <col min="3065" max="3065" width="7.7109375" style="383" customWidth="1"/>
    <col min="3066" max="3066" width="12.140625" style="383" customWidth="1"/>
    <col min="3067" max="3067" width="11.5703125" style="383" customWidth="1"/>
    <col min="3068" max="3071" width="11.42578125" style="383"/>
    <col min="3072" max="3072" width="0" style="383" hidden="1" customWidth="1"/>
    <col min="3073" max="3073" width="6.140625" style="383" customWidth="1"/>
    <col min="3074" max="3074" width="4.7109375" style="383" customWidth="1"/>
    <col min="3075" max="3076" width="6.5703125" style="383" customWidth="1"/>
    <col min="3077" max="3077" width="5.28515625" style="383" customWidth="1"/>
    <col min="3078" max="3079" width="7.7109375" style="383" customWidth="1"/>
    <col min="3080" max="3080" width="11.5703125" style="383" customWidth="1"/>
    <col min="3081" max="3081" width="6.85546875" style="383" customWidth="1"/>
    <col min="3082" max="3082" width="54.5703125" style="383" customWidth="1"/>
    <col min="3083" max="3083" width="7.140625" style="383" customWidth="1"/>
    <col min="3084" max="3085" width="7" style="383" customWidth="1"/>
    <col min="3086" max="3086" width="7.5703125" style="383" customWidth="1"/>
    <col min="3087" max="3087" width="7.85546875" style="383" customWidth="1"/>
    <col min="3088" max="3088" width="18" style="383" customWidth="1"/>
    <col min="3089" max="3089" width="4.140625" style="383" customWidth="1"/>
    <col min="3090" max="3090" width="8.85546875" style="383" customWidth="1"/>
    <col min="3091" max="3091" width="10.28515625" style="383" customWidth="1"/>
    <col min="3092" max="3092" width="12" style="383" customWidth="1"/>
    <col min="3093" max="3093" width="10.85546875" style="383" customWidth="1"/>
    <col min="3094" max="3094" width="4.140625" style="383" customWidth="1"/>
    <col min="3095" max="3095" width="8.42578125" style="383" customWidth="1"/>
    <col min="3096" max="3096" width="8.140625" style="383" customWidth="1"/>
    <col min="3097" max="3097" width="12" style="383" customWidth="1"/>
    <col min="3098" max="3098" width="11.42578125" style="383"/>
    <col min="3099" max="3099" width="4.28515625" style="383" customWidth="1"/>
    <col min="3100" max="3100" width="7.28515625" style="383" bestFit="1" customWidth="1"/>
    <col min="3101" max="3101" width="9.28515625" style="383" bestFit="1" customWidth="1"/>
    <col min="3102" max="3103" width="11.7109375" style="383" customWidth="1"/>
    <col min="3104" max="3104" width="4.140625" style="383" customWidth="1"/>
    <col min="3105" max="3105" width="7.28515625" style="383" bestFit="1" customWidth="1"/>
    <col min="3106" max="3106" width="9.28515625" style="383" customWidth="1"/>
    <col min="3107" max="3108" width="12" style="383" customWidth="1"/>
    <col min="3109" max="3109" width="4.140625" style="383" customWidth="1"/>
    <col min="3110" max="3111" width="8.28515625" style="383" customWidth="1"/>
    <col min="3112" max="3112" width="12" style="383" customWidth="1"/>
    <col min="3113" max="3113" width="11.42578125" style="383"/>
    <col min="3114" max="3114" width="4.140625" style="383" customWidth="1"/>
    <col min="3115" max="3115" width="8.42578125" style="383" customWidth="1"/>
    <col min="3116" max="3116" width="8.140625" style="383" customWidth="1"/>
    <col min="3117" max="3117" width="12" style="383" customWidth="1"/>
    <col min="3118" max="3118" width="11.42578125" style="383"/>
    <col min="3119" max="3119" width="4" style="383" customWidth="1"/>
    <col min="3120" max="3120" width="8.85546875" style="383" customWidth="1"/>
    <col min="3121" max="3121" width="8.140625" style="383" customWidth="1"/>
    <col min="3122" max="3122" width="12.140625" style="383" customWidth="1"/>
    <col min="3123" max="3123" width="11.28515625" style="383" customWidth="1"/>
    <col min="3124" max="3124" width="4.28515625" style="383" customWidth="1"/>
    <col min="3125" max="3125" width="8.5703125" style="383" customWidth="1"/>
    <col min="3126" max="3126" width="8" style="383" customWidth="1"/>
    <col min="3127" max="3127" width="11.85546875" style="383" customWidth="1"/>
    <col min="3128" max="3128" width="10.5703125" style="383" customWidth="1"/>
    <col min="3129" max="3129" width="4" style="383" customWidth="1"/>
    <col min="3130" max="3130" width="8.85546875" style="383" bestFit="1" customWidth="1"/>
    <col min="3131" max="3131" width="8.140625" style="383" customWidth="1"/>
    <col min="3132" max="3132" width="12" style="383" customWidth="1"/>
    <col min="3133" max="3133" width="10.5703125" style="383" customWidth="1"/>
    <col min="3134" max="3134" width="3.5703125" style="383" customWidth="1"/>
    <col min="3135" max="3135" width="8.28515625" style="383" customWidth="1"/>
    <col min="3136" max="3136" width="8.7109375" style="383" customWidth="1"/>
    <col min="3137" max="3137" width="12.140625" style="383" customWidth="1"/>
    <col min="3138" max="3138" width="11" style="383" customWidth="1"/>
    <col min="3139" max="3139" width="3.5703125" style="383" customWidth="1"/>
    <col min="3140" max="3140" width="8.5703125" style="383" customWidth="1"/>
    <col min="3141" max="3141" width="7.85546875" style="383" customWidth="1"/>
    <col min="3142" max="3142" width="12.140625" style="383" customWidth="1"/>
    <col min="3143" max="3143" width="11.85546875" style="383" customWidth="1"/>
    <col min="3144" max="3144" width="3.5703125" style="383" customWidth="1"/>
    <col min="3145" max="3145" width="8.42578125" style="383" customWidth="1"/>
    <col min="3146" max="3146" width="7.85546875" style="383" customWidth="1"/>
    <col min="3147" max="3147" width="12.140625" style="383" customWidth="1"/>
    <col min="3148" max="3148" width="12" style="383" customWidth="1"/>
    <col min="3149" max="3149" width="3.5703125" style="383" customWidth="1"/>
    <col min="3150" max="3150" width="8.42578125" style="383" customWidth="1"/>
    <col min="3151" max="3151" width="9" style="383" customWidth="1"/>
    <col min="3152" max="3152" width="12.140625" style="383" customWidth="1"/>
    <col min="3153" max="3153" width="11.85546875" style="383" customWidth="1"/>
    <col min="3154" max="3154" width="3.5703125" style="383" customWidth="1"/>
    <col min="3155" max="3155" width="9" style="383" customWidth="1"/>
    <col min="3156" max="3156" width="8.140625" style="383" customWidth="1"/>
    <col min="3157" max="3157" width="12.140625" style="383" customWidth="1"/>
    <col min="3158" max="3158" width="11.5703125" style="383" customWidth="1"/>
    <col min="3159" max="3159" width="3.5703125" style="383" customWidth="1"/>
    <col min="3160" max="3160" width="8.42578125" style="383" customWidth="1"/>
    <col min="3161" max="3161" width="8.5703125" style="383" customWidth="1"/>
    <col min="3162" max="3162" width="12.140625" style="383" customWidth="1"/>
    <col min="3163" max="3163" width="12.42578125" style="383" customWidth="1"/>
    <col min="3164" max="3164" width="3.5703125" style="383" customWidth="1"/>
    <col min="3165" max="3165" width="8" style="383" customWidth="1"/>
    <col min="3166" max="3166" width="8.140625" style="383" customWidth="1"/>
    <col min="3167" max="3167" width="12.140625" style="383" customWidth="1"/>
    <col min="3168" max="3168" width="11.5703125" style="383" customWidth="1"/>
    <col min="3169" max="3169" width="3.5703125" style="383" customWidth="1"/>
    <col min="3170" max="3170" width="8.85546875" style="383" customWidth="1"/>
    <col min="3171" max="3171" width="8.140625" style="383" customWidth="1"/>
    <col min="3172" max="3172" width="12.140625" style="383" customWidth="1"/>
    <col min="3173" max="3173" width="11.5703125" style="383" customWidth="1"/>
    <col min="3174" max="3174" width="3.5703125" style="383" customWidth="1"/>
    <col min="3175" max="3175" width="9.140625" style="383" customWidth="1"/>
    <col min="3176" max="3176" width="8.5703125" style="383" customWidth="1"/>
    <col min="3177" max="3177" width="12.140625" style="383" customWidth="1"/>
    <col min="3178" max="3178" width="11.42578125" style="383"/>
    <col min="3179" max="3179" width="3.5703125" style="383" customWidth="1"/>
    <col min="3180" max="3180" width="9.140625" style="383" customWidth="1"/>
    <col min="3181" max="3181" width="8.28515625" style="383" customWidth="1"/>
    <col min="3182" max="3182" width="12.140625" style="383" customWidth="1"/>
    <col min="3183" max="3183" width="12.28515625" style="383" customWidth="1"/>
    <col min="3184" max="3184" width="3.5703125" style="383" customWidth="1"/>
    <col min="3185" max="3185" width="9" style="383" customWidth="1"/>
    <col min="3186" max="3186" width="7.85546875" style="383" customWidth="1"/>
    <col min="3187" max="3187" width="12.140625" style="383" customWidth="1"/>
    <col min="3188" max="3188" width="11.85546875" style="383" customWidth="1"/>
    <col min="3189" max="3189" width="3.5703125" style="383" customWidth="1"/>
    <col min="3190" max="3190" width="9" style="383" customWidth="1"/>
    <col min="3191" max="3191" width="8.28515625" style="383" customWidth="1"/>
    <col min="3192" max="3192" width="12.140625" style="383" customWidth="1"/>
    <col min="3193" max="3193" width="12" style="383" customWidth="1"/>
    <col min="3194" max="3194" width="3.5703125" style="383" customWidth="1"/>
    <col min="3195" max="3195" width="8.28515625" style="383" customWidth="1"/>
    <col min="3196" max="3196" width="8.140625" style="383" customWidth="1"/>
    <col min="3197" max="3197" width="12.140625" style="383" customWidth="1"/>
    <col min="3198" max="3198" width="11.5703125" style="383" customWidth="1"/>
    <col min="3199" max="3199" width="3.5703125" style="383" customWidth="1"/>
    <col min="3200" max="3201" width="8.28515625" style="383" customWidth="1"/>
    <col min="3202" max="3202" width="12.140625" style="383" customWidth="1"/>
    <col min="3203" max="3203" width="11.5703125" style="383" customWidth="1"/>
    <col min="3204" max="3204" width="3.5703125" style="383" customWidth="1"/>
    <col min="3205" max="3206" width="8.28515625" style="383" customWidth="1"/>
    <col min="3207" max="3207" width="12.140625" style="383" customWidth="1"/>
    <col min="3208" max="3208" width="11.5703125" style="383" customWidth="1"/>
    <col min="3209" max="3209" width="3.5703125" style="383" customWidth="1"/>
    <col min="3210" max="3210" width="8.28515625" style="383" customWidth="1"/>
    <col min="3211" max="3211" width="8.140625" style="383" customWidth="1"/>
    <col min="3212" max="3212" width="12.140625" style="383" customWidth="1"/>
    <col min="3213" max="3213" width="11.5703125" style="383" customWidth="1"/>
    <col min="3214" max="3214" width="3.5703125" style="383" customWidth="1"/>
    <col min="3215" max="3216" width="8.28515625" style="383" customWidth="1"/>
    <col min="3217" max="3217" width="12.140625" style="383" customWidth="1"/>
    <col min="3218" max="3218" width="11.5703125" style="383" customWidth="1"/>
    <col min="3219" max="3219" width="3.5703125" style="383" customWidth="1"/>
    <col min="3220" max="3220" width="8.28515625" style="383" customWidth="1"/>
    <col min="3221" max="3221" width="7.85546875" style="383" customWidth="1"/>
    <col min="3222" max="3222" width="12.140625" style="383" customWidth="1"/>
    <col min="3223" max="3223" width="11.5703125" style="383" customWidth="1"/>
    <col min="3224" max="3224" width="3.5703125" style="383" customWidth="1"/>
    <col min="3225" max="3225" width="8.28515625" style="383" customWidth="1"/>
    <col min="3226" max="3226" width="8.5703125" style="383" customWidth="1"/>
    <col min="3227" max="3227" width="12.140625" style="383" customWidth="1"/>
    <col min="3228" max="3228" width="11.5703125" style="383" customWidth="1"/>
    <col min="3229" max="3229" width="3.5703125" style="383" customWidth="1"/>
    <col min="3230" max="3230" width="8.28515625" style="383" customWidth="1"/>
    <col min="3231" max="3231" width="8.5703125" style="383" customWidth="1"/>
    <col min="3232" max="3232" width="12.140625" style="383" customWidth="1"/>
    <col min="3233" max="3233" width="11.5703125" style="383" customWidth="1"/>
    <col min="3234" max="3234" width="3.5703125" style="383" customWidth="1"/>
    <col min="3235" max="3235" width="8.28515625" style="383" customWidth="1"/>
    <col min="3236" max="3236" width="8.140625" style="383" customWidth="1"/>
    <col min="3237" max="3237" width="12.140625" style="383" customWidth="1"/>
    <col min="3238" max="3238" width="11.5703125" style="383" customWidth="1"/>
    <col min="3239" max="3239" width="3.5703125" style="383" customWidth="1"/>
    <col min="3240" max="3240" width="8.28515625" style="383" customWidth="1"/>
    <col min="3241" max="3241" width="7.7109375" style="383" customWidth="1"/>
    <col min="3242" max="3242" width="12.140625" style="383" customWidth="1"/>
    <col min="3243" max="3243" width="11.5703125" style="383" customWidth="1"/>
    <col min="3244" max="3244" width="3.5703125" style="383" customWidth="1"/>
    <col min="3245" max="3245" width="8.28515625" style="383" customWidth="1"/>
    <col min="3246" max="3246" width="7.7109375" style="383" customWidth="1"/>
    <col min="3247" max="3247" width="12.140625" style="383" customWidth="1"/>
    <col min="3248" max="3248" width="11.5703125" style="383" customWidth="1"/>
    <col min="3249" max="3249" width="3.5703125" style="383" customWidth="1"/>
    <col min="3250" max="3250" width="8.28515625" style="383" customWidth="1"/>
    <col min="3251" max="3251" width="7.7109375" style="383" customWidth="1"/>
    <col min="3252" max="3252" width="12.140625" style="383" customWidth="1"/>
    <col min="3253" max="3253" width="11.5703125" style="383" customWidth="1"/>
    <col min="3254" max="3254" width="3.5703125" style="383" customWidth="1"/>
    <col min="3255" max="3255" width="8.28515625" style="383" customWidth="1"/>
    <col min="3256" max="3256" width="7.7109375" style="383" customWidth="1"/>
    <col min="3257" max="3257" width="12.140625" style="383" customWidth="1"/>
    <col min="3258" max="3258" width="11.5703125" style="383" customWidth="1"/>
    <col min="3259" max="3259" width="3.5703125" style="383" customWidth="1"/>
    <col min="3260" max="3260" width="8.28515625" style="383" customWidth="1"/>
    <col min="3261" max="3261" width="7.7109375" style="383" customWidth="1"/>
    <col min="3262" max="3262" width="12.140625" style="383" customWidth="1"/>
    <col min="3263" max="3263" width="11.5703125" style="383" customWidth="1"/>
    <col min="3264" max="3264" width="3.5703125" style="383" customWidth="1"/>
    <col min="3265" max="3265" width="8.28515625" style="383" customWidth="1"/>
    <col min="3266" max="3266" width="7.7109375" style="383" customWidth="1"/>
    <col min="3267" max="3267" width="12.140625" style="383" customWidth="1"/>
    <col min="3268" max="3268" width="11.5703125" style="383" customWidth="1"/>
    <col min="3269" max="3269" width="3.5703125" style="383" customWidth="1"/>
    <col min="3270" max="3270" width="8.28515625" style="383" customWidth="1"/>
    <col min="3271" max="3271" width="7.7109375" style="383" customWidth="1"/>
    <col min="3272" max="3272" width="12.140625" style="383" customWidth="1"/>
    <col min="3273" max="3273" width="11.5703125" style="383" customWidth="1"/>
    <col min="3274" max="3274" width="3.5703125" style="383" customWidth="1"/>
    <col min="3275" max="3275" width="8.28515625" style="383" customWidth="1"/>
    <col min="3276" max="3276" width="7.7109375" style="383" customWidth="1"/>
    <col min="3277" max="3277" width="12.140625" style="383" customWidth="1"/>
    <col min="3278" max="3278" width="11.5703125" style="383" customWidth="1"/>
    <col min="3279" max="3279" width="3.5703125" style="383" customWidth="1"/>
    <col min="3280" max="3280" width="8.28515625" style="383" customWidth="1"/>
    <col min="3281" max="3281" width="7.7109375" style="383" customWidth="1"/>
    <col min="3282" max="3282" width="12.140625" style="383" customWidth="1"/>
    <col min="3283" max="3283" width="11.5703125" style="383" customWidth="1"/>
    <col min="3284" max="3284" width="3.5703125" style="383" customWidth="1"/>
    <col min="3285" max="3285" width="8.28515625" style="383" customWidth="1"/>
    <col min="3286" max="3286" width="7.7109375" style="383" customWidth="1"/>
    <col min="3287" max="3287" width="12.140625" style="383" customWidth="1"/>
    <col min="3288" max="3288" width="11.5703125" style="383" customWidth="1"/>
    <col min="3289" max="3289" width="3.5703125" style="383" customWidth="1"/>
    <col min="3290" max="3290" width="8.28515625" style="383" customWidth="1"/>
    <col min="3291" max="3291" width="7.7109375" style="383" customWidth="1"/>
    <col min="3292" max="3292" width="12.140625" style="383" customWidth="1"/>
    <col min="3293" max="3293" width="11.5703125" style="383" customWidth="1"/>
    <col min="3294" max="3294" width="3.5703125" style="383" customWidth="1"/>
    <col min="3295" max="3295" width="8.28515625" style="383" customWidth="1"/>
    <col min="3296" max="3296" width="7.7109375" style="383" customWidth="1"/>
    <col min="3297" max="3297" width="12.140625" style="383" customWidth="1"/>
    <col min="3298" max="3298" width="11.5703125" style="383" customWidth="1"/>
    <col min="3299" max="3299" width="3.5703125" style="383" customWidth="1"/>
    <col min="3300" max="3300" width="8.28515625" style="383" customWidth="1"/>
    <col min="3301" max="3301" width="7.7109375" style="383" customWidth="1"/>
    <col min="3302" max="3302" width="12.140625" style="383" customWidth="1"/>
    <col min="3303" max="3303" width="11.5703125" style="383" customWidth="1"/>
    <col min="3304" max="3304" width="3.5703125" style="383" customWidth="1"/>
    <col min="3305" max="3305" width="8.28515625" style="383" customWidth="1"/>
    <col min="3306" max="3306" width="7.7109375" style="383" customWidth="1"/>
    <col min="3307" max="3307" width="12.140625" style="383" customWidth="1"/>
    <col min="3308" max="3308" width="11.5703125" style="383" customWidth="1"/>
    <col min="3309" max="3309" width="3.5703125" style="383" customWidth="1"/>
    <col min="3310" max="3310" width="8.28515625" style="383" customWidth="1"/>
    <col min="3311" max="3311" width="7.7109375" style="383" customWidth="1"/>
    <col min="3312" max="3312" width="12.140625" style="383" customWidth="1"/>
    <col min="3313" max="3313" width="11.5703125" style="383" customWidth="1"/>
    <col min="3314" max="3314" width="3.5703125" style="383" customWidth="1"/>
    <col min="3315" max="3315" width="8.28515625" style="383" customWidth="1"/>
    <col min="3316" max="3316" width="7.7109375" style="383" customWidth="1"/>
    <col min="3317" max="3317" width="12.140625" style="383" customWidth="1"/>
    <col min="3318" max="3318" width="11.5703125" style="383" customWidth="1"/>
    <col min="3319" max="3319" width="3.5703125" style="383" customWidth="1"/>
    <col min="3320" max="3320" width="8.28515625" style="383" customWidth="1"/>
    <col min="3321" max="3321" width="7.7109375" style="383" customWidth="1"/>
    <col min="3322" max="3322" width="12.140625" style="383" customWidth="1"/>
    <col min="3323" max="3323" width="11.5703125" style="383" customWidth="1"/>
    <col min="3324" max="3327" width="11.42578125" style="383"/>
    <col min="3328" max="3328" width="0" style="383" hidden="1" customWidth="1"/>
    <col min="3329" max="3329" width="6.140625" style="383" customWidth="1"/>
    <col min="3330" max="3330" width="4.7109375" style="383" customWidth="1"/>
    <col min="3331" max="3332" width="6.5703125" style="383" customWidth="1"/>
    <col min="3333" max="3333" width="5.28515625" style="383" customWidth="1"/>
    <col min="3334" max="3335" width="7.7109375" style="383" customWidth="1"/>
    <col min="3336" max="3336" width="11.5703125" style="383" customWidth="1"/>
    <col min="3337" max="3337" width="6.85546875" style="383" customWidth="1"/>
    <col min="3338" max="3338" width="54.5703125" style="383" customWidth="1"/>
    <col min="3339" max="3339" width="7.140625" style="383" customWidth="1"/>
    <col min="3340" max="3341" width="7" style="383" customWidth="1"/>
    <col min="3342" max="3342" width="7.5703125" style="383" customWidth="1"/>
    <col min="3343" max="3343" width="7.85546875" style="383" customWidth="1"/>
    <col min="3344" max="3344" width="18" style="383" customWidth="1"/>
    <col min="3345" max="3345" width="4.140625" style="383" customWidth="1"/>
    <col min="3346" max="3346" width="8.85546875" style="383" customWidth="1"/>
    <col min="3347" max="3347" width="10.28515625" style="383" customWidth="1"/>
    <col min="3348" max="3348" width="12" style="383" customWidth="1"/>
    <col min="3349" max="3349" width="10.85546875" style="383" customWidth="1"/>
    <col min="3350" max="3350" width="4.140625" style="383" customWidth="1"/>
    <col min="3351" max="3351" width="8.42578125" style="383" customWidth="1"/>
    <col min="3352" max="3352" width="8.140625" style="383" customWidth="1"/>
    <col min="3353" max="3353" width="12" style="383" customWidth="1"/>
    <col min="3354" max="3354" width="11.42578125" style="383"/>
    <col min="3355" max="3355" width="4.28515625" style="383" customWidth="1"/>
    <col min="3356" max="3356" width="7.28515625" style="383" bestFit="1" customWidth="1"/>
    <col min="3357" max="3357" width="9.28515625" style="383" bestFit="1" customWidth="1"/>
    <col min="3358" max="3359" width="11.7109375" style="383" customWidth="1"/>
    <col min="3360" max="3360" width="4.140625" style="383" customWidth="1"/>
    <col min="3361" max="3361" width="7.28515625" style="383" bestFit="1" customWidth="1"/>
    <col min="3362" max="3362" width="9.28515625" style="383" customWidth="1"/>
    <col min="3363" max="3364" width="12" style="383" customWidth="1"/>
    <col min="3365" max="3365" width="4.140625" style="383" customWidth="1"/>
    <col min="3366" max="3367" width="8.28515625" style="383" customWidth="1"/>
    <col min="3368" max="3368" width="12" style="383" customWidth="1"/>
    <col min="3369" max="3369" width="11.42578125" style="383"/>
    <col min="3370" max="3370" width="4.140625" style="383" customWidth="1"/>
    <col min="3371" max="3371" width="8.42578125" style="383" customWidth="1"/>
    <col min="3372" max="3372" width="8.140625" style="383" customWidth="1"/>
    <col min="3373" max="3373" width="12" style="383" customWidth="1"/>
    <col min="3374" max="3374" width="11.42578125" style="383"/>
    <col min="3375" max="3375" width="4" style="383" customWidth="1"/>
    <col min="3376" max="3376" width="8.85546875" style="383" customWidth="1"/>
    <col min="3377" max="3377" width="8.140625" style="383" customWidth="1"/>
    <col min="3378" max="3378" width="12.140625" style="383" customWidth="1"/>
    <col min="3379" max="3379" width="11.28515625" style="383" customWidth="1"/>
    <col min="3380" max="3380" width="4.28515625" style="383" customWidth="1"/>
    <col min="3381" max="3381" width="8.5703125" style="383" customWidth="1"/>
    <col min="3382" max="3382" width="8" style="383" customWidth="1"/>
    <col min="3383" max="3383" width="11.85546875" style="383" customWidth="1"/>
    <col min="3384" max="3384" width="10.5703125" style="383" customWidth="1"/>
    <col min="3385" max="3385" width="4" style="383" customWidth="1"/>
    <col min="3386" max="3386" width="8.85546875" style="383" bestFit="1" customWidth="1"/>
    <col min="3387" max="3387" width="8.140625" style="383" customWidth="1"/>
    <col min="3388" max="3388" width="12" style="383" customWidth="1"/>
    <col min="3389" max="3389" width="10.5703125" style="383" customWidth="1"/>
    <col min="3390" max="3390" width="3.5703125" style="383" customWidth="1"/>
    <col min="3391" max="3391" width="8.28515625" style="383" customWidth="1"/>
    <col min="3392" max="3392" width="8.7109375" style="383" customWidth="1"/>
    <col min="3393" max="3393" width="12.140625" style="383" customWidth="1"/>
    <col min="3394" max="3394" width="11" style="383" customWidth="1"/>
    <col min="3395" max="3395" width="3.5703125" style="383" customWidth="1"/>
    <col min="3396" max="3396" width="8.5703125" style="383" customWidth="1"/>
    <col min="3397" max="3397" width="7.85546875" style="383" customWidth="1"/>
    <col min="3398" max="3398" width="12.140625" style="383" customWidth="1"/>
    <col min="3399" max="3399" width="11.85546875" style="383" customWidth="1"/>
    <col min="3400" max="3400" width="3.5703125" style="383" customWidth="1"/>
    <col min="3401" max="3401" width="8.42578125" style="383" customWidth="1"/>
    <col min="3402" max="3402" width="7.85546875" style="383" customWidth="1"/>
    <col min="3403" max="3403" width="12.140625" style="383" customWidth="1"/>
    <col min="3404" max="3404" width="12" style="383" customWidth="1"/>
    <col min="3405" max="3405" width="3.5703125" style="383" customWidth="1"/>
    <col min="3406" max="3406" width="8.42578125" style="383" customWidth="1"/>
    <col min="3407" max="3407" width="9" style="383" customWidth="1"/>
    <col min="3408" max="3408" width="12.140625" style="383" customWidth="1"/>
    <col min="3409" max="3409" width="11.85546875" style="383" customWidth="1"/>
    <col min="3410" max="3410" width="3.5703125" style="383" customWidth="1"/>
    <col min="3411" max="3411" width="9" style="383" customWidth="1"/>
    <col min="3412" max="3412" width="8.140625" style="383" customWidth="1"/>
    <col min="3413" max="3413" width="12.140625" style="383" customWidth="1"/>
    <col min="3414" max="3414" width="11.5703125" style="383" customWidth="1"/>
    <col min="3415" max="3415" width="3.5703125" style="383" customWidth="1"/>
    <col min="3416" max="3416" width="8.42578125" style="383" customWidth="1"/>
    <col min="3417" max="3417" width="8.5703125" style="383" customWidth="1"/>
    <col min="3418" max="3418" width="12.140625" style="383" customWidth="1"/>
    <col min="3419" max="3419" width="12.42578125" style="383" customWidth="1"/>
    <col min="3420" max="3420" width="3.5703125" style="383" customWidth="1"/>
    <col min="3421" max="3421" width="8" style="383" customWidth="1"/>
    <col min="3422" max="3422" width="8.140625" style="383" customWidth="1"/>
    <col min="3423" max="3423" width="12.140625" style="383" customWidth="1"/>
    <col min="3424" max="3424" width="11.5703125" style="383" customWidth="1"/>
    <col min="3425" max="3425" width="3.5703125" style="383" customWidth="1"/>
    <col min="3426" max="3426" width="8.85546875" style="383" customWidth="1"/>
    <col min="3427" max="3427" width="8.140625" style="383" customWidth="1"/>
    <col min="3428" max="3428" width="12.140625" style="383" customWidth="1"/>
    <col min="3429" max="3429" width="11.5703125" style="383" customWidth="1"/>
    <col min="3430" max="3430" width="3.5703125" style="383" customWidth="1"/>
    <col min="3431" max="3431" width="9.140625" style="383" customWidth="1"/>
    <col min="3432" max="3432" width="8.5703125" style="383" customWidth="1"/>
    <col min="3433" max="3433" width="12.140625" style="383" customWidth="1"/>
    <col min="3434" max="3434" width="11.42578125" style="383"/>
    <col min="3435" max="3435" width="3.5703125" style="383" customWidth="1"/>
    <col min="3436" max="3436" width="9.140625" style="383" customWidth="1"/>
    <col min="3437" max="3437" width="8.28515625" style="383" customWidth="1"/>
    <col min="3438" max="3438" width="12.140625" style="383" customWidth="1"/>
    <col min="3439" max="3439" width="12.28515625" style="383" customWidth="1"/>
    <col min="3440" max="3440" width="3.5703125" style="383" customWidth="1"/>
    <col min="3441" max="3441" width="9" style="383" customWidth="1"/>
    <col min="3442" max="3442" width="7.85546875" style="383" customWidth="1"/>
    <col min="3443" max="3443" width="12.140625" style="383" customWidth="1"/>
    <col min="3444" max="3444" width="11.85546875" style="383" customWidth="1"/>
    <col min="3445" max="3445" width="3.5703125" style="383" customWidth="1"/>
    <col min="3446" max="3446" width="9" style="383" customWidth="1"/>
    <col min="3447" max="3447" width="8.28515625" style="383" customWidth="1"/>
    <col min="3448" max="3448" width="12.140625" style="383" customWidth="1"/>
    <col min="3449" max="3449" width="12" style="383" customWidth="1"/>
    <col min="3450" max="3450" width="3.5703125" style="383" customWidth="1"/>
    <col min="3451" max="3451" width="8.28515625" style="383" customWidth="1"/>
    <col min="3452" max="3452" width="8.140625" style="383" customWidth="1"/>
    <col min="3453" max="3453" width="12.140625" style="383" customWidth="1"/>
    <col min="3454" max="3454" width="11.5703125" style="383" customWidth="1"/>
    <col min="3455" max="3455" width="3.5703125" style="383" customWidth="1"/>
    <col min="3456" max="3457" width="8.28515625" style="383" customWidth="1"/>
    <col min="3458" max="3458" width="12.140625" style="383" customWidth="1"/>
    <col min="3459" max="3459" width="11.5703125" style="383" customWidth="1"/>
    <col min="3460" max="3460" width="3.5703125" style="383" customWidth="1"/>
    <col min="3461" max="3462" width="8.28515625" style="383" customWidth="1"/>
    <col min="3463" max="3463" width="12.140625" style="383" customWidth="1"/>
    <col min="3464" max="3464" width="11.5703125" style="383" customWidth="1"/>
    <col min="3465" max="3465" width="3.5703125" style="383" customWidth="1"/>
    <col min="3466" max="3466" width="8.28515625" style="383" customWidth="1"/>
    <col min="3467" max="3467" width="8.140625" style="383" customWidth="1"/>
    <col min="3468" max="3468" width="12.140625" style="383" customWidth="1"/>
    <col min="3469" max="3469" width="11.5703125" style="383" customWidth="1"/>
    <col min="3470" max="3470" width="3.5703125" style="383" customWidth="1"/>
    <col min="3471" max="3472" width="8.28515625" style="383" customWidth="1"/>
    <col min="3473" max="3473" width="12.140625" style="383" customWidth="1"/>
    <col min="3474" max="3474" width="11.5703125" style="383" customWidth="1"/>
    <col min="3475" max="3475" width="3.5703125" style="383" customWidth="1"/>
    <col min="3476" max="3476" width="8.28515625" style="383" customWidth="1"/>
    <col min="3477" max="3477" width="7.85546875" style="383" customWidth="1"/>
    <col min="3478" max="3478" width="12.140625" style="383" customWidth="1"/>
    <col min="3479" max="3479" width="11.5703125" style="383" customWidth="1"/>
    <col min="3480" max="3480" width="3.5703125" style="383" customWidth="1"/>
    <col min="3481" max="3481" width="8.28515625" style="383" customWidth="1"/>
    <col min="3482" max="3482" width="8.5703125" style="383" customWidth="1"/>
    <col min="3483" max="3483" width="12.140625" style="383" customWidth="1"/>
    <col min="3484" max="3484" width="11.5703125" style="383" customWidth="1"/>
    <col min="3485" max="3485" width="3.5703125" style="383" customWidth="1"/>
    <col min="3486" max="3486" width="8.28515625" style="383" customWidth="1"/>
    <col min="3487" max="3487" width="8.5703125" style="383" customWidth="1"/>
    <col min="3488" max="3488" width="12.140625" style="383" customWidth="1"/>
    <col min="3489" max="3489" width="11.5703125" style="383" customWidth="1"/>
    <col min="3490" max="3490" width="3.5703125" style="383" customWidth="1"/>
    <col min="3491" max="3491" width="8.28515625" style="383" customWidth="1"/>
    <col min="3492" max="3492" width="8.140625" style="383" customWidth="1"/>
    <col min="3493" max="3493" width="12.140625" style="383" customWidth="1"/>
    <col min="3494" max="3494" width="11.5703125" style="383" customWidth="1"/>
    <col min="3495" max="3495" width="3.5703125" style="383" customWidth="1"/>
    <col min="3496" max="3496" width="8.28515625" style="383" customWidth="1"/>
    <col min="3497" max="3497" width="7.7109375" style="383" customWidth="1"/>
    <col min="3498" max="3498" width="12.140625" style="383" customWidth="1"/>
    <col min="3499" max="3499" width="11.5703125" style="383" customWidth="1"/>
    <col min="3500" max="3500" width="3.5703125" style="383" customWidth="1"/>
    <col min="3501" max="3501" width="8.28515625" style="383" customWidth="1"/>
    <col min="3502" max="3502" width="7.7109375" style="383" customWidth="1"/>
    <col min="3503" max="3503" width="12.140625" style="383" customWidth="1"/>
    <col min="3504" max="3504" width="11.5703125" style="383" customWidth="1"/>
    <col min="3505" max="3505" width="3.5703125" style="383" customWidth="1"/>
    <col min="3506" max="3506" width="8.28515625" style="383" customWidth="1"/>
    <col min="3507" max="3507" width="7.7109375" style="383" customWidth="1"/>
    <col min="3508" max="3508" width="12.140625" style="383" customWidth="1"/>
    <col min="3509" max="3509" width="11.5703125" style="383" customWidth="1"/>
    <col min="3510" max="3510" width="3.5703125" style="383" customWidth="1"/>
    <col min="3511" max="3511" width="8.28515625" style="383" customWidth="1"/>
    <col min="3512" max="3512" width="7.7109375" style="383" customWidth="1"/>
    <col min="3513" max="3513" width="12.140625" style="383" customWidth="1"/>
    <col min="3514" max="3514" width="11.5703125" style="383" customWidth="1"/>
    <col min="3515" max="3515" width="3.5703125" style="383" customWidth="1"/>
    <col min="3516" max="3516" width="8.28515625" style="383" customWidth="1"/>
    <col min="3517" max="3517" width="7.7109375" style="383" customWidth="1"/>
    <col min="3518" max="3518" width="12.140625" style="383" customWidth="1"/>
    <col min="3519" max="3519" width="11.5703125" style="383" customWidth="1"/>
    <col min="3520" max="3520" width="3.5703125" style="383" customWidth="1"/>
    <col min="3521" max="3521" width="8.28515625" style="383" customWidth="1"/>
    <col min="3522" max="3522" width="7.7109375" style="383" customWidth="1"/>
    <col min="3523" max="3523" width="12.140625" style="383" customWidth="1"/>
    <col min="3524" max="3524" width="11.5703125" style="383" customWidth="1"/>
    <col min="3525" max="3525" width="3.5703125" style="383" customWidth="1"/>
    <col min="3526" max="3526" width="8.28515625" style="383" customWidth="1"/>
    <col min="3527" max="3527" width="7.7109375" style="383" customWidth="1"/>
    <col min="3528" max="3528" width="12.140625" style="383" customWidth="1"/>
    <col min="3529" max="3529" width="11.5703125" style="383" customWidth="1"/>
    <col min="3530" max="3530" width="3.5703125" style="383" customWidth="1"/>
    <col min="3531" max="3531" width="8.28515625" style="383" customWidth="1"/>
    <col min="3532" max="3532" width="7.7109375" style="383" customWidth="1"/>
    <col min="3533" max="3533" width="12.140625" style="383" customWidth="1"/>
    <col min="3534" max="3534" width="11.5703125" style="383" customWidth="1"/>
    <col min="3535" max="3535" width="3.5703125" style="383" customWidth="1"/>
    <col min="3536" max="3536" width="8.28515625" style="383" customWidth="1"/>
    <col min="3537" max="3537" width="7.7109375" style="383" customWidth="1"/>
    <col min="3538" max="3538" width="12.140625" style="383" customWidth="1"/>
    <col min="3539" max="3539" width="11.5703125" style="383" customWidth="1"/>
    <col min="3540" max="3540" width="3.5703125" style="383" customWidth="1"/>
    <col min="3541" max="3541" width="8.28515625" style="383" customWidth="1"/>
    <col min="3542" max="3542" width="7.7109375" style="383" customWidth="1"/>
    <col min="3543" max="3543" width="12.140625" style="383" customWidth="1"/>
    <col min="3544" max="3544" width="11.5703125" style="383" customWidth="1"/>
    <col min="3545" max="3545" width="3.5703125" style="383" customWidth="1"/>
    <col min="3546" max="3546" width="8.28515625" style="383" customWidth="1"/>
    <col min="3547" max="3547" width="7.7109375" style="383" customWidth="1"/>
    <col min="3548" max="3548" width="12.140625" style="383" customWidth="1"/>
    <col min="3549" max="3549" width="11.5703125" style="383" customWidth="1"/>
    <col min="3550" max="3550" width="3.5703125" style="383" customWidth="1"/>
    <col min="3551" max="3551" width="8.28515625" style="383" customWidth="1"/>
    <col min="3552" max="3552" width="7.7109375" style="383" customWidth="1"/>
    <col min="3553" max="3553" width="12.140625" style="383" customWidth="1"/>
    <col min="3554" max="3554" width="11.5703125" style="383" customWidth="1"/>
    <col min="3555" max="3555" width="3.5703125" style="383" customWidth="1"/>
    <col min="3556" max="3556" width="8.28515625" style="383" customWidth="1"/>
    <col min="3557" max="3557" width="7.7109375" style="383" customWidth="1"/>
    <col min="3558" max="3558" width="12.140625" style="383" customWidth="1"/>
    <col min="3559" max="3559" width="11.5703125" style="383" customWidth="1"/>
    <col min="3560" max="3560" width="3.5703125" style="383" customWidth="1"/>
    <col min="3561" max="3561" width="8.28515625" style="383" customWidth="1"/>
    <col min="3562" max="3562" width="7.7109375" style="383" customWidth="1"/>
    <col min="3563" max="3563" width="12.140625" style="383" customWidth="1"/>
    <col min="3564" max="3564" width="11.5703125" style="383" customWidth="1"/>
    <col min="3565" max="3565" width="3.5703125" style="383" customWidth="1"/>
    <col min="3566" max="3566" width="8.28515625" style="383" customWidth="1"/>
    <col min="3567" max="3567" width="7.7109375" style="383" customWidth="1"/>
    <col min="3568" max="3568" width="12.140625" style="383" customWidth="1"/>
    <col min="3569" max="3569" width="11.5703125" style="383" customWidth="1"/>
    <col min="3570" max="3570" width="3.5703125" style="383" customWidth="1"/>
    <col min="3571" max="3571" width="8.28515625" style="383" customWidth="1"/>
    <col min="3572" max="3572" width="7.7109375" style="383" customWidth="1"/>
    <col min="3573" max="3573" width="12.140625" style="383" customWidth="1"/>
    <col min="3574" max="3574" width="11.5703125" style="383" customWidth="1"/>
    <col min="3575" max="3575" width="3.5703125" style="383" customWidth="1"/>
    <col min="3576" max="3576" width="8.28515625" style="383" customWidth="1"/>
    <col min="3577" max="3577" width="7.7109375" style="383" customWidth="1"/>
    <col min="3578" max="3578" width="12.140625" style="383" customWidth="1"/>
    <col min="3579" max="3579" width="11.5703125" style="383" customWidth="1"/>
    <col min="3580" max="3583" width="11.42578125" style="383"/>
    <col min="3584" max="3584" width="0" style="383" hidden="1" customWidth="1"/>
    <col min="3585" max="3585" width="6.140625" style="383" customWidth="1"/>
    <col min="3586" max="3586" width="4.7109375" style="383" customWidth="1"/>
    <col min="3587" max="3588" width="6.5703125" style="383" customWidth="1"/>
    <col min="3589" max="3589" width="5.28515625" style="383" customWidth="1"/>
    <col min="3590" max="3591" width="7.7109375" style="383" customWidth="1"/>
    <col min="3592" max="3592" width="11.5703125" style="383" customWidth="1"/>
    <col min="3593" max="3593" width="6.85546875" style="383" customWidth="1"/>
    <col min="3594" max="3594" width="54.5703125" style="383" customWidth="1"/>
    <col min="3595" max="3595" width="7.140625" style="383" customWidth="1"/>
    <col min="3596" max="3597" width="7" style="383" customWidth="1"/>
    <col min="3598" max="3598" width="7.5703125" style="383" customWidth="1"/>
    <col min="3599" max="3599" width="7.85546875" style="383" customWidth="1"/>
    <col min="3600" max="3600" width="18" style="383" customWidth="1"/>
    <col min="3601" max="3601" width="4.140625" style="383" customWidth="1"/>
    <col min="3602" max="3602" width="8.85546875" style="383" customWidth="1"/>
    <col min="3603" max="3603" width="10.28515625" style="383" customWidth="1"/>
    <col min="3604" max="3604" width="12" style="383" customWidth="1"/>
    <col min="3605" max="3605" width="10.85546875" style="383" customWidth="1"/>
    <col min="3606" max="3606" width="4.140625" style="383" customWidth="1"/>
    <col min="3607" max="3607" width="8.42578125" style="383" customWidth="1"/>
    <col min="3608" max="3608" width="8.140625" style="383" customWidth="1"/>
    <col min="3609" max="3609" width="12" style="383" customWidth="1"/>
    <col min="3610" max="3610" width="11.42578125" style="383"/>
    <col min="3611" max="3611" width="4.28515625" style="383" customWidth="1"/>
    <col min="3612" max="3612" width="7.28515625" style="383" bestFit="1" customWidth="1"/>
    <col min="3613" max="3613" width="9.28515625" style="383" bestFit="1" customWidth="1"/>
    <col min="3614" max="3615" width="11.7109375" style="383" customWidth="1"/>
    <col min="3616" max="3616" width="4.140625" style="383" customWidth="1"/>
    <col min="3617" max="3617" width="7.28515625" style="383" bestFit="1" customWidth="1"/>
    <col min="3618" max="3618" width="9.28515625" style="383" customWidth="1"/>
    <col min="3619" max="3620" width="12" style="383" customWidth="1"/>
    <col min="3621" max="3621" width="4.140625" style="383" customWidth="1"/>
    <col min="3622" max="3623" width="8.28515625" style="383" customWidth="1"/>
    <col min="3624" max="3624" width="12" style="383" customWidth="1"/>
    <col min="3625" max="3625" width="11.42578125" style="383"/>
    <col min="3626" max="3626" width="4.140625" style="383" customWidth="1"/>
    <col min="3627" max="3627" width="8.42578125" style="383" customWidth="1"/>
    <col min="3628" max="3628" width="8.140625" style="383" customWidth="1"/>
    <col min="3629" max="3629" width="12" style="383" customWidth="1"/>
    <col min="3630" max="3630" width="11.42578125" style="383"/>
    <col min="3631" max="3631" width="4" style="383" customWidth="1"/>
    <col min="3632" max="3632" width="8.85546875" style="383" customWidth="1"/>
    <col min="3633" max="3633" width="8.140625" style="383" customWidth="1"/>
    <col min="3634" max="3634" width="12.140625" style="383" customWidth="1"/>
    <col min="3635" max="3635" width="11.28515625" style="383" customWidth="1"/>
    <col min="3636" max="3636" width="4.28515625" style="383" customWidth="1"/>
    <col min="3637" max="3637" width="8.5703125" style="383" customWidth="1"/>
    <col min="3638" max="3638" width="8" style="383" customWidth="1"/>
    <col min="3639" max="3639" width="11.85546875" style="383" customWidth="1"/>
    <col min="3640" max="3640" width="10.5703125" style="383" customWidth="1"/>
    <col min="3641" max="3641" width="4" style="383" customWidth="1"/>
    <col min="3642" max="3642" width="8.85546875" style="383" bestFit="1" customWidth="1"/>
    <col min="3643" max="3643" width="8.140625" style="383" customWidth="1"/>
    <col min="3644" max="3644" width="12" style="383" customWidth="1"/>
    <col min="3645" max="3645" width="10.5703125" style="383" customWidth="1"/>
    <col min="3646" max="3646" width="3.5703125" style="383" customWidth="1"/>
    <col min="3647" max="3647" width="8.28515625" style="383" customWidth="1"/>
    <col min="3648" max="3648" width="8.7109375" style="383" customWidth="1"/>
    <col min="3649" max="3649" width="12.140625" style="383" customWidth="1"/>
    <col min="3650" max="3650" width="11" style="383" customWidth="1"/>
    <col min="3651" max="3651" width="3.5703125" style="383" customWidth="1"/>
    <col min="3652" max="3652" width="8.5703125" style="383" customWidth="1"/>
    <col min="3653" max="3653" width="7.85546875" style="383" customWidth="1"/>
    <col min="3654" max="3654" width="12.140625" style="383" customWidth="1"/>
    <col min="3655" max="3655" width="11.85546875" style="383" customWidth="1"/>
    <col min="3656" max="3656" width="3.5703125" style="383" customWidth="1"/>
    <col min="3657" max="3657" width="8.42578125" style="383" customWidth="1"/>
    <col min="3658" max="3658" width="7.85546875" style="383" customWidth="1"/>
    <col min="3659" max="3659" width="12.140625" style="383" customWidth="1"/>
    <col min="3660" max="3660" width="12" style="383" customWidth="1"/>
    <col min="3661" max="3661" width="3.5703125" style="383" customWidth="1"/>
    <col min="3662" max="3662" width="8.42578125" style="383" customWidth="1"/>
    <col min="3663" max="3663" width="9" style="383" customWidth="1"/>
    <col min="3664" max="3664" width="12.140625" style="383" customWidth="1"/>
    <col min="3665" max="3665" width="11.85546875" style="383" customWidth="1"/>
    <col min="3666" max="3666" width="3.5703125" style="383" customWidth="1"/>
    <col min="3667" max="3667" width="9" style="383" customWidth="1"/>
    <col min="3668" max="3668" width="8.140625" style="383" customWidth="1"/>
    <col min="3669" max="3669" width="12.140625" style="383" customWidth="1"/>
    <col min="3670" max="3670" width="11.5703125" style="383" customWidth="1"/>
    <col min="3671" max="3671" width="3.5703125" style="383" customWidth="1"/>
    <col min="3672" max="3672" width="8.42578125" style="383" customWidth="1"/>
    <col min="3673" max="3673" width="8.5703125" style="383" customWidth="1"/>
    <col min="3674" max="3674" width="12.140625" style="383" customWidth="1"/>
    <col min="3675" max="3675" width="12.42578125" style="383" customWidth="1"/>
    <col min="3676" max="3676" width="3.5703125" style="383" customWidth="1"/>
    <col min="3677" max="3677" width="8" style="383" customWidth="1"/>
    <col min="3678" max="3678" width="8.140625" style="383" customWidth="1"/>
    <col min="3679" max="3679" width="12.140625" style="383" customWidth="1"/>
    <col min="3680" max="3680" width="11.5703125" style="383" customWidth="1"/>
    <col min="3681" max="3681" width="3.5703125" style="383" customWidth="1"/>
    <col min="3682" max="3682" width="8.85546875" style="383" customWidth="1"/>
    <col min="3683" max="3683" width="8.140625" style="383" customWidth="1"/>
    <col min="3684" max="3684" width="12.140625" style="383" customWidth="1"/>
    <col min="3685" max="3685" width="11.5703125" style="383" customWidth="1"/>
    <col min="3686" max="3686" width="3.5703125" style="383" customWidth="1"/>
    <col min="3687" max="3687" width="9.140625" style="383" customWidth="1"/>
    <col min="3688" max="3688" width="8.5703125" style="383" customWidth="1"/>
    <col min="3689" max="3689" width="12.140625" style="383" customWidth="1"/>
    <col min="3690" max="3690" width="11.42578125" style="383"/>
    <col min="3691" max="3691" width="3.5703125" style="383" customWidth="1"/>
    <col min="3692" max="3692" width="9.140625" style="383" customWidth="1"/>
    <col min="3693" max="3693" width="8.28515625" style="383" customWidth="1"/>
    <col min="3694" max="3694" width="12.140625" style="383" customWidth="1"/>
    <col min="3695" max="3695" width="12.28515625" style="383" customWidth="1"/>
    <col min="3696" max="3696" width="3.5703125" style="383" customWidth="1"/>
    <col min="3697" max="3697" width="9" style="383" customWidth="1"/>
    <col min="3698" max="3698" width="7.85546875" style="383" customWidth="1"/>
    <col min="3699" max="3699" width="12.140625" style="383" customWidth="1"/>
    <col min="3700" max="3700" width="11.85546875" style="383" customWidth="1"/>
    <col min="3701" max="3701" width="3.5703125" style="383" customWidth="1"/>
    <col min="3702" max="3702" width="9" style="383" customWidth="1"/>
    <col min="3703" max="3703" width="8.28515625" style="383" customWidth="1"/>
    <col min="3704" max="3704" width="12.140625" style="383" customWidth="1"/>
    <col min="3705" max="3705" width="12" style="383" customWidth="1"/>
    <col min="3706" max="3706" width="3.5703125" style="383" customWidth="1"/>
    <col min="3707" max="3707" width="8.28515625" style="383" customWidth="1"/>
    <col min="3708" max="3708" width="8.140625" style="383" customWidth="1"/>
    <col min="3709" max="3709" width="12.140625" style="383" customWidth="1"/>
    <col min="3710" max="3710" width="11.5703125" style="383" customWidth="1"/>
    <col min="3711" max="3711" width="3.5703125" style="383" customWidth="1"/>
    <col min="3712" max="3713" width="8.28515625" style="383" customWidth="1"/>
    <col min="3714" max="3714" width="12.140625" style="383" customWidth="1"/>
    <col min="3715" max="3715" width="11.5703125" style="383" customWidth="1"/>
    <col min="3716" max="3716" width="3.5703125" style="383" customWidth="1"/>
    <col min="3717" max="3718" width="8.28515625" style="383" customWidth="1"/>
    <col min="3719" max="3719" width="12.140625" style="383" customWidth="1"/>
    <col min="3720" max="3720" width="11.5703125" style="383" customWidth="1"/>
    <col min="3721" max="3721" width="3.5703125" style="383" customWidth="1"/>
    <col min="3722" max="3722" width="8.28515625" style="383" customWidth="1"/>
    <col min="3723" max="3723" width="8.140625" style="383" customWidth="1"/>
    <col min="3724" max="3724" width="12.140625" style="383" customWidth="1"/>
    <col min="3725" max="3725" width="11.5703125" style="383" customWidth="1"/>
    <col min="3726" max="3726" width="3.5703125" style="383" customWidth="1"/>
    <col min="3727" max="3728" width="8.28515625" style="383" customWidth="1"/>
    <col min="3729" max="3729" width="12.140625" style="383" customWidth="1"/>
    <col min="3730" max="3730" width="11.5703125" style="383" customWidth="1"/>
    <col min="3731" max="3731" width="3.5703125" style="383" customWidth="1"/>
    <col min="3732" max="3732" width="8.28515625" style="383" customWidth="1"/>
    <col min="3733" max="3733" width="7.85546875" style="383" customWidth="1"/>
    <col min="3734" max="3734" width="12.140625" style="383" customWidth="1"/>
    <col min="3735" max="3735" width="11.5703125" style="383" customWidth="1"/>
    <col min="3736" max="3736" width="3.5703125" style="383" customWidth="1"/>
    <col min="3737" max="3737" width="8.28515625" style="383" customWidth="1"/>
    <col min="3738" max="3738" width="8.5703125" style="383" customWidth="1"/>
    <col min="3739" max="3739" width="12.140625" style="383" customWidth="1"/>
    <col min="3740" max="3740" width="11.5703125" style="383" customWidth="1"/>
    <col min="3741" max="3741" width="3.5703125" style="383" customWidth="1"/>
    <col min="3742" max="3742" width="8.28515625" style="383" customWidth="1"/>
    <col min="3743" max="3743" width="8.5703125" style="383" customWidth="1"/>
    <col min="3744" max="3744" width="12.140625" style="383" customWidth="1"/>
    <col min="3745" max="3745" width="11.5703125" style="383" customWidth="1"/>
    <col min="3746" max="3746" width="3.5703125" style="383" customWidth="1"/>
    <col min="3747" max="3747" width="8.28515625" style="383" customWidth="1"/>
    <col min="3748" max="3748" width="8.140625" style="383" customWidth="1"/>
    <col min="3749" max="3749" width="12.140625" style="383" customWidth="1"/>
    <col min="3750" max="3750" width="11.5703125" style="383" customWidth="1"/>
    <col min="3751" max="3751" width="3.5703125" style="383" customWidth="1"/>
    <col min="3752" max="3752" width="8.28515625" style="383" customWidth="1"/>
    <col min="3753" max="3753" width="7.7109375" style="383" customWidth="1"/>
    <col min="3754" max="3754" width="12.140625" style="383" customWidth="1"/>
    <col min="3755" max="3755" width="11.5703125" style="383" customWidth="1"/>
    <col min="3756" max="3756" width="3.5703125" style="383" customWidth="1"/>
    <col min="3757" max="3757" width="8.28515625" style="383" customWidth="1"/>
    <col min="3758" max="3758" width="7.7109375" style="383" customWidth="1"/>
    <col min="3759" max="3759" width="12.140625" style="383" customWidth="1"/>
    <col min="3760" max="3760" width="11.5703125" style="383" customWidth="1"/>
    <col min="3761" max="3761" width="3.5703125" style="383" customWidth="1"/>
    <col min="3762" max="3762" width="8.28515625" style="383" customWidth="1"/>
    <col min="3763" max="3763" width="7.7109375" style="383" customWidth="1"/>
    <col min="3764" max="3764" width="12.140625" style="383" customWidth="1"/>
    <col min="3765" max="3765" width="11.5703125" style="383" customWidth="1"/>
    <col min="3766" max="3766" width="3.5703125" style="383" customWidth="1"/>
    <col min="3767" max="3767" width="8.28515625" style="383" customWidth="1"/>
    <col min="3768" max="3768" width="7.7109375" style="383" customWidth="1"/>
    <col min="3769" max="3769" width="12.140625" style="383" customWidth="1"/>
    <col min="3770" max="3770" width="11.5703125" style="383" customWidth="1"/>
    <col min="3771" max="3771" width="3.5703125" style="383" customWidth="1"/>
    <col min="3772" max="3772" width="8.28515625" style="383" customWidth="1"/>
    <col min="3773" max="3773" width="7.7109375" style="383" customWidth="1"/>
    <col min="3774" max="3774" width="12.140625" style="383" customWidth="1"/>
    <col min="3775" max="3775" width="11.5703125" style="383" customWidth="1"/>
    <col min="3776" max="3776" width="3.5703125" style="383" customWidth="1"/>
    <col min="3777" max="3777" width="8.28515625" style="383" customWidth="1"/>
    <col min="3778" max="3778" width="7.7109375" style="383" customWidth="1"/>
    <col min="3779" max="3779" width="12.140625" style="383" customWidth="1"/>
    <col min="3780" max="3780" width="11.5703125" style="383" customWidth="1"/>
    <col min="3781" max="3781" width="3.5703125" style="383" customWidth="1"/>
    <col min="3782" max="3782" width="8.28515625" style="383" customWidth="1"/>
    <col min="3783" max="3783" width="7.7109375" style="383" customWidth="1"/>
    <col min="3784" max="3784" width="12.140625" style="383" customWidth="1"/>
    <col min="3785" max="3785" width="11.5703125" style="383" customWidth="1"/>
    <col min="3786" max="3786" width="3.5703125" style="383" customWidth="1"/>
    <col min="3787" max="3787" width="8.28515625" style="383" customWidth="1"/>
    <col min="3788" max="3788" width="7.7109375" style="383" customWidth="1"/>
    <col min="3789" max="3789" width="12.140625" style="383" customWidth="1"/>
    <col min="3790" max="3790" width="11.5703125" style="383" customWidth="1"/>
    <col min="3791" max="3791" width="3.5703125" style="383" customWidth="1"/>
    <col min="3792" max="3792" width="8.28515625" style="383" customWidth="1"/>
    <col min="3793" max="3793" width="7.7109375" style="383" customWidth="1"/>
    <col min="3794" max="3794" width="12.140625" style="383" customWidth="1"/>
    <col min="3795" max="3795" width="11.5703125" style="383" customWidth="1"/>
    <col min="3796" max="3796" width="3.5703125" style="383" customWidth="1"/>
    <col min="3797" max="3797" width="8.28515625" style="383" customWidth="1"/>
    <col min="3798" max="3798" width="7.7109375" style="383" customWidth="1"/>
    <col min="3799" max="3799" width="12.140625" style="383" customWidth="1"/>
    <col min="3800" max="3800" width="11.5703125" style="383" customWidth="1"/>
    <col min="3801" max="3801" width="3.5703125" style="383" customWidth="1"/>
    <col min="3802" max="3802" width="8.28515625" style="383" customWidth="1"/>
    <col min="3803" max="3803" width="7.7109375" style="383" customWidth="1"/>
    <col min="3804" max="3804" width="12.140625" style="383" customWidth="1"/>
    <col min="3805" max="3805" width="11.5703125" style="383" customWidth="1"/>
    <col min="3806" max="3806" width="3.5703125" style="383" customWidth="1"/>
    <col min="3807" max="3807" width="8.28515625" style="383" customWidth="1"/>
    <col min="3808" max="3808" width="7.7109375" style="383" customWidth="1"/>
    <col min="3809" max="3809" width="12.140625" style="383" customWidth="1"/>
    <col min="3810" max="3810" width="11.5703125" style="383" customWidth="1"/>
    <col min="3811" max="3811" width="3.5703125" style="383" customWidth="1"/>
    <col min="3812" max="3812" width="8.28515625" style="383" customWidth="1"/>
    <col min="3813" max="3813" width="7.7109375" style="383" customWidth="1"/>
    <col min="3814" max="3814" width="12.140625" style="383" customWidth="1"/>
    <col min="3815" max="3815" width="11.5703125" style="383" customWidth="1"/>
    <col min="3816" max="3816" width="3.5703125" style="383" customWidth="1"/>
    <col min="3817" max="3817" width="8.28515625" style="383" customWidth="1"/>
    <col min="3818" max="3818" width="7.7109375" style="383" customWidth="1"/>
    <col min="3819" max="3819" width="12.140625" style="383" customWidth="1"/>
    <col min="3820" max="3820" width="11.5703125" style="383" customWidth="1"/>
    <col min="3821" max="3821" width="3.5703125" style="383" customWidth="1"/>
    <col min="3822" max="3822" width="8.28515625" style="383" customWidth="1"/>
    <col min="3823" max="3823" width="7.7109375" style="383" customWidth="1"/>
    <col min="3824" max="3824" width="12.140625" style="383" customWidth="1"/>
    <col min="3825" max="3825" width="11.5703125" style="383" customWidth="1"/>
    <col min="3826" max="3826" width="3.5703125" style="383" customWidth="1"/>
    <col min="3827" max="3827" width="8.28515625" style="383" customWidth="1"/>
    <col min="3828" max="3828" width="7.7109375" style="383" customWidth="1"/>
    <col min="3829" max="3829" width="12.140625" style="383" customWidth="1"/>
    <col min="3830" max="3830" width="11.5703125" style="383" customWidth="1"/>
    <col min="3831" max="3831" width="3.5703125" style="383" customWidth="1"/>
    <col min="3832" max="3832" width="8.28515625" style="383" customWidth="1"/>
    <col min="3833" max="3833" width="7.7109375" style="383" customWidth="1"/>
    <col min="3834" max="3834" width="12.140625" style="383" customWidth="1"/>
    <col min="3835" max="3835" width="11.5703125" style="383" customWidth="1"/>
    <col min="3836" max="3839" width="11.42578125" style="383"/>
    <col min="3840" max="3840" width="0" style="383" hidden="1" customWidth="1"/>
    <col min="3841" max="3841" width="6.140625" style="383" customWidth="1"/>
    <col min="3842" max="3842" width="4.7109375" style="383" customWidth="1"/>
    <col min="3843" max="3844" width="6.5703125" style="383" customWidth="1"/>
    <col min="3845" max="3845" width="5.28515625" style="383" customWidth="1"/>
    <col min="3846" max="3847" width="7.7109375" style="383" customWidth="1"/>
    <col min="3848" max="3848" width="11.5703125" style="383" customWidth="1"/>
    <col min="3849" max="3849" width="6.85546875" style="383" customWidth="1"/>
    <col min="3850" max="3850" width="54.5703125" style="383" customWidth="1"/>
    <col min="3851" max="3851" width="7.140625" style="383" customWidth="1"/>
    <col min="3852" max="3853" width="7" style="383" customWidth="1"/>
    <col min="3854" max="3854" width="7.5703125" style="383" customWidth="1"/>
    <col min="3855" max="3855" width="7.85546875" style="383" customWidth="1"/>
    <col min="3856" max="3856" width="18" style="383" customWidth="1"/>
    <col min="3857" max="3857" width="4.140625" style="383" customWidth="1"/>
    <col min="3858" max="3858" width="8.85546875" style="383" customWidth="1"/>
    <col min="3859" max="3859" width="10.28515625" style="383" customWidth="1"/>
    <col min="3860" max="3860" width="12" style="383" customWidth="1"/>
    <col min="3861" max="3861" width="10.85546875" style="383" customWidth="1"/>
    <col min="3862" max="3862" width="4.140625" style="383" customWidth="1"/>
    <col min="3863" max="3863" width="8.42578125" style="383" customWidth="1"/>
    <col min="3864" max="3864" width="8.140625" style="383" customWidth="1"/>
    <col min="3865" max="3865" width="12" style="383" customWidth="1"/>
    <col min="3866" max="3866" width="11.42578125" style="383"/>
    <col min="3867" max="3867" width="4.28515625" style="383" customWidth="1"/>
    <col min="3868" max="3868" width="7.28515625" style="383" bestFit="1" customWidth="1"/>
    <col min="3869" max="3869" width="9.28515625" style="383" bestFit="1" customWidth="1"/>
    <col min="3870" max="3871" width="11.7109375" style="383" customWidth="1"/>
    <col min="3872" max="3872" width="4.140625" style="383" customWidth="1"/>
    <col min="3873" max="3873" width="7.28515625" style="383" bestFit="1" customWidth="1"/>
    <col min="3874" max="3874" width="9.28515625" style="383" customWidth="1"/>
    <col min="3875" max="3876" width="12" style="383" customWidth="1"/>
    <col min="3877" max="3877" width="4.140625" style="383" customWidth="1"/>
    <col min="3878" max="3879" width="8.28515625" style="383" customWidth="1"/>
    <col min="3880" max="3880" width="12" style="383" customWidth="1"/>
    <col min="3881" max="3881" width="11.42578125" style="383"/>
    <col min="3882" max="3882" width="4.140625" style="383" customWidth="1"/>
    <col min="3883" max="3883" width="8.42578125" style="383" customWidth="1"/>
    <col min="3884" max="3884" width="8.140625" style="383" customWidth="1"/>
    <col min="3885" max="3885" width="12" style="383" customWidth="1"/>
    <col min="3886" max="3886" width="11.42578125" style="383"/>
    <col min="3887" max="3887" width="4" style="383" customWidth="1"/>
    <col min="3888" max="3888" width="8.85546875" style="383" customWidth="1"/>
    <col min="3889" max="3889" width="8.140625" style="383" customWidth="1"/>
    <col min="3890" max="3890" width="12.140625" style="383" customWidth="1"/>
    <col min="3891" max="3891" width="11.28515625" style="383" customWidth="1"/>
    <col min="3892" max="3892" width="4.28515625" style="383" customWidth="1"/>
    <col min="3893" max="3893" width="8.5703125" style="383" customWidth="1"/>
    <col min="3894" max="3894" width="8" style="383" customWidth="1"/>
    <col min="3895" max="3895" width="11.85546875" style="383" customWidth="1"/>
    <col min="3896" max="3896" width="10.5703125" style="383" customWidth="1"/>
    <col min="3897" max="3897" width="4" style="383" customWidth="1"/>
    <col min="3898" max="3898" width="8.85546875" style="383" bestFit="1" customWidth="1"/>
    <col min="3899" max="3899" width="8.140625" style="383" customWidth="1"/>
    <col min="3900" max="3900" width="12" style="383" customWidth="1"/>
    <col min="3901" max="3901" width="10.5703125" style="383" customWidth="1"/>
    <col min="3902" max="3902" width="3.5703125" style="383" customWidth="1"/>
    <col min="3903" max="3903" width="8.28515625" style="383" customWidth="1"/>
    <col min="3904" max="3904" width="8.7109375" style="383" customWidth="1"/>
    <col min="3905" max="3905" width="12.140625" style="383" customWidth="1"/>
    <col min="3906" max="3906" width="11" style="383" customWidth="1"/>
    <col min="3907" max="3907" width="3.5703125" style="383" customWidth="1"/>
    <col min="3908" max="3908" width="8.5703125" style="383" customWidth="1"/>
    <col min="3909" max="3909" width="7.85546875" style="383" customWidth="1"/>
    <col min="3910" max="3910" width="12.140625" style="383" customWidth="1"/>
    <col min="3911" max="3911" width="11.85546875" style="383" customWidth="1"/>
    <col min="3912" max="3912" width="3.5703125" style="383" customWidth="1"/>
    <col min="3913" max="3913" width="8.42578125" style="383" customWidth="1"/>
    <col min="3914" max="3914" width="7.85546875" style="383" customWidth="1"/>
    <col min="3915" max="3915" width="12.140625" style="383" customWidth="1"/>
    <col min="3916" max="3916" width="12" style="383" customWidth="1"/>
    <col min="3917" max="3917" width="3.5703125" style="383" customWidth="1"/>
    <col min="3918" max="3918" width="8.42578125" style="383" customWidth="1"/>
    <col min="3919" max="3919" width="9" style="383" customWidth="1"/>
    <col min="3920" max="3920" width="12.140625" style="383" customWidth="1"/>
    <col min="3921" max="3921" width="11.85546875" style="383" customWidth="1"/>
    <col min="3922" max="3922" width="3.5703125" style="383" customWidth="1"/>
    <col min="3923" max="3923" width="9" style="383" customWidth="1"/>
    <col min="3924" max="3924" width="8.140625" style="383" customWidth="1"/>
    <col min="3925" max="3925" width="12.140625" style="383" customWidth="1"/>
    <col min="3926" max="3926" width="11.5703125" style="383" customWidth="1"/>
    <col min="3927" max="3927" width="3.5703125" style="383" customWidth="1"/>
    <col min="3928" max="3928" width="8.42578125" style="383" customWidth="1"/>
    <col min="3929" max="3929" width="8.5703125" style="383" customWidth="1"/>
    <col min="3930" max="3930" width="12.140625" style="383" customWidth="1"/>
    <col min="3931" max="3931" width="12.42578125" style="383" customWidth="1"/>
    <col min="3932" max="3932" width="3.5703125" style="383" customWidth="1"/>
    <col min="3933" max="3933" width="8" style="383" customWidth="1"/>
    <col min="3934" max="3934" width="8.140625" style="383" customWidth="1"/>
    <col min="3935" max="3935" width="12.140625" style="383" customWidth="1"/>
    <col min="3936" max="3936" width="11.5703125" style="383" customWidth="1"/>
    <col min="3937" max="3937" width="3.5703125" style="383" customWidth="1"/>
    <col min="3938" max="3938" width="8.85546875" style="383" customWidth="1"/>
    <col min="3939" max="3939" width="8.140625" style="383" customWidth="1"/>
    <col min="3940" max="3940" width="12.140625" style="383" customWidth="1"/>
    <col min="3941" max="3941" width="11.5703125" style="383" customWidth="1"/>
    <col min="3942" max="3942" width="3.5703125" style="383" customWidth="1"/>
    <col min="3943" max="3943" width="9.140625" style="383" customWidth="1"/>
    <col min="3944" max="3944" width="8.5703125" style="383" customWidth="1"/>
    <col min="3945" max="3945" width="12.140625" style="383" customWidth="1"/>
    <col min="3946" max="3946" width="11.42578125" style="383"/>
    <col min="3947" max="3947" width="3.5703125" style="383" customWidth="1"/>
    <col min="3948" max="3948" width="9.140625" style="383" customWidth="1"/>
    <col min="3949" max="3949" width="8.28515625" style="383" customWidth="1"/>
    <col min="3950" max="3950" width="12.140625" style="383" customWidth="1"/>
    <col min="3951" max="3951" width="12.28515625" style="383" customWidth="1"/>
    <col min="3952" max="3952" width="3.5703125" style="383" customWidth="1"/>
    <col min="3953" max="3953" width="9" style="383" customWidth="1"/>
    <col min="3954" max="3954" width="7.85546875" style="383" customWidth="1"/>
    <col min="3955" max="3955" width="12.140625" style="383" customWidth="1"/>
    <col min="3956" max="3956" width="11.85546875" style="383" customWidth="1"/>
    <col min="3957" max="3957" width="3.5703125" style="383" customWidth="1"/>
    <col min="3958" max="3958" width="9" style="383" customWidth="1"/>
    <col min="3959" max="3959" width="8.28515625" style="383" customWidth="1"/>
    <col min="3960" max="3960" width="12.140625" style="383" customWidth="1"/>
    <col min="3961" max="3961" width="12" style="383" customWidth="1"/>
    <col min="3962" max="3962" width="3.5703125" style="383" customWidth="1"/>
    <col min="3963" max="3963" width="8.28515625" style="383" customWidth="1"/>
    <col min="3964" max="3964" width="8.140625" style="383" customWidth="1"/>
    <col min="3965" max="3965" width="12.140625" style="383" customWidth="1"/>
    <col min="3966" max="3966" width="11.5703125" style="383" customWidth="1"/>
    <col min="3967" max="3967" width="3.5703125" style="383" customWidth="1"/>
    <col min="3968" max="3969" width="8.28515625" style="383" customWidth="1"/>
    <col min="3970" max="3970" width="12.140625" style="383" customWidth="1"/>
    <col min="3971" max="3971" width="11.5703125" style="383" customWidth="1"/>
    <col min="3972" max="3972" width="3.5703125" style="383" customWidth="1"/>
    <col min="3973" max="3974" width="8.28515625" style="383" customWidth="1"/>
    <col min="3975" max="3975" width="12.140625" style="383" customWidth="1"/>
    <col min="3976" max="3976" width="11.5703125" style="383" customWidth="1"/>
    <col min="3977" max="3977" width="3.5703125" style="383" customWidth="1"/>
    <col min="3978" max="3978" width="8.28515625" style="383" customWidth="1"/>
    <col min="3979" max="3979" width="8.140625" style="383" customWidth="1"/>
    <col min="3980" max="3980" width="12.140625" style="383" customWidth="1"/>
    <col min="3981" max="3981" width="11.5703125" style="383" customWidth="1"/>
    <col min="3982" max="3982" width="3.5703125" style="383" customWidth="1"/>
    <col min="3983" max="3984" width="8.28515625" style="383" customWidth="1"/>
    <col min="3985" max="3985" width="12.140625" style="383" customWidth="1"/>
    <col min="3986" max="3986" width="11.5703125" style="383" customWidth="1"/>
    <col min="3987" max="3987" width="3.5703125" style="383" customWidth="1"/>
    <col min="3988" max="3988" width="8.28515625" style="383" customWidth="1"/>
    <col min="3989" max="3989" width="7.85546875" style="383" customWidth="1"/>
    <col min="3990" max="3990" width="12.140625" style="383" customWidth="1"/>
    <col min="3991" max="3991" width="11.5703125" style="383" customWidth="1"/>
    <col min="3992" max="3992" width="3.5703125" style="383" customWidth="1"/>
    <col min="3993" max="3993" width="8.28515625" style="383" customWidth="1"/>
    <col min="3994" max="3994" width="8.5703125" style="383" customWidth="1"/>
    <col min="3995" max="3995" width="12.140625" style="383" customWidth="1"/>
    <col min="3996" max="3996" width="11.5703125" style="383" customWidth="1"/>
    <col min="3997" max="3997" width="3.5703125" style="383" customWidth="1"/>
    <col min="3998" max="3998" width="8.28515625" style="383" customWidth="1"/>
    <col min="3999" max="3999" width="8.5703125" style="383" customWidth="1"/>
    <col min="4000" max="4000" width="12.140625" style="383" customWidth="1"/>
    <col min="4001" max="4001" width="11.5703125" style="383" customWidth="1"/>
    <col min="4002" max="4002" width="3.5703125" style="383" customWidth="1"/>
    <col min="4003" max="4003" width="8.28515625" style="383" customWidth="1"/>
    <col min="4004" max="4004" width="8.140625" style="383" customWidth="1"/>
    <col min="4005" max="4005" width="12.140625" style="383" customWidth="1"/>
    <col min="4006" max="4006" width="11.5703125" style="383" customWidth="1"/>
    <col min="4007" max="4007" width="3.5703125" style="383" customWidth="1"/>
    <col min="4008" max="4008" width="8.28515625" style="383" customWidth="1"/>
    <col min="4009" max="4009" width="7.7109375" style="383" customWidth="1"/>
    <col min="4010" max="4010" width="12.140625" style="383" customWidth="1"/>
    <col min="4011" max="4011" width="11.5703125" style="383" customWidth="1"/>
    <col min="4012" max="4012" width="3.5703125" style="383" customWidth="1"/>
    <col min="4013" max="4013" width="8.28515625" style="383" customWidth="1"/>
    <col min="4014" max="4014" width="7.7109375" style="383" customWidth="1"/>
    <col min="4015" max="4015" width="12.140625" style="383" customWidth="1"/>
    <col min="4016" max="4016" width="11.5703125" style="383" customWidth="1"/>
    <col min="4017" max="4017" width="3.5703125" style="383" customWidth="1"/>
    <col min="4018" max="4018" width="8.28515625" style="383" customWidth="1"/>
    <col min="4019" max="4019" width="7.7109375" style="383" customWidth="1"/>
    <col min="4020" max="4020" width="12.140625" style="383" customWidth="1"/>
    <col min="4021" max="4021" width="11.5703125" style="383" customWidth="1"/>
    <col min="4022" max="4022" width="3.5703125" style="383" customWidth="1"/>
    <col min="4023" max="4023" width="8.28515625" style="383" customWidth="1"/>
    <col min="4024" max="4024" width="7.7109375" style="383" customWidth="1"/>
    <col min="4025" max="4025" width="12.140625" style="383" customWidth="1"/>
    <col min="4026" max="4026" width="11.5703125" style="383" customWidth="1"/>
    <col min="4027" max="4027" width="3.5703125" style="383" customWidth="1"/>
    <col min="4028" max="4028" width="8.28515625" style="383" customWidth="1"/>
    <col min="4029" max="4029" width="7.7109375" style="383" customWidth="1"/>
    <col min="4030" max="4030" width="12.140625" style="383" customWidth="1"/>
    <col min="4031" max="4031" width="11.5703125" style="383" customWidth="1"/>
    <col min="4032" max="4032" width="3.5703125" style="383" customWidth="1"/>
    <col min="4033" max="4033" width="8.28515625" style="383" customWidth="1"/>
    <col min="4034" max="4034" width="7.7109375" style="383" customWidth="1"/>
    <col min="4035" max="4035" width="12.140625" style="383" customWidth="1"/>
    <col min="4036" max="4036" width="11.5703125" style="383" customWidth="1"/>
    <col min="4037" max="4037" width="3.5703125" style="383" customWidth="1"/>
    <col min="4038" max="4038" width="8.28515625" style="383" customWidth="1"/>
    <col min="4039" max="4039" width="7.7109375" style="383" customWidth="1"/>
    <col min="4040" max="4040" width="12.140625" style="383" customWidth="1"/>
    <col min="4041" max="4041" width="11.5703125" style="383" customWidth="1"/>
    <col min="4042" max="4042" width="3.5703125" style="383" customWidth="1"/>
    <col min="4043" max="4043" width="8.28515625" style="383" customWidth="1"/>
    <col min="4044" max="4044" width="7.7109375" style="383" customWidth="1"/>
    <col min="4045" max="4045" width="12.140625" style="383" customWidth="1"/>
    <col min="4046" max="4046" width="11.5703125" style="383" customWidth="1"/>
    <col min="4047" max="4047" width="3.5703125" style="383" customWidth="1"/>
    <col min="4048" max="4048" width="8.28515625" style="383" customWidth="1"/>
    <col min="4049" max="4049" width="7.7109375" style="383" customWidth="1"/>
    <col min="4050" max="4050" width="12.140625" style="383" customWidth="1"/>
    <col min="4051" max="4051" width="11.5703125" style="383" customWidth="1"/>
    <col min="4052" max="4052" width="3.5703125" style="383" customWidth="1"/>
    <col min="4053" max="4053" width="8.28515625" style="383" customWidth="1"/>
    <col min="4054" max="4054" width="7.7109375" style="383" customWidth="1"/>
    <col min="4055" max="4055" width="12.140625" style="383" customWidth="1"/>
    <col min="4056" max="4056" width="11.5703125" style="383" customWidth="1"/>
    <col min="4057" max="4057" width="3.5703125" style="383" customWidth="1"/>
    <col min="4058" max="4058" width="8.28515625" style="383" customWidth="1"/>
    <col min="4059" max="4059" width="7.7109375" style="383" customWidth="1"/>
    <col min="4060" max="4060" width="12.140625" style="383" customWidth="1"/>
    <col min="4061" max="4061" width="11.5703125" style="383" customWidth="1"/>
    <col min="4062" max="4062" width="3.5703125" style="383" customWidth="1"/>
    <col min="4063" max="4063" width="8.28515625" style="383" customWidth="1"/>
    <col min="4064" max="4064" width="7.7109375" style="383" customWidth="1"/>
    <col min="4065" max="4065" width="12.140625" style="383" customWidth="1"/>
    <col min="4066" max="4066" width="11.5703125" style="383" customWidth="1"/>
    <col min="4067" max="4067" width="3.5703125" style="383" customWidth="1"/>
    <col min="4068" max="4068" width="8.28515625" style="383" customWidth="1"/>
    <col min="4069" max="4069" width="7.7109375" style="383" customWidth="1"/>
    <col min="4070" max="4070" width="12.140625" style="383" customWidth="1"/>
    <col min="4071" max="4071" width="11.5703125" style="383" customWidth="1"/>
    <col min="4072" max="4072" width="3.5703125" style="383" customWidth="1"/>
    <col min="4073" max="4073" width="8.28515625" style="383" customWidth="1"/>
    <col min="4074" max="4074" width="7.7109375" style="383" customWidth="1"/>
    <col min="4075" max="4075" width="12.140625" style="383" customWidth="1"/>
    <col min="4076" max="4076" width="11.5703125" style="383" customWidth="1"/>
    <col min="4077" max="4077" width="3.5703125" style="383" customWidth="1"/>
    <col min="4078" max="4078" width="8.28515625" style="383" customWidth="1"/>
    <col min="4079" max="4079" width="7.7109375" style="383" customWidth="1"/>
    <col min="4080" max="4080" width="12.140625" style="383" customWidth="1"/>
    <col min="4081" max="4081" width="11.5703125" style="383" customWidth="1"/>
    <col min="4082" max="4082" width="3.5703125" style="383" customWidth="1"/>
    <col min="4083" max="4083" width="8.28515625" style="383" customWidth="1"/>
    <col min="4084" max="4084" width="7.7109375" style="383" customWidth="1"/>
    <col min="4085" max="4085" width="12.140625" style="383" customWidth="1"/>
    <col min="4086" max="4086" width="11.5703125" style="383" customWidth="1"/>
    <col min="4087" max="4087" width="3.5703125" style="383" customWidth="1"/>
    <col min="4088" max="4088" width="8.28515625" style="383" customWidth="1"/>
    <col min="4089" max="4089" width="7.7109375" style="383" customWidth="1"/>
    <col min="4090" max="4090" width="12.140625" style="383" customWidth="1"/>
    <col min="4091" max="4091" width="11.5703125" style="383" customWidth="1"/>
    <col min="4092" max="4095" width="11.42578125" style="383"/>
    <col min="4096" max="4096" width="0" style="383" hidden="1" customWidth="1"/>
    <col min="4097" max="4097" width="6.140625" style="383" customWidth="1"/>
    <col min="4098" max="4098" width="4.7109375" style="383" customWidth="1"/>
    <col min="4099" max="4100" width="6.5703125" style="383" customWidth="1"/>
    <col min="4101" max="4101" width="5.28515625" style="383" customWidth="1"/>
    <col min="4102" max="4103" width="7.7109375" style="383" customWidth="1"/>
    <col min="4104" max="4104" width="11.5703125" style="383" customWidth="1"/>
    <col min="4105" max="4105" width="6.85546875" style="383" customWidth="1"/>
    <col min="4106" max="4106" width="54.5703125" style="383" customWidth="1"/>
    <col min="4107" max="4107" width="7.140625" style="383" customWidth="1"/>
    <col min="4108" max="4109" width="7" style="383" customWidth="1"/>
    <col min="4110" max="4110" width="7.5703125" style="383" customWidth="1"/>
    <col min="4111" max="4111" width="7.85546875" style="383" customWidth="1"/>
    <col min="4112" max="4112" width="18" style="383" customWidth="1"/>
    <col min="4113" max="4113" width="4.140625" style="383" customWidth="1"/>
    <col min="4114" max="4114" width="8.85546875" style="383" customWidth="1"/>
    <col min="4115" max="4115" width="10.28515625" style="383" customWidth="1"/>
    <col min="4116" max="4116" width="12" style="383" customWidth="1"/>
    <col min="4117" max="4117" width="10.85546875" style="383" customWidth="1"/>
    <col min="4118" max="4118" width="4.140625" style="383" customWidth="1"/>
    <col min="4119" max="4119" width="8.42578125" style="383" customWidth="1"/>
    <col min="4120" max="4120" width="8.140625" style="383" customWidth="1"/>
    <col min="4121" max="4121" width="12" style="383" customWidth="1"/>
    <col min="4122" max="4122" width="11.42578125" style="383"/>
    <col min="4123" max="4123" width="4.28515625" style="383" customWidth="1"/>
    <col min="4124" max="4124" width="7.28515625" style="383" bestFit="1" customWidth="1"/>
    <col min="4125" max="4125" width="9.28515625" style="383" bestFit="1" customWidth="1"/>
    <col min="4126" max="4127" width="11.7109375" style="383" customWidth="1"/>
    <col min="4128" max="4128" width="4.140625" style="383" customWidth="1"/>
    <col min="4129" max="4129" width="7.28515625" style="383" bestFit="1" customWidth="1"/>
    <col min="4130" max="4130" width="9.28515625" style="383" customWidth="1"/>
    <col min="4131" max="4132" width="12" style="383" customWidth="1"/>
    <col min="4133" max="4133" width="4.140625" style="383" customWidth="1"/>
    <col min="4134" max="4135" width="8.28515625" style="383" customWidth="1"/>
    <col min="4136" max="4136" width="12" style="383" customWidth="1"/>
    <col min="4137" max="4137" width="11.42578125" style="383"/>
    <col min="4138" max="4138" width="4.140625" style="383" customWidth="1"/>
    <col min="4139" max="4139" width="8.42578125" style="383" customWidth="1"/>
    <col min="4140" max="4140" width="8.140625" style="383" customWidth="1"/>
    <col min="4141" max="4141" width="12" style="383" customWidth="1"/>
    <col min="4142" max="4142" width="11.42578125" style="383"/>
    <col min="4143" max="4143" width="4" style="383" customWidth="1"/>
    <col min="4144" max="4144" width="8.85546875" style="383" customWidth="1"/>
    <col min="4145" max="4145" width="8.140625" style="383" customWidth="1"/>
    <col min="4146" max="4146" width="12.140625" style="383" customWidth="1"/>
    <col min="4147" max="4147" width="11.28515625" style="383" customWidth="1"/>
    <col min="4148" max="4148" width="4.28515625" style="383" customWidth="1"/>
    <col min="4149" max="4149" width="8.5703125" style="383" customWidth="1"/>
    <col min="4150" max="4150" width="8" style="383" customWidth="1"/>
    <col min="4151" max="4151" width="11.85546875" style="383" customWidth="1"/>
    <col min="4152" max="4152" width="10.5703125" style="383" customWidth="1"/>
    <col min="4153" max="4153" width="4" style="383" customWidth="1"/>
    <col min="4154" max="4154" width="8.85546875" style="383" bestFit="1" customWidth="1"/>
    <col min="4155" max="4155" width="8.140625" style="383" customWidth="1"/>
    <col min="4156" max="4156" width="12" style="383" customWidth="1"/>
    <col min="4157" max="4157" width="10.5703125" style="383" customWidth="1"/>
    <col min="4158" max="4158" width="3.5703125" style="383" customWidth="1"/>
    <col min="4159" max="4159" width="8.28515625" style="383" customWidth="1"/>
    <col min="4160" max="4160" width="8.7109375" style="383" customWidth="1"/>
    <col min="4161" max="4161" width="12.140625" style="383" customWidth="1"/>
    <col min="4162" max="4162" width="11" style="383" customWidth="1"/>
    <col min="4163" max="4163" width="3.5703125" style="383" customWidth="1"/>
    <col min="4164" max="4164" width="8.5703125" style="383" customWidth="1"/>
    <col min="4165" max="4165" width="7.85546875" style="383" customWidth="1"/>
    <col min="4166" max="4166" width="12.140625" style="383" customWidth="1"/>
    <col min="4167" max="4167" width="11.85546875" style="383" customWidth="1"/>
    <col min="4168" max="4168" width="3.5703125" style="383" customWidth="1"/>
    <col min="4169" max="4169" width="8.42578125" style="383" customWidth="1"/>
    <col min="4170" max="4170" width="7.85546875" style="383" customWidth="1"/>
    <col min="4171" max="4171" width="12.140625" style="383" customWidth="1"/>
    <col min="4172" max="4172" width="12" style="383" customWidth="1"/>
    <col min="4173" max="4173" width="3.5703125" style="383" customWidth="1"/>
    <col min="4174" max="4174" width="8.42578125" style="383" customWidth="1"/>
    <col min="4175" max="4175" width="9" style="383" customWidth="1"/>
    <col min="4176" max="4176" width="12.140625" style="383" customWidth="1"/>
    <col min="4177" max="4177" width="11.85546875" style="383" customWidth="1"/>
    <col min="4178" max="4178" width="3.5703125" style="383" customWidth="1"/>
    <col min="4179" max="4179" width="9" style="383" customWidth="1"/>
    <col min="4180" max="4180" width="8.140625" style="383" customWidth="1"/>
    <col min="4181" max="4181" width="12.140625" style="383" customWidth="1"/>
    <col min="4182" max="4182" width="11.5703125" style="383" customWidth="1"/>
    <col min="4183" max="4183" width="3.5703125" style="383" customWidth="1"/>
    <col min="4184" max="4184" width="8.42578125" style="383" customWidth="1"/>
    <col min="4185" max="4185" width="8.5703125" style="383" customWidth="1"/>
    <col min="4186" max="4186" width="12.140625" style="383" customWidth="1"/>
    <col min="4187" max="4187" width="12.42578125" style="383" customWidth="1"/>
    <col min="4188" max="4188" width="3.5703125" style="383" customWidth="1"/>
    <col min="4189" max="4189" width="8" style="383" customWidth="1"/>
    <col min="4190" max="4190" width="8.140625" style="383" customWidth="1"/>
    <col min="4191" max="4191" width="12.140625" style="383" customWidth="1"/>
    <col min="4192" max="4192" width="11.5703125" style="383" customWidth="1"/>
    <col min="4193" max="4193" width="3.5703125" style="383" customWidth="1"/>
    <col min="4194" max="4194" width="8.85546875" style="383" customWidth="1"/>
    <col min="4195" max="4195" width="8.140625" style="383" customWidth="1"/>
    <col min="4196" max="4196" width="12.140625" style="383" customWidth="1"/>
    <col min="4197" max="4197" width="11.5703125" style="383" customWidth="1"/>
    <col min="4198" max="4198" width="3.5703125" style="383" customWidth="1"/>
    <col min="4199" max="4199" width="9.140625" style="383" customWidth="1"/>
    <col min="4200" max="4200" width="8.5703125" style="383" customWidth="1"/>
    <col min="4201" max="4201" width="12.140625" style="383" customWidth="1"/>
    <col min="4202" max="4202" width="11.42578125" style="383"/>
    <col min="4203" max="4203" width="3.5703125" style="383" customWidth="1"/>
    <col min="4204" max="4204" width="9.140625" style="383" customWidth="1"/>
    <col min="4205" max="4205" width="8.28515625" style="383" customWidth="1"/>
    <col min="4206" max="4206" width="12.140625" style="383" customWidth="1"/>
    <col min="4207" max="4207" width="12.28515625" style="383" customWidth="1"/>
    <col min="4208" max="4208" width="3.5703125" style="383" customWidth="1"/>
    <col min="4209" max="4209" width="9" style="383" customWidth="1"/>
    <col min="4210" max="4210" width="7.85546875" style="383" customWidth="1"/>
    <col min="4211" max="4211" width="12.140625" style="383" customWidth="1"/>
    <col min="4212" max="4212" width="11.85546875" style="383" customWidth="1"/>
    <col min="4213" max="4213" width="3.5703125" style="383" customWidth="1"/>
    <col min="4214" max="4214" width="9" style="383" customWidth="1"/>
    <col min="4215" max="4215" width="8.28515625" style="383" customWidth="1"/>
    <col min="4216" max="4216" width="12.140625" style="383" customWidth="1"/>
    <col min="4217" max="4217" width="12" style="383" customWidth="1"/>
    <col min="4218" max="4218" width="3.5703125" style="383" customWidth="1"/>
    <col min="4219" max="4219" width="8.28515625" style="383" customWidth="1"/>
    <col min="4220" max="4220" width="8.140625" style="383" customWidth="1"/>
    <col min="4221" max="4221" width="12.140625" style="383" customWidth="1"/>
    <col min="4222" max="4222" width="11.5703125" style="383" customWidth="1"/>
    <col min="4223" max="4223" width="3.5703125" style="383" customWidth="1"/>
    <col min="4224" max="4225" width="8.28515625" style="383" customWidth="1"/>
    <col min="4226" max="4226" width="12.140625" style="383" customWidth="1"/>
    <col min="4227" max="4227" width="11.5703125" style="383" customWidth="1"/>
    <col min="4228" max="4228" width="3.5703125" style="383" customWidth="1"/>
    <col min="4229" max="4230" width="8.28515625" style="383" customWidth="1"/>
    <col min="4231" max="4231" width="12.140625" style="383" customWidth="1"/>
    <col min="4232" max="4232" width="11.5703125" style="383" customWidth="1"/>
    <col min="4233" max="4233" width="3.5703125" style="383" customWidth="1"/>
    <col min="4234" max="4234" width="8.28515625" style="383" customWidth="1"/>
    <col min="4235" max="4235" width="8.140625" style="383" customWidth="1"/>
    <col min="4236" max="4236" width="12.140625" style="383" customWidth="1"/>
    <col min="4237" max="4237" width="11.5703125" style="383" customWidth="1"/>
    <col min="4238" max="4238" width="3.5703125" style="383" customWidth="1"/>
    <col min="4239" max="4240" width="8.28515625" style="383" customWidth="1"/>
    <col min="4241" max="4241" width="12.140625" style="383" customWidth="1"/>
    <col min="4242" max="4242" width="11.5703125" style="383" customWidth="1"/>
    <col min="4243" max="4243" width="3.5703125" style="383" customWidth="1"/>
    <col min="4244" max="4244" width="8.28515625" style="383" customWidth="1"/>
    <col min="4245" max="4245" width="7.85546875" style="383" customWidth="1"/>
    <col min="4246" max="4246" width="12.140625" style="383" customWidth="1"/>
    <col min="4247" max="4247" width="11.5703125" style="383" customWidth="1"/>
    <col min="4248" max="4248" width="3.5703125" style="383" customWidth="1"/>
    <col min="4249" max="4249" width="8.28515625" style="383" customWidth="1"/>
    <col min="4250" max="4250" width="8.5703125" style="383" customWidth="1"/>
    <col min="4251" max="4251" width="12.140625" style="383" customWidth="1"/>
    <col min="4252" max="4252" width="11.5703125" style="383" customWidth="1"/>
    <col min="4253" max="4253" width="3.5703125" style="383" customWidth="1"/>
    <col min="4254" max="4254" width="8.28515625" style="383" customWidth="1"/>
    <col min="4255" max="4255" width="8.5703125" style="383" customWidth="1"/>
    <col min="4256" max="4256" width="12.140625" style="383" customWidth="1"/>
    <col min="4257" max="4257" width="11.5703125" style="383" customWidth="1"/>
    <col min="4258" max="4258" width="3.5703125" style="383" customWidth="1"/>
    <col min="4259" max="4259" width="8.28515625" style="383" customWidth="1"/>
    <col min="4260" max="4260" width="8.140625" style="383" customWidth="1"/>
    <col min="4261" max="4261" width="12.140625" style="383" customWidth="1"/>
    <col min="4262" max="4262" width="11.5703125" style="383" customWidth="1"/>
    <col min="4263" max="4263" width="3.5703125" style="383" customWidth="1"/>
    <col min="4264" max="4264" width="8.28515625" style="383" customWidth="1"/>
    <col min="4265" max="4265" width="7.7109375" style="383" customWidth="1"/>
    <col min="4266" max="4266" width="12.140625" style="383" customWidth="1"/>
    <col min="4267" max="4267" width="11.5703125" style="383" customWidth="1"/>
    <col min="4268" max="4268" width="3.5703125" style="383" customWidth="1"/>
    <col min="4269" max="4269" width="8.28515625" style="383" customWidth="1"/>
    <col min="4270" max="4270" width="7.7109375" style="383" customWidth="1"/>
    <col min="4271" max="4271" width="12.140625" style="383" customWidth="1"/>
    <col min="4272" max="4272" width="11.5703125" style="383" customWidth="1"/>
    <col min="4273" max="4273" width="3.5703125" style="383" customWidth="1"/>
    <col min="4274" max="4274" width="8.28515625" style="383" customWidth="1"/>
    <col min="4275" max="4275" width="7.7109375" style="383" customWidth="1"/>
    <col min="4276" max="4276" width="12.140625" style="383" customWidth="1"/>
    <col min="4277" max="4277" width="11.5703125" style="383" customWidth="1"/>
    <col min="4278" max="4278" width="3.5703125" style="383" customWidth="1"/>
    <col min="4279" max="4279" width="8.28515625" style="383" customWidth="1"/>
    <col min="4280" max="4280" width="7.7109375" style="383" customWidth="1"/>
    <col min="4281" max="4281" width="12.140625" style="383" customWidth="1"/>
    <col min="4282" max="4282" width="11.5703125" style="383" customWidth="1"/>
    <col min="4283" max="4283" width="3.5703125" style="383" customWidth="1"/>
    <col min="4284" max="4284" width="8.28515625" style="383" customWidth="1"/>
    <col min="4285" max="4285" width="7.7109375" style="383" customWidth="1"/>
    <col min="4286" max="4286" width="12.140625" style="383" customWidth="1"/>
    <col min="4287" max="4287" width="11.5703125" style="383" customWidth="1"/>
    <col min="4288" max="4288" width="3.5703125" style="383" customWidth="1"/>
    <col min="4289" max="4289" width="8.28515625" style="383" customWidth="1"/>
    <col min="4290" max="4290" width="7.7109375" style="383" customWidth="1"/>
    <col min="4291" max="4291" width="12.140625" style="383" customWidth="1"/>
    <col min="4292" max="4292" width="11.5703125" style="383" customWidth="1"/>
    <col min="4293" max="4293" width="3.5703125" style="383" customWidth="1"/>
    <col min="4294" max="4294" width="8.28515625" style="383" customWidth="1"/>
    <col min="4295" max="4295" width="7.7109375" style="383" customWidth="1"/>
    <col min="4296" max="4296" width="12.140625" style="383" customWidth="1"/>
    <col min="4297" max="4297" width="11.5703125" style="383" customWidth="1"/>
    <col min="4298" max="4298" width="3.5703125" style="383" customWidth="1"/>
    <col min="4299" max="4299" width="8.28515625" style="383" customWidth="1"/>
    <col min="4300" max="4300" width="7.7109375" style="383" customWidth="1"/>
    <col min="4301" max="4301" width="12.140625" style="383" customWidth="1"/>
    <col min="4302" max="4302" width="11.5703125" style="383" customWidth="1"/>
    <col min="4303" max="4303" width="3.5703125" style="383" customWidth="1"/>
    <col min="4304" max="4304" width="8.28515625" style="383" customWidth="1"/>
    <col min="4305" max="4305" width="7.7109375" style="383" customWidth="1"/>
    <col min="4306" max="4306" width="12.140625" style="383" customWidth="1"/>
    <col min="4307" max="4307" width="11.5703125" style="383" customWidth="1"/>
    <col min="4308" max="4308" width="3.5703125" style="383" customWidth="1"/>
    <col min="4309" max="4309" width="8.28515625" style="383" customWidth="1"/>
    <col min="4310" max="4310" width="7.7109375" style="383" customWidth="1"/>
    <col min="4311" max="4311" width="12.140625" style="383" customWidth="1"/>
    <col min="4312" max="4312" width="11.5703125" style="383" customWidth="1"/>
    <col min="4313" max="4313" width="3.5703125" style="383" customWidth="1"/>
    <col min="4314" max="4314" width="8.28515625" style="383" customWidth="1"/>
    <col min="4315" max="4315" width="7.7109375" style="383" customWidth="1"/>
    <col min="4316" max="4316" width="12.140625" style="383" customWidth="1"/>
    <col min="4317" max="4317" width="11.5703125" style="383" customWidth="1"/>
    <col min="4318" max="4318" width="3.5703125" style="383" customWidth="1"/>
    <col min="4319" max="4319" width="8.28515625" style="383" customWidth="1"/>
    <col min="4320" max="4320" width="7.7109375" style="383" customWidth="1"/>
    <col min="4321" max="4321" width="12.140625" style="383" customWidth="1"/>
    <col min="4322" max="4322" width="11.5703125" style="383" customWidth="1"/>
    <col min="4323" max="4323" width="3.5703125" style="383" customWidth="1"/>
    <col min="4324" max="4324" width="8.28515625" style="383" customWidth="1"/>
    <col min="4325" max="4325" width="7.7109375" style="383" customWidth="1"/>
    <col min="4326" max="4326" width="12.140625" style="383" customWidth="1"/>
    <col min="4327" max="4327" width="11.5703125" style="383" customWidth="1"/>
    <col min="4328" max="4328" width="3.5703125" style="383" customWidth="1"/>
    <col min="4329" max="4329" width="8.28515625" style="383" customWidth="1"/>
    <col min="4330" max="4330" width="7.7109375" style="383" customWidth="1"/>
    <col min="4331" max="4331" width="12.140625" style="383" customWidth="1"/>
    <col min="4332" max="4332" width="11.5703125" style="383" customWidth="1"/>
    <col min="4333" max="4333" width="3.5703125" style="383" customWidth="1"/>
    <col min="4334" max="4334" width="8.28515625" style="383" customWidth="1"/>
    <col min="4335" max="4335" width="7.7109375" style="383" customWidth="1"/>
    <col min="4336" max="4336" width="12.140625" style="383" customWidth="1"/>
    <col min="4337" max="4337" width="11.5703125" style="383" customWidth="1"/>
    <col min="4338" max="4338" width="3.5703125" style="383" customWidth="1"/>
    <col min="4339" max="4339" width="8.28515625" style="383" customWidth="1"/>
    <col min="4340" max="4340" width="7.7109375" style="383" customWidth="1"/>
    <col min="4341" max="4341" width="12.140625" style="383" customWidth="1"/>
    <col min="4342" max="4342" width="11.5703125" style="383" customWidth="1"/>
    <col min="4343" max="4343" width="3.5703125" style="383" customWidth="1"/>
    <col min="4344" max="4344" width="8.28515625" style="383" customWidth="1"/>
    <col min="4345" max="4345" width="7.7109375" style="383" customWidth="1"/>
    <col min="4346" max="4346" width="12.140625" style="383" customWidth="1"/>
    <col min="4347" max="4347" width="11.5703125" style="383" customWidth="1"/>
    <col min="4348" max="4351" width="11.42578125" style="383"/>
    <col min="4352" max="4352" width="0" style="383" hidden="1" customWidth="1"/>
    <col min="4353" max="4353" width="6.140625" style="383" customWidth="1"/>
    <col min="4354" max="4354" width="4.7109375" style="383" customWidth="1"/>
    <col min="4355" max="4356" width="6.5703125" style="383" customWidth="1"/>
    <col min="4357" max="4357" width="5.28515625" style="383" customWidth="1"/>
    <col min="4358" max="4359" width="7.7109375" style="383" customWidth="1"/>
    <col min="4360" max="4360" width="11.5703125" style="383" customWidth="1"/>
    <col min="4361" max="4361" width="6.85546875" style="383" customWidth="1"/>
    <col min="4362" max="4362" width="54.5703125" style="383" customWidth="1"/>
    <col min="4363" max="4363" width="7.140625" style="383" customWidth="1"/>
    <col min="4364" max="4365" width="7" style="383" customWidth="1"/>
    <col min="4366" max="4366" width="7.5703125" style="383" customWidth="1"/>
    <col min="4367" max="4367" width="7.85546875" style="383" customWidth="1"/>
    <col min="4368" max="4368" width="18" style="383" customWidth="1"/>
    <col min="4369" max="4369" width="4.140625" style="383" customWidth="1"/>
    <col min="4370" max="4370" width="8.85546875" style="383" customWidth="1"/>
    <col min="4371" max="4371" width="10.28515625" style="383" customWidth="1"/>
    <col min="4372" max="4372" width="12" style="383" customWidth="1"/>
    <col min="4373" max="4373" width="10.85546875" style="383" customWidth="1"/>
    <col min="4374" max="4374" width="4.140625" style="383" customWidth="1"/>
    <col min="4375" max="4375" width="8.42578125" style="383" customWidth="1"/>
    <col min="4376" max="4376" width="8.140625" style="383" customWidth="1"/>
    <col min="4377" max="4377" width="12" style="383" customWidth="1"/>
    <col min="4378" max="4378" width="11.42578125" style="383"/>
    <col min="4379" max="4379" width="4.28515625" style="383" customWidth="1"/>
    <col min="4380" max="4380" width="7.28515625" style="383" bestFit="1" customWidth="1"/>
    <col min="4381" max="4381" width="9.28515625" style="383" bestFit="1" customWidth="1"/>
    <col min="4382" max="4383" width="11.7109375" style="383" customWidth="1"/>
    <col min="4384" max="4384" width="4.140625" style="383" customWidth="1"/>
    <col min="4385" max="4385" width="7.28515625" style="383" bestFit="1" customWidth="1"/>
    <col min="4386" max="4386" width="9.28515625" style="383" customWidth="1"/>
    <col min="4387" max="4388" width="12" style="383" customWidth="1"/>
    <col min="4389" max="4389" width="4.140625" style="383" customWidth="1"/>
    <col min="4390" max="4391" width="8.28515625" style="383" customWidth="1"/>
    <col min="4392" max="4392" width="12" style="383" customWidth="1"/>
    <col min="4393" max="4393" width="11.42578125" style="383"/>
    <col min="4394" max="4394" width="4.140625" style="383" customWidth="1"/>
    <col min="4395" max="4395" width="8.42578125" style="383" customWidth="1"/>
    <col min="4396" max="4396" width="8.140625" style="383" customWidth="1"/>
    <col min="4397" max="4397" width="12" style="383" customWidth="1"/>
    <col min="4398" max="4398" width="11.42578125" style="383"/>
    <col min="4399" max="4399" width="4" style="383" customWidth="1"/>
    <col min="4400" max="4400" width="8.85546875" style="383" customWidth="1"/>
    <col min="4401" max="4401" width="8.140625" style="383" customWidth="1"/>
    <col min="4402" max="4402" width="12.140625" style="383" customWidth="1"/>
    <col min="4403" max="4403" width="11.28515625" style="383" customWidth="1"/>
    <col min="4404" max="4404" width="4.28515625" style="383" customWidth="1"/>
    <col min="4405" max="4405" width="8.5703125" style="383" customWidth="1"/>
    <col min="4406" max="4406" width="8" style="383" customWidth="1"/>
    <col min="4407" max="4407" width="11.85546875" style="383" customWidth="1"/>
    <col min="4408" max="4408" width="10.5703125" style="383" customWidth="1"/>
    <col min="4409" max="4409" width="4" style="383" customWidth="1"/>
    <col min="4410" max="4410" width="8.85546875" style="383" bestFit="1" customWidth="1"/>
    <col min="4411" max="4411" width="8.140625" style="383" customWidth="1"/>
    <col min="4412" max="4412" width="12" style="383" customWidth="1"/>
    <col min="4413" max="4413" width="10.5703125" style="383" customWidth="1"/>
    <col min="4414" max="4414" width="3.5703125" style="383" customWidth="1"/>
    <col min="4415" max="4415" width="8.28515625" style="383" customWidth="1"/>
    <col min="4416" max="4416" width="8.7109375" style="383" customWidth="1"/>
    <col min="4417" max="4417" width="12.140625" style="383" customWidth="1"/>
    <col min="4418" max="4418" width="11" style="383" customWidth="1"/>
    <col min="4419" max="4419" width="3.5703125" style="383" customWidth="1"/>
    <col min="4420" max="4420" width="8.5703125" style="383" customWidth="1"/>
    <col min="4421" max="4421" width="7.85546875" style="383" customWidth="1"/>
    <col min="4422" max="4422" width="12.140625" style="383" customWidth="1"/>
    <col min="4423" max="4423" width="11.85546875" style="383" customWidth="1"/>
    <col min="4424" max="4424" width="3.5703125" style="383" customWidth="1"/>
    <col min="4425" max="4425" width="8.42578125" style="383" customWidth="1"/>
    <col min="4426" max="4426" width="7.85546875" style="383" customWidth="1"/>
    <col min="4427" max="4427" width="12.140625" style="383" customWidth="1"/>
    <col min="4428" max="4428" width="12" style="383" customWidth="1"/>
    <col min="4429" max="4429" width="3.5703125" style="383" customWidth="1"/>
    <col min="4430" max="4430" width="8.42578125" style="383" customWidth="1"/>
    <col min="4431" max="4431" width="9" style="383" customWidth="1"/>
    <col min="4432" max="4432" width="12.140625" style="383" customWidth="1"/>
    <col min="4433" max="4433" width="11.85546875" style="383" customWidth="1"/>
    <col min="4434" max="4434" width="3.5703125" style="383" customWidth="1"/>
    <col min="4435" max="4435" width="9" style="383" customWidth="1"/>
    <col min="4436" max="4436" width="8.140625" style="383" customWidth="1"/>
    <col min="4437" max="4437" width="12.140625" style="383" customWidth="1"/>
    <col min="4438" max="4438" width="11.5703125" style="383" customWidth="1"/>
    <col min="4439" max="4439" width="3.5703125" style="383" customWidth="1"/>
    <col min="4440" max="4440" width="8.42578125" style="383" customWidth="1"/>
    <col min="4441" max="4441" width="8.5703125" style="383" customWidth="1"/>
    <col min="4442" max="4442" width="12.140625" style="383" customWidth="1"/>
    <col min="4443" max="4443" width="12.42578125" style="383" customWidth="1"/>
    <col min="4444" max="4444" width="3.5703125" style="383" customWidth="1"/>
    <col min="4445" max="4445" width="8" style="383" customWidth="1"/>
    <col min="4446" max="4446" width="8.140625" style="383" customWidth="1"/>
    <col min="4447" max="4447" width="12.140625" style="383" customWidth="1"/>
    <col min="4448" max="4448" width="11.5703125" style="383" customWidth="1"/>
    <col min="4449" max="4449" width="3.5703125" style="383" customWidth="1"/>
    <col min="4450" max="4450" width="8.85546875" style="383" customWidth="1"/>
    <col min="4451" max="4451" width="8.140625" style="383" customWidth="1"/>
    <col min="4452" max="4452" width="12.140625" style="383" customWidth="1"/>
    <col min="4453" max="4453" width="11.5703125" style="383" customWidth="1"/>
    <col min="4454" max="4454" width="3.5703125" style="383" customWidth="1"/>
    <col min="4455" max="4455" width="9.140625" style="383" customWidth="1"/>
    <col min="4456" max="4456" width="8.5703125" style="383" customWidth="1"/>
    <col min="4457" max="4457" width="12.140625" style="383" customWidth="1"/>
    <col min="4458" max="4458" width="11.42578125" style="383"/>
    <col min="4459" max="4459" width="3.5703125" style="383" customWidth="1"/>
    <col min="4460" max="4460" width="9.140625" style="383" customWidth="1"/>
    <col min="4461" max="4461" width="8.28515625" style="383" customWidth="1"/>
    <col min="4462" max="4462" width="12.140625" style="383" customWidth="1"/>
    <col min="4463" max="4463" width="12.28515625" style="383" customWidth="1"/>
    <col min="4464" max="4464" width="3.5703125" style="383" customWidth="1"/>
    <col min="4465" max="4465" width="9" style="383" customWidth="1"/>
    <col min="4466" max="4466" width="7.85546875" style="383" customWidth="1"/>
    <col min="4467" max="4467" width="12.140625" style="383" customWidth="1"/>
    <col min="4468" max="4468" width="11.85546875" style="383" customWidth="1"/>
    <col min="4469" max="4469" width="3.5703125" style="383" customWidth="1"/>
    <col min="4470" max="4470" width="9" style="383" customWidth="1"/>
    <col min="4471" max="4471" width="8.28515625" style="383" customWidth="1"/>
    <col min="4472" max="4472" width="12.140625" style="383" customWidth="1"/>
    <col min="4473" max="4473" width="12" style="383" customWidth="1"/>
    <col min="4474" max="4474" width="3.5703125" style="383" customWidth="1"/>
    <col min="4475" max="4475" width="8.28515625" style="383" customWidth="1"/>
    <col min="4476" max="4476" width="8.140625" style="383" customWidth="1"/>
    <col min="4477" max="4477" width="12.140625" style="383" customWidth="1"/>
    <col min="4478" max="4478" width="11.5703125" style="383" customWidth="1"/>
    <col min="4479" max="4479" width="3.5703125" style="383" customWidth="1"/>
    <col min="4480" max="4481" width="8.28515625" style="383" customWidth="1"/>
    <col min="4482" max="4482" width="12.140625" style="383" customWidth="1"/>
    <col min="4483" max="4483" width="11.5703125" style="383" customWidth="1"/>
    <col min="4484" max="4484" width="3.5703125" style="383" customWidth="1"/>
    <col min="4485" max="4486" width="8.28515625" style="383" customWidth="1"/>
    <col min="4487" max="4487" width="12.140625" style="383" customWidth="1"/>
    <col min="4488" max="4488" width="11.5703125" style="383" customWidth="1"/>
    <col min="4489" max="4489" width="3.5703125" style="383" customWidth="1"/>
    <col min="4490" max="4490" width="8.28515625" style="383" customWidth="1"/>
    <col min="4491" max="4491" width="8.140625" style="383" customWidth="1"/>
    <col min="4492" max="4492" width="12.140625" style="383" customWidth="1"/>
    <col min="4493" max="4493" width="11.5703125" style="383" customWidth="1"/>
    <col min="4494" max="4494" width="3.5703125" style="383" customWidth="1"/>
    <col min="4495" max="4496" width="8.28515625" style="383" customWidth="1"/>
    <col min="4497" max="4497" width="12.140625" style="383" customWidth="1"/>
    <col min="4498" max="4498" width="11.5703125" style="383" customWidth="1"/>
    <col min="4499" max="4499" width="3.5703125" style="383" customWidth="1"/>
    <col min="4500" max="4500" width="8.28515625" style="383" customWidth="1"/>
    <col min="4501" max="4501" width="7.85546875" style="383" customWidth="1"/>
    <col min="4502" max="4502" width="12.140625" style="383" customWidth="1"/>
    <col min="4503" max="4503" width="11.5703125" style="383" customWidth="1"/>
    <col min="4504" max="4504" width="3.5703125" style="383" customWidth="1"/>
    <col min="4505" max="4505" width="8.28515625" style="383" customWidth="1"/>
    <col min="4506" max="4506" width="8.5703125" style="383" customWidth="1"/>
    <col min="4507" max="4507" width="12.140625" style="383" customWidth="1"/>
    <col min="4508" max="4508" width="11.5703125" style="383" customWidth="1"/>
    <col min="4509" max="4509" width="3.5703125" style="383" customWidth="1"/>
    <col min="4510" max="4510" width="8.28515625" style="383" customWidth="1"/>
    <col min="4511" max="4511" width="8.5703125" style="383" customWidth="1"/>
    <col min="4512" max="4512" width="12.140625" style="383" customWidth="1"/>
    <col min="4513" max="4513" width="11.5703125" style="383" customWidth="1"/>
    <col min="4514" max="4514" width="3.5703125" style="383" customWidth="1"/>
    <col min="4515" max="4515" width="8.28515625" style="383" customWidth="1"/>
    <col min="4516" max="4516" width="8.140625" style="383" customWidth="1"/>
    <col min="4517" max="4517" width="12.140625" style="383" customWidth="1"/>
    <col min="4518" max="4518" width="11.5703125" style="383" customWidth="1"/>
    <col min="4519" max="4519" width="3.5703125" style="383" customWidth="1"/>
    <col min="4520" max="4520" width="8.28515625" style="383" customWidth="1"/>
    <col min="4521" max="4521" width="7.7109375" style="383" customWidth="1"/>
    <col min="4522" max="4522" width="12.140625" style="383" customWidth="1"/>
    <col min="4523" max="4523" width="11.5703125" style="383" customWidth="1"/>
    <col min="4524" max="4524" width="3.5703125" style="383" customWidth="1"/>
    <col min="4525" max="4525" width="8.28515625" style="383" customWidth="1"/>
    <col min="4526" max="4526" width="7.7109375" style="383" customWidth="1"/>
    <col min="4527" max="4527" width="12.140625" style="383" customWidth="1"/>
    <col min="4528" max="4528" width="11.5703125" style="383" customWidth="1"/>
    <col min="4529" max="4529" width="3.5703125" style="383" customWidth="1"/>
    <col min="4530" max="4530" width="8.28515625" style="383" customWidth="1"/>
    <col min="4531" max="4531" width="7.7109375" style="383" customWidth="1"/>
    <col min="4532" max="4532" width="12.140625" style="383" customWidth="1"/>
    <col min="4533" max="4533" width="11.5703125" style="383" customWidth="1"/>
    <col min="4534" max="4534" width="3.5703125" style="383" customWidth="1"/>
    <col min="4535" max="4535" width="8.28515625" style="383" customWidth="1"/>
    <col min="4536" max="4536" width="7.7109375" style="383" customWidth="1"/>
    <col min="4537" max="4537" width="12.140625" style="383" customWidth="1"/>
    <col min="4538" max="4538" width="11.5703125" style="383" customWidth="1"/>
    <col min="4539" max="4539" width="3.5703125" style="383" customWidth="1"/>
    <col min="4540" max="4540" width="8.28515625" style="383" customWidth="1"/>
    <col min="4541" max="4541" width="7.7109375" style="383" customWidth="1"/>
    <col min="4542" max="4542" width="12.140625" style="383" customWidth="1"/>
    <col min="4543" max="4543" width="11.5703125" style="383" customWidth="1"/>
    <col min="4544" max="4544" width="3.5703125" style="383" customWidth="1"/>
    <col min="4545" max="4545" width="8.28515625" style="383" customWidth="1"/>
    <col min="4546" max="4546" width="7.7109375" style="383" customWidth="1"/>
    <col min="4547" max="4547" width="12.140625" style="383" customWidth="1"/>
    <col min="4548" max="4548" width="11.5703125" style="383" customWidth="1"/>
    <col min="4549" max="4549" width="3.5703125" style="383" customWidth="1"/>
    <col min="4550" max="4550" width="8.28515625" style="383" customWidth="1"/>
    <col min="4551" max="4551" width="7.7109375" style="383" customWidth="1"/>
    <col min="4552" max="4552" width="12.140625" style="383" customWidth="1"/>
    <col min="4553" max="4553" width="11.5703125" style="383" customWidth="1"/>
    <col min="4554" max="4554" width="3.5703125" style="383" customWidth="1"/>
    <col min="4555" max="4555" width="8.28515625" style="383" customWidth="1"/>
    <col min="4556" max="4556" width="7.7109375" style="383" customWidth="1"/>
    <col min="4557" max="4557" width="12.140625" style="383" customWidth="1"/>
    <col min="4558" max="4558" width="11.5703125" style="383" customWidth="1"/>
    <col min="4559" max="4559" width="3.5703125" style="383" customWidth="1"/>
    <col min="4560" max="4560" width="8.28515625" style="383" customWidth="1"/>
    <col min="4561" max="4561" width="7.7109375" style="383" customWidth="1"/>
    <col min="4562" max="4562" width="12.140625" style="383" customWidth="1"/>
    <col min="4563" max="4563" width="11.5703125" style="383" customWidth="1"/>
    <col min="4564" max="4564" width="3.5703125" style="383" customWidth="1"/>
    <col min="4565" max="4565" width="8.28515625" style="383" customWidth="1"/>
    <col min="4566" max="4566" width="7.7109375" style="383" customWidth="1"/>
    <col min="4567" max="4567" width="12.140625" style="383" customWidth="1"/>
    <col min="4568" max="4568" width="11.5703125" style="383" customWidth="1"/>
    <col min="4569" max="4569" width="3.5703125" style="383" customWidth="1"/>
    <col min="4570" max="4570" width="8.28515625" style="383" customWidth="1"/>
    <col min="4571" max="4571" width="7.7109375" style="383" customWidth="1"/>
    <col min="4572" max="4572" width="12.140625" style="383" customWidth="1"/>
    <col min="4573" max="4573" width="11.5703125" style="383" customWidth="1"/>
    <col min="4574" max="4574" width="3.5703125" style="383" customWidth="1"/>
    <col min="4575" max="4575" width="8.28515625" style="383" customWidth="1"/>
    <col min="4576" max="4576" width="7.7109375" style="383" customWidth="1"/>
    <col min="4577" max="4577" width="12.140625" style="383" customWidth="1"/>
    <col min="4578" max="4578" width="11.5703125" style="383" customWidth="1"/>
    <col min="4579" max="4579" width="3.5703125" style="383" customWidth="1"/>
    <col min="4580" max="4580" width="8.28515625" style="383" customWidth="1"/>
    <col min="4581" max="4581" width="7.7109375" style="383" customWidth="1"/>
    <col min="4582" max="4582" width="12.140625" style="383" customWidth="1"/>
    <col min="4583" max="4583" width="11.5703125" style="383" customWidth="1"/>
    <col min="4584" max="4584" width="3.5703125" style="383" customWidth="1"/>
    <col min="4585" max="4585" width="8.28515625" style="383" customWidth="1"/>
    <col min="4586" max="4586" width="7.7109375" style="383" customWidth="1"/>
    <col min="4587" max="4587" width="12.140625" style="383" customWidth="1"/>
    <col min="4588" max="4588" width="11.5703125" style="383" customWidth="1"/>
    <col min="4589" max="4589" width="3.5703125" style="383" customWidth="1"/>
    <col min="4590" max="4590" width="8.28515625" style="383" customWidth="1"/>
    <col min="4591" max="4591" width="7.7109375" style="383" customWidth="1"/>
    <col min="4592" max="4592" width="12.140625" style="383" customWidth="1"/>
    <col min="4593" max="4593" width="11.5703125" style="383" customWidth="1"/>
    <col min="4594" max="4594" width="3.5703125" style="383" customWidth="1"/>
    <col min="4595" max="4595" width="8.28515625" style="383" customWidth="1"/>
    <col min="4596" max="4596" width="7.7109375" style="383" customWidth="1"/>
    <col min="4597" max="4597" width="12.140625" style="383" customWidth="1"/>
    <col min="4598" max="4598" width="11.5703125" style="383" customWidth="1"/>
    <col min="4599" max="4599" width="3.5703125" style="383" customWidth="1"/>
    <col min="4600" max="4600" width="8.28515625" style="383" customWidth="1"/>
    <col min="4601" max="4601" width="7.7109375" style="383" customWidth="1"/>
    <col min="4602" max="4602" width="12.140625" style="383" customWidth="1"/>
    <col min="4603" max="4603" width="11.5703125" style="383" customWidth="1"/>
    <col min="4604" max="4607" width="11.42578125" style="383"/>
    <col min="4608" max="4608" width="0" style="383" hidden="1" customWidth="1"/>
    <col min="4609" max="4609" width="6.140625" style="383" customWidth="1"/>
    <col min="4610" max="4610" width="4.7109375" style="383" customWidth="1"/>
    <col min="4611" max="4612" width="6.5703125" style="383" customWidth="1"/>
    <col min="4613" max="4613" width="5.28515625" style="383" customWidth="1"/>
    <col min="4614" max="4615" width="7.7109375" style="383" customWidth="1"/>
    <col min="4616" max="4616" width="11.5703125" style="383" customWidth="1"/>
    <col min="4617" max="4617" width="6.85546875" style="383" customWidth="1"/>
    <col min="4618" max="4618" width="54.5703125" style="383" customWidth="1"/>
    <col min="4619" max="4619" width="7.140625" style="383" customWidth="1"/>
    <col min="4620" max="4621" width="7" style="383" customWidth="1"/>
    <col min="4622" max="4622" width="7.5703125" style="383" customWidth="1"/>
    <col min="4623" max="4623" width="7.85546875" style="383" customWidth="1"/>
    <col min="4624" max="4624" width="18" style="383" customWidth="1"/>
    <col min="4625" max="4625" width="4.140625" style="383" customWidth="1"/>
    <col min="4626" max="4626" width="8.85546875" style="383" customWidth="1"/>
    <col min="4627" max="4627" width="10.28515625" style="383" customWidth="1"/>
    <col min="4628" max="4628" width="12" style="383" customWidth="1"/>
    <col min="4629" max="4629" width="10.85546875" style="383" customWidth="1"/>
    <col min="4630" max="4630" width="4.140625" style="383" customWidth="1"/>
    <col min="4631" max="4631" width="8.42578125" style="383" customWidth="1"/>
    <col min="4632" max="4632" width="8.140625" style="383" customWidth="1"/>
    <col min="4633" max="4633" width="12" style="383" customWidth="1"/>
    <col min="4634" max="4634" width="11.42578125" style="383"/>
    <col min="4635" max="4635" width="4.28515625" style="383" customWidth="1"/>
    <col min="4636" max="4636" width="7.28515625" style="383" bestFit="1" customWidth="1"/>
    <col min="4637" max="4637" width="9.28515625" style="383" bestFit="1" customWidth="1"/>
    <col min="4638" max="4639" width="11.7109375" style="383" customWidth="1"/>
    <col min="4640" max="4640" width="4.140625" style="383" customWidth="1"/>
    <col min="4641" max="4641" width="7.28515625" style="383" bestFit="1" customWidth="1"/>
    <col min="4642" max="4642" width="9.28515625" style="383" customWidth="1"/>
    <col min="4643" max="4644" width="12" style="383" customWidth="1"/>
    <col min="4645" max="4645" width="4.140625" style="383" customWidth="1"/>
    <col min="4646" max="4647" width="8.28515625" style="383" customWidth="1"/>
    <col min="4648" max="4648" width="12" style="383" customWidth="1"/>
    <col min="4649" max="4649" width="11.42578125" style="383"/>
    <col min="4650" max="4650" width="4.140625" style="383" customWidth="1"/>
    <col min="4651" max="4651" width="8.42578125" style="383" customWidth="1"/>
    <col min="4652" max="4652" width="8.140625" style="383" customWidth="1"/>
    <col min="4653" max="4653" width="12" style="383" customWidth="1"/>
    <col min="4654" max="4654" width="11.42578125" style="383"/>
    <col min="4655" max="4655" width="4" style="383" customWidth="1"/>
    <col min="4656" max="4656" width="8.85546875" style="383" customWidth="1"/>
    <col min="4657" max="4657" width="8.140625" style="383" customWidth="1"/>
    <col min="4658" max="4658" width="12.140625" style="383" customWidth="1"/>
    <col min="4659" max="4659" width="11.28515625" style="383" customWidth="1"/>
    <col min="4660" max="4660" width="4.28515625" style="383" customWidth="1"/>
    <col min="4661" max="4661" width="8.5703125" style="383" customWidth="1"/>
    <col min="4662" max="4662" width="8" style="383" customWidth="1"/>
    <col min="4663" max="4663" width="11.85546875" style="383" customWidth="1"/>
    <col min="4664" max="4664" width="10.5703125" style="383" customWidth="1"/>
    <col min="4665" max="4665" width="4" style="383" customWidth="1"/>
    <col min="4666" max="4666" width="8.85546875" style="383" bestFit="1" customWidth="1"/>
    <col min="4667" max="4667" width="8.140625" style="383" customWidth="1"/>
    <col min="4668" max="4668" width="12" style="383" customWidth="1"/>
    <col min="4669" max="4669" width="10.5703125" style="383" customWidth="1"/>
    <col min="4670" max="4670" width="3.5703125" style="383" customWidth="1"/>
    <col min="4671" max="4671" width="8.28515625" style="383" customWidth="1"/>
    <col min="4672" max="4672" width="8.7109375" style="383" customWidth="1"/>
    <col min="4673" max="4673" width="12.140625" style="383" customWidth="1"/>
    <col min="4674" max="4674" width="11" style="383" customWidth="1"/>
    <col min="4675" max="4675" width="3.5703125" style="383" customWidth="1"/>
    <col min="4676" max="4676" width="8.5703125" style="383" customWidth="1"/>
    <col min="4677" max="4677" width="7.85546875" style="383" customWidth="1"/>
    <col min="4678" max="4678" width="12.140625" style="383" customWidth="1"/>
    <col min="4679" max="4679" width="11.85546875" style="383" customWidth="1"/>
    <col min="4680" max="4680" width="3.5703125" style="383" customWidth="1"/>
    <col min="4681" max="4681" width="8.42578125" style="383" customWidth="1"/>
    <col min="4682" max="4682" width="7.85546875" style="383" customWidth="1"/>
    <col min="4683" max="4683" width="12.140625" style="383" customWidth="1"/>
    <col min="4684" max="4684" width="12" style="383" customWidth="1"/>
    <col min="4685" max="4685" width="3.5703125" style="383" customWidth="1"/>
    <col min="4686" max="4686" width="8.42578125" style="383" customWidth="1"/>
    <col min="4687" max="4687" width="9" style="383" customWidth="1"/>
    <col min="4688" max="4688" width="12.140625" style="383" customWidth="1"/>
    <col min="4689" max="4689" width="11.85546875" style="383" customWidth="1"/>
    <col min="4690" max="4690" width="3.5703125" style="383" customWidth="1"/>
    <col min="4691" max="4691" width="9" style="383" customWidth="1"/>
    <col min="4692" max="4692" width="8.140625" style="383" customWidth="1"/>
    <col min="4693" max="4693" width="12.140625" style="383" customWidth="1"/>
    <col min="4694" max="4694" width="11.5703125" style="383" customWidth="1"/>
    <col min="4695" max="4695" width="3.5703125" style="383" customWidth="1"/>
    <col min="4696" max="4696" width="8.42578125" style="383" customWidth="1"/>
    <col min="4697" max="4697" width="8.5703125" style="383" customWidth="1"/>
    <col min="4698" max="4698" width="12.140625" style="383" customWidth="1"/>
    <col min="4699" max="4699" width="12.42578125" style="383" customWidth="1"/>
    <col min="4700" max="4700" width="3.5703125" style="383" customWidth="1"/>
    <col min="4701" max="4701" width="8" style="383" customWidth="1"/>
    <col min="4702" max="4702" width="8.140625" style="383" customWidth="1"/>
    <col min="4703" max="4703" width="12.140625" style="383" customWidth="1"/>
    <col min="4704" max="4704" width="11.5703125" style="383" customWidth="1"/>
    <col min="4705" max="4705" width="3.5703125" style="383" customWidth="1"/>
    <col min="4706" max="4706" width="8.85546875" style="383" customWidth="1"/>
    <col min="4707" max="4707" width="8.140625" style="383" customWidth="1"/>
    <col min="4708" max="4708" width="12.140625" style="383" customWidth="1"/>
    <col min="4709" max="4709" width="11.5703125" style="383" customWidth="1"/>
    <col min="4710" max="4710" width="3.5703125" style="383" customWidth="1"/>
    <col min="4711" max="4711" width="9.140625" style="383" customWidth="1"/>
    <col min="4712" max="4712" width="8.5703125" style="383" customWidth="1"/>
    <col min="4713" max="4713" width="12.140625" style="383" customWidth="1"/>
    <col min="4714" max="4714" width="11.42578125" style="383"/>
    <col min="4715" max="4715" width="3.5703125" style="383" customWidth="1"/>
    <col min="4716" max="4716" width="9.140625" style="383" customWidth="1"/>
    <col min="4717" max="4717" width="8.28515625" style="383" customWidth="1"/>
    <col min="4718" max="4718" width="12.140625" style="383" customWidth="1"/>
    <col min="4719" max="4719" width="12.28515625" style="383" customWidth="1"/>
    <col min="4720" max="4720" width="3.5703125" style="383" customWidth="1"/>
    <col min="4721" max="4721" width="9" style="383" customWidth="1"/>
    <col min="4722" max="4722" width="7.85546875" style="383" customWidth="1"/>
    <col min="4723" max="4723" width="12.140625" style="383" customWidth="1"/>
    <col min="4724" max="4724" width="11.85546875" style="383" customWidth="1"/>
    <col min="4725" max="4725" width="3.5703125" style="383" customWidth="1"/>
    <col min="4726" max="4726" width="9" style="383" customWidth="1"/>
    <col min="4727" max="4727" width="8.28515625" style="383" customWidth="1"/>
    <col min="4728" max="4728" width="12.140625" style="383" customWidth="1"/>
    <col min="4729" max="4729" width="12" style="383" customWidth="1"/>
    <col min="4730" max="4730" width="3.5703125" style="383" customWidth="1"/>
    <col min="4731" max="4731" width="8.28515625" style="383" customWidth="1"/>
    <col min="4732" max="4732" width="8.140625" style="383" customWidth="1"/>
    <col min="4733" max="4733" width="12.140625" style="383" customWidth="1"/>
    <col min="4734" max="4734" width="11.5703125" style="383" customWidth="1"/>
    <col min="4735" max="4735" width="3.5703125" style="383" customWidth="1"/>
    <col min="4736" max="4737" width="8.28515625" style="383" customWidth="1"/>
    <col min="4738" max="4738" width="12.140625" style="383" customWidth="1"/>
    <col min="4739" max="4739" width="11.5703125" style="383" customWidth="1"/>
    <col min="4740" max="4740" width="3.5703125" style="383" customWidth="1"/>
    <col min="4741" max="4742" width="8.28515625" style="383" customWidth="1"/>
    <col min="4743" max="4743" width="12.140625" style="383" customWidth="1"/>
    <col min="4744" max="4744" width="11.5703125" style="383" customWidth="1"/>
    <col min="4745" max="4745" width="3.5703125" style="383" customWidth="1"/>
    <col min="4746" max="4746" width="8.28515625" style="383" customWidth="1"/>
    <col min="4747" max="4747" width="8.140625" style="383" customWidth="1"/>
    <col min="4748" max="4748" width="12.140625" style="383" customWidth="1"/>
    <col min="4749" max="4749" width="11.5703125" style="383" customWidth="1"/>
    <col min="4750" max="4750" width="3.5703125" style="383" customWidth="1"/>
    <col min="4751" max="4752" width="8.28515625" style="383" customWidth="1"/>
    <col min="4753" max="4753" width="12.140625" style="383" customWidth="1"/>
    <col min="4754" max="4754" width="11.5703125" style="383" customWidth="1"/>
    <col min="4755" max="4755" width="3.5703125" style="383" customWidth="1"/>
    <col min="4756" max="4756" width="8.28515625" style="383" customWidth="1"/>
    <col min="4757" max="4757" width="7.85546875" style="383" customWidth="1"/>
    <col min="4758" max="4758" width="12.140625" style="383" customWidth="1"/>
    <col min="4759" max="4759" width="11.5703125" style="383" customWidth="1"/>
    <col min="4760" max="4760" width="3.5703125" style="383" customWidth="1"/>
    <col min="4761" max="4761" width="8.28515625" style="383" customWidth="1"/>
    <col min="4762" max="4762" width="8.5703125" style="383" customWidth="1"/>
    <col min="4763" max="4763" width="12.140625" style="383" customWidth="1"/>
    <col min="4764" max="4764" width="11.5703125" style="383" customWidth="1"/>
    <col min="4765" max="4765" width="3.5703125" style="383" customWidth="1"/>
    <col min="4766" max="4766" width="8.28515625" style="383" customWidth="1"/>
    <col min="4767" max="4767" width="8.5703125" style="383" customWidth="1"/>
    <col min="4768" max="4768" width="12.140625" style="383" customWidth="1"/>
    <col min="4769" max="4769" width="11.5703125" style="383" customWidth="1"/>
    <col min="4770" max="4770" width="3.5703125" style="383" customWidth="1"/>
    <col min="4771" max="4771" width="8.28515625" style="383" customWidth="1"/>
    <col min="4772" max="4772" width="8.140625" style="383" customWidth="1"/>
    <col min="4773" max="4773" width="12.140625" style="383" customWidth="1"/>
    <col min="4774" max="4774" width="11.5703125" style="383" customWidth="1"/>
    <col min="4775" max="4775" width="3.5703125" style="383" customWidth="1"/>
    <col min="4776" max="4776" width="8.28515625" style="383" customWidth="1"/>
    <col min="4777" max="4777" width="7.7109375" style="383" customWidth="1"/>
    <col min="4778" max="4778" width="12.140625" style="383" customWidth="1"/>
    <col min="4779" max="4779" width="11.5703125" style="383" customWidth="1"/>
    <col min="4780" max="4780" width="3.5703125" style="383" customWidth="1"/>
    <col min="4781" max="4781" width="8.28515625" style="383" customWidth="1"/>
    <col min="4782" max="4782" width="7.7109375" style="383" customWidth="1"/>
    <col min="4783" max="4783" width="12.140625" style="383" customWidth="1"/>
    <col min="4784" max="4784" width="11.5703125" style="383" customWidth="1"/>
    <col min="4785" max="4785" width="3.5703125" style="383" customWidth="1"/>
    <col min="4786" max="4786" width="8.28515625" style="383" customWidth="1"/>
    <col min="4787" max="4787" width="7.7109375" style="383" customWidth="1"/>
    <col min="4788" max="4788" width="12.140625" style="383" customWidth="1"/>
    <col min="4789" max="4789" width="11.5703125" style="383" customWidth="1"/>
    <col min="4790" max="4790" width="3.5703125" style="383" customWidth="1"/>
    <col min="4791" max="4791" width="8.28515625" style="383" customWidth="1"/>
    <col min="4792" max="4792" width="7.7109375" style="383" customWidth="1"/>
    <col min="4793" max="4793" width="12.140625" style="383" customWidth="1"/>
    <col min="4794" max="4794" width="11.5703125" style="383" customWidth="1"/>
    <col min="4795" max="4795" width="3.5703125" style="383" customWidth="1"/>
    <col min="4796" max="4796" width="8.28515625" style="383" customWidth="1"/>
    <col min="4797" max="4797" width="7.7109375" style="383" customWidth="1"/>
    <col min="4798" max="4798" width="12.140625" style="383" customWidth="1"/>
    <col min="4799" max="4799" width="11.5703125" style="383" customWidth="1"/>
    <col min="4800" max="4800" width="3.5703125" style="383" customWidth="1"/>
    <col min="4801" max="4801" width="8.28515625" style="383" customWidth="1"/>
    <col min="4802" max="4802" width="7.7109375" style="383" customWidth="1"/>
    <col min="4803" max="4803" width="12.140625" style="383" customWidth="1"/>
    <col min="4804" max="4804" width="11.5703125" style="383" customWidth="1"/>
    <col min="4805" max="4805" width="3.5703125" style="383" customWidth="1"/>
    <col min="4806" max="4806" width="8.28515625" style="383" customWidth="1"/>
    <col min="4807" max="4807" width="7.7109375" style="383" customWidth="1"/>
    <col min="4808" max="4808" width="12.140625" style="383" customWidth="1"/>
    <col min="4809" max="4809" width="11.5703125" style="383" customWidth="1"/>
    <col min="4810" max="4810" width="3.5703125" style="383" customWidth="1"/>
    <col min="4811" max="4811" width="8.28515625" style="383" customWidth="1"/>
    <col min="4812" max="4812" width="7.7109375" style="383" customWidth="1"/>
    <col min="4813" max="4813" width="12.140625" style="383" customWidth="1"/>
    <col min="4814" max="4814" width="11.5703125" style="383" customWidth="1"/>
    <col min="4815" max="4815" width="3.5703125" style="383" customWidth="1"/>
    <col min="4816" max="4816" width="8.28515625" style="383" customWidth="1"/>
    <col min="4817" max="4817" width="7.7109375" style="383" customWidth="1"/>
    <col min="4818" max="4818" width="12.140625" style="383" customWidth="1"/>
    <col min="4819" max="4819" width="11.5703125" style="383" customWidth="1"/>
    <col min="4820" max="4820" width="3.5703125" style="383" customWidth="1"/>
    <col min="4821" max="4821" width="8.28515625" style="383" customWidth="1"/>
    <col min="4822" max="4822" width="7.7109375" style="383" customWidth="1"/>
    <col min="4823" max="4823" width="12.140625" style="383" customWidth="1"/>
    <col min="4824" max="4824" width="11.5703125" style="383" customWidth="1"/>
    <col min="4825" max="4825" width="3.5703125" style="383" customWidth="1"/>
    <col min="4826" max="4826" width="8.28515625" style="383" customWidth="1"/>
    <col min="4827" max="4827" width="7.7109375" style="383" customWidth="1"/>
    <col min="4828" max="4828" width="12.140625" style="383" customWidth="1"/>
    <col min="4829" max="4829" width="11.5703125" style="383" customWidth="1"/>
    <col min="4830" max="4830" width="3.5703125" style="383" customWidth="1"/>
    <col min="4831" max="4831" width="8.28515625" style="383" customWidth="1"/>
    <col min="4832" max="4832" width="7.7109375" style="383" customWidth="1"/>
    <col min="4833" max="4833" width="12.140625" style="383" customWidth="1"/>
    <col min="4834" max="4834" width="11.5703125" style="383" customWidth="1"/>
    <col min="4835" max="4835" width="3.5703125" style="383" customWidth="1"/>
    <col min="4836" max="4836" width="8.28515625" style="383" customWidth="1"/>
    <col min="4837" max="4837" width="7.7109375" style="383" customWidth="1"/>
    <col min="4838" max="4838" width="12.140625" style="383" customWidth="1"/>
    <col min="4839" max="4839" width="11.5703125" style="383" customWidth="1"/>
    <col min="4840" max="4840" width="3.5703125" style="383" customWidth="1"/>
    <col min="4841" max="4841" width="8.28515625" style="383" customWidth="1"/>
    <col min="4842" max="4842" width="7.7109375" style="383" customWidth="1"/>
    <col min="4843" max="4843" width="12.140625" style="383" customWidth="1"/>
    <col min="4844" max="4844" width="11.5703125" style="383" customWidth="1"/>
    <col min="4845" max="4845" width="3.5703125" style="383" customWidth="1"/>
    <col min="4846" max="4846" width="8.28515625" style="383" customWidth="1"/>
    <col min="4847" max="4847" width="7.7109375" style="383" customWidth="1"/>
    <col min="4848" max="4848" width="12.140625" style="383" customWidth="1"/>
    <col min="4849" max="4849" width="11.5703125" style="383" customWidth="1"/>
    <col min="4850" max="4850" width="3.5703125" style="383" customWidth="1"/>
    <col min="4851" max="4851" width="8.28515625" style="383" customWidth="1"/>
    <col min="4852" max="4852" width="7.7109375" style="383" customWidth="1"/>
    <col min="4853" max="4853" width="12.140625" style="383" customWidth="1"/>
    <col min="4854" max="4854" width="11.5703125" style="383" customWidth="1"/>
    <col min="4855" max="4855" width="3.5703125" style="383" customWidth="1"/>
    <col min="4856" max="4856" width="8.28515625" style="383" customWidth="1"/>
    <col min="4857" max="4857" width="7.7109375" style="383" customWidth="1"/>
    <col min="4858" max="4858" width="12.140625" style="383" customWidth="1"/>
    <col min="4859" max="4859" width="11.5703125" style="383" customWidth="1"/>
    <col min="4860" max="4863" width="11.42578125" style="383"/>
    <col min="4864" max="4864" width="0" style="383" hidden="1" customWidth="1"/>
    <col min="4865" max="4865" width="6.140625" style="383" customWidth="1"/>
    <col min="4866" max="4866" width="4.7109375" style="383" customWidth="1"/>
    <col min="4867" max="4868" width="6.5703125" style="383" customWidth="1"/>
    <col min="4869" max="4869" width="5.28515625" style="383" customWidth="1"/>
    <col min="4870" max="4871" width="7.7109375" style="383" customWidth="1"/>
    <col min="4872" max="4872" width="11.5703125" style="383" customWidth="1"/>
    <col min="4873" max="4873" width="6.85546875" style="383" customWidth="1"/>
    <col min="4874" max="4874" width="54.5703125" style="383" customWidth="1"/>
    <col min="4875" max="4875" width="7.140625" style="383" customWidth="1"/>
    <col min="4876" max="4877" width="7" style="383" customWidth="1"/>
    <col min="4878" max="4878" width="7.5703125" style="383" customWidth="1"/>
    <col min="4879" max="4879" width="7.85546875" style="383" customWidth="1"/>
    <col min="4880" max="4880" width="18" style="383" customWidth="1"/>
    <col min="4881" max="4881" width="4.140625" style="383" customWidth="1"/>
    <col min="4882" max="4882" width="8.85546875" style="383" customWidth="1"/>
    <col min="4883" max="4883" width="10.28515625" style="383" customWidth="1"/>
    <col min="4884" max="4884" width="12" style="383" customWidth="1"/>
    <col min="4885" max="4885" width="10.85546875" style="383" customWidth="1"/>
    <col min="4886" max="4886" width="4.140625" style="383" customWidth="1"/>
    <col min="4887" max="4887" width="8.42578125" style="383" customWidth="1"/>
    <col min="4888" max="4888" width="8.140625" style="383" customWidth="1"/>
    <col min="4889" max="4889" width="12" style="383" customWidth="1"/>
    <col min="4890" max="4890" width="11.42578125" style="383"/>
    <col min="4891" max="4891" width="4.28515625" style="383" customWidth="1"/>
    <col min="4892" max="4892" width="7.28515625" style="383" bestFit="1" customWidth="1"/>
    <col min="4893" max="4893" width="9.28515625" style="383" bestFit="1" customWidth="1"/>
    <col min="4894" max="4895" width="11.7109375" style="383" customWidth="1"/>
    <col min="4896" max="4896" width="4.140625" style="383" customWidth="1"/>
    <col min="4897" max="4897" width="7.28515625" style="383" bestFit="1" customWidth="1"/>
    <col min="4898" max="4898" width="9.28515625" style="383" customWidth="1"/>
    <col min="4899" max="4900" width="12" style="383" customWidth="1"/>
    <col min="4901" max="4901" width="4.140625" style="383" customWidth="1"/>
    <col min="4902" max="4903" width="8.28515625" style="383" customWidth="1"/>
    <col min="4904" max="4904" width="12" style="383" customWidth="1"/>
    <col min="4905" max="4905" width="11.42578125" style="383"/>
    <col min="4906" max="4906" width="4.140625" style="383" customWidth="1"/>
    <col min="4907" max="4907" width="8.42578125" style="383" customWidth="1"/>
    <col min="4908" max="4908" width="8.140625" style="383" customWidth="1"/>
    <col min="4909" max="4909" width="12" style="383" customWidth="1"/>
    <col min="4910" max="4910" width="11.42578125" style="383"/>
    <col min="4911" max="4911" width="4" style="383" customWidth="1"/>
    <col min="4912" max="4912" width="8.85546875" style="383" customWidth="1"/>
    <col min="4913" max="4913" width="8.140625" style="383" customWidth="1"/>
    <col min="4914" max="4914" width="12.140625" style="383" customWidth="1"/>
    <col min="4915" max="4915" width="11.28515625" style="383" customWidth="1"/>
    <col min="4916" max="4916" width="4.28515625" style="383" customWidth="1"/>
    <col min="4917" max="4917" width="8.5703125" style="383" customWidth="1"/>
    <col min="4918" max="4918" width="8" style="383" customWidth="1"/>
    <col min="4919" max="4919" width="11.85546875" style="383" customWidth="1"/>
    <col min="4920" max="4920" width="10.5703125" style="383" customWidth="1"/>
    <col min="4921" max="4921" width="4" style="383" customWidth="1"/>
    <col min="4922" max="4922" width="8.85546875" style="383" bestFit="1" customWidth="1"/>
    <col min="4923" max="4923" width="8.140625" style="383" customWidth="1"/>
    <col min="4924" max="4924" width="12" style="383" customWidth="1"/>
    <col min="4925" max="4925" width="10.5703125" style="383" customWidth="1"/>
    <col min="4926" max="4926" width="3.5703125" style="383" customWidth="1"/>
    <col min="4927" max="4927" width="8.28515625" style="383" customWidth="1"/>
    <col min="4928" max="4928" width="8.7109375" style="383" customWidth="1"/>
    <col min="4929" max="4929" width="12.140625" style="383" customWidth="1"/>
    <col min="4930" max="4930" width="11" style="383" customWidth="1"/>
    <col min="4931" max="4931" width="3.5703125" style="383" customWidth="1"/>
    <col min="4932" max="4932" width="8.5703125" style="383" customWidth="1"/>
    <col min="4933" max="4933" width="7.85546875" style="383" customWidth="1"/>
    <col min="4934" max="4934" width="12.140625" style="383" customWidth="1"/>
    <col min="4935" max="4935" width="11.85546875" style="383" customWidth="1"/>
    <col min="4936" max="4936" width="3.5703125" style="383" customWidth="1"/>
    <col min="4937" max="4937" width="8.42578125" style="383" customWidth="1"/>
    <col min="4938" max="4938" width="7.85546875" style="383" customWidth="1"/>
    <col min="4939" max="4939" width="12.140625" style="383" customWidth="1"/>
    <col min="4940" max="4940" width="12" style="383" customWidth="1"/>
    <col min="4941" max="4941" width="3.5703125" style="383" customWidth="1"/>
    <col min="4942" max="4942" width="8.42578125" style="383" customWidth="1"/>
    <col min="4943" max="4943" width="9" style="383" customWidth="1"/>
    <col min="4944" max="4944" width="12.140625" style="383" customWidth="1"/>
    <col min="4945" max="4945" width="11.85546875" style="383" customWidth="1"/>
    <col min="4946" max="4946" width="3.5703125" style="383" customWidth="1"/>
    <col min="4947" max="4947" width="9" style="383" customWidth="1"/>
    <col min="4948" max="4948" width="8.140625" style="383" customWidth="1"/>
    <col min="4949" max="4949" width="12.140625" style="383" customWidth="1"/>
    <col min="4950" max="4950" width="11.5703125" style="383" customWidth="1"/>
    <col min="4951" max="4951" width="3.5703125" style="383" customWidth="1"/>
    <col min="4952" max="4952" width="8.42578125" style="383" customWidth="1"/>
    <col min="4953" max="4953" width="8.5703125" style="383" customWidth="1"/>
    <col min="4954" max="4954" width="12.140625" style="383" customWidth="1"/>
    <col min="4955" max="4955" width="12.42578125" style="383" customWidth="1"/>
    <col min="4956" max="4956" width="3.5703125" style="383" customWidth="1"/>
    <col min="4957" max="4957" width="8" style="383" customWidth="1"/>
    <col min="4958" max="4958" width="8.140625" style="383" customWidth="1"/>
    <col min="4959" max="4959" width="12.140625" style="383" customWidth="1"/>
    <col min="4960" max="4960" width="11.5703125" style="383" customWidth="1"/>
    <col min="4961" max="4961" width="3.5703125" style="383" customWidth="1"/>
    <col min="4962" max="4962" width="8.85546875" style="383" customWidth="1"/>
    <col min="4963" max="4963" width="8.140625" style="383" customWidth="1"/>
    <col min="4964" max="4964" width="12.140625" style="383" customWidth="1"/>
    <col min="4965" max="4965" width="11.5703125" style="383" customWidth="1"/>
    <col min="4966" max="4966" width="3.5703125" style="383" customWidth="1"/>
    <col min="4967" max="4967" width="9.140625" style="383" customWidth="1"/>
    <col min="4968" max="4968" width="8.5703125" style="383" customWidth="1"/>
    <col min="4969" max="4969" width="12.140625" style="383" customWidth="1"/>
    <col min="4970" max="4970" width="11.42578125" style="383"/>
    <col min="4971" max="4971" width="3.5703125" style="383" customWidth="1"/>
    <col min="4972" max="4972" width="9.140625" style="383" customWidth="1"/>
    <col min="4973" max="4973" width="8.28515625" style="383" customWidth="1"/>
    <col min="4974" max="4974" width="12.140625" style="383" customWidth="1"/>
    <col min="4975" max="4975" width="12.28515625" style="383" customWidth="1"/>
    <col min="4976" max="4976" width="3.5703125" style="383" customWidth="1"/>
    <col min="4977" max="4977" width="9" style="383" customWidth="1"/>
    <col min="4978" max="4978" width="7.85546875" style="383" customWidth="1"/>
    <col min="4979" max="4979" width="12.140625" style="383" customWidth="1"/>
    <col min="4980" max="4980" width="11.85546875" style="383" customWidth="1"/>
    <col min="4981" max="4981" width="3.5703125" style="383" customWidth="1"/>
    <col min="4982" max="4982" width="9" style="383" customWidth="1"/>
    <col min="4983" max="4983" width="8.28515625" style="383" customWidth="1"/>
    <col min="4984" max="4984" width="12.140625" style="383" customWidth="1"/>
    <col min="4985" max="4985" width="12" style="383" customWidth="1"/>
    <col min="4986" max="4986" width="3.5703125" style="383" customWidth="1"/>
    <col min="4987" max="4987" width="8.28515625" style="383" customWidth="1"/>
    <col min="4988" max="4988" width="8.140625" style="383" customWidth="1"/>
    <col min="4989" max="4989" width="12.140625" style="383" customWidth="1"/>
    <col min="4990" max="4990" width="11.5703125" style="383" customWidth="1"/>
    <col min="4991" max="4991" width="3.5703125" style="383" customWidth="1"/>
    <col min="4992" max="4993" width="8.28515625" style="383" customWidth="1"/>
    <col min="4994" max="4994" width="12.140625" style="383" customWidth="1"/>
    <col min="4995" max="4995" width="11.5703125" style="383" customWidth="1"/>
    <col min="4996" max="4996" width="3.5703125" style="383" customWidth="1"/>
    <col min="4997" max="4998" width="8.28515625" style="383" customWidth="1"/>
    <col min="4999" max="4999" width="12.140625" style="383" customWidth="1"/>
    <col min="5000" max="5000" width="11.5703125" style="383" customWidth="1"/>
    <col min="5001" max="5001" width="3.5703125" style="383" customWidth="1"/>
    <col min="5002" max="5002" width="8.28515625" style="383" customWidth="1"/>
    <col min="5003" max="5003" width="8.140625" style="383" customWidth="1"/>
    <col min="5004" max="5004" width="12.140625" style="383" customWidth="1"/>
    <col min="5005" max="5005" width="11.5703125" style="383" customWidth="1"/>
    <col min="5006" max="5006" width="3.5703125" style="383" customWidth="1"/>
    <col min="5007" max="5008" width="8.28515625" style="383" customWidth="1"/>
    <col min="5009" max="5009" width="12.140625" style="383" customWidth="1"/>
    <col min="5010" max="5010" width="11.5703125" style="383" customWidth="1"/>
    <col min="5011" max="5011" width="3.5703125" style="383" customWidth="1"/>
    <col min="5012" max="5012" width="8.28515625" style="383" customWidth="1"/>
    <col min="5013" max="5013" width="7.85546875" style="383" customWidth="1"/>
    <col min="5014" max="5014" width="12.140625" style="383" customWidth="1"/>
    <col min="5015" max="5015" width="11.5703125" style="383" customWidth="1"/>
    <col min="5016" max="5016" width="3.5703125" style="383" customWidth="1"/>
    <col min="5017" max="5017" width="8.28515625" style="383" customWidth="1"/>
    <col min="5018" max="5018" width="8.5703125" style="383" customWidth="1"/>
    <col min="5019" max="5019" width="12.140625" style="383" customWidth="1"/>
    <col min="5020" max="5020" width="11.5703125" style="383" customWidth="1"/>
    <col min="5021" max="5021" width="3.5703125" style="383" customWidth="1"/>
    <col min="5022" max="5022" width="8.28515625" style="383" customWidth="1"/>
    <col min="5023" max="5023" width="8.5703125" style="383" customWidth="1"/>
    <col min="5024" max="5024" width="12.140625" style="383" customWidth="1"/>
    <col min="5025" max="5025" width="11.5703125" style="383" customWidth="1"/>
    <col min="5026" max="5026" width="3.5703125" style="383" customWidth="1"/>
    <col min="5027" max="5027" width="8.28515625" style="383" customWidth="1"/>
    <col min="5028" max="5028" width="8.140625" style="383" customWidth="1"/>
    <col min="5029" max="5029" width="12.140625" style="383" customWidth="1"/>
    <col min="5030" max="5030" width="11.5703125" style="383" customWidth="1"/>
    <col min="5031" max="5031" width="3.5703125" style="383" customWidth="1"/>
    <col min="5032" max="5032" width="8.28515625" style="383" customWidth="1"/>
    <col min="5033" max="5033" width="7.7109375" style="383" customWidth="1"/>
    <col min="5034" max="5034" width="12.140625" style="383" customWidth="1"/>
    <col min="5035" max="5035" width="11.5703125" style="383" customWidth="1"/>
    <col min="5036" max="5036" width="3.5703125" style="383" customWidth="1"/>
    <col min="5037" max="5037" width="8.28515625" style="383" customWidth="1"/>
    <col min="5038" max="5038" width="7.7109375" style="383" customWidth="1"/>
    <col min="5039" max="5039" width="12.140625" style="383" customWidth="1"/>
    <col min="5040" max="5040" width="11.5703125" style="383" customWidth="1"/>
    <col min="5041" max="5041" width="3.5703125" style="383" customWidth="1"/>
    <col min="5042" max="5042" width="8.28515625" style="383" customWidth="1"/>
    <col min="5043" max="5043" width="7.7109375" style="383" customWidth="1"/>
    <col min="5044" max="5044" width="12.140625" style="383" customWidth="1"/>
    <col min="5045" max="5045" width="11.5703125" style="383" customWidth="1"/>
    <col min="5046" max="5046" width="3.5703125" style="383" customWidth="1"/>
    <col min="5047" max="5047" width="8.28515625" style="383" customWidth="1"/>
    <col min="5048" max="5048" width="7.7109375" style="383" customWidth="1"/>
    <col min="5049" max="5049" width="12.140625" style="383" customWidth="1"/>
    <col min="5050" max="5050" width="11.5703125" style="383" customWidth="1"/>
    <col min="5051" max="5051" width="3.5703125" style="383" customWidth="1"/>
    <col min="5052" max="5052" width="8.28515625" style="383" customWidth="1"/>
    <col min="5053" max="5053" width="7.7109375" style="383" customWidth="1"/>
    <col min="5054" max="5054" width="12.140625" style="383" customWidth="1"/>
    <col min="5055" max="5055" width="11.5703125" style="383" customWidth="1"/>
    <col min="5056" max="5056" width="3.5703125" style="383" customWidth="1"/>
    <col min="5057" max="5057" width="8.28515625" style="383" customWidth="1"/>
    <col min="5058" max="5058" width="7.7109375" style="383" customWidth="1"/>
    <col min="5059" max="5059" width="12.140625" style="383" customWidth="1"/>
    <col min="5060" max="5060" width="11.5703125" style="383" customWidth="1"/>
    <col min="5061" max="5061" width="3.5703125" style="383" customWidth="1"/>
    <col min="5062" max="5062" width="8.28515625" style="383" customWidth="1"/>
    <col min="5063" max="5063" width="7.7109375" style="383" customWidth="1"/>
    <col min="5064" max="5064" width="12.140625" style="383" customWidth="1"/>
    <col min="5065" max="5065" width="11.5703125" style="383" customWidth="1"/>
    <col min="5066" max="5066" width="3.5703125" style="383" customWidth="1"/>
    <col min="5067" max="5067" width="8.28515625" style="383" customWidth="1"/>
    <col min="5068" max="5068" width="7.7109375" style="383" customWidth="1"/>
    <col min="5069" max="5069" width="12.140625" style="383" customWidth="1"/>
    <col min="5070" max="5070" width="11.5703125" style="383" customWidth="1"/>
    <col min="5071" max="5071" width="3.5703125" style="383" customWidth="1"/>
    <col min="5072" max="5072" width="8.28515625" style="383" customWidth="1"/>
    <col min="5073" max="5073" width="7.7109375" style="383" customWidth="1"/>
    <col min="5074" max="5074" width="12.140625" style="383" customWidth="1"/>
    <col min="5075" max="5075" width="11.5703125" style="383" customWidth="1"/>
    <col min="5076" max="5076" width="3.5703125" style="383" customWidth="1"/>
    <col min="5077" max="5077" width="8.28515625" style="383" customWidth="1"/>
    <col min="5078" max="5078" width="7.7109375" style="383" customWidth="1"/>
    <col min="5079" max="5079" width="12.140625" style="383" customWidth="1"/>
    <col min="5080" max="5080" width="11.5703125" style="383" customWidth="1"/>
    <col min="5081" max="5081" width="3.5703125" style="383" customWidth="1"/>
    <col min="5082" max="5082" width="8.28515625" style="383" customWidth="1"/>
    <col min="5083" max="5083" width="7.7109375" style="383" customWidth="1"/>
    <col min="5084" max="5084" width="12.140625" style="383" customWidth="1"/>
    <col min="5085" max="5085" width="11.5703125" style="383" customWidth="1"/>
    <col min="5086" max="5086" width="3.5703125" style="383" customWidth="1"/>
    <col min="5087" max="5087" width="8.28515625" style="383" customWidth="1"/>
    <col min="5088" max="5088" width="7.7109375" style="383" customWidth="1"/>
    <col min="5089" max="5089" width="12.140625" style="383" customWidth="1"/>
    <col min="5090" max="5090" width="11.5703125" style="383" customWidth="1"/>
    <col min="5091" max="5091" width="3.5703125" style="383" customWidth="1"/>
    <col min="5092" max="5092" width="8.28515625" style="383" customWidth="1"/>
    <col min="5093" max="5093" width="7.7109375" style="383" customWidth="1"/>
    <col min="5094" max="5094" width="12.140625" style="383" customWidth="1"/>
    <col min="5095" max="5095" width="11.5703125" style="383" customWidth="1"/>
    <col min="5096" max="5096" width="3.5703125" style="383" customWidth="1"/>
    <col min="5097" max="5097" width="8.28515625" style="383" customWidth="1"/>
    <col min="5098" max="5098" width="7.7109375" style="383" customWidth="1"/>
    <col min="5099" max="5099" width="12.140625" style="383" customWidth="1"/>
    <col min="5100" max="5100" width="11.5703125" style="383" customWidth="1"/>
    <col min="5101" max="5101" width="3.5703125" style="383" customWidth="1"/>
    <col min="5102" max="5102" width="8.28515625" style="383" customWidth="1"/>
    <col min="5103" max="5103" width="7.7109375" style="383" customWidth="1"/>
    <col min="5104" max="5104" width="12.140625" style="383" customWidth="1"/>
    <col min="5105" max="5105" width="11.5703125" style="383" customWidth="1"/>
    <col min="5106" max="5106" width="3.5703125" style="383" customWidth="1"/>
    <col min="5107" max="5107" width="8.28515625" style="383" customWidth="1"/>
    <col min="5108" max="5108" width="7.7109375" style="383" customWidth="1"/>
    <col min="5109" max="5109" width="12.140625" style="383" customWidth="1"/>
    <col min="5110" max="5110" width="11.5703125" style="383" customWidth="1"/>
    <col min="5111" max="5111" width="3.5703125" style="383" customWidth="1"/>
    <col min="5112" max="5112" width="8.28515625" style="383" customWidth="1"/>
    <col min="5113" max="5113" width="7.7109375" style="383" customWidth="1"/>
    <col min="5114" max="5114" width="12.140625" style="383" customWidth="1"/>
    <col min="5115" max="5115" width="11.5703125" style="383" customWidth="1"/>
    <col min="5116" max="5119" width="11.42578125" style="383"/>
    <col min="5120" max="5120" width="0" style="383" hidden="1" customWidth="1"/>
    <col min="5121" max="5121" width="6.140625" style="383" customWidth="1"/>
    <col min="5122" max="5122" width="4.7109375" style="383" customWidth="1"/>
    <col min="5123" max="5124" width="6.5703125" style="383" customWidth="1"/>
    <col min="5125" max="5125" width="5.28515625" style="383" customWidth="1"/>
    <col min="5126" max="5127" width="7.7109375" style="383" customWidth="1"/>
    <col min="5128" max="5128" width="11.5703125" style="383" customWidth="1"/>
    <col min="5129" max="5129" width="6.85546875" style="383" customWidth="1"/>
    <col min="5130" max="5130" width="54.5703125" style="383" customWidth="1"/>
    <col min="5131" max="5131" width="7.140625" style="383" customWidth="1"/>
    <col min="5132" max="5133" width="7" style="383" customWidth="1"/>
    <col min="5134" max="5134" width="7.5703125" style="383" customWidth="1"/>
    <col min="5135" max="5135" width="7.85546875" style="383" customWidth="1"/>
    <col min="5136" max="5136" width="18" style="383" customWidth="1"/>
    <col min="5137" max="5137" width="4.140625" style="383" customWidth="1"/>
    <col min="5138" max="5138" width="8.85546875" style="383" customWidth="1"/>
    <col min="5139" max="5139" width="10.28515625" style="383" customWidth="1"/>
    <col min="5140" max="5140" width="12" style="383" customWidth="1"/>
    <col min="5141" max="5141" width="10.85546875" style="383" customWidth="1"/>
    <col min="5142" max="5142" width="4.140625" style="383" customWidth="1"/>
    <col min="5143" max="5143" width="8.42578125" style="383" customWidth="1"/>
    <col min="5144" max="5144" width="8.140625" style="383" customWidth="1"/>
    <col min="5145" max="5145" width="12" style="383" customWidth="1"/>
    <col min="5146" max="5146" width="11.42578125" style="383"/>
    <col min="5147" max="5147" width="4.28515625" style="383" customWidth="1"/>
    <col min="5148" max="5148" width="7.28515625" style="383" bestFit="1" customWidth="1"/>
    <col min="5149" max="5149" width="9.28515625" style="383" bestFit="1" customWidth="1"/>
    <col min="5150" max="5151" width="11.7109375" style="383" customWidth="1"/>
    <col min="5152" max="5152" width="4.140625" style="383" customWidth="1"/>
    <col min="5153" max="5153" width="7.28515625" style="383" bestFit="1" customWidth="1"/>
    <col min="5154" max="5154" width="9.28515625" style="383" customWidth="1"/>
    <col min="5155" max="5156" width="12" style="383" customWidth="1"/>
    <col min="5157" max="5157" width="4.140625" style="383" customWidth="1"/>
    <col min="5158" max="5159" width="8.28515625" style="383" customWidth="1"/>
    <col min="5160" max="5160" width="12" style="383" customWidth="1"/>
    <col min="5161" max="5161" width="11.42578125" style="383"/>
    <col min="5162" max="5162" width="4.140625" style="383" customWidth="1"/>
    <col min="5163" max="5163" width="8.42578125" style="383" customWidth="1"/>
    <col min="5164" max="5164" width="8.140625" style="383" customWidth="1"/>
    <col min="5165" max="5165" width="12" style="383" customWidth="1"/>
    <col min="5166" max="5166" width="11.42578125" style="383"/>
    <col min="5167" max="5167" width="4" style="383" customWidth="1"/>
    <col min="5168" max="5168" width="8.85546875" style="383" customWidth="1"/>
    <col min="5169" max="5169" width="8.140625" style="383" customWidth="1"/>
    <col min="5170" max="5170" width="12.140625" style="383" customWidth="1"/>
    <col min="5171" max="5171" width="11.28515625" style="383" customWidth="1"/>
    <col min="5172" max="5172" width="4.28515625" style="383" customWidth="1"/>
    <col min="5173" max="5173" width="8.5703125" style="383" customWidth="1"/>
    <col min="5174" max="5174" width="8" style="383" customWidth="1"/>
    <col min="5175" max="5175" width="11.85546875" style="383" customWidth="1"/>
    <col min="5176" max="5176" width="10.5703125" style="383" customWidth="1"/>
    <col min="5177" max="5177" width="4" style="383" customWidth="1"/>
    <col min="5178" max="5178" width="8.85546875" style="383" bestFit="1" customWidth="1"/>
    <col min="5179" max="5179" width="8.140625" style="383" customWidth="1"/>
    <col min="5180" max="5180" width="12" style="383" customWidth="1"/>
    <col min="5181" max="5181" width="10.5703125" style="383" customWidth="1"/>
    <col min="5182" max="5182" width="3.5703125" style="383" customWidth="1"/>
    <col min="5183" max="5183" width="8.28515625" style="383" customWidth="1"/>
    <col min="5184" max="5184" width="8.7109375" style="383" customWidth="1"/>
    <col min="5185" max="5185" width="12.140625" style="383" customWidth="1"/>
    <col min="5186" max="5186" width="11" style="383" customWidth="1"/>
    <col min="5187" max="5187" width="3.5703125" style="383" customWidth="1"/>
    <col min="5188" max="5188" width="8.5703125" style="383" customWidth="1"/>
    <col min="5189" max="5189" width="7.85546875" style="383" customWidth="1"/>
    <col min="5190" max="5190" width="12.140625" style="383" customWidth="1"/>
    <col min="5191" max="5191" width="11.85546875" style="383" customWidth="1"/>
    <col min="5192" max="5192" width="3.5703125" style="383" customWidth="1"/>
    <col min="5193" max="5193" width="8.42578125" style="383" customWidth="1"/>
    <col min="5194" max="5194" width="7.85546875" style="383" customWidth="1"/>
    <col min="5195" max="5195" width="12.140625" style="383" customWidth="1"/>
    <col min="5196" max="5196" width="12" style="383" customWidth="1"/>
    <col min="5197" max="5197" width="3.5703125" style="383" customWidth="1"/>
    <col min="5198" max="5198" width="8.42578125" style="383" customWidth="1"/>
    <col min="5199" max="5199" width="9" style="383" customWidth="1"/>
    <col min="5200" max="5200" width="12.140625" style="383" customWidth="1"/>
    <col min="5201" max="5201" width="11.85546875" style="383" customWidth="1"/>
    <col min="5202" max="5202" width="3.5703125" style="383" customWidth="1"/>
    <col min="5203" max="5203" width="9" style="383" customWidth="1"/>
    <col min="5204" max="5204" width="8.140625" style="383" customWidth="1"/>
    <col min="5205" max="5205" width="12.140625" style="383" customWidth="1"/>
    <col min="5206" max="5206" width="11.5703125" style="383" customWidth="1"/>
    <col min="5207" max="5207" width="3.5703125" style="383" customWidth="1"/>
    <col min="5208" max="5208" width="8.42578125" style="383" customWidth="1"/>
    <col min="5209" max="5209" width="8.5703125" style="383" customWidth="1"/>
    <col min="5210" max="5210" width="12.140625" style="383" customWidth="1"/>
    <col min="5211" max="5211" width="12.42578125" style="383" customWidth="1"/>
    <col min="5212" max="5212" width="3.5703125" style="383" customWidth="1"/>
    <col min="5213" max="5213" width="8" style="383" customWidth="1"/>
    <col min="5214" max="5214" width="8.140625" style="383" customWidth="1"/>
    <col min="5215" max="5215" width="12.140625" style="383" customWidth="1"/>
    <col min="5216" max="5216" width="11.5703125" style="383" customWidth="1"/>
    <col min="5217" max="5217" width="3.5703125" style="383" customWidth="1"/>
    <col min="5218" max="5218" width="8.85546875" style="383" customWidth="1"/>
    <col min="5219" max="5219" width="8.140625" style="383" customWidth="1"/>
    <col min="5220" max="5220" width="12.140625" style="383" customWidth="1"/>
    <col min="5221" max="5221" width="11.5703125" style="383" customWidth="1"/>
    <col min="5222" max="5222" width="3.5703125" style="383" customWidth="1"/>
    <col min="5223" max="5223" width="9.140625" style="383" customWidth="1"/>
    <col min="5224" max="5224" width="8.5703125" style="383" customWidth="1"/>
    <col min="5225" max="5225" width="12.140625" style="383" customWidth="1"/>
    <col min="5226" max="5226" width="11.42578125" style="383"/>
    <col min="5227" max="5227" width="3.5703125" style="383" customWidth="1"/>
    <col min="5228" max="5228" width="9.140625" style="383" customWidth="1"/>
    <col min="5229" max="5229" width="8.28515625" style="383" customWidth="1"/>
    <col min="5230" max="5230" width="12.140625" style="383" customWidth="1"/>
    <col min="5231" max="5231" width="12.28515625" style="383" customWidth="1"/>
    <col min="5232" max="5232" width="3.5703125" style="383" customWidth="1"/>
    <col min="5233" max="5233" width="9" style="383" customWidth="1"/>
    <col min="5234" max="5234" width="7.85546875" style="383" customWidth="1"/>
    <col min="5235" max="5235" width="12.140625" style="383" customWidth="1"/>
    <col min="5236" max="5236" width="11.85546875" style="383" customWidth="1"/>
    <col min="5237" max="5237" width="3.5703125" style="383" customWidth="1"/>
    <col min="5238" max="5238" width="9" style="383" customWidth="1"/>
    <col min="5239" max="5239" width="8.28515625" style="383" customWidth="1"/>
    <col min="5240" max="5240" width="12.140625" style="383" customWidth="1"/>
    <col min="5241" max="5241" width="12" style="383" customWidth="1"/>
    <col min="5242" max="5242" width="3.5703125" style="383" customWidth="1"/>
    <col min="5243" max="5243" width="8.28515625" style="383" customWidth="1"/>
    <col min="5244" max="5244" width="8.140625" style="383" customWidth="1"/>
    <col min="5245" max="5245" width="12.140625" style="383" customWidth="1"/>
    <col min="5246" max="5246" width="11.5703125" style="383" customWidth="1"/>
    <col min="5247" max="5247" width="3.5703125" style="383" customWidth="1"/>
    <col min="5248" max="5249" width="8.28515625" style="383" customWidth="1"/>
    <col min="5250" max="5250" width="12.140625" style="383" customWidth="1"/>
    <col min="5251" max="5251" width="11.5703125" style="383" customWidth="1"/>
    <col min="5252" max="5252" width="3.5703125" style="383" customWidth="1"/>
    <col min="5253" max="5254" width="8.28515625" style="383" customWidth="1"/>
    <col min="5255" max="5255" width="12.140625" style="383" customWidth="1"/>
    <col min="5256" max="5256" width="11.5703125" style="383" customWidth="1"/>
    <col min="5257" max="5257" width="3.5703125" style="383" customWidth="1"/>
    <col min="5258" max="5258" width="8.28515625" style="383" customWidth="1"/>
    <col min="5259" max="5259" width="8.140625" style="383" customWidth="1"/>
    <col min="5260" max="5260" width="12.140625" style="383" customWidth="1"/>
    <col min="5261" max="5261" width="11.5703125" style="383" customWidth="1"/>
    <col min="5262" max="5262" width="3.5703125" style="383" customWidth="1"/>
    <col min="5263" max="5264" width="8.28515625" style="383" customWidth="1"/>
    <col min="5265" max="5265" width="12.140625" style="383" customWidth="1"/>
    <col min="5266" max="5266" width="11.5703125" style="383" customWidth="1"/>
    <col min="5267" max="5267" width="3.5703125" style="383" customWidth="1"/>
    <col min="5268" max="5268" width="8.28515625" style="383" customWidth="1"/>
    <col min="5269" max="5269" width="7.85546875" style="383" customWidth="1"/>
    <col min="5270" max="5270" width="12.140625" style="383" customWidth="1"/>
    <col min="5271" max="5271" width="11.5703125" style="383" customWidth="1"/>
    <col min="5272" max="5272" width="3.5703125" style="383" customWidth="1"/>
    <col min="5273" max="5273" width="8.28515625" style="383" customWidth="1"/>
    <col min="5274" max="5274" width="8.5703125" style="383" customWidth="1"/>
    <col min="5275" max="5275" width="12.140625" style="383" customWidth="1"/>
    <col min="5276" max="5276" width="11.5703125" style="383" customWidth="1"/>
    <col min="5277" max="5277" width="3.5703125" style="383" customWidth="1"/>
    <col min="5278" max="5278" width="8.28515625" style="383" customWidth="1"/>
    <col min="5279" max="5279" width="8.5703125" style="383" customWidth="1"/>
    <col min="5280" max="5280" width="12.140625" style="383" customWidth="1"/>
    <col min="5281" max="5281" width="11.5703125" style="383" customWidth="1"/>
    <col min="5282" max="5282" width="3.5703125" style="383" customWidth="1"/>
    <col min="5283" max="5283" width="8.28515625" style="383" customWidth="1"/>
    <col min="5284" max="5284" width="8.140625" style="383" customWidth="1"/>
    <col min="5285" max="5285" width="12.140625" style="383" customWidth="1"/>
    <col min="5286" max="5286" width="11.5703125" style="383" customWidth="1"/>
    <col min="5287" max="5287" width="3.5703125" style="383" customWidth="1"/>
    <col min="5288" max="5288" width="8.28515625" style="383" customWidth="1"/>
    <col min="5289" max="5289" width="7.7109375" style="383" customWidth="1"/>
    <col min="5290" max="5290" width="12.140625" style="383" customWidth="1"/>
    <col min="5291" max="5291" width="11.5703125" style="383" customWidth="1"/>
    <col min="5292" max="5292" width="3.5703125" style="383" customWidth="1"/>
    <col min="5293" max="5293" width="8.28515625" style="383" customWidth="1"/>
    <col min="5294" max="5294" width="7.7109375" style="383" customWidth="1"/>
    <col min="5295" max="5295" width="12.140625" style="383" customWidth="1"/>
    <col min="5296" max="5296" width="11.5703125" style="383" customWidth="1"/>
    <col min="5297" max="5297" width="3.5703125" style="383" customWidth="1"/>
    <col min="5298" max="5298" width="8.28515625" style="383" customWidth="1"/>
    <col min="5299" max="5299" width="7.7109375" style="383" customWidth="1"/>
    <col min="5300" max="5300" width="12.140625" style="383" customWidth="1"/>
    <col min="5301" max="5301" width="11.5703125" style="383" customWidth="1"/>
    <col min="5302" max="5302" width="3.5703125" style="383" customWidth="1"/>
    <col min="5303" max="5303" width="8.28515625" style="383" customWidth="1"/>
    <col min="5304" max="5304" width="7.7109375" style="383" customWidth="1"/>
    <col min="5305" max="5305" width="12.140625" style="383" customWidth="1"/>
    <col min="5306" max="5306" width="11.5703125" style="383" customWidth="1"/>
    <col min="5307" max="5307" width="3.5703125" style="383" customWidth="1"/>
    <col min="5308" max="5308" width="8.28515625" style="383" customWidth="1"/>
    <col min="5309" max="5309" width="7.7109375" style="383" customWidth="1"/>
    <col min="5310" max="5310" width="12.140625" style="383" customWidth="1"/>
    <col min="5311" max="5311" width="11.5703125" style="383" customWidth="1"/>
    <col min="5312" max="5312" width="3.5703125" style="383" customWidth="1"/>
    <col min="5313" max="5313" width="8.28515625" style="383" customWidth="1"/>
    <col min="5314" max="5314" width="7.7109375" style="383" customWidth="1"/>
    <col min="5315" max="5315" width="12.140625" style="383" customWidth="1"/>
    <col min="5316" max="5316" width="11.5703125" style="383" customWidth="1"/>
    <col min="5317" max="5317" width="3.5703125" style="383" customWidth="1"/>
    <col min="5318" max="5318" width="8.28515625" style="383" customWidth="1"/>
    <col min="5319" max="5319" width="7.7109375" style="383" customWidth="1"/>
    <col min="5320" max="5320" width="12.140625" style="383" customWidth="1"/>
    <col min="5321" max="5321" width="11.5703125" style="383" customWidth="1"/>
    <col min="5322" max="5322" width="3.5703125" style="383" customWidth="1"/>
    <col min="5323" max="5323" width="8.28515625" style="383" customWidth="1"/>
    <col min="5324" max="5324" width="7.7109375" style="383" customWidth="1"/>
    <col min="5325" max="5325" width="12.140625" style="383" customWidth="1"/>
    <col min="5326" max="5326" width="11.5703125" style="383" customWidth="1"/>
    <col min="5327" max="5327" width="3.5703125" style="383" customWidth="1"/>
    <col min="5328" max="5328" width="8.28515625" style="383" customWidth="1"/>
    <col min="5329" max="5329" width="7.7109375" style="383" customWidth="1"/>
    <col min="5330" max="5330" width="12.140625" style="383" customWidth="1"/>
    <col min="5331" max="5331" width="11.5703125" style="383" customWidth="1"/>
    <col min="5332" max="5332" width="3.5703125" style="383" customWidth="1"/>
    <col min="5333" max="5333" width="8.28515625" style="383" customWidth="1"/>
    <col min="5334" max="5334" width="7.7109375" style="383" customWidth="1"/>
    <col min="5335" max="5335" width="12.140625" style="383" customWidth="1"/>
    <col min="5336" max="5336" width="11.5703125" style="383" customWidth="1"/>
    <col min="5337" max="5337" width="3.5703125" style="383" customWidth="1"/>
    <col min="5338" max="5338" width="8.28515625" style="383" customWidth="1"/>
    <col min="5339" max="5339" width="7.7109375" style="383" customWidth="1"/>
    <col min="5340" max="5340" width="12.140625" style="383" customWidth="1"/>
    <col min="5341" max="5341" width="11.5703125" style="383" customWidth="1"/>
    <col min="5342" max="5342" width="3.5703125" style="383" customWidth="1"/>
    <col min="5343" max="5343" width="8.28515625" style="383" customWidth="1"/>
    <col min="5344" max="5344" width="7.7109375" style="383" customWidth="1"/>
    <col min="5345" max="5345" width="12.140625" style="383" customWidth="1"/>
    <col min="5346" max="5346" width="11.5703125" style="383" customWidth="1"/>
    <col min="5347" max="5347" width="3.5703125" style="383" customWidth="1"/>
    <col min="5348" max="5348" width="8.28515625" style="383" customWidth="1"/>
    <col min="5349" max="5349" width="7.7109375" style="383" customWidth="1"/>
    <col min="5350" max="5350" width="12.140625" style="383" customWidth="1"/>
    <col min="5351" max="5351" width="11.5703125" style="383" customWidth="1"/>
    <col min="5352" max="5352" width="3.5703125" style="383" customWidth="1"/>
    <col min="5353" max="5353" width="8.28515625" style="383" customWidth="1"/>
    <col min="5354" max="5354" width="7.7109375" style="383" customWidth="1"/>
    <col min="5355" max="5355" width="12.140625" style="383" customWidth="1"/>
    <col min="5356" max="5356" width="11.5703125" style="383" customWidth="1"/>
    <col min="5357" max="5357" width="3.5703125" style="383" customWidth="1"/>
    <col min="5358" max="5358" width="8.28515625" style="383" customWidth="1"/>
    <col min="5359" max="5359" width="7.7109375" style="383" customWidth="1"/>
    <col min="5360" max="5360" width="12.140625" style="383" customWidth="1"/>
    <col min="5361" max="5361" width="11.5703125" style="383" customWidth="1"/>
    <col min="5362" max="5362" width="3.5703125" style="383" customWidth="1"/>
    <col min="5363" max="5363" width="8.28515625" style="383" customWidth="1"/>
    <col min="5364" max="5364" width="7.7109375" style="383" customWidth="1"/>
    <col min="5365" max="5365" width="12.140625" style="383" customWidth="1"/>
    <col min="5366" max="5366" width="11.5703125" style="383" customWidth="1"/>
    <col min="5367" max="5367" width="3.5703125" style="383" customWidth="1"/>
    <col min="5368" max="5368" width="8.28515625" style="383" customWidth="1"/>
    <col min="5369" max="5369" width="7.7109375" style="383" customWidth="1"/>
    <col min="5370" max="5370" width="12.140625" style="383" customWidth="1"/>
    <col min="5371" max="5371" width="11.5703125" style="383" customWidth="1"/>
    <col min="5372" max="5375" width="11.42578125" style="383"/>
    <col min="5376" max="5376" width="0" style="383" hidden="1" customWidth="1"/>
    <col min="5377" max="5377" width="6.140625" style="383" customWidth="1"/>
    <col min="5378" max="5378" width="4.7109375" style="383" customWidth="1"/>
    <col min="5379" max="5380" width="6.5703125" style="383" customWidth="1"/>
    <col min="5381" max="5381" width="5.28515625" style="383" customWidth="1"/>
    <col min="5382" max="5383" width="7.7109375" style="383" customWidth="1"/>
    <col min="5384" max="5384" width="11.5703125" style="383" customWidth="1"/>
    <col min="5385" max="5385" width="6.85546875" style="383" customWidth="1"/>
    <col min="5386" max="5386" width="54.5703125" style="383" customWidth="1"/>
    <col min="5387" max="5387" width="7.140625" style="383" customWidth="1"/>
    <col min="5388" max="5389" width="7" style="383" customWidth="1"/>
    <col min="5390" max="5390" width="7.5703125" style="383" customWidth="1"/>
    <col min="5391" max="5391" width="7.85546875" style="383" customWidth="1"/>
    <col min="5392" max="5392" width="18" style="383" customWidth="1"/>
    <col min="5393" max="5393" width="4.140625" style="383" customWidth="1"/>
    <col min="5394" max="5394" width="8.85546875" style="383" customWidth="1"/>
    <col min="5395" max="5395" width="10.28515625" style="383" customWidth="1"/>
    <col min="5396" max="5396" width="12" style="383" customWidth="1"/>
    <col min="5397" max="5397" width="10.85546875" style="383" customWidth="1"/>
    <col min="5398" max="5398" width="4.140625" style="383" customWidth="1"/>
    <col min="5399" max="5399" width="8.42578125" style="383" customWidth="1"/>
    <col min="5400" max="5400" width="8.140625" style="383" customWidth="1"/>
    <col min="5401" max="5401" width="12" style="383" customWidth="1"/>
    <col min="5402" max="5402" width="11.42578125" style="383"/>
    <col min="5403" max="5403" width="4.28515625" style="383" customWidth="1"/>
    <col min="5404" max="5404" width="7.28515625" style="383" bestFit="1" customWidth="1"/>
    <col min="5405" max="5405" width="9.28515625" style="383" bestFit="1" customWidth="1"/>
    <col min="5406" max="5407" width="11.7109375" style="383" customWidth="1"/>
    <col min="5408" max="5408" width="4.140625" style="383" customWidth="1"/>
    <col min="5409" max="5409" width="7.28515625" style="383" bestFit="1" customWidth="1"/>
    <col min="5410" max="5410" width="9.28515625" style="383" customWidth="1"/>
    <col min="5411" max="5412" width="12" style="383" customWidth="1"/>
    <col min="5413" max="5413" width="4.140625" style="383" customWidth="1"/>
    <col min="5414" max="5415" width="8.28515625" style="383" customWidth="1"/>
    <col min="5416" max="5416" width="12" style="383" customWidth="1"/>
    <col min="5417" max="5417" width="11.42578125" style="383"/>
    <col min="5418" max="5418" width="4.140625" style="383" customWidth="1"/>
    <col min="5419" max="5419" width="8.42578125" style="383" customWidth="1"/>
    <col min="5420" max="5420" width="8.140625" style="383" customWidth="1"/>
    <col min="5421" max="5421" width="12" style="383" customWidth="1"/>
    <col min="5422" max="5422" width="11.42578125" style="383"/>
    <col min="5423" max="5423" width="4" style="383" customWidth="1"/>
    <col min="5424" max="5424" width="8.85546875" style="383" customWidth="1"/>
    <col min="5425" max="5425" width="8.140625" style="383" customWidth="1"/>
    <col min="5426" max="5426" width="12.140625" style="383" customWidth="1"/>
    <col min="5427" max="5427" width="11.28515625" style="383" customWidth="1"/>
    <col min="5428" max="5428" width="4.28515625" style="383" customWidth="1"/>
    <col min="5429" max="5429" width="8.5703125" style="383" customWidth="1"/>
    <col min="5430" max="5430" width="8" style="383" customWidth="1"/>
    <col min="5431" max="5431" width="11.85546875" style="383" customWidth="1"/>
    <col min="5432" max="5432" width="10.5703125" style="383" customWidth="1"/>
    <col min="5433" max="5433" width="4" style="383" customWidth="1"/>
    <col min="5434" max="5434" width="8.85546875" style="383" bestFit="1" customWidth="1"/>
    <col min="5435" max="5435" width="8.140625" style="383" customWidth="1"/>
    <col min="5436" max="5436" width="12" style="383" customWidth="1"/>
    <col min="5437" max="5437" width="10.5703125" style="383" customWidth="1"/>
    <col min="5438" max="5438" width="3.5703125" style="383" customWidth="1"/>
    <col min="5439" max="5439" width="8.28515625" style="383" customWidth="1"/>
    <col min="5440" max="5440" width="8.7109375" style="383" customWidth="1"/>
    <col min="5441" max="5441" width="12.140625" style="383" customWidth="1"/>
    <col min="5442" max="5442" width="11" style="383" customWidth="1"/>
    <col min="5443" max="5443" width="3.5703125" style="383" customWidth="1"/>
    <col min="5444" max="5444" width="8.5703125" style="383" customWidth="1"/>
    <col min="5445" max="5445" width="7.85546875" style="383" customWidth="1"/>
    <col min="5446" max="5446" width="12.140625" style="383" customWidth="1"/>
    <col min="5447" max="5447" width="11.85546875" style="383" customWidth="1"/>
    <col min="5448" max="5448" width="3.5703125" style="383" customWidth="1"/>
    <col min="5449" max="5449" width="8.42578125" style="383" customWidth="1"/>
    <col min="5450" max="5450" width="7.85546875" style="383" customWidth="1"/>
    <col min="5451" max="5451" width="12.140625" style="383" customWidth="1"/>
    <col min="5452" max="5452" width="12" style="383" customWidth="1"/>
    <col min="5453" max="5453" width="3.5703125" style="383" customWidth="1"/>
    <col min="5454" max="5454" width="8.42578125" style="383" customWidth="1"/>
    <col min="5455" max="5455" width="9" style="383" customWidth="1"/>
    <col min="5456" max="5456" width="12.140625" style="383" customWidth="1"/>
    <col min="5457" max="5457" width="11.85546875" style="383" customWidth="1"/>
    <col min="5458" max="5458" width="3.5703125" style="383" customWidth="1"/>
    <col min="5459" max="5459" width="9" style="383" customWidth="1"/>
    <col min="5460" max="5460" width="8.140625" style="383" customWidth="1"/>
    <col min="5461" max="5461" width="12.140625" style="383" customWidth="1"/>
    <col min="5462" max="5462" width="11.5703125" style="383" customWidth="1"/>
    <col min="5463" max="5463" width="3.5703125" style="383" customWidth="1"/>
    <col min="5464" max="5464" width="8.42578125" style="383" customWidth="1"/>
    <col min="5465" max="5465" width="8.5703125" style="383" customWidth="1"/>
    <col min="5466" max="5466" width="12.140625" style="383" customWidth="1"/>
    <col min="5467" max="5467" width="12.42578125" style="383" customWidth="1"/>
    <col min="5468" max="5468" width="3.5703125" style="383" customWidth="1"/>
    <col min="5469" max="5469" width="8" style="383" customWidth="1"/>
    <col min="5470" max="5470" width="8.140625" style="383" customWidth="1"/>
    <col min="5471" max="5471" width="12.140625" style="383" customWidth="1"/>
    <col min="5472" max="5472" width="11.5703125" style="383" customWidth="1"/>
    <col min="5473" max="5473" width="3.5703125" style="383" customWidth="1"/>
    <col min="5474" max="5474" width="8.85546875" style="383" customWidth="1"/>
    <col min="5475" max="5475" width="8.140625" style="383" customWidth="1"/>
    <col min="5476" max="5476" width="12.140625" style="383" customWidth="1"/>
    <col min="5477" max="5477" width="11.5703125" style="383" customWidth="1"/>
    <col min="5478" max="5478" width="3.5703125" style="383" customWidth="1"/>
    <col min="5479" max="5479" width="9.140625" style="383" customWidth="1"/>
    <col min="5480" max="5480" width="8.5703125" style="383" customWidth="1"/>
    <col min="5481" max="5481" width="12.140625" style="383" customWidth="1"/>
    <col min="5482" max="5482" width="11.42578125" style="383"/>
    <col min="5483" max="5483" width="3.5703125" style="383" customWidth="1"/>
    <col min="5484" max="5484" width="9.140625" style="383" customWidth="1"/>
    <col min="5485" max="5485" width="8.28515625" style="383" customWidth="1"/>
    <col min="5486" max="5486" width="12.140625" style="383" customWidth="1"/>
    <col min="5487" max="5487" width="12.28515625" style="383" customWidth="1"/>
    <col min="5488" max="5488" width="3.5703125" style="383" customWidth="1"/>
    <col min="5489" max="5489" width="9" style="383" customWidth="1"/>
    <col min="5490" max="5490" width="7.85546875" style="383" customWidth="1"/>
    <col min="5491" max="5491" width="12.140625" style="383" customWidth="1"/>
    <col min="5492" max="5492" width="11.85546875" style="383" customWidth="1"/>
    <col min="5493" max="5493" width="3.5703125" style="383" customWidth="1"/>
    <col min="5494" max="5494" width="9" style="383" customWidth="1"/>
    <col min="5495" max="5495" width="8.28515625" style="383" customWidth="1"/>
    <col min="5496" max="5496" width="12.140625" style="383" customWidth="1"/>
    <col min="5497" max="5497" width="12" style="383" customWidth="1"/>
    <col min="5498" max="5498" width="3.5703125" style="383" customWidth="1"/>
    <col min="5499" max="5499" width="8.28515625" style="383" customWidth="1"/>
    <col min="5500" max="5500" width="8.140625" style="383" customWidth="1"/>
    <col min="5501" max="5501" width="12.140625" style="383" customWidth="1"/>
    <col min="5502" max="5502" width="11.5703125" style="383" customWidth="1"/>
    <col min="5503" max="5503" width="3.5703125" style="383" customWidth="1"/>
    <col min="5504" max="5505" width="8.28515625" style="383" customWidth="1"/>
    <col min="5506" max="5506" width="12.140625" style="383" customWidth="1"/>
    <col min="5507" max="5507" width="11.5703125" style="383" customWidth="1"/>
    <col min="5508" max="5508" width="3.5703125" style="383" customWidth="1"/>
    <col min="5509" max="5510" width="8.28515625" style="383" customWidth="1"/>
    <col min="5511" max="5511" width="12.140625" style="383" customWidth="1"/>
    <col min="5512" max="5512" width="11.5703125" style="383" customWidth="1"/>
    <col min="5513" max="5513" width="3.5703125" style="383" customWidth="1"/>
    <col min="5514" max="5514" width="8.28515625" style="383" customWidth="1"/>
    <col min="5515" max="5515" width="8.140625" style="383" customWidth="1"/>
    <col min="5516" max="5516" width="12.140625" style="383" customWidth="1"/>
    <col min="5517" max="5517" width="11.5703125" style="383" customWidth="1"/>
    <col min="5518" max="5518" width="3.5703125" style="383" customWidth="1"/>
    <col min="5519" max="5520" width="8.28515625" style="383" customWidth="1"/>
    <col min="5521" max="5521" width="12.140625" style="383" customWidth="1"/>
    <col min="5522" max="5522" width="11.5703125" style="383" customWidth="1"/>
    <col min="5523" max="5523" width="3.5703125" style="383" customWidth="1"/>
    <col min="5524" max="5524" width="8.28515625" style="383" customWidth="1"/>
    <col min="5525" max="5525" width="7.85546875" style="383" customWidth="1"/>
    <col min="5526" max="5526" width="12.140625" style="383" customWidth="1"/>
    <col min="5527" max="5527" width="11.5703125" style="383" customWidth="1"/>
    <col min="5528" max="5528" width="3.5703125" style="383" customWidth="1"/>
    <col min="5529" max="5529" width="8.28515625" style="383" customWidth="1"/>
    <col min="5530" max="5530" width="8.5703125" style="383" customWidth="1"/>
    <col min="5531" max="5531" width="12.140625" style="383" customWidth="1"/>
    <col min="5532" max="5532" width="11.5703125" style="383" customWidth="1"/>
    <col min="5533" max="5533" width="3.5703125" style="383" customWidth="1"/>
    <col min="5534" max="5534" width="8.28515625" style="383" customWidth="1"/>
    <col min="5535" max="5535" width="8.5703125" style="383" customWidth="1"/>
    <col min="5536" max="5536" width="12.140625" style="383" customWidth="1"/>
    <col min="5537" max="5537" width="11.5703125" style="383" customWidth="1"/>
    <col min="5538" max="5538" width="3.5703125" style="383" customWidth="1"/>
    <col min="5539" max="5539" width="8.28515625" style="383" customWidth="1"/>
    <col min="5540" max="5540" width="8.140625" style="383" customWidth="1"/>
    <col min="5541" max="5541" width="12.140625" style="383" customWidth="1"/>
    <col min="5542" max="5542" width="11.5703125" style="383" customWidth="1"/>
    <col min="5543" max="5543" width="3.5703125" style="383" customWidth="1"/>
    <col min="5544" max="5544" width="8.28515625" style="383" customWidth="1"/>
    <col min="5545" max="5545" width="7.7109375" style="383" customWidth="1"/>
    <col min="5546" max="5546" width="12.140625" style="383" customWidth="1"/>
    <col min="5547" max="5547" width="11.5703125" style="383" customWidth="1"/>
    <col min="5548" max="5548" width="3.5703125" style="383" customWidth="1"/>
    <col min="5549" max="5549" width="8.28515625" style="383" customWidth="1"/>
    <col min="5550" max="5550" width="7.7109375" style="383" customWidth="1"/>
    <col min="5551" max="5551" width="12.140625" style="383" customWidth="1"/>
    <col min="5552" max="5552" width="11.5703125" style="383" customWidth="1"/>
    <col min="5553" max="5553" width="3.5703125" style="383" customWidth="1"/>
    <col min="5554" max="5554" width="8.28515625" style="383" customWidth="1"/>
    <col min="5555" max="5555" width="7.7109375" style="383" customWidth="1"/>
    <col min="5556" max="5556" width="12.140625" style="383" customWidth="1"/>
    <col min="5557" max="5557" width="11.5703125" style="383" customWidth="1"/>
    <col min="5558" max="5558" width="3.5703125" style="383" customWidth="1"/>
    <col min="5559" max="5559" width="8.28515625" style="383" customWidth="1"/>
    <col min="5560" max="5560" width="7.7109375" style="383" customWidth="1"/>
    <col min="5561" max="5561" width="12.140625" style="383" customWidth="1"/>
    <col min="5562" max="5562" width="11.5703125" style="383" customWidth="1"/>
    <col min="5563" max="5563" width="3.5703125" style="383" customWidth="1"/>
    <col min="5564" max="5564" width="8.28515625" style="383" customWidth="1"/>
    <col min="5565" max="5565" width="7.7109375" style="383" customWidth="1"/>
    <col min="5566" max="5566" width="12.140625" style="383" customWidth="1"/>
    <col min="5567" max="5567" width="11.5703125" style="383" customWidth="1"/>
    <col min="5568" max="5568" width="3.5703125" style="383" customWidth="1"/>
    <col min="5569" max="5569" width="8.28515625" style="383" customWidth="1"/>
    <col min="5570" max="5570" width="7.7109375" style="383" customWidth="1"/>
    <col min="5571" max="5571" width="12.140625" style="383" customWidth="1"/>
    <col min="5572" max="5572" width="11.5703125" style="383" customWidth="1"/>
    <col min="5573" max="5573" width="3.5703125" style="383" customWidth="1"/>
    <col min="5574" max="5574" width="8.28515625" style="383" customWidth="1"/>
    <col min="5575" max="5575" width="7.7109375" style="383" customWidth="1"/>
    <col min="5576" max="5576" width="12.140625" style="383" customWidth="1"/>
    <col min="5577" max="5577" width="11.5703125" style="383" customWidth="1"/>
    <col min="5578" max="5578" width="3.5703125" style="383" customWidth="1"/>
    <col min="5579" max="5579" width="8.28515625" style="383" customWidth="1"/>
    <col min="5580" max="5580" width="7.7109375" style="383" customWidth="1"/>
    <col min="5581" max="5581" width="12.140625" style="383" customWidth="1"/>
    <col min="5582" max="5582" width="11.5703125" style="383" customWidth="1"/>
    <col min="5583" max="5583" width="3.5703125" style="383" customWidth="1"/>
    <col min="5584" max="5584" width="8.28515625" style="383" customWidth="1"/>
    <col min="5585" max="5585" width="7.7109375" style="383" customWidth="1"/>
    <col min="5586" max="5586" width="12.140625" style="383" customWidth="1"/>
    <col min="5587" max="5587" width="11.5703125" style="383" customWidth="1"/>
    <col min="5588" max="5588" width="3.5703125" style="383" customWidth="1"/>
    <col min="5589" max="5589" width="8.28515625" style="383" customWidth="1"/>
    <col min="5590" max="5590" width="7.7109375" style="383" customWidth="1"/>
    <col min="5591" max="5591" width="12.140625" style="383" customWidth="1"/>
    <col min="5592" max="5592" width="11.5703125" style="383" customWidth="1"/>
    <col min="5593" max="5593" width="3.5703125" style="383" customWidth="1"/>
    <col min="5594" max="5594" width="8.28515625" style="383" customWidth="1"/>
    <col min="5595" max="5595" width="7.7109375" style="383" customWidth="1"/>
    <col min="5596" max="5596" width="12.140625" style="383" customWidth="1"/>
    <col min="5597" max="5597" width="11.5703125" style="383" customWidth="1"/>
    <col min="5598" max="5598" width="3.5703125" style="383" customWidth="1"/>
    <col min="5599" max="5599" width="8.28515625" style="383" customWidth="1"/>
    <col min="5600" max="5600" width="7.7109375" style="383" customWidth="1"/>
    <col min="5601" max="5601" width="12.140625" style="383" customWidth="1"/>
    <col min="5602" max="5602" width="11.5703125" style="383" customWidth="1"/>
    <col min="5603" max="5603" width="3.5703125" style="383" customWidth="1"/>
    <col min="5604" max="5604" width="8.28515625" style="383" customWidth="1"/>
    <col min="5605" max="5605" width="7.7109375" style="383" customWidth="1"/>
    <col min="5606" max="5606" width="12.140625" style="383" customWidth="1"/>
    <col min="5607" max="5607" width="11.5703125" style="383" customWidth="1"/>
    <col min="5608" max="5608" width="3.5703125" style="383" customWidth="1"/>
    <col min="5609" max="5609" width="8.28515625" style="383" customWidth="1"/>
    <col min="5610" max="5610" width="7.7109375" style="383" customWidth="1"/>
    <col min="5611" max="5611" width="12.140625" style="383" customWidth="1"/>
    <col min="5612" max="5612" width="11.5703125" style="383" customWidth="1"/>
    <col min="5613" max="5613" width="3.5703125" style="383" customWidth="1"/>
    <col min="5614" max="5614" width="8.28515625" style="383" customWidth="1"/>
    <col min="5615" max="5615" width="7.7109375" style="383" customWidth="1"/>
    <col min="5616" max="5616" width="12.140625" style="383" customWidth="1"/>
    <col min="5617" max="5617" width="11.5703125" style="383" customWidth="1"/>
    <col min="5618" max="5618" width="3.5703125" style="383" customWidth="1"/>
    <col min="5619" max="5619" width="8.28515625" style="383" customWidth="1"/>
    <col min="5620" max="5620" width="7.7109375" style="383" customWidth="1"/>
    <col min="5621" max="5621" width="12.140625" style="383" customWidth="1"/>
    <col min="5622" max="5622" width="11.5703125" style="383" customWidth="1"/>
    <col min="5623" max="5623" width="3.5703125" style="383" customWidth="1"/>
    <col min="5624" max="5624" width="8.28515625" style="383" customWidth="1"/>
    <col min="5625" max="5625" width="7.7109375" style="383" customWidth="1"/>
    <col min="5626" max="5626" width="12.140625" style="383" customWidth="1"/>
    <col min="5627" max="5627" width="11.5703125" style="383" customWidth="1"/>
    <col min="5628" max="5631" width="11.42578125" style="383"/>
    <col min="5632" max="5632" width="0" style="383" hidden="1" customWidth="1"/>
    <col min="5633" max="5633" width="6.140625" style="383" customWidth="1"/>
    <col min="5634" max="5634" width="4.7109375" style="383" customWidth="1"/>
    <col min="5635" max="5636" width="6.5703125" style="383" customWidth="1"/>
    <col min="5637" max="5637" width="5.28515625" style="383" customWidth="1"/>
    <col min="5638" max="5639" width="7.7109375" style="383" customWidth="1"/>
    <col min="5640" max="5640" width="11.5703125" style="383" customWidth="1"/>
    <col min="5641" max="5641" width="6.85546875" style="383" customWidth="1"/>
    <col min="5642" max="5642" width="54.5703125" style="383" customWidth="1"/>
    <col min="5643" max="5643" width="7.140625" style="383" customWidth="1"/>
    <col min="5644" max="5645" width="7" style="383" customWidth="1"/>
    <col min="5646" max="5646" width="7.5703125" style="383" customWidth="1"/>
    <col min="5647" max="5647" width="7.85546875" style="383" customWidth="1"/>
    <col min="5648" max="5648" width="18" style="383" customWidth="1"/>
    <col min="5649" max="5649" width="4.140625" style="383" customWidth="1"/>
    <col min="5650" max="5650" width="8.85546875" style="383" customWidth="1"/>
    <col min="5651" max="5651" width="10.28515625" style="383" customWidth="1"/>
    <col min="5652" max="5652" width="12" style="383" customWidth="1"/>
    <col min="5653" max="5653" width="10.85546875" style="383" customWidth="1"/>
    <col min="5654" max="5654" width="4.140625" style="383" customWidth="1"/>
    <col min="5655" max="5655" width="8.42578125" style="383" customWidth="1"/>
    <col min="5656" max="5656" width="8.140625" style="383" customWidth="1"/>
    <col min="5657" max="5657" width="12" style="383" customWidth="1"/>
    <col min="5658" max="5658" width="11.42578125" style="383"/>
    <col min="5659" max="5659" width="4.28515625" style="383" customWidth="1"/>
    <col min="5660" max="5660" width="7.28515625" style="383" bestFit="1" customWidth="1"/>
    <col min="5661" max="5661" width="9.28515625" style="383" bestFit="1" customWidth="1"/>
    <col min="5662" max="5663" width="11.7109375" style="383" customWidth="1"/>
    <col min="5664" max="5664" width="4.140625" style="383" customWidth="1"/>
    <col min="5665" max="5665" width="7.28515625" style="383" bestFit="1" customWidth="1"/>
    <col min="5666" max="5666" width="9.28515625" style="383" customWidth="1"/>
    <col min="5667" max="5668" width="12" style="383" customWidth="1"/>
    <col min="5669" max="5669" width="4.140625" style="383" customWidth="1"/>
    <col min="5670" max="5671" width="8.28515625" style="383" customWidth="1"/>
    <col min="5672" max="5672" width="12" style="383" customWidth="1"/>
    <col min="5673" max="5673" width="11.42578125" style="383"/>
    <col min="5674" max="5674" width="4.140625" style="383" customWidth="1"/>
    <col min="5675" max="5675" width="8.42578125" style="383" customWidth="1"/>
    <col min="5676" max="5676" width="8.140625" style="383" customWidth="1"/>
    <col min="5677" max="5677" width="12" style="383" customWidth="1"/>
    <col min="5678" max="5678" width="11.42578125" style="383"/>
    <col min="5679" max="5679" width="4" style="383" customWidth="1"/>
    <col min="5680" max="5680" width="8.85546875" style="383" customWidth="1"/>
    <col min="5681" max="5681" width="8.140625" style="383" customWidth="1"/>
    <col min="5682" max="5682" width="12.140625" style="383" customWidth="1"/>
    <col min="5683" max="5683" width="11.28515625" style="383" customWidth="1"/>
    <col min="5684" max="5684" width="4.28515625" style="383" customWidth="1"/>
    <col min="5685" max="5685" width="8.5703125" style="383" customWidth="1"/>
    <col min="5686" max="5686" width="8" style="383" customWidth="1"/>
    <col min="5687" max="5687" width="11.85546875" style="383" customWidth="1"/>
    <col min="5688" max="5688" width="10.5703125" style="383" customWidth="1"/>
    <col min="5689" max="5689" width="4" style="383" customWidth="1"/>
    <col min="5690" max="5690" width="8.85546875" style="383" bestFit="1" customWidth="1"/>
    <col min="5691" max="5691" width="8.140625" style="383" customWidth="1"/>
    <col min="5692" max="5692" width="12" style="383" customWidth="1"/>
    <col min="5693" max="5693" width="10.5703125" style="383" customWidth="1"/>
    <col min="5694" max="5694" width="3.5703125" style="383" customWidth="1"/>
    <col min="5695" max="5695" width="8.28515625" style="383" customWidth="1"/>
    <col min="5696" max="5696" width="8.7109375" style="383" customWidth="1"/>
    <col min="5697" max="5697" width="12.140625" style="383" customWidth="1"/>
    <col min="5698" max="5698" width="11" style="383" customWidth="1"/>
    <col min="5699" max="5699" width="3.5703125" style="383" customWidth="1"/>
    <col min="5700" max="5700" width="8.5703125" style="383" customWidth="1"/>
    <col min="5701" max="5701" width="7.85546875" style="383" customWidth="1"/>
    <col min="5702" max="5702" width="12.140625" style="383" customWidth="1"/>
    <col min="5703" max="5703" width="11.85546875" style="383" customWidth="1"/>
    <col min="5704" max="5704" width="3.5703125" style="383" customWidth="1"/>
    <col min="5705" max="5705" width="8.42578125" style="383" customWidth="1"/>
    <col min="5706" max="5706" width="7.85546875" style="383" customWidth="1"/>
    <col min="5707" max="5707" width="12.140625" style="383" customWidth="1"/>
    <col min="5708" max="5708" width="12" style="383" customWidth="1"/>
    <col min="5709" max="5709" width="3.5703125" style="383" customWidth="1"/>
    <col min="5710" max="5710" width="8.42578125" style="383" customWidth="1"/>
    <col min="5711" max="5711" width="9" style="383" customWidth="1"/>
    <col min="5712" max="5712" width="12.140625" style="383" customWidth="1"/>
    <col min="5713" max="5713" width="11.85546875" style="383" customWidth="1"/>
    <col min="5714" max="5714" width="3.5703125" style="383" customWidth="1"/>
    <col min="5715" max="5715" width="9" style="383" customWidth="1"/>
    <col min="5716" max="5716" width="8.140625" style="383" customWidth="1"/>
    <col min="5717" max="5717" width="12.140625" style="383" customWidth="1"/>
    <col min="5718" max="5718" width="11.5703125" style="383" customWidth="1"/>
    <col min="5719" max="5719" width="3.5703125" style="383" customWidth="1"/>
    <col min="5720" max="5720" width="8.42578125" style="383" customWidth="1"/>
    <col min="5721" max="5721" width="8.5703125" style="383" customWidth="1"/>
    <col min="5722" max="5722" width="12.140625" style="383" customWidth="1"/>
    <col min="5723" max="5723" width="12.42578125" style="383" customWidth="1"/>
    <col min="5724" max="5724" width="3.5703125" style="383" customWidth="1"/>
    <col min="5725" max="5725" width="8" style="383" customWidth="1"/>
    <col min="5726" max="5726" width="8.140625" style="383" customWidth="1"/>
    <col min="5727" max="5727" width="12.140625" style="383" customWidth="1"/>
    <col min="5728" max="5728" width="11.5703125" style="383" customWidth="1"/>
    <col min="5729" max="5729" width="3.5703125" style="383" customWidth="1"/>
    <col min="5730" max="5730" width="8.85546875" style="383" customWidth="1"/>
    <col min="5731" max="5731" width="8.140625" style="383" customWidth="1"/>
    <col min="5732" max="5732" width="12.140625" style="383" customWidth="1"/>
    <col min="5733" max="5733" width="11.5703125" style="383" customWidth="1"/>
    <col min="5734" max="5734" width="3.5703125" style="383" customWidth="1"/>
    <col min="5735" max="5735" width="9.140625" style="383" customWidth="1"/>
    <col min="5736" max="5736" width="8.5703125" style="383" customWidth="1"/>
    <col min="5737" max="5737" width="12.140625" style="383" customWidth="1"/>
    <col min="5738" max="5738" width="11.42578125" style="383"/>
    <col min="5739" max="5739" width="3.5703125" style="383" customWidth="1"/>
    <col min="5740" max="5740" width="9.140625" style="383" customWidth="1"/>
    <col min="5741" max="5741" width="8.28515625" style="383" customWidth="1"/>
    <col min="5742" max="5742" width="12.140625" style="383" customWidth="1"/>
    <col min="5743" max="5743" width="12.28515625" style="383" customWidth="1"/>
    <col min="5744" max="5744" width="3.5703125" style="383" customWidth="1"/>
    <col min="5745" max="5745" width="9" style="383" customWidth="1"/>
    <col min="5746" max="5746" width="7.85546875" style="383" customWidth="1"/>
    <col min="5747" max="5747" width="12.140625" style="383" customWidth="1"/>
    <col min="5748" max="5748" width="11.85546875" style="383" customWidth="1"/>
    <col min="5749" max="5749" width="3.5703125" style="383" customWidth="1"/>
    <col min="5750" max="5750" width="9" style="383" customWidth="1"/>
    <col min="5751" max="5751" width="8.28515625" style="383" customWidth="1"/>
    <col min="5752" max="5752" width="12.140625" style="383" customWidth="1"/>
    <col min="5753" max="5753" width="12" style="383" customWidth="1"/>
    <col min="5754" max="5754" width="3.5703125" style="383" customWidth="1"/>
    <col min="5755" max="5755" width="8.28515625" style="383" customWidth="1"/>
    <col min="5756" max="5756" width="8.140625" style="383" customWidth="1"/>
    <col min="5757" max="5757" width="12.140625" style="383" customWidth="1"/>
    <col min="5758" max="5758" width="11.5703125" style="383" customWidth="1"/>
    <col min="5759" max="5759" width="3.5703125" style="383" customWidth="1"/>
    <col min="5760" max="5761" width="8.28515625" style="383" customWidth="1"/>
    <col min="5762" max="5762" width="12.140625" style="383" customWidth="1"/>
    <col min="5763" max="5763" width="11.5703125" style="383" customWidth="1"/>
    <col min="5764" max="5764" width="3.5703125" style="383" customWidth="1"/>
    <col min="5765" max="5766" width="8.28515625" style="383" customWidth="1"/>
    <col min="5767" max="5767" width="12.140625" style="383" customWidth="1"/>
    <col min="5768" max="5768" width="11.5703125" style="383" customWidth="1"/>
    <col min="5769" max="5769" width="3.5703125" style="383" customWidth="1"/>
    <col min="5770" max="5770" width="8.28515625" style="383" customWidth="1"/>
    <col min="5771" max="5771" width="8.140625" style="383" customWidth="1"/>
    <col min="5772" max="5772" width="12.140625" style="383" customWidth="1"/>
    <col min="5773" max="5773" width="11.5703125" style="383" customWidth="1"/>
    <col min="5774" max="5774" width="3.5703125" style="383" customWidth="1"/>
    <col min="5775" max="5776" width="8.28515625" style="383" customWidth="1"/>
    <col min="5777" max="5777" width="12.140625" style="383" customWidth="1"/>
    <col min="5778" max="5778" width="11.5703125" style="383" customWidth="1"/>
    <col min="5779" max="5779" width="3.5703125" style="383" customWidth="1"/>
    <col min="5780" max="5780" width="8.28515625" style="383" customWidth="1"/>
    <col min="5781" max="5781" width="7.85546875" style="383" customWidth="1"/>
    <col min="5782" max="5782" width="12.140625" style="383" customWidth="1"/>
    <col min="5783" max="5783" width="11.5703125" style="383" customWidth="1"/>
    <col min="5784" max="5784" width="3.5703125" style="383" customWidth="1"/>
    <col min="5785" max="5785" width="8.28515625" style="383" customWidth="1"/>
    <col min="5786" max="5786" width="8.5703125" style="383" customWidth="1"/>
    <col min="5787" max="5787" width="12.140625" style="383" customWidth="1"/>
    <col min="5788" max="5788" width="11.5703125" style="383" customWidth="1"/>
    <col min="5789" max="5789" width="3.5703125" style="383" customWidth="1"/>
    <col min="5790" max="5790" width="8.28515625" style="383" customWidth="1"/>
    <col min="5791" max="5791" width="8.5703125" style="383" customWidth="1"/>
    <col min="5792" max="5792" width="12.140625" style="383" customWidth="1"/>
    <col min="5793" max="5793" width="11.5703125" style="383" customWidth="1"/>
    <col min="5794" max="5794" width="3.5703125" style="383" customWidth="1"/>
    <col min="5795" max="5795" width="8.28515625" style="383" customWidth="1"/>
    <col min="5796" max="5796" width="8.140625" style="383" customWidth="1"/>
    <col min="5797" max="5797" width="12.140625" style="383" customWidth="1"/>
    <col min="5798" max="5798" width="11.5703125" style="383" customWidth="1"/>
    <col min="5799" max="5799" width="3.5703125" style="383" customWidth="1"/>
    <col min="5800" max="5800" width="8.28515625" style="383" customWidth="1"/>
    <col min="5801" max="5801" width="7.7109375" style="383" customWidth="1"/>
    <col min="5802" max="5802" width="12.140625" style="383" customWidth="1"/>
    <col min="5803" max="5803" width="11.5703125" style="383" customWidth="1"/>
    <col min="5804" max="5804" width="3.5703125" style="383" customWidth="1"/>
    <col min="5805" max="5805" width="8.28515625" style="383" customWidth="1"/>
    <col min="5806" max="5806" width="7.7109375" style="383" customWidth="1"/>
    <col min="5807" max="5807" width="12.140625" style="383" customWidth="1"/>
    <col min="5808" max="5808" width="11.5703125" style="383" customWidth="1"/>
    <col min="5809" max="5809" width="3.5703125" style="383" customWidth="1"/>
    <col min="5810" max="5810" width="8.28515625" style="383" customWidth="1"/>
    <col min="5811" max="5811" width="7.7109375" style="383" customWidth="1"/>
    <col min="5812" max="5812" width="12.140625" style="383" customWidth="1"/>
    <col min="5813" max="5813" width="11.5703125" style="383" customWidth="1"/>
    <col min="5814" max="5814" width="3.5703125" style="383" customWidth="1"/>
    <col min="5815" max="5815" width="8.28515625" style="383" customWidth="1"/>
    <col min="5816" max="5816" width="7.7109375" style="383" customWidth="1"/>
    <col min="5817" max="5817" width="12.140625" style="383" customWidth="1"/>
    <col min="5818" max="5818" width="11.5703125" style="383" customWidth="1"/>
    <col min="5819" max="5819" width="3.5703125" style="383" customWidth="1"/>
    <col min="5820" max="5820" width="8.28515625" style="383" customWidth="1"/>
    <col min="5821" max="5821" width="7.7109375" style="383" customWidth="1"/>
    <col min="5822" max="5822" width="12.140625" style="383" customWidth="1"/>
    <col min="5823" max="5823" width="11.5703125" style="383" customWidth="1"/>
    <col min="5824" max="5824" width="3.5703125" style="383" customWidth="1"/>
    <col min="5825" max="5825" width="8.28515625" style="383" customWidth="1"/>
    <col min="5826" max="5826" width="7.7109375" style="383" customWidth="1"/>
    <col min="5827" max="5827" width="12.140625" style="383" customWidth="1"/>
    <col min="5828" max="5828" width="11.5703125" style="383" customWidth="1"/>
    <col min="5829" max="5829" width="3.5703125" style="383" customWidth="1"/>
    <col min="5830" max="5830" width="8.28515625" style="383" customWidth="1"/>
    <col min="5831" max="5831" width="7.7109375" style="383" customWidth="1"/>
    <col min="5832" max="5832" width="12.140625" style="383" customWidth="1"/>
    <col min="5833" max="5833" width="11.5703125" style="383" customWidth="1"/>
    <col min="5834" max="5834" width="3.5703125" style="383" customWidth="1"/>
    <col min="5835" max="5835" width="8.28515625" style="383" customWidth="1"/>
    <col min="5836" max="5836" width="7.7109375" style="383" customWidth="1"/>
    <col min="5837" max="5837" width="12.140625" style="383" customWidth="1"/>
    <col min="5838" max="5838" width="11.5703125" style="383" customWidth="1"/>
    <col min="5839" max="5839" width="3.5703125" style="383" customWidth="1"/>
    <col min="5840" max="5840" width="8.28515625" style="383" customWidth="1"/>
    <col min="5841" max="5841" width="7.7109375" style="383" customWidth="1"/>
    <col min="5842" max="5842" width="12.140625" style="383" customWidth="1"/>
    <col min="5843" max="5843" width="11.5703125" style="383" customWidth="1"/>
    <col min="5844" max="5844" width="3.5703125" style="383" customWidth="1"/>
    <col min="5845" max="5845" width="8.28515625" style="383" customWidth="1"/>
    <col min="5846" max="5846" width="7.7109375" style="383" customWidth="1"/>
    <col min="5847" max="5847" width="12.140625" style="383" customWidth="1"/>
    <col min="5848" max="5848" width="11.5703125" style="383" customWidth="1"/>
    <col min="5849" max="5849" width="3.5703125" style="383" customWidth="1"/>
    <col min="5850" max="5850" width="8.28515625" style="383" customWidth="1"/>
    <col min="5851" max="5851" width="7.7109375" style="383" customWidth="1"/>
    <col min="5852" max="5852" width="12.140625" style="383" customWidth="1"/>
    <col min="5853" max="5853" width="11.5703125" style="383" customWidth="1"/>
    <col min="5854" max="5854" width="3.5703125" style="383" customWidth="1"/>
    <col min="5855" max="5855" width="8.28515625" style="383" customWidth="1"/>
    <col min="5856" max="5856" width="7.7109375" style="383" customWidth="1"/>
    <col min="5857" max="5857" width="12.140625" style="383" customWidth="1"/>
    <col min="5858" max="5858" width="11.5703125" style="383" customWidth="1"/>
    <col min="5859" max="5859" width="3.5703125" style="383" customWidth="1"/>
    <col min="5860" max="5860" width="8.28515625" style="383" customWidth="1"/>
    <col min="5861" max="5861" width="7.7109375" style="383" customWidth="1"/>
    <col min="5862" max="5862" width="12.140625" style="383" customWidth="1"/>
    <col min="5863" max="5863" width="11.5703125" style="383" customWidth="1"/>
    <col min="5864" max="5864" width="3.5703125" style="383" customWidth="1"/>
    <col min="5865" max="5865" width="8.28515625" style="383" customWidth="1"/>
    <col min="5866" max="5866" width="7.7109375" style="383" customWidth="1"/>
    <col min="5867" max="5867" width="12.140625" style="383" customWidth="1"/>
    <col min="5868" max="5868" width="11.5703125" style="383" customWidth="1"/>
    <col min="5869" max="5869" width="3.5703125" style="383" customWidth="1"/>
    <col min="5870" max="5870" width="8.28515625" style="383" customWidth="1"/>
    <col min="5871" max="5871" width="7.7109375" style="383" customWidth="1"/>
    <col min="5872" max="5872" width="12.140625" style="383" customWidth="1"/>
    <col min="5873" max="5873" width="11.5703125" style="383" customWidth="1"/>
    <col min="5874" max="5874" width="3.5703125" style="383" customWidth="1"/>
    <col min="5875" max="5875" width="8.28515625" style="383" customWidth="1"/>
    <col min="5876" max="5876" width="7.7109375" style="383" customWidth="1"/>
    <col min="5877" max="5877" width="12.140625" style="383" customWidth="1"/>
    <col min="5878" max="5878" width="11.5703125" style="383" customWidth="1"/>
    <col min="5879" max="5879" width="3.5703125" style="383" customWidth="1"/>
    <col min="5880" max="5880" width="8.28515625" style="383" customWidth="1"/>
    <col min="5881" max="5881" width="7.7109375" style="383" customWidth="1"/>
    <col min="5882" max="5882" width="12.140625" style="383" customWidth="1"/>
    <col min="5883" max="5883" width="11.5703125" style="383" customWidth="1"/>
    <col min="5884" max="5887" width="11.42578125" style="383"/>
    <col min="5888" max="5888" width="0" style="383" hidden="1" customWidth="1"/>
    <col min="5889" max="5889" width="6.140625" style="383" customWidth="1"/>
    <col min="5890" max="5890" width="4.7109375" style="383" customWidth="1"/>
    <col min="5891" max="5892" width="6.5703125" style="383" customWidth="1"/>
    <col min="5893" max="5893" width="5.28515625" style="383" customWidth="1"/>
    <col min="5894" max="5895" width="7.7109375" style="383" customWidth="1"/>
    <col min="5896" max="5896" width="11.5703125" style="383" customWidth="1"/>
    <col min="5897" max="5897" width="6.85546875" style="383" customWidth="1"/>
    <col min="5898" max="5898" width="54.5703125" style="383" customWidth="1"/>
    <col min="5899" max="5899" width="7.140625" style="383" customWidth="1"/>
    <col min="5900" max="5901" width="7" style="383" customWidth="1"/>
    <col min="5902" max="5902" width="7.5703125" style="383" customWidth="1"/>
    <col min="5903" max="5903" width="7.85546875" style="383" customWidth="1"/>
    <col min="5904" max="5904" width="18" style="383" customWidth="1"/>
    <col min="5905" max="5905" width="4.140625" style="383" customWidth="1"/>
    <col min="5906" max="5906" width="8.85546875" style="383" customWidth="1"/>
    <col min="5907" max="5907" width="10.28515625" style="383" customWidth="1"/>
    <col min="5908" max="5908" width="12" style="383" customWidth="1"/>
    <col min="5909" max="5909" width="10.85546875" style="383" customWidth="1"/>
    <col min="5910" max="5910" width="4.140625" style="383" customWidth="1"/>
    <col min="5911" max="5911" width="8.42578125" style="383" customWidth="1"/>
    <col min="5912" max="5912" width="8.140625" style="383" customWidth="1"/>
    <col min="5913" max="5913" width="12" style="383" customWidth="1"/>
    <col min="5914" max="5914" width="11.42578125" style="383"/>
    <col min="5915" max="5915" width="4.28515625" style="383" customWidth="1"/>
    <col min="5916" max="5916" width="7.28515625" style="383" bestFit="1" customWidth="1"/>
    <col min="5917" max="5917" width="9.28515625" style="383" bestFit="1" customWidth="1"/>
    <col min="5918" max="5919" width="11.7109375" style="383" customWidth="1"/>
    <col min="5920" max="5920" width="4.140625" style="383" customWidth="1"/>
    <col min="5921" max="5921" width="7.28515625" style="383" bestFit="1" customWidth="1"/>
    <col min="5922" max="5922" width="9.28515625" style="383" customWidth="1"/>
    <col min="5923" max="5924" width="12" style="383" customWidth="1"/>
    <col min="5925" max="5925" width="4.140625" style="383" customWidth="1"/>
    <col min="5926" max="5927" width="8.28515625" style="383" customWidth="1"/>
    <col min="5928" max="5928" width="12" style="383" customWidth="1"/>
    <col min="5929" max="5929" width="11.42578125" style="383"/>
    <col min="5930" max="5930" width="4.140625" style="383" customWidth="1"/>
    <col min="5931" max="5931" width="8.42578125" style="383" customWidth="1"/>
    <col min="5932" max="5932" width="8.140625" style="383" customWidth="1"/>
    <col min="5933" max="5933" width="12" style="383" customWidth="1"/>
    <col min="5934" max="5934" width="11.42578125" style="383"/>
    <col min="5935" max="5935" width="4" style="383" customWidth="1"/>
    <col min="5936" max="5936" width="8.85546875" style="383" customWidth="1"/>
    <col min="5937" max="5937" width="8.140625" style="383" customWidth="1"/>
    <col min="5938" max="5938" width="12.140625" style="383" customWidth="1"/>
    <col min="5939" max="5939" width="11.28515625" style="383" customWidth="1"/>
    <col min="5940" max="5940" width="4.28515625" style="383" customWidth="1"/>
    <col min="5941" max="5941" width="8.5703125" style="383" customWidth="1"/>
    <col min="5942" max="5942" width="8" style="383" customWidth="1"/>
    <col min="5943" max="5943" width="11.85546875" style="383" customWidth="1"/>
    <col min="5944" max="5944" width="10.5703125" style="383" customWidth="1"/>
    <col min="5945" max="5945" width="4" style="383" customWidth="1"/>
    <col min="5946" max="5946" width="8.85546875" style="383" bestFit="1" customWidth="1"/>
    <col min="5947" max="5947" width="8.140625" style="383" customWidth="1"/>
    <col min="5948" max="5948" width="12" style="383" customWidth="1"/>
    <col min="5949" max="5949" width="10.5703125" style="383" customWidth="1"/>
    <col min="5950" max="5950" width="3.5703125" style="383" customWidth="1"/>
    <col min="5951" max="5951" width="8.28515625" style="383" customWidth="1"/>
    <col min="5952" max="5952" width="8.7109375" style="383" customWidth="1"/>
    <col min="5953" max="5953" width="12.140625" style="383" customWidth="1"/>
    <col min="5954" max="5954" width="11" style="383" customWidth="1"/>
    <col min="5955" max="5955" width="3.5703125" style="383" customWidth="1"/>
    <col min="5956" max="5956" width="8.5703125" style="383" customWidth="1"/>
    <col min="5957" max="5957" width="7.85546875" style="383" customWidth="1"/>
    <col min="5958" max="5958" width="12.140625" style="383" customWidth="1"/>
    <col min="5959" max="5959" width="11.85546875" style="383" customWidth="1"/>
    <col min="5960" max="5960" width="3.5703125" style="383" customWidth="1"/>
    <col min="5961" max="5961" width="8.42578125" style="383" customWidth="1"/>
    <col min="5962" max="5962" width="7.85546875" style="383" customWidth="1"/>
    <col min="5963" max="5963" width="12.140625" style="383" customWidth="1"/>
    <col min="5964" max="5964" width="12" style="383" customWidth="1"/>
    <col min="5965" max="5965" width="3.5703125" style="383" customWidth="1"/>
    <col min="5966" max="5966" width="8.42578125" style="383" customWidth="1"/>
    <col min="5967" max="5967" width="9" style="383" customWidth="1"/>
    <col min="5968" max="5968" width="12.140625" style="383" customWidth="1"/>
    <col min="5969" max="5969" width="11.85546875" style="383" customWidth="1"/>
    <col min="5970" max="5970" width="3.5703125" style="383" customWidth="1"/>
    <col min="5971" max="5971" width="9" style="383" customWidth="1"/>
    <col min="5972" max="5972" width="8.140625" style="383" customWidth="1"/>
    <col min="5973" max="5973" width="12.140625" style="383" customWidth="1"/>
    <col min="5974" max="5974" width="11.5703125" style="383" customWidth="1"/>
    <col min="5975" max="5975" width="3.5703125" style="383" customWidth="1"/>
    <col min="5976" max="5976" width="8.42578125" style="383" customWidth="1"/>
    <col min="5977" max="5977" width="8.5703125" style="383" customWidth="1"/>
    <col min="5978" max="5978" width="12.140625" style="383" customWidth="1"/>
    <col min="5979" max="5979" width="12.42578125" style="383" customWidth="1"/>
    <col min="5980" max="5980" width="3.5703125" style="383" customWidth="1"/>
    <col min="5981" max="5981" width="8" style="383" customWidth="1"/>
    <col min="5982" max="5982" width="8.140625" style="383" customWidth="1"/>
    <col min="5983" max="5983" width="12.140625" style="383" customWidth="1"/>
    <col min="5984" max="5984" width="11.5703125" style="383" customWidth="1"/>
    <col min="5985" max="5985" width="3.5703125" style="383" customWidth="1"/>
    <col min="5986" max="5986" width="8.85546875" style="383" customWidth="1"/>
    <col min="5987" max="5987" width="8.140625" style="383" customWidth="1"/>
    <col min="5988" max="5988" width="12.140625" style="383" customWidth="1"/>
    <col min="5989" max="5989" width="11.5703125" style="383" customWidth="1"/>
    <col min="5990" max="5990" width="3.5703125" style="383" customWidth="1"/>
    <col min="5991" max="5991" width="9.140625" style="383" customWidth="1"/>
    <col min="5992" max="5992" width="8.5703125" style="383" customWidth="1"/>
    <col min="5993" max="5993" width="12.140625" style="383" customWidth="1"/>
    <col min="5994" max="5994" width="11.42578125" style="383"/>
    <col min="5995" max="5995" width="3.5703125" style="383" customWidth="1"/>
    <col min="5996" max="5996" width="9.140625" style="383" customWidth="1"/>
    <col min="5997" max="5997" width="8.28515625" style="383" customWidth="1"/>
    <col min="5998" max="5998" width="12.140625" style="383" customWidth="1"/>
    <col min="5999" max="5999" width="12.28515625" style="383" customWidth="1"/>
    <col min="6000" max="6000" width="3.5703125" style="383" customWidth="1"/>
    <col min="6001" max="6001" width="9" style="383" customWidth="1"/>
    <col min="6002" max="6002" width="7.85546875" style="383" customWidth="1"/>
    <col min="6003" max="6003" width="12.140625" style="383" customWidth="1"/>
    <col min="6004" max="6004" width="11.85546875" style="383" customWidth="1"/>
    <col min="6005" max="6005" width="3.5703125" style="383" customWidth="1"/>
    <col min="6006" max="6006" width="9" style="383" customWidth="1"/>
    <col min="6007" max="6007" width="8.28515625" style="383" customWidth="1"/>
    <col min="6008" max="6008" width="12.140625" style="383" customWidth="1"/>
    <col min="6009" max="6009" width="12" style="383" customWidth="1"/>
    <col min="6010" max="6010" width="3.5703125" style="383" customWidth="1"/>
    <col min="6011" max="6011" width="8.28515625" style="383" customWidth="1"/>
    <col min="6012" max="6012" width="8.140625" style="383" customWidth="1"/>
    <col min="6013" max="6013" width="12.140625" style="383" customWidth="1"/>
    <col min="6014" max="6014" width="11.5703125" style="383" customWidth="1"/>
    <col min="6015" max="6015" width="3.5703125" style="383" customWidth="1"/>
    <col min="6016" max="6017" width="8.28515625" style="383" customWidth="1"/>
    <col min="6018" max="6018" width="12.140625" style="383" customWidth="1"/>
    <col min="6019" max="6019" width="11.5703125" style="383" customWidth="1"/>
    <col min="6020" max="6020" width="3.5703125" style="383" customWidth="1"/>
    <col min="6021" max="6022" width="8.28515625" style="383" customWidth="1"/>
    <col min="6023" max="6023" width="12.140625" style="383" customWidth="1"/>
    <col min="6024" max="6024" width="11.5703125" style="383" customWidth="1"/>
    <col min="6025" max="6025" width="3.5703125" style="383" customWidth="1"/>
    <col min="6026" max="6026" width="8.28515625" style="383" customWidth="1"/>
    <col min="6027" max="6027" width="8.140625" style="383" customWidth="1"/>
    <col min="6028" max="6028" width="12.140625" style="383" customWidth="1"/>
    <col min="6029" max="6029" width="11.5703125" style="383" customWidth="1"/>
    <col min="6030" max="6030" width="3.5703125" style="383" customWidth="1"/>
    <col min="6031" max="6032" width="8.28515625" style="383" customWidth="1"/>
    <col min="6033" max="6033" width="12.140625" style="383" customWidth="1"/>
    <col min="6034" max="6034" width="11.5703125" style="383" customWidth="1"/>
    <col min="6035" max="6035" width="3.5703125" style="383" customWidth="1"/>
    <col min="6036" max="6036" width="8.28515625" style="383" customWidth="1"/>
    <col min="6037" max="6037" width="7.85546875" style="383" customWidth="1"/>
    <col min="6038" max="6038" width="12.140625" style="383" customWidth="1"/>
    <col min="6039" max="6039" width="11.5703125" style="383" customWidth="1"/>
    <col min="6040" max="6040" width="3.5703125" style="383" customWidth="1"/>
    <col min="6041" max="6041" width="8.28515625" style="383" customWidth="1"/>
    <col min="6042" max="6042" width="8.5703125" style="383" customWidth="1"/>
    <col min="6043" max="6043" width="12.140625" style="383" customWidth="1"/>
    <col min="6044" max="6044" width="11.5703125" style="383" customWidth="1"/>
    <col min="6045" max="6045" width="3.5703125" style="383" customWidth="1"/>
    <col min="6046" max="6046" width="8.28515625" style="383" customWidth="1"/>
    <col min="6047" max="6047" width="8.5703125" style="383" customWidth="1"/>
    <col min="6048" max="6048" width="12.140625" style="383" customWidth="1"/>
    <col min="6049" max="6049" width="11.5703125" style="383" customWidth="1"/>
    <col min="6050" max="6050" width="3.5703125" style="383" customWidth="1"/>
    <col min="6051" max="6051" width="8.28515625" style="383" customWidth="1"/>
    <col min="6052" max="6052" width="8.140625" style="383" customWidth="1"/>
    <col min="6053" max="6053" width="12.140625" style="383" customWidth="1"/>
    <col min="6054" max="6054" width="11.5703125" style="383" customWidth="1"/>
    <col min="6055" max="6055" width="3.5703125" style="383" customWidth="1"/>
    <col min="6056" max="6056" width="8.28515625" style="383" customWidth="1"/>
    <col min="6057" max="6057" width="7.7109375" style="383" customWidth="1"/>
    <col min="6058" max="6058" width="12.140625" style="383" customWidth="1"/>
    <col min="6059" max="6059" width="11.5703125" style="383" customWidth="1"/>
    <col min="6060" max="6060" width="3.5703125" style="383" customWidth="1"/>
    <col min="6061" max="6061" width="8.28515625" style="383" customWidth="1"/>
    <col min="6062" max="6062" width="7.7109375" style="383" customWidth="1"/>
    <col min="6063" max="6063" width="12.140625" style="383" customWidth="1"/>
    <col min="6064" max="6064" width="11.5703125" style="383" customWidth="1"/>
    <col min="6065" max="6065" width="3.5703125" style="383" customWidth="1"/>
    <col min="6066" max="6066" width="8.28515625" style="383" customWidth="1"/>
    <col min="6067" max="6067" width="7.7109375" style="383" customWidth="1"/>
    <col min="6068" max="6068" width="12.140625" style="383" customWidth="1"/>
    <col min="6069" max="6069" width="11.5703125" style="383" customWidth="1"/>
    <col min="6070" max="6070" width="3.5703125" style="383" customWidth="1"/>
    <col min="6071" max="6071" width="8.28515625" style="383" customWidth="1"/>
    <col min="6072" max="6072" width="7.7109375" style="383" customWidth="1"/>
    <col min="6073" max="6073" width="12.140625" style="383" customWidth="1"/>
    <col min="6074" max="6074" width="11.5703125" style="383" customWidth="1"/>
    <col min="6075" max="6075" width="3.5703125" style="383" customWidth="1"/>
    <col min="6076" max="6076" width="8.28515625" style="383" customWidth="1"/>
    <col min="6077" max="6077" width="7.7109375" style="383" customWidth="1"/>
    <col min="6078" max="6078" width="12.140625" style="383" customWidth="1"/>
    <col min="6079" max="6079" width="11.5703125" style="383" customWidth="1"/>
    <col min="6080" max="6080" width="3.5703125" style="383" customWidth="1"/>
    <col min="6081" max="6081" width="8.28515625" style="383" customWidth="1"/>
    <col min="6082" max="6082" width="7.7109375" style="383" customWidth="1"/>
    <col min="6083" max="6083" width="12.140625" style="383" customWidth="1"/>
    <col min="6084" max="6084" width="11.5703125" style="383" customWidth="1"/>
    <col min="6085" max="6085" width="3.5703125" style="383" customWidth="1"/>
    <col min="6086" max="6086" width="8.28515625" style="383" customWidth="1"/>
    <col min="6087" max="6087" width="7.7109375" style="383" customWidth="1"/>
    <col min="6088" max="6088" width="12.140625" style="383" customWidth="1"/>
    <col min="6089" max="6089" width="11.5703125" style="383" customWidth="1"/>
    <col min="6090" max="6090" width="3.5703125" style="383" customWidth="1"/>
    <col min="6091" max="6091" width="8.28515625" style="383" customWidth="1"/>
    <col min="6092" max="6092" width="7.7109375" style="383" customWidth="1"/>
    <col min="6093" max="6093" width="12.140625" style="383" customWidth="1"/>
    <col min="6094" max="6094" width="11.5703125" style="383" customWidth="1"/>
    <col min="6095" max="6095" width="3.5703125" style="383" customWidth="1"/>
    <col min="6096" max="6096" width="8.28515625" style="383" customWidth="1"/>
    <col min="6097" max="6097" width="7.7109375" style="383" customWidth="1"/>
    <col min="6098" max="6098" width="12.140625" style="383" customWidth="1"/>
    <col min="6099" max="6099" width="11.5703125" style="383" customWidth="1"/>
    <col min="6100" max="6100" width="3.5703125" style="383" customWidth="1"/>
    <col min="6101" max="6101" width="8.28515625" style="383" customWidth="1"/>
    <col min="6102" max="6102" width="7.7109375" style="383" customWidth="1"/>
    <col min="6103" max="6103" width="12.140625" style="383" customWidth="1"/>
    <col min="6104" max="6104" width="11.5703125" style="383" customWidth="1"/>
    <col min="6105" max="6105" width="3.5703125" style="383" customWidth="1"/>
    <col min="6106" max="6106" width="8.28515625" style="383" customWidth="1"/>
    <col min="6107" max="6107" width="7.7109375" style="383" customWidth="1"/>
    <col min="6108" max="6108" width="12.140625" style="383" customWidth="1"/>
    <col min="6109" max="6109" width="11.5703125" style="383" customWidth="1"/>
    <col min="6110" max="6110" width="3.5703125" style="383" customWidth="1"/>
    <col min="6111" max="6111" width="8.28515625" style="383" customWidth="1"/>
    <col min="6112" max="6112" width="7.7109375" style="383" customWidth="1"/>
    <col min="6113" max="6113" width="12.140625" style="383" customWidth="1"/>
    <col min="6114" max="6114" width="11.5703125" style="383" customWidth="1"/>
    <col min="6115" max="6115" width="3.5703125" style="383" customWidth="1"/>
    <col min="6116" max="6116" width="8.28515625" style="383" customWidth="1"/>
    <col min="6117" max="6117" width="7.7109375" style="383" customWidth="1"/>
    <col min="6118" max="6118" width="12.140625" style="383" customWidth="1"/>
    <col min="6119" max="6119" width="11.5703125" style="383" customWidth="1"/>
    <col min="6120" max="6120" width="3.5703125" style="383" customWidth="1"/>
    <col min="6121" max="6121" width="8.28515625" style="383" customWidth="1"/>
    <col min="6122" max="6122" width="7.7109375" style="383" customWidth="1"/>
    <col min="6123" max="6123" width="12.140625" style="383" customWidth="1"/>
    <col min="6124" max="6124" width="11.5703125" style="383" customWidth="1"/>
    <col min="6125" max="6125" width="3.5703125" style="383" customWidth="1"/>
    <col min="6126" max="6126" width="8.28515625" style="383" customWidth="1"/>
    <col min="6127" max="6127" width="7.7109375" style="383" customWidth="1"/>
    <col min="6128" max="6128" width="12.140625" style="383" customWidth="1"/>
    <col min="6129" max="6129" width="11.5703125" style="383" customWidth="1"/>
    <col min="6130" max="6130" width="3.5703125" style="383" customWidth="1"/>
    <col min="6131" max="6131" width="8.28515625" style="383" customWidth="1"/>
    <col min="6132" max="6132" width="7.7109375" style="383" customWidth="1"/>
    <col min="6133" max="6133" width="12.140625" style="383" customWidth="1"/>
    <col min="6134" max="6134" width="11.5703125" style="383" customWidth="1"/>
    <col min="6135" max="6135" width="3.5703125" style="383" customWidth="1"/>
    <col min="6136" max="6136" width="8.28515625" style="383" customWidth="1"/>
    <col min="6137" max="6137" width="7.7109375" style="383" customWidth="1"/>
    <col min="6138" max="6138" width="12.140625" style="383" customWidth="1"/>
    <col min="6139" max="6139" width="11.5703125" style="383" customWidth="1"/>
    <col min="6140" max="6143" width="11.42578125" style="383"/>
    <col min="6144" max="6144" width="0" style="383" hidden="1" customWidth="1"/>
    <col min="6145" max="6145" width="6.140625" style="383" customWidth="1"/>
    <col min="6146" max="6146" width="4.7109375" style="383" customWidth="1"/>
    <col min="6147" max="6148" width="6.5703125" style="383" customWidth="1"/>
    <col min="6149" max="6149" width="5.28515625" style="383" customWidth="1"/>
    <col min="6150" max="6151" width="7.7109375" style="383" customWidth="1"/>
    <col min="6152" max="6152" width="11.5703125" style="383" customWidth="1"/>
    <col min="6153" max="6153" width="6.85546875" style="383" customWidth="1"/>
    <col min="6154" max="6154" width="54.5703125" style="383" customWidth="1"/>
    <col min="6155" max="6155" width="7.140625" style="383" customWidth="1"/>
    <col min="6156" max="6157" width="7" style="383" customWidth="1"/>
    <col min="6158" max="6158" width="7.5703125" style="383" customWidth="1"/>
    <col min="6159" max="6159" width="7.85546875" style="383" customWidth="1"/>
    <col min="6160" max="6160" width="18" style="383" customWidth="1"/>
    <col min="6161" max="6161" width="4.140625" style="383" customWidth="1"/>
    <col min="6162" max="6162" width="8.85546875" style="383" customWidth="1"/>
    <col min="6163" max="6163" width="10.28515625" style="383" customWidth="1"/>
    <col min="6164" max="6164" width="12" style="383" customWidth="1"/>
    <col min="6165" max="6165" width="10.85546875" style="383" customWidth="1"/>
    <col min="6166" max="6166" width="4.140625" style="383" customWidth="1"/>
    <col min="6167" max="6167" width="8.42578125" style="383" customWidth="1"/>
    <col min="6168" max="6168" width="8.140625" style="383" customWidth="1"/>
    <col min="6169" max="6169" width="12" style="383" customWidth="1"/>
    <col min="6170" max="6170" width="11.42578125" style="383"/>
    <col min="6171" max="6171" width="4.28515625" style="383" customWidth="1"/>
    <col min="6172" max="6172" width="7.28515625" style="383" bestFit="1" customWidth="1"/>
    <col min="6173" max="6173" width="9.28515625" style="383" bestFit="1" customWidth="1"/>
    <col min="6174" max="6175" width="11.7109375" style="383" customWidth="1"/>
    <col min="6176" max="6176" width="4.140625" style="383" customWidth="1"/>
    <col min="6177" max="6177" width="7.28515625" style="383" bestFit="1" customWidth="1"/>
    <col min="6178" max="6178" width="9.28515625" style="383" customWidth="1"/>
    <col min="6179" max="6180" width="12" style="383" customWidth="1"/>
    <col min="6181" max="6181" width="4.140625" style="383" customWidth="1"/>
    <col min="6182" max="6183" width="8.28515625" style="383" customWidth="1"/>
    <col min="6184" max="6184" width="12" style="383" customWidth="1"/>
    <col min="6185" max="6185" width="11.42578125" style="383"/>
    <col min="6186" max="6186" width="4.140625" style="383" customWidth="1"/>
    <col min="6187" max="6187" width="8.42578125" style="383" customWidth="1"/>
    <col min="6188" max="6188" width="8.140625" style="383" customWidth="1"/>
    <col min="6189" max="6189" width="12" style="383" customWidth="1"/>
    <col min="6190" max="6190" width="11.42578125" style="383"/>
    <col min="6191" max="6191" width="4" style="383" customWidth="1"/>
    <col min="6192" max="6192" width="8.85546875" style="383" customWidth="1"/>
    <col min="6193" max="6193" width="8.140625" style="383" customWidth="1"/>
    <col min="6194" max="6194" width="12.140625" style="383" customWidth="1"/>
    <col min="6195" max="6195" width="11.28515625" style="383" customWidth="1"/>
    <col min="6196" max="6196" width="4.28515625" style="383" customWidth="1"/>
    <col min="6197" max="6197" width="8.5703125" style="383" customWidth="1"/>
    <col min="6198" max="6198" width="8" style="383" customWidth="1"/>
    <col min="6199" max="6199" width="11.85546875" style="383" customWidth="1"/>
    <col min="6200" max="6200" width="10.5703125" style="383" customWidth="1"/>
    <col min="6201" max="6201" width="4" style="383" customWidth="1"/>
    <col min="6202" max="6202" width="8.85546875" style="383" bestFit="1" customWidth="1"/>
    <col min="6203" max="6203" width="8.140625" style="383" customWidth="1"/>
    <col min="6204" max="6204" width="12" style="383" customWidth="1"/>
    <col min="6205" max="6205" width="10.5703125" style="383" customWidth="1"/>
    <col min="6206" max="6206" width="3.5703125" style="383" customWidth="1"/>
    <col min="6207" max="6207" width="8.28515625" style="383" customWidth="1"/>
    <col min="6208" max="6208" width="8.7109375" style="383" customWidth="1"/>
    <col min="6209" max="6209" width="12.140625" style="383" customWidth="1"/>
    <col min="6210" max="6210" width="11" style="383" customWidth="1"/>
    <col min="6211" max="6211" width="3.5703125" style="383" customWidth="1"/>
    <col min="6212" max="6212" width="8.5703125" style="383" customWidth="1"/>
    <col min="6213" max="6213" width="7.85546875" style="383" customWidth="1"/>
    <col min="6214" max="6214" width="12.140625" style="383" customWidth="1"/>
    <col min="6215" max="6215" width="11.85546875" style="383" customWidth="1"/>
    <col min="6216" max="6216" width="3.5703125" style="383" customWidth="1"/>
    <col min="6217" max="6217" width="8.42578125" style="383" customWidth="1"/>
    <col min="6218" max="6218" width="7.85546875" style="383" customWidth="1"/>
    <col min="6219" max="6219" width="12.140625" style="383" customWidth="1"/>
    <col min="6220" max="6220" width="12" style="383" customWidth="1"/>
    <col min="6221" max="6221" width="3.5703125" style="383" customWidth="1"/>
    <col min="6222" max="6222" width="8.42578125" style="383" customWidth="1"/>
    <col min="6223" max="6223" width="9" style="383" customWidth="1"/>
    <col min="6224" max="6224" width="12.140625" style="383" customWidth="1"/>
    <col min="6225" max="6225" width="11.85546875" style="383" customWidth="1"/>
    <col min="6226" max="6226" width="3.5703125" style="383" customWidth="1"/>
    <col min="6227" max="6227" width="9" style="383" customWidth="1"/>
    <col min="6228" max="6228" width="8.140625" style="383" customWidth="1"/>
    <col min="6229" max="6229" width="12.140625" style="383" customWidth="1"/>
    <col min="6230" max="6230" width="11.5703125" style="383" customWidth="1"/>
    <col min="6231" max="6231" width="3.5703125" style="383" customWidth="1"/>
    <col min="6232" max="6232" width="8.42578125" style="383" customWidth="1"/>
    <col min="6233" max="6233" width="8.5703125" style="383" customWidth="1"/>
    <col min="6234" max="6234" width="12.140625" style="383" customWidth="1"/>
    <col min="6235" max="6235" width="12.42578125" style="383" customWidth="1"/>
    <col min="6236" max="6236" width="3.5703125" style="383" customWidth="1"/>
    <col min="6237" max="6237" width="8" style="383" customWidth="1"/>
    <col min="6238" max="6238" width="8.140625" style="383" customWidth="1"/>
    <col min="6239" max="6239" width="12.140625" style="383" customWidth="1"/>
    <col min="6240" max="6240" width="11.5703125" style="383" customWidth="1"/>
    <col min="6241" max="6241" width="3.5703125" style="383" customWidth="1"/>
    <col min="6242" max="6242" width="8.85546875" style="383" customWidth="1"/>
    <col min="6243" max="6243" width="8.140625" style="383" customWidth="1"/>
    <col min="6244" max="6244" width="12.140625" style="383" customWidth="1"/>
    <col min="6245" max="6245" width="11.5703125" style="383" customWidth="1"/>
    <col min="6246" max="6246" width="3.5703125" style="383" customWidth="1"/>
    <col min="6247" max="6247" width="9.140625" style="383" customWidth="1"/>
    <col min="6248" max="6248" width="8.5703125" style="383" customWidth="1"/>
    <col min="6249" max="6249" width="12.140625" style="383" customWidth="1"/>
    <col min="6250" max="6250" width="11.42578125" style="383"/>
    <col min="6251" max="6251" width="3.5703125" style="383" customWidth="1"/>
    <col min="6252" max="6252" width="9.140625" style="383" customWidth="1"/>
    <col min="6253" max="6253" width="8.28515625" style="383" customWidth="1"/>
    <col min="6254" max="6254" width="12.140625" style="383" customWidth="1"/>
    <col min="6255" max="6255" width="12.28515625" style="383" customWidth="1"/>
    <col min="6256" max="6256" width="3.5703125" style="383" customWidth="1"/>
    <col min="6257" max="6257" width="9" style="383" customWidth="1"/>
    <col min="6258" max="6258" width="7.85546875" style="383" customWidth="1"/>
    <col min="6259" max="6259" width="12.140625" style="383" customWidth="1"/>
    <col min="6260" max="6260" width="11.85546875" style="383" customWidth="1"/>
    <col min="6261" max="6261" width="3.5703125" style="383" customWidth="1"/>
    <col min="6262" max="6262" width="9" style="383" customWidth="1"/>
    <col min="6263" max="6263" width="8.28515625" style="383" customWidth="1"/>
    <col min="6264" max="6264" width="12.140625" style="383" customWidth="1"/>
    <col min="6265" max="6265" width="12" style="383" customWidth="1"/>
    <col min="6266" max="6266" width="3.5703125" style="383" customWidth="1"/>
    <col min="6267" max="6267" width="8.28515625" style="383" customWidth="1"/>
    <col min="6268" max="6268" width="8.140625" style="383" customWidth="1"/>
    <col min="6269" max="6269" width="12.140625" style="383" customWidth="1"/>
    <col min="6270" max="6270" width="11.5703125" style="383" customWidth="1"/>
    <col min="6271" max="6271" width="3.5703125" style="383" customWidth="1"/>
    <col min="6272" max="6273" width="8.28515625" style="383" customWidth="1"/>
    <col min="6274" max="6274" width="12.140625" style="383" customWidth="1"/>
    <col min="6275" max="6275" width="11.5703125" style="383" customWidth="1"/>
    <col min="6276" max="6276" width="3.5703125" style="383" customWidth="1"/>
    <col min="6277" max="6278" width="8.28515625" style="383" customWidth="1"/>
    <col min="6279" max="6279" width="12.140625" style="383" customWidth="1"/>
    <col min="6280" max="6280" width="11.5703125" style="383" customWidth="1"/>
    <col min="6281" max="6281" width="3.5703125" style="383" customWidth="1"/>
    <col min="6282" max="6282" width="8.28515625" style="383" customWidth="1"/>
    <col min="6283" max="6283" width="8.140625" style="383" customWidth="1"/>
    <col min="6284" max="6284" width="12.140625" style="383" customWidth="1"/>
    <col min="6285" max="6285" width="11.5703125" style="383" customWidth="1"/>
    <col min="6286" max="6286" width="3.5703125" style="383" customWidth="1"/>
    <col min="6287" max="6288" width="8.28515625" style="383" customWidth="1"/>
    <col min="6289" max="6289" width="12.140625" style="383" customWidth="1"/>
    <col min="6290" max="6290" width="11.5703125" style="383" customWidth="1"/>
    <col min="6291" max="6291" width="3.5703125" style="383" customWidth="1"/>
    <col min="6292" max="6292" width="8.28515625" style="383" customWidth="1"/>
    <col min="6293" max="6293" width="7.85546875" style="383" customWidth="1"/>
    <col min="6294" max="6294" width="12.140625" style="383" customWidth="1"/>
    <col min="6295" max="6295" width="11.5703125" style="383" customWidth="1"/>
    <col min="6296" max="6296" width="3.5703125" style="383" customWidth="1"/>
    <col min="6297" max="6297" width="8.28515625" style="383" customWidth="1"/>
    <col min="6298" max="6298" width="8.5703125" style="383" customWidth="1"/>
    <col min="6299" max="6299" width="12.140625" style="383" customWidth="1"/>
    <col min="6300" max="6300" width="11.5703125" style="383" customWidth="1"/>
    <col min="6301" max="6301" width="3.5703125" style="383" customWidth="1"/>
    <col min="6302" max="6302" width="8.28515625" style="383" customWidth="1"/>
    <col min="6303" max="6303" width="8.5703125" style="383" customWidth="1"/>
    <col min="6304" max="6304" width="12.140625" style="383" customWidth="1"/>
    <col min="6305" max="6305" width="11.5703125" style="383" customWidth="1"/>
    <col min="6306" max="6306" width="3.5703125" style="383" customWidth="1"/>
    <col min="6307" max="6307" width="8.28515625" style="383" customWidth="1"/>
    <col min="6308" max="6308" width="8.140625" style="383" customWidth="1"/>
    <col min="6309" max="6309" width="12.140625" style="383" customWidth="1"/>
    <col min="6310" max="6310" width="11.5703125" style="383" customWidth="1"/>
    <col min="6311" max="6311" width="3.5703125" style="383" customWidth="1"/>
    <col min="6312" max="6312" width="8.28515625" style="383" customWidth="1"/>
    <col min="6313" max="6313" width="7.7109375" style="383" customWidth="1"/>
    <col min="6314" max="6314" width="12.140625" style="383" customWidth="1"/>
    <col min="6315" max="6315" width="11.5703125" style="383" customWidth="1"/>
    <col min="6316" max="6316" width="3.5703125" style="383" customWidth="1"/>
    <col min="6317" max="6317" width="8.28515625" style="383" customWidth="1"/>
    <col min="6318" max="6318" width="7.7109375" style="383" customWidth="1"/>
    <col min="6319" max="6319" width="12.140625" style="383" customWidth="1"/>
    <col min="6320" max="6320" width="11.5703125" style="383" customWidth="1"/>
    <col min="6321" max="6321" width="3.5703125" style="383" customWidth="1"/>
    <col min="6322" max="6322" width="8.28515625" style="383" customWidth="1"/>
    <col min="6323" max="6323" width="7.7109375" style="383" customWidth="1"/>
    <col min="6324" max="6324" width="12.140625" style="383" customWidth="1"/>
    <col min="6325" max="6325" width="11.5703125" style="383" customWidth="1"/>
    <col min="6326" max="6326" width="3.5703125" style="383" customWidth="1"/>
    <col min="6327" max="6327" width="8.28515625" style="383" customWidth="1"/>
    <col min="6328" max="6328" width="7.7109375" style="383" customWidth="1"/>
    <col min="6329" max="6329" width="12.140625" style="383" customWidth="1"/>
    <col min="6330" max="6330" width="11.5703125" style="383" customWidth="1"/>
    <col min="6331" max="6331" width="3.5703125" style="383" customWidth="1"/>
    <col min="6332" max="6332" width="8.28515625" style="383" customWidth="1"/>
    <col min="6333" max="6333" width="7.7109375" style="383" customWidth="1"/>
    <col min="6334" max="6334" width="12.140625" style="383" customWidth="1"/>
    <col min="6335" max="6335" width="11.5703125" style="383" customWidth="1"/>
    <col min="6336" max="6336" width="3.5703125" style="383" customWidth="1"/>
    <col min="6337" max="6337" width="8.28515625" style="383" customWidth="1"/>
    <col min="6338" max="6338" width="7.7109375" style="383" customWidth="1"/>
    <col min="6339" max="6339" width="12.140625" style="383" customWidth="1"/>
    <col min="6340" max="6340" width="11.5703125" style="383" customWidth="1"/>
    <col min="6341" max="6341" width="3.5703125" style="383" customWidth="1"/>
    <col min="6342" max="6342" width="8.28515625" style="383" customWidth="1"/>
    <col min="6343" max="6343" width="7.7109375" style="383" customWidth="1"/>
    <col min="6344" max="6344" width="12.140625" style="383" customWidth="1"/>
    <col min="6345" max="6345" width="11.5703125" style="383" customWidth="1"/>
    <col min="6346" max="6346" width="3.5703125" style="383" customWidth="1"/>
    <col min="6347" max="6347" width="8.28515625" style="383" customWidth="1"/>
    <col min="6348" max="6348" width="7.7109375" style="383" customWidth="1"/>
    <col min="6349" max="6349" width="12.140625" style="383" customWidth="1"/>
    <col min="6350" max="6350" width="11.5703125" style="383" customWidth="1"/>
    <col min="6351" max="6351" width="3.5703125" style="383" customWidth="1"/>
    <col min="6352" max="6352" width="8.28515625" style="383" customWidth="1"/>
    <col min="6353" max="6353" width="7.7109375" style="383" customWidth="1"/>
    <col min="6354" max="6354" width="12.140625" style="383" customWidth="1"/>
    <col min="6355" max="6355" width="11.5703125" style="383" customWidth="1"/>
    <col min="6356" max="6356" width="3.5703125" style="383" customWidth="1"/>
    <col min="6357" max="6357" width="8.28515625" style="383" customWidth="1"/>
    <col min="6358" max="6358" width="7.7109375" style="383" customWidth="1"/>
    <col min="6359" max="6359" width="12.140625" style="383" customWidth="1"/>
    <col min="6360" max="6360" width="11.5703125" style="383" customWidth="1"/>
    <col min="6361" max="6361" width="3.5703125" style="383" customWidth="1"/>
    <col min="6362" max="6362" width="8.28515625" style="383" customWidth="1"/>
    <col min="6363" max="6363" width="7.7109375" style="383" customWidth="1"/>
    <col min="6364" max="6364" width="12.140625" style="383" customWidth="1"/>
    <col min="6365" max="6365" width="11.5703125" style="383" customWidth="1"/>
    <col min="6366" max="6366" width="3.5703125" style="383" customWidth="1"/>
    <col min="6367" max="6367" width="8.28515625" style="383" customWidth="1"/>
    <col min="6368" max="6368" width="7.7109375" style="383" customWidth="1"/>
    <col min="6369" max="6369" width="12.140625" style="383" customWidth="1"/>
    <col min="6370" max="6370" width="11.5703125" style="383" customWidth="1"/>
    <col min="6371" max="6371" width="3.5703125" style="383" customWidth="1"/>
    <col min="6372" max="6372" width="8.28515625" style="383" customWidth="1"/>
    <col min="6373" max="6373" width="7.7109375" style="383" customWidth="1"/>
    <col min="6374" max="6374" width="12.140625" style="383" customWidth="1"/>
    <col min="6375" max="6375" width="11.5703125" style="383" customWidth="1"/>
    <col min="6376" max="6376" width="3.5703125" style="383" customWidth="1"/>
    <col min="6377" max="6377" width="8.28515625" style="383" customWidth="1"/>
    <col min="6378" max="6378" width="7.7109375" style="383" customWidth="1"/>
    <col min="6379" max="6379" width="12.140625" style="383" customWidth="1"/>
    <col min="6380" max="6380" width="11.5703125" style="383" customWidth="1"/>
    <col min="6381" max="6381" width="3.5703125" style="383" customWidth="1"/>
    <col min="6382" max="6382" width="8.28515625" style="383" customWidth="1"/>
    <col min="6383" max="6383" width="7.7109375" style="383" customWidth="1"/>
    <col min="6384" max="6384" width="12.140625" style="383" customWidth="1"/>
    <col min="6385" max="6385" width="11.5703125" style="383" customWidth="1"/>
    <col min="6386" max="6386" width="3.5703125" style="383" customWidth="1"/>
    <col min="6387" max="6387" width="8.28515625" style="383" customWidth="1"/>
    <col min="6388" max="6388" width="7.7109375" style="383" customWidth="1"/>
    <col min="6389" max="6389" width="12.140625" style="383" customWidth="1"/>
    <col min="6390" max="6390" width="11.5703125" style="383" customWidth="1"/>
    <col min="6391" max="6391" width="3.5703125" style="383" customWidth="1"/>
    <col min="6392" max="6392" width="8.28515625" style="383" customWidth="1"/>
    <col min="6393" max="6393" width="7.7109375" style="383" customWidth="1"/>
    <col min="6394" max="6394" width="12.140625" style="383" customWidth="1"/>
    <col min="6395" max="6395" width="11.5703125" style="383" customWidth="1"/>
    <col min="6396" max="6399" width="11.42578125" style="383"/>
    <col min="6400" max="6400" width="0" style="383" hidden="1" customWidth="1"/>
    <col min="6401" max="6401" width="6.140625" style="383" customWidth="1"/>
    <col min="6402" max="6402" width="4.7109375" style="383" customWidth="1"/>
    <col min="6403" max="6404" width="6.5703125" style="383" customWidth="1"/>
    <col min="6405" max="6405" width="5.28515625" style="383" customWidth="1"/>
    <col min="6406" max="6407" width="7.7109375" style="383" customWidth="1"/>
    <col min="6408" max="6408" width="11.5703125" style="383" customWidth="1"/>
    <col min="6409" max="6409" width="6.85546875" style="383" customWidth="1"/>
    <col min="6410" max="6410" width="54.5703125" style="383" customWidth="1"/>
    <col min="6411" max="6411" width="7.140625" style="383" customWidth="1"/>
    <col min="6412" max="6413" width="7" style="383" customWidth="1"/>
    <col min="6414" max="6414" width="7.5703125" style="383" customWidth="1"/>
    <col min="6415" max="6415" width="7.85546875" style="383" customWidth="1"/>
    <col min="6416" max="6416" width="18" style="383" customWidth="1"/>
    <col min="6417" max="6417" width="4.140625" style="383" customWidth="1"/>
    <col min="6418" max="6418" width="8.85546875" style="383" customWidth="1"/>
    <col min="6419" max="6419" width="10.28515625" style="383" customWidth="1"/>
    <col min="6420" max="6420" width="12" style="383" customWidth="1"/>
    <col min="6421" max="6421" width="10.85546875" style="383" customWidth="1"/>
    <col min="6422" max="6422" width="4.140625" style="383" customWidth="1"/>
    <col min="6423" max="6423" width="8.42578125" style="383" customWidth="1"/>
    <col min="6424" max="6424" width="8.140625" style="383" customWidth="1"/>
    <col min="6425" max="6425" width="12" style="383" customWidth="1"/>
    <col min="6426" max="6426" width="11.42578125" style="383"/>
    <col min="6427" max="6427" width="4.28515625" style="383" customWidth="1"/>
    <col min="6428" max="6428" width="7.28515625" style="383" bestFit="1" customWidth="1"/>
    <col min="6429" max="6429" width="9.28515625" style="383" bestFit="1" customWidth="1"/>
    <col min="6430" max="6431" width="11.7109375" style="383" customWidth="1"/>
    <col min="6432" max="6432" width="4.140625" style="383" customWidth="1"/>
    <col min="6433" max="6433" width="7.28515625" style="383" bestFit="1" customWidth="1"/>
    <col min="6434" max="6434" width="9.28515625" style="383" customWidth="1"/>
    <col min="6435" max="6436" width="12" style="383" customWidth="1"/>
    <col min="6437" max="6437" width="4.140625" style="383" customWidth="1"/>
    <col min="6438" max="6439" width="8.28515625" style="383" customWidth="1"/>
    <col min="6440" max="6440" width="12" style="383" customWidth="1"/>
    <col min="6441" max="6441" width="11.42578125" style="383"/>
    <col min="6442" max="6442" width="4.140625" style="383" customWidth="1"/>
    <col min="6443" max="6443" width="8.42578125" style="383" customWidth="1"/>
    <col min="6444" max="6444" width="8.140625" style="383" customWidth="1"/>
    <col min="6445" max="6445" width="12" style="383" customWidth="1"/>
    <col min="6446" max="6446" width="11.42578125" style="383"/>
    <col min="6447" max="6447" width="4" style="383" customWidth="1"/>
    <col min="6448" max="6448" width="8.85546875" style="383" customWidth="1"/>
    <col min="6449" max="6449" width="8.140625" style="383" customWidth="1"/>
    <col min="6450" max="6450" width="12.140625" style="383" customWidth="1"/>
    <col min="6451" max="6451" width="11.28515625" style="383" customWidth="1"/>
    <col min="6452" max="6452" width="4.28515625" style="383" customWidth="1"/>
    <col min="6453" max="6453" width="8.5703125" style="383" customWidth="1"/>
    <col min="6454" max="6454" width="8" style="383" customWidth="1"/>
    <col min="6455" max="6455" width="11.85546875" style="383" customWidth="1"/>
    <col min="6456" max="6456" width="10.5703125" style="383" customWidth="1"/>
    <col min="6457" max="6457" width="4" style="383" customWidth="1"/>
    <col min="6458" max="6458" width="8.85546875" style="383" bestFit="1" customWidth="1"/>
    <col min="6459" max="6459" width="8.140625" style="383" customWidth="1"/>
    <col min="6460" max="6460" width="12" style="383" customWidth="1"/>
    <col min="6461" max="6461" width="10.5703125" style="383" customWidth="1"/>
    <col min="6462" max="6462" width="3.5703125" style="383" customWidth="1"/>
    <col min="6463" max="6463" width="8.28515625" style="383" customWidth="1"/>
    <col min="6464" max="6464" width="8.7109375" style="383" customWidth="1"/>
    <col min="6465" max="6465" width="12.140625" style="383" customWidth="1"/>
    <col min="6466" max="6466" width="11" style="383" customWidth="1"/>
    <col min="6467" max="6467" width="3.5703125" style="383" customWidth="1"/>
    <col min="6468" max="6468" width="8.5703125" style="383" customWidth="1"/>
    <col min="6469" max="6469" width="7.85546875" style="383" customWidth="1"/>
    <col min="6470" max="6470" width="12.140625" style="383" customWidth="1"/>
    <col min="6471" max="6471" width="11.85546875" style="383" customWidth="1"/>
    <col min="6472" max="6472" width="3.5703125" style="383" customWidth="1"/>
    <col min="6473" max="6473" width="8.42578125" style="383" customWidth="1"/>
    <col min="6474" max="6474" width="7.85546875" style="383" customWidth="1"/>
    <col min="6475" max="6475" width="12.140625" style="383" customWidth="1"/>
    <col min="6476" max="6476" width="12" style="383" customWidth="1"/>
    <col min="6477" max="6477" width="3.5703125" style="383" customWidth="1"/>
    <col min="6478" max="6478" width="8.42578125" style="383" customWidth="1"/>
    <col min="6479" max="6479" width="9" style="383" customWidth="1"/>
    <col min="6480" max="6480" width="12.140625" style="383" customWidth="1"/>
    <col min="6481" max="6481" width="11.85546875" style="383" customWidth="1"/>
    <col min="6482" max="6482" width="3.5703125" style="383" customWidth="1"/>
    <col min="6483" max="6483" width="9" style="383" customWidth="1"/>
    <col min="6484" max="6484" width="8.140625" style="383" customWidth="1"/>
    <col min="6485" max="6485" width="12.140625" style="383" customWidth="1"/>
    <col min="6486" max="6486" width="11.5703125" style="383" customWidth="1"/>
    <col min="6487" max="6487" width="3.5703125" style="383" customWidth="1"/>
    <col min="6488" max="6488" width="8.42578125" style="383" customWidth="1"/>
    <col min="6489" max="6489" width="8.5703125" style="383" customWidth="1"/>
    <col min="6490" max="6490" width="12.140625" style="383" customWidth="1"/>
    <col min="6491" max="6491" width="12.42578125" style="383" customWidth="1"/>
    <col min="6492" max="6492" width="3.5703125" style="383" customWidth="1"/>
    <col min="6493" max="6493" width="8" style="383" customWidth="1"/>
    <col min="6494" max="6494" width="8.140625" style="383" customWidth="1"/>
    <col min="6495" max="6495" width="12.140625" style="383" customWidth="1"/>
    <col min="6496" max="6496" width="11.5703125" style="383" customWidth="1"/>
    <col min="6497" max="6497" width="3.5703125" style="383" customWidth="1"/>
    <col min="6498" max="6498" width="8.85546875" style="383" customWidth="1"/>
    <col min="6499" max="6499" width="8.140625" style="383" customWidth="1"/>
    <col min="6500" max="6500" width="12.140625" style="383" customWidth="1"/>
    <col min="6501" max="6501" width="11.5703125" style="383" customWidth="1"/>
    <col min="6502" max="6502" width="3.5703125" style="383" customWidth="1"/>
    <col min="6503" max="6503" width="9.140625" style="383" customWidth="1"/>
    <col min="6504" max="6504" width="8.5703125" style="383" customWidth="1"/>
    <col min="6505" max="6505" width="12.140625" style="383" customWidth="1"/>
    <col min="6506" max="6506" width="11.42578125" style="383"/>
    <col min="6507" max="6507" width="3.5703125" style="383" customWidth="1"/>
    <col min="6508" max="6508" width="9.140625" style="383" customWidth="1"/>
    <col min="6509" max="6509" width="8.28515625" style="383" customWidth="1"/>
    <col min="6510" max="6510" width="12.140625" style="383" customWidth="1"/>
    <col min="6511" max="6511" width="12.28515625" style="383" customWidth="1"/>
    <col min="6512" max="6512" width="3.5703125" style="383" customWidth="1"/>
    <col min="6513" max="6513" width="9" style="383" customWidth="1"/>
    <col min="6514" max="6514" width="7.85546875" style="383" customWidth="1"/>
    <col min="6515" max="6515" width="12.140625" style="383" customWidth="1"/>
    <col min="6516" max="6516" width="11.85546875" style="383" customWidth="1"/>
    <col min="6517" max="6517" width="3.5703125" style="383" customWidth="1"/>
    <col min="6518" max="6518" width="9" style="383" customWidth="1"/>
    <col min="6519" max="6519" width="8.28515625" style="383" customWidth="1"/>
    <col min="6520" max="6520" width="12.140625" style="383" customWidth="1"/>
    <col min="6521" max="6521" width="12" style="383" customWidth="1"/>
    <col min="6522" max="6522" width="3.5703125" style="383" customWidth="1"/>
    <col min="6523" max="6523" width="8.28515625" style="383" customWidth="1"/>
    <col min="6524" max="6524" width="8.140625" style="383" customWidth="1"/>
    <col min="6525" max="6525" width="12.140625" style="383" customWidth="1"/>
    <col min="6526" max="6526" width="11.5703125" style="383" customWidth="1"/>
    <col min="6527" max="6527" width="3.5703125" style="383" customWidth="1"/>
    <col min="6528" max="6529" width="8.28515625" style="383" customWidth="1"/>
    <col min="6530" max="6530" width="12.140625" style="383" customWidth="1"/>
    <col min="6531" max="6531" width="11.5703125" style="383" customWidth="1"/>
    <col min="6532" max="6532" width="3.5703125" style="383" customWidth="1"/>
    <col min="6533" max="6534" width="8.28515625" style="383" customWidth="1"/>
    <col min="6535" max="6535" width="12.140625" style="383" customWidth="1"/>
    <col min="6536" max="6536" width="11.5703125" style="383" customWidth="1"/>
    <col min="6537" max="6537" width="3.5703125" style="383" customWidth="1"/>
    <col min="6538" max="6538" width="8.28515625" style="383" customWidth="1"/>
    <col min="6539" max="6539" width="8.140625" style="383" customWidth="1"/>
    <col min="6540" max="6540" width="12.140625" style="383" customWidth="1"/>
    <col min="6541" max="6541" width="11.5703125" style="383" customWidth="1"/>
    <col min="6542" max="6542" width="3.5703125" style="383" customWidth="1"/>
    <col min="6543" max="6544" width="8.28515625" style="383" customWidth="1"/>
    <col min="6545" max="6545" width="12.140625" style="383" customWidth="1"/>
    <col min="6546" max="6546" width="11.5703125" style="383" customWidth="1"/>
    <col min="6547" max="6547" width="3.5703125" style="383" customWidth="1"/>
    <col min="6548" max="6548" width="8.28515625" style="383" customWidth="1"/>
    <col min="6549" max="6549" width="7.85546875" style="383" customWidth="1"/>
    <col min="6550" max="6550" width="12.140625" style="383" customWidth="1"/>
    <col min="6551" max="6551" width="11.5703125" style="383" customWidth="1"/>
    <col min="6552" max="6552" width="3.5703125" style="383" customWidth="1"/>
    <col min="6553" max="6553" width="8.28515625" style="383" customWidth="1"/>
    <col min="6554" max="6554" width="8.5703125" style="383" customWidth="1"/>
    <col min="6555" max="6555" width="12.140625" style="383" customWidth="1"/>
    <col min="6556" max="6556" width="11.5703125" style="383" customWidth="1"/>
    <col min="6557" max="6557" width="3.5703125" style="383" customWidth="1"/>
    <col min="6558" max="6558" width="8.28515625" style="383" customWidth="1"/>
    <col min="6559" max="6559" width="8.5703125" style="383" customWidth="1"/>
    <col min="6560" max="6560" width="12.140625" style="383" customWidth="1"/>
    <col min="6561" max="6561" width="11.5703125" style="383" customWidth="1"/>
    <col min="6562" max="6562" width="3.5703125" style="383" customWidth="1"/>
    <col min="6563" max="6563" width="8.28515625" style="383" customWidth="1"/>
    <col min="6564" max="6564" width="8.140625" style="383" customWidth="1"/>
    <col min="6565" max="6565" width="12.140625" style="383" customWidth="1"/>
    <col min="6566" max="6566" width="11.5703125" style="383" customWidth="1"/>
    <col min="6567" max="6567" width="3.5703125" style="383" customWidth="1"/>
    <col min="6568" max="6568" width="8.28515625" style="383" customWidth="1"/>
    <col min="6569" max="6569" width="7.7109375" style="383" customWidth="1"/>
    <col min="6570" max="6570" width="12.140625" style="383" customWidth="1"/>
    <col min="6571" max="6571" width="11.5703125" style="383" customWidth="1"/>
    <col min="6572" max="6572" width="3.5703125" style="383" customWidth="1"/>
    <col min="6573" max="6573" width="8.28515625" style="383" customWidth="1"/>
    <col min="6574" max="6574" width="7.7109375" style="383" customWidth="1"/>
    <col min="6575" max="6575" width="12.140625" style="383" customWidth="1"/>
    <col min="6576" max="6576" width="11.5703125" style="383" customWidth="1"/>
    <col min="6577" max="6577" width="3.5703125" style="383" customWidth="1"/>
    <col min="6578" max="6578" width="8.28515625" style="383" customWidth="1"/>
    <col min="6579" max="6579" width="7.7109375" style="383" customWidth="1"/>
    <col min="6580" max="6580" width="12.140625" style="383" customWidth="1"/>
    <col min="6581" max="6581" width="11.5703125" style="383" customWidth="1"/>
    <col min="6582" max="6582" width="3.5703125" style="383" customWidth="1"/>
    <col min="6583" max="6583" width="8.28515625" style="383" customWidth="1"/>
    <col min="6584" max="6584" width="7.7109375" style="383" customWidth="1"/>
    <col min="6585" max="6585" width="12.140625" style="383" customWidth="1"/>
    <col min="6586" max="6586" width="11.5703125" style="383" customWidth="1"/>
    <col min="6587" max="6587" width="3.5703125" style="383" customWidth="1"/>
    <col min="6588" max="6588" width="8.28515625" style="383" customWidth="1"/>
    <col min="6589" max="6589" width="7.7109375" style="383" customWidth="1"/>
    <col min="6590" max="6590" width="12.140625" style="383" customWidth="1"/>
    <col min="6591" max="6591" width="11.5703125" style="383" customWidth="1"/>
    <col min="6592" max="6592" width="3.5703125" style="383" customWidth="1"/>
    <col min="6593" max="6593" width="8.28515625" style="383" customWidth="1"/>
    <col min="6594" max="6594" width="7.7109375" style="383" customWidth="1"/>
    <col min="6595" max="6595" width="12.140625" style="383" customWidth="1"/>
    <col min="6596" max="6596" width="11.5703125" style="383" customWidth="1"/>
    <col min="6597" max="6597" width="3.5703125" style="383" customWidth="1"/>
    <col min="6598" max="6598" width="8.28515625" style="383" customWidth="1"/>
    <col min="6599" max="6599" width="7.7109375" style="383" customWidth="1"/>
    <col min="6600" max="6600" width="12.140625" style="383" customWidth="1"/>
    <col min="6601" max="6601" width="11.5703125" style="383" customWidth="1"/>
    <col min="6602" max="6602" width="3.5703125" style="383" customWidth="1"/>
    <col min="6603" max="6603" width="8.28515625" style="383" customWidth="1"/>
    <col min="6604" max="6604" width="7.7109375" style="383" customWidth="1"/>
    <col min="6605" max="6605" width="12.140625" style="383" customWidth="1"/>
    <col min="6606" max="6606" width="11.5703125" style="383" customWidth="1"/>
    <col min="6607" max="6607" width="3.5703125" style="383" customWidth="1"/>
    <col min="6608" max="6608" width="8.28515625" style="383" customWidth="1"/>
    <col min="6609" max="6609" width="7.7109375" style="383" customWidth="1"/>
    <col min="6610" max="6610" width="12.140625" style="383" customWidth="1"/>
    <col min="6611" max="6611" width="11.5703125" style="383" customWidth="1"/>
    <col min="6612" max="6612" width="3.5703125" style="383" customWidth="1"/>
    <col min="6613" max="6613" width="8.28515625" style="383" customWidth="1"/>
    <col min="6614" max="6614" width="7.7109375" style="383" customWidth="1"/>
    <col min="6615" max="6615" width="12.140625" style="383" customWidth="1"/>
    <col min="6616" max="6616" width="11.5703125" style="383" customWidth="1"/>
    <col min="6617" max="6617" width="3.5703125" style="383" customWidth="1"/>
    <col min="6618" max="6618" width="8.28515625" style="383" customWidth="1"/>
    <col min="6619" max="6619" width="7.7109375" style="383" customWidth="1"/>
    <col min="6620" max="6620" width="12.140625" style="383" customWidth="1"/>
    <col min="6621" max="6621" width="11.5703125" style="383" customWidth="1"/>
    <col min="6622" max="6622" width="3.5703125" style="383" customWidth="1"/>
    <col min="6623" max="6623" width="8.28515625" style="383" customWidth="1"/>
    <col min="6624" max="6624" width="7.7109375" style="383" customWidth="1"/>
    <col min="6625" max="6625" width="12.140625" style="383" customWidth="1"/>
    <col min="6626" max="6626" width="11.5703125" style="383" customWidth="1"/>
    <col min="6627" max="6627" width="3.5703125" style="383" customWidth="1"/>
    <col min="6628" max="6628" width="8.28515625" style="383" customWidth="1"/>
    <col min="6629" max="6629" width="7.7109375" style="383" customWidth="1"/>
    <col min="6630" max="6630" width="12.140625" style="383" customWidth="1"/>
    <col min="6631" max="6631" width="11.5703125" style="383" customWidth="1"/>
    <col min="6632" max="6632" width="3.5703125" style="383" customWidth="1"/>
    <col min="6633" max="6633" width="8.28515625" style="383" customWidth="1"/>
    <col min="6634" max="6634" width="7.7109375" style="383" customWidth="1"/>
    <col min="6635" max="6635" width="12.140625" style="383" customWidth="1"/>
    <col min="6636" max="6636" width="11.5703125" style="383" customWidth="1"/>
    <col min="6637" max="6637" width="3.5703125" style="383" customWidth="1"/>
    <col min="6638" max="6638" width="8.28515625" style="383" customWidth="1"/>
    <col min="6639" max="6639" width="7.7109375" style="383" customWidth="1"/>
    <col min="6640" max="6640" width="12.140625" style="383" customWidth="1"/>
    <col min="6641" max="6641" width="11.5703125" style="383" customWidth="1"/>
    <col min="6642" max="6642" width="3.5703125" style="383" customWidth="1"/>
    <col min="6643" max="6643" width="8.28515625" style="383" customWidth="1"/>
    <col min="6644" max="6644" width="7.7109375" style="383" customWidth="1"/>
    <col min="6645" max="6645" width="12.140625" style="383" customWidth="1"/>
    <col min="6646" max="6646" width="11.5703125" style="383" customWidth="1"/>
    <col min="6647" max="6647" width="3.5703125" style="383" customWidth="1"/>
    <col min="6648" max="6648" width="8.28515625" style="383" customWidth="1"/>
    <col min="6649" max="6649" width="7.7109375" style="383" customWidth="1"/>
    <col min="6650" max="6650" width="12.140625" style="383" customWidth="1"/>
    <col min="6651" max="6651" width="11.5703125" style="383" customWidth="1"/>
    <col min="6652" max="6655" width="11.42578125" style="383"/>
    <col min="6656" max="6656" width="0" style="383" hidden="1" customWidth="1"/>
    <col min="6657" max="6657" width="6.140625" style="383" customWidth="1"/>
    <col min="6658" max="6658" width="4.7109375" style="383" customWidth="1"/>
    <col min="6659" max="6660" width="6.5703125" style="383" customWidth="1"/>
    <col min="6661" max="6661" width="5.28515625" style="383" customWidth="1"/>
    <col min="6662" max="6663" width="7.7109375" style="383" customWidth="1"/>
    <col min="6664" max="6664" width="11.5703125" style="383" customWidth="1"/>
    <col min="6665" max="6665" width="6.85546875" style="383" customWidth="1"/>
    <col min="6666" max="6666" width="54.5703125" style="383" customWidth="1"/>
    <col min="6667" max="6667" width="7.140625" style="383" customWidth="1"/>
    <col min="6668" max="6669" width="7" style="383" customWidth="1"/>
    <col min="6670" max="6670" width="7.5703125" style="383" customWidth="1"/>
    <col min="6671" max="6671" width="7.85546875" style="383" customWidth="1"/>
    <col min="6672" max="6672" width="18" style="383" customWidth="1"/>
    <col min="6673" max="6673" width="4.140625" style="383" customWidth="1"/>
    <col min="6674" max="6674" width="8.85546875" style="383" customWidth="1"/>
    <col min="6675" max="6675" width="10.28515625" style="383" customWidth="1"/>
    <col min="6676" max="6676" width="12" style="383" customWidth="1"/>
    <col min="6677" max="6677" width="10.85546875" style="383" customWidth="1"/>
    <col min="6678" max="6678" width="4.140625" style="383" customWidth="1"/>
    <col min="6679" max="6679" width="8.42578125" style="383" customWidth="1"/>
    <col min="6680" max="6680" width="8.140625" style="383" customWidth="1"/>
    <col min="6681" max="6681" width="12" style="383" customWidth="1"/>
    <col min="6682" max="6682" width="11.42578125" style="383"/>
    <col min="6683" max="6683" width="4.28515625" style="383" customWidth="1"/>
    <col min="6684" max="6684" width="7.28515625" style="383" bestFit="1" customWidth="1"/>
    <col min="6685" max="6685" width="9.28515625" style="383" bestFit="1" customWidth="1"/>
    <col min="6686" max="6687" width="11.7109375" style="383" customWidth="1"/>
    <col min="6688" max="6688" width="4.140625" style="383" customWidth="1"/>
    <col min="6689" max="6689" width="7.28515625" style="383" bestFit="1" customWidth="1"/>
    <col min="6690" max="6690" width="9.28515625" style="383" customWidth="1"/>
    <col min="6691" max="6692" width="12" style="383" customWidth="1"/>
    <col min="6693" max="6693" width="4.140625" style="383" customWidth="1"/>
    <col min="6694" max="6695" width="8.28515625" style="383" customWidth="1"/>
    <col min="6696" max="6696" width="12" style="383" customWidth="1"/>
    <col min="6697" max="6697" width="11.42578125" style="383"/>
    <col min="6698" max="6698" width="4.140625" style="383" customWidth="1"/>
    <col min="6699" max="6699" width="8.42578125" style="383" customWidth="1"/>
    <col min="6700" max="6700" width="8.140625" style="383" customWidth="1"/>
    <col min="6701" max="6701" width="12" style="383" customWidth="1"/>
    <col min="6702" max="6702" width="11.42578125" style="383"/>
    <col min="6703" max="6703" width="4" style="383" customWidth="1"/>
    <col min="6704" max="6704" width="8.85546875" style="383" customWidth="1"/>
    <col min="6705" max="6705" width="8.140625" style="383" customWidth="1"/>
    <col min="6706" max="6706" width="12.140625" style="383" customWidth="1"/>
    <col min="6707" max="6707" width="11.28515625" style="383" customWidth="1"/>
    <col min="6708" max="6708" width="4.28515625" style="383" customWidth="1"/>
    <col min="6709" max="6709" width="8.5703125" style="383" customWidth="1"/>
    <col min="6710" max="6710" width="8" style="383" customWidth="1"/>
    <col min="6711" max="6711" width="11.85546875" style="383" customWidth="1"/>
    <col min="6712" max="6712" width="10.5703125" style="383" customWidth="1"/>
    <col min="6713" max="6713" width="4" style="383" customWidth="1"/>
    <col min="6714" max="6714" width="8.85546875" style="383" bestFit="1" customWidth="1"/>
    <col min="6715" max="6715" width="8.140625" style="383" customWidth="1"/>
    <col min="6716" max="6716" width="12" style="383" customWidth="1"/>
    <col min="6717" max="6717" width="10.5703125" style="383" customWidth="1"/>
    <col min="6718" max="6718" width="3.5703125" style="383" customWidth="1"/>
    <col min="6719" max="6719" width="8.28515625" style="383" customWidth="1"/>
    <col min="6720" max="6720" width="8.7109375" style="383" customWidth="1"/>
    <col min="6721" max="6721" width="12.140625" style="383" customWidth="1"/>
    <col min="6722" max="6722" width="11" style="383" customWidth="1"/>
    <col min="6723" max="6723" width="3.5703125" style="383" customWidth="1"/>
    <col min="6724" max="6724" width="8.5703125" style="383" customWidth="1"/>
    <col min="6725" max="6725" width="7.85546875" style="383" customWidth="1"/>
    <col min="6726" max="6726" width="12.140625" style="383" customWidth="1"/>
    <col min="6727" max="6727" width="11.85546875" style="383" customWidth="1"/>
    <col min="6728" max="6728" width="3.5703125" style="383" customWidth="1"/>
    <col min="6729" max="6729" width="8.42578125" style="383" customWidth="1"/>
    <col min="6730" max="6730" width="7.85546875" style="383" customWidth="1"/>
    <col min="6731" max="6731" width="12.140625" style="383" customWidth="1"/>
    <col min="6732" max="6732" width="12" style="383" customWidth="1"/>
    <col min="6733" max="6733" width="3.5703125" style="383" customWidth="1"/>
    <col min="6734" max="6734" width="8.42578125" style="383" customWidth="1"/>
    <col min="6735" max="6735" width="9" style="383" customWidth="1"/>
    <col min="6736" max="6736" width="12.140625" style="383" customWidth="1"/>
    <col min="6737" max="6737" width="11.85546875" style="383" customWidth="1"/>
    <col min="6738" max="6738" width="3.5703125" style="383" customWidth="1"/>
    <col min="6739" max="6739" width="9" style="383" customWidth="1"/>
    <col min="6740" max="6740" width="8.140625" style="383" customWidth="1"/>
    <col min="6741" max="6741" width="12.140625" style="383" customWidth="1"/>
    <col min="6742" max="6742" width="11.5703125" style="383" customWidth="1"/>
    <col min="6743" max="6743" width="3.5703125" style="383" customWidth="1"/>
    <col min="6744" max="6744" width="8.42578125" style="383" customWidth="1"/>
    <col min="6745" max="6745" width="8.5703125" style="383" customWidth="1"/>
    <col min="6746" max="6746" width="12.140625" style="383" customWidth="1"/>
    <col min="6747" max="6747" width="12.42578125" style="383" customWidth="1"/>
    <col min="6748" max="6748" width="3.5703125" style="383" customWidth="1"/>
    <col min="6749" max="6749" width="8" style="383" customWidth="1"/>
    <col min="6750" max="6750" width="8.140625" style="383" customWidth="1"/>
    <col min="6751" max="6751" width="12.140625" style="383" customWidth="1"/>
    <col min="6752" max="6752" width="11.5703125" style="383" customWidth="1"/>
    <col min="6753" max="6753" width="3.5703125" style="383" customWidth="1"/>
    <col min="6754" max="6754" width="8.85546875" style="383" customWidth="1"/>
    <col min="6755" max="6755" width="8.140625" style="383" customWidth="1"/>
    <col min="6756" max="6756" width="12.140625" style="383" customWidth="1"/>
    <col min="6757" max="6757" width="11.5703125" style="383" customWidth="1"/>
    <col min="6758" max="6758" width="3.5703125" style="383" customWidth="1"/>
    <col min="6759" max="6759" width="9.140625" style="383" customWidth="1"/>
    <col min="6760" max="6760" width="8.5703125" style="383" customWidth="1"/>
    <col min="6761" max="6761" width="12.140625" style="383" customWidth="1"/>
    <col min="6762" max="6762" width="11.42578125" style="383"/>
    <col min="6763" max="6763" width="3.5703125" style="383" customWidth="1"/>
    <col min="6764" max="6764" width="9.140625" style="383" customWidth="1"/>
    <col min="6765" max="6765" width="8.28515625" style="383" customWidth="1"/>
    <col min="6766" max="6766" width="12.140625" style="383" customWidth="1"/>
    <col min="6767" max="6767" width="12.28515625" style="383" customWidth="1"/>
    <col min="6768" max="6768" width="3.5703125" style="383" customWidth="1"/>
    <col min="6769" max="6769" width="9" style="383" customWidth="1"/>
    <col min="6770" max="6770" width="7.85546875" style="383" customWidth="1"/>
    <col min="6771" max="6771" width="12.140625" style="383" customWidth="1"/>
    <col min="6772" max="6772" width="11.85546875" style="383" customWidth="1"/>
    <col min="6773" max="6773" width="3.5703125" style="383" customWidth="1"/>
    <col min="6774" max="6774" width="9" style="383" customWidth="1"/>
    <col min="6775" max="6775" width="8.28515625" style="383" customWidth="1"/>
    <col min="6776" max="6776" width="12.140625" style="383" customWidth="1"/>
    <col min="6777" max="6777" width="12" style="383" customWidth="1"/>
    <col min="6778" max="6778" width="3.5703125" style="383" customWidth="1"/>
    <col min="6779" max="6779" width="8.28515625" style="383" customWidth="1"/>
    <col min="6780" max="6780" width="8.140625" style="383" customWidth="1"/>
    <col min="6781" max="6781" width="12.140625" style="383" customWidth="1"/>
    <col min="6782" max="6782" width="11.5703125" style="383" customWidth="1"/>
    <col min="6783" max="6783" width="3.5703125" style="383" customWidth="1"/>
    <col min="6784" max="6785" width="8.28515625" style="383" customWidth="1"/>
    <col min="6786" max="6786" width="12.140625" style="383" customWidth="1"/>
    <col min="6787" max="6787" width="11.5703125" style="383" customWidth="1"/>
    <col min="6788" max="6788" width="3.5703125" style="383" customWidth="1"/>
    <col min="6789" max="6790" width="8.28515625" style="383" customWidth="1"/>
    <col min="6791" max="6791" width="12.140625" style="383" customWidth="1"/>
    <col min="6792" max="6792" width="11.5703125" style="383" customWidth="1"/>
    <col min="6793" max="6793" width="3.5703125" style="383" customWidth="1"/>
    <col min="6794" max="6794" width="8.28515625" style="383" customWidth="1"/>
    <col min="6795" max="6795" width="8.140625" style="383" customWidth="1"/>
    <col min="6796" max="6796" width="12.140625" style="383" customWidth="1"/>
    <col min="6797" max="6797" width="11.5703125" style="383" customWidth="1"/>
    <col min="6798" max="6798" width="3.5703125" style="383" customWidth="1"/>
    <col min="6799" max="6800" width="8.28515625" style="383" customWidth="1"/>
    <col min="6801" max="6801" width="12.140625" style="383" customWidth="1"/>
    <col min="6802" max="6802" width="11.5703125" style="383" customWidth="1"/>
    <col min="6803" max="6803" width="3.5703125" style="383" customWidth="1"/>
    <col min="6804" max="6804" width="8.28515625" style="383" customWidth="1"/>
    <col min="6805" max="6805" width="7.85546875" style="383" customWidth="1"/>
    <col min="6806" max="6806" width="12.140625" style="383" customWidth="1"/>
    <col min="6807" max="6807" width="11.5703125" style="383" customWidth="1"/>
    <col min="6808" max="6808" width="3.5703125" style="383" customWidth="1"/>
    <col min="6809" max="6809" width="8.28515625" style="383" customWidth="1"/>
    <col min="6810" max="6810" width="8.5703125" style="383" customWidth="1"/>
    <col min="6811" max="6811" width="12.140625" style="383" customWidth="1"/>
    <col min="6812" max="6812" width="11.5703125" style="383" customWidth="1"/>
    <col min="6813" max="6813" width="3.5703125" style="383" customWidth="1"/>
    <col min="6814" max="6814" width="8.28515625" style="383" customWidth="1"/>
    <col min="6815" max="6815" width="8.5703125" style="383" customWidth="1"/>
    <col min="6816" max="6816" width="12.140625" style="383" customWidth="1"/>
    <col min="6817" max="6817" width="11.5703125" style="383" customWidth="1"/>
    <col min="6818" max="6818" width="3.5703125" style="383" customWidth="1"/>
    <col min="6819" max="6819" width="8.28515625" style="383" customWidth="1"/>
    <col min="6820" max="6820" width="8.140625" style="383" customWidth="1"/>
    <col min="6821" max="6821" width="12.140625" style="383" customWidth="1"/>
    <col min="6822" max="6822" width="11.5703125" style="383" customWidth="1"/>
    <col min="6823" max="6823" width="3.5703125" style="383" customWidth="1"/>
    <col min="6824" max="6824" width="8.28515625" style="383" customWidth="1"/>
    <col min="6825" max="6825" width="7.7109375" style="383" customWidth="1"/>
    <col min="6826" max="6826" width="12.140625" style="383" customWidth="1"/>
    <col min="6827" max="6827" width="11.5703125" style="383" customWidth="1"/>
    <col min="6828" max="6828" width="3.5703125" style="383" customWidth="1"/>
    <col min="6829" max="6829" width="8.28515625" style="383" customWidth="1"/>
    <col min="6830" max="6830" width="7.7109375" style="383" customWidth="1"/>
    <col min="6831" max="6831" width="12.140625" style="383" customWidth="1"/>
    <col min="6832" max="6832" width="11.5703125" style="383" customWidth="1"/>
    <col min="6833" max="6833" width="3.5703125" style="383" customWidth="1"/>
    <col min="6834" max="6834" width="8.28515625" style="383" customWidth="1"/>
    <col min="6835" max="6835" width="7.7109375" style="383" customWidth="1"/>
    <col min="6836" max="6836" width="12.140625" style="383" customWidth="1"/>
    <col min="6837" max="6837" width="11.5703125" style="383" customWidth="1"/>
    <col min="6838" max="6838" width="3.5703125" style="383" customWidth="1"/>
    <col min="6839" max="6839" width="8.28515625" style="383" customWidth="1"/>
    <col min="6840" max="6840" width="7.7109375" style="383" customWidth="1"/>
    <col min="6841" max="6841" width="12.140625" style="383" customWidth="1"/>
    <col min="6842" max="6842" width="11.5703125" style="383" customWidth="1"/>
    <col min="6843" max="6843" width="3.5703125" style="383" customWidth="1"/>
    <col min="6844" max="6844" width="8.28515625" style="383" customWidth="1"/>
    <col min="6845" max="6845" width="7.7109375" style="383" customWidth="1"/>
    <col min="6846" max="6846" width="12.140625" style="383" customWidth="1"/>
    <col min="6847" max="6847" width="11.5703125" style="383" customWidth="1"/>
    <col min="6848" max="6848" width="3.5703125" style="383" customWidth="1"/>
    <col min="6849" max="6849" width="8.28515625" style="383" customWidth="1"/>
    <col min="6850" max="6850" width="7.7109375" style="383" customWidth="1"/>
    <col min="6851" max="6851" width="12.140625" style="383" customWidth="1"/>
    <col min="6852" max="6852" width="11.5703125" style="383" customWidth="1"/>
    <col min="6853" max="6853" width="3.5703125" style="383" customWidth="1"/>
    <col min="6854" max="6854" width="8.28515625" style="383" customWidth="1"/>
    <col min="6855" max="6855" width="7.7109375" style="383" customWidth="1"/>
    <col min="6856" max="6856" width="12.140625" style="383" customWidth="1"/>
    <col min="6857" max="6857" width="11.5703125" style="383" customWidth="1"/>
    <col min="6858" max="6858" width="3.5703125" style="383" customWidth="1"/>
    <col min="6859" max="6859" width="8.28515625" style="383" customWidth="1"/>
    <col min="6860" max="6860" width="7.7109375" style="383" customWidth="1"/>
    <col min="6861" max="6861" width="12.140625" style="383" customWidth="1"/>
    <col min="6862" max="6862" width="11.5703125" style="383" customWidth="1"/>
    <col min="6863" max="6863" width="3.5703125" style="383" customWidth="1"/>
    <col min="6864" max="6864" width="8.28515625" style="383" customWidth="1"/>
    <col min="6865" max="6865" width="7.7109375" style="383" customWidth="1"/>
    <col min="6866" max="6866" width="12.140625" style="383" customWidth="1"/>
    <col min="6867" max="6867" width="11.5703125" style="383" customWidth="1"/>
    <col min="6868" max="6868" width="3.5703125" style="383" customWidth="1"/>
    <col min="6869" max="6869" width="8.28515625" style="383" customWidth="1"/>
    <col min="6870" max="6870" width="7.7109375" style="383" customWidth="1"/>
    <col min="6871" max="6871" width="12.140625" style="383" customWidth="1"/>
    <col min="6872" max="6872" width="11.5703125" style="383" customWidth="1"/>
    <col min="6873" max="6873" width="3.5703125" style="383" customWidth="1"/>
    <col min="6874" max="6874" width="8.28515625" style="383" customWidth="1"/>
    <col min="6875" max="6875" width="7.7109375" style="383" customWidth="1"/>
    <col min="6876" max="6876" width="12.140625" style="383" customWidth="1"/>
    <col min="6877" max="6877" width="11.5703125" style="383" customWidth="1"/>
    <col min="6878" max="6878" width="3.5703125" style="383" customWidth="1"/>
    <col min="6879" max="6879" width="8.28515625" style="383" customWidth="1"/>
    <col min="6880" max="6880" width="7.7109375" style="383" customWidth="1"/>
    <col min="6881" max="6881" width="12.140625" style="383" customWidth="1"/>
    <col min="6882" max="6882" width="11.5703125" style="383" customWidth="1"/>
    <col min="6883" max="6883" width="3.5703125" style="383" customWidth="1"/>
    <col min="6884" max="6884" width="8.28515625" style="383" customWidth="1"/>
    <col min="6885" max="6885" width="7.7109375" style="383" customWidth="1"/>
    <col min="6886" max="6886" width="12.140625" style="383" customWidth="1"/>
    <col min="6887" max="6887" width="11.5703125" style="383" customWidth="1"/>
    <col min="6888" max="6888" width="3.5703125" style="383" customWidth="1"/>
    <col min="6889" max="6889" width="8.28515625" style="383" customWidth="1"/>
    <col min="6890" max="6890" width="7.7109375" style="383" customWidth="1"/>
    <col min="6891" max="6891" width="12.140625" style="383" customWidth="1"/>
    <col min="6892" max="6892" width="11.5703125" style="383" customWidth="1"/>
    <col min="6893" max="6893" width="3.5703125" style="383" customWidth="1"/>
    <col min="6894" max="6894" width="8.28515625" style="383" customWidth="1"/>
    <col min="6895" max="6895" width="7.7109375" style="383" customWidth="1"/>
    <col min="6896" max="6896" width="12.140625" style="383" customWidth="1"/>
    <col min="6897" max="6897" width="11.5703125" style="383" customWidth="1"/>
    <col min="6898" max="6898" width="3.5703125" style="383" customWidth="1"/>
    <col min="6899" max="6899" width="8.28515625" style="383" customWidth="1"/>
    <col min="6900" max="6900" width="7.7109375" style="383" customWidth="1"/>
    <col min="6901" max="6901" width="12.140625" style="383" customWidth="1"/>
    <col min="6902" max="6902" width="11.5703125" style="383" customWidth="1"/>
    <col min="6903" max="6903" width="3.5703125" style="383" customWidth="1"/>
    <col min="6904" max="6904" width="8.28515625" style="383" customWidth="1"/>
    <col min="6905" max="6905" width="7.7109375" style="383" customWidth="1"/>
    <col min="6906" max="6906" width="12.140625" style="383" customWidth="1"/>
    <col min="6907" max="6907" width="11.5703125" style="383" customWidth="1"/>
    <col min="6908" max="6911" width="11.42578125" style="383"/>
    <col min="6912" max="6912" width="0" style="383" hidden="1" customWidth="1"/>
    <col min="6913" max="6913" width="6.140625" style="383" customWidth="1"/>
    <col min="6914" max="6914" width="4.7109375" style="383" customWidth="1"/>
    <col min="6915" max="6916" width="6.5703125" style="383" customWidth="1"/>
    <col min="6917" max="6917" width="5.28515625" style="383" customWidth="1"/>
    <col min="6918" max="6919" width="7.7109375" style="383" customWidth="1"/>
    <col min="6920" max="6920" width="11.5703125" style="383" customWidth="1"/>
    <col min="6921" max="6921" width="6.85546875" style="383" customWidth="1"/>
    <col min="6922" max="6922" width="54.5703125" style="383" customWidth="1"/>
    <col min="6923" max="6923" width="7.140625" style="383" customWidth="1"/>
    <col min="6924" max="6925" width="7" style="383" customWidth="1"/>
    <col min="6926" max="6926" width="7.5703125" style="383" customWidth="1"/>
    <col min="6927" max="6927" width="7.85546875" style="383" customWidth="1"/>
    <col min="6928" max="6928" width="18" style="383" customWidth="1"/>
    <col min="6929" max="6929" width="4.140625" style="383" customWidth="1"/>
    <col min="6930" max="6930" width="8.85546875" style="383" customWidth="1"/>
    <col min="6931" max="6931" width="10.28515625" style="383" customWidth="1"/>
    <col min="6932" max="6932" width="12" style="383" customWidth="1"/>
    <col min="6933" max="6933" width="10.85546875" style="383" customWidth="1"/>
    <col min="6934" max="6934" width="4.140625" style="383" customWidth="1"/>
    <col min="6935" max="6935" width="8.42578125" style="383" customWidth="1"/>
    <col min="6936" max="6936" width="8.140625" style="383" customWidth="1"/>
    <col min="6937" max="6937" width="12" style="383" customWidth="1"/>
    <col min="6938" max="6938" width="11.42578125" style="383"/>
    <col min="6939" max="6939" width="4.28515625" style="383" customWidth="1"/>
    <col min="6940" max="6940" width="7.28515625" style="383" bestFit="1" customWidth="1"/>
    <col min="6941" max="6941" width="9.28515625" style="383" bestFit="1" customWidth="1"/>
    <col min="6942" max="6943" width="11.7109375" style="383" customWidth="1"/>
    <col min="6944" max="6944" width="4.140625" style="383" customWidth="1"/>
    <col min="6945" max="6945" width="7.28515625" style="383" bestFit="1" customWidth="1"/>
    <col min="6946" max="6946" width="9.28515625" style="383" customWidth="1"/>
    <col min="6947" max="6948" width="12" style="383" customWidth="1"/>
    <col min="6949" max="6949" width="4.140625" style="383" customWidth="1"/>
    <col min="6950" max="6951" width="8.28515625" style="383" customWidth="1"/>
    <col min="6952" max="6952" width="12" style="383" customWidth="1"/>
    <col min="6953" max="6953" width="11.42578125" style="383"/>
    <col min="6954" max="6954" width="4.140625" style="383" customWidth="1"/>
    <col min="6955" max="6955" width="8.42578125" style="383" customWidth="1"/>
    <col min="6956" max="6956" width="8.140625" style="383" customWidth="1"/>
    <col min="6957" max="6957" width="12" style="383" customWidth="1"/>
    <col min="6958" max="6958" width="11.42578125" style="383"/>
    <col min="6959" max="6959" width="4" style="383" customWidth="1"/>
    <col min="6960" max="6960" width="8.85546875" style="383" customWidth="1"/>
    <col min="6961" max="6961" width="8.140625" style="383" customWidth="1"/>
    <col min="6962" max="6962" width="12.140625" style="383" customWidth="1"/>
    <col min="6963" max="6963" width="11.28515625" style="383" customWidth="1"/>
    <col min="6964" max="6964" width="4.28515625" style="383" customWidth="1"/>
    <col min="6965" max="6965" width="8.5703125" style="383" customWidth="1"/>
    <col min="6966" max="6966" width="8" style="383" customWidth="1"/>
    <col min="6967" max="6967" width="11.85546875" style="383" customWidth="1"/>
    <col min="6968" max="6968" width="10.5703125" style="383" customWidth="1"/>
    <col min="6969" max="6969" width="4" style="383" customWidth="1"/>
    <col min="6970" max="6970" width="8.85546875" style="383" bestFit="1" customWidth="1"/>
    <col min="6971" max="6971" width="8.140625" style="383" customWidth="1"/>
    <col min="6972" max="6972" width="12" style="383" customWidth="1"/>
    <col min="6973" max="6973" width="10.5703125" style="383" customWidth="1"/>
    <col min="6974" max="6974" width="3.5703125" style="383" customWidth="1"/>
    <col min="6975" max="6975" width="8.28515625" style="383" customWidth="1"/>
    <col min="6976" max="6976" width="8.7109375" style="383" customWidth="1"/>
    <col min="6977" max="6977" width="12.140625" style="383" customWidth="1"/>
    <col min="6978" max="6978" width="11" style="383" customWidth="1"/>
    <col min="6979" max="6979" width="3.5703125" style="383" customWidth="1"/>
    <col min="6980" max="6980" width="8.5703125" style="383" customWidth="1"/>
    <col min="6981" max="6981" width="7.85546875" style="383" customWidth="1"/>
    <col min="6982" max="6982" width="12.140625" style="383" customWidth="1"/>
    <col min="6983" max="6983" width="11.85546875" style="383" customWidth="1"/>
    <col min="6984" max="6984" width="3.5703125" style="383" customWidth="1"/>
    <col min="6985" max="6985" width="8.42578125" style="383" customWidth="1"/>
    <col min="6986" max="6986" width="7.85546875" style="383" customWidth="1"/>
    <col min="6987" max="6987" width="12.140625" style="383" customWidth="1"/>
    <col min="6988" max="6988" width="12" style="383" customWidth="1"/>
    <col min="6989" max="6989" width="3.5703125" style="383" customWidth="1"/>
    <col min="6990" max="6990" width="8.42578125" style="383" customWidth="1"/>
    <col min="6991" max="6991" width="9" style="383" customWidth="1"/>
    <col min="6992" max="6992" width="12.140625" style="383" customWidth="1"/>
    <col min="6993" max="6993" width="11.85546875" style="383" customWidth="1"/>
    <col min="6994" max="6994" width="3.5703125" style="383" customWidth="1"/>
    <col min="6995" max="6995" width="9" style="383" customWidth="1"/>
    <col min="6996" max="6996" width="8.140625" style="383" customWidth="1"/>
    <col min="6997" max="6997" width="12.140625" style="383" customWidth="1"/>
    <col min="6998" max="6998" width="11.5703125" style="383" customWidth="1"/>
    <col min="6999" max="6999" width="3.5703125" style="383" customWidth="1"/>
    <col min="7000" max="7000" width="8.42578125" style="383" customWidth="1"/>
    <col min="7001" max="7001" width="8.5703125" style="383" customWidth="1"/>
    <col min="7002" max="7002" width="12.140625" style="383" customWidth="1"/>
    <col min="7003" max="7003" width="12.42578125" style="383" customWidth="1"/>
    <col min="7004" max="7004" width="3.5703125" style="383" customWidth="1"/>
    <col min="7005" max="7005" width="8" style="383" customWidth="1"/>
    <col min="7006" max="7006" width="8.140625" style="383" customWidth="1"/>
    <col min="7007" max="7007" width="12.140625" style="383" customWidth="1"/>
    <col min="7008" max="7008" width="11.5703125" style="383" customWidth="1"/>
    <col min="7009" max="7009" width="3.5703125" style="383" customWidth="1"/>
    <col min="7010" max="7010" width="8.85546875" style="383" customWidth="1"/>
    <col min="7011" max="7011" width="8.140625" style="383" customWidth="1"/>
    <col min="7012" max="7012" width="12.140625" style="383" customWidth="1"/>
    <col min="7013" max="7013" width="11.5703125" style="383" customWidth="1"/>
    <col min="7014" max="7014" width="3.5703125" style="383" customWidth="1"/>
    <col min="7015" max="7015" width="9.140625" style="383" customWidth="1"/>
    <col min="7016" max="7016" width="8.5703125" style="383" customWidth="1"/>
    <col min="7017" max="7017" width="12.140625" style="383" customWidth="1"/>
    <col min="7018" max="7018" width="11.42578125" style="383"/>
    <col min="7019" max="7019" width="3.5703125" style="383" customWidth="1"/>
    <col min="7020" max="7020" width="9.140625" style="383" customWidth="1"/>
    <col min="7021" max="7021" width="8.28515625" style="383" customWidth="1"/>
    <col min="7022" max="7022" width="12.140625" style="383" customWidth="1"/>
    <col min="7023" max="7023" width="12.28515625" style="383" customWidth="1"/>
    <col min="7024" max="7024" width="3.5703125" style="383" customWidth="1"/>
    <col min="7025" max="7025" width="9" style="383" customWidth="1"/>
    <col min="7026" max="7026" width="7.85546875" style="383" customWidth="1"/>
    <col min="7027" max="7027" width="12.140625" style="383" customWidth="1"/>
    <col min="7028" max="7028" width="11.85546875" style="383" customWidth="1"/>
    <col min="7029" max="7029" width="3.5703125" style="383" customWidth="1"/>
    <col min="7030" max="7030" width="9" style="383" customWidth="1"/>
    <col min="7031" max="7031" width="8.28515625" style="383" customWidth="1"/>
    <col min="7032" max="7032" width="12.140625" style="383" customWidth="1"/>
    <col min="7033" max="7033" width="12" style="383" customWidth="1"/>
    <col min="7034" max="7034" width="3.5703125" style="383" customWidth="1"/>
    <col min="7035" max="7035" width="8.28515625" style="383" customWidth="1"/>
    <col min="7036" max="7036" width="8.140625" style="383" customWidth="1"/>
    <col min="7037" max="7037" width="12.140625" style="383" customWidth="1"/>
    <col min="7038" max="7038" width="11.5703125" style="383" customWidth="1"/>
    <col min="7039" max="7039" width="3.5703125" style="383" customWidth="1"/>
    <col min="7040" max="7041" width="8.28515625" style="383" customWidth="1"/>
    <col min="7042" max="7042" width="12.140625" style="383" customWidth="1"/>
    <col min="7043" max="7043" width="11.5703125" style="383" customWidth="1"/>
    <col min="7044" max="7044" width="3.5703125" style="383" customWidth="1"/>
    <col min="7045" max="7046" width="8.28515625" style="383" customWidth="1"/>
    <col min="7047" max="7047" width="12.140625" style="383" customWidth="1"/>
    <col min="7048" max="7048" width="11.5703125" style="383" customWidth="1"/>
    <col min="7049" max="7049" width="3.5703125" style="383" customWidth="1"/>
    <col min="7050" max="7050" width="8.28515625" style="383" customWidth="1"/>
    <col min="7051" max="7051" width="8.140625" style="383" customWidth="1"/>
    <col min="7052" max="7052" width="12.140625" style="383" customWidth="1"/>
    <col min="7053" max="7053" width="11.5703125" style="383" customWidth="1"/>
    <col min="7054" max="7054" width="3.5703125" style="383" customWidth="1"/>
    <col min="7055" max="7056" width="8.28515625" style="383" customWidth="1"/>
    <col min="7057" max="7057" width="12.140625" style="383" customWidth="1"/>
    <col min="7058" max="7058" width="11.5703125" style="383" customWidth="1"/>
    <col min="7059" max="7059" width="3.5703125" style="383" customWidth="1"/>
    <col min="7060" max="7060" width="8.28515625" style="383" customWidth="1"/>
    <col min="7061" max="7061" width="7.85546875" style="383" customWidth="1"/>
    <col min="7062" max="7062" width="12.140625" style="383" customWidth="1"/>
    <col min="7063" max="7063" width="11.5703125" style="383" customWidth="1"/>
    <col min="7064" max="7064" width="3.5703125" style="383" customWidth="1"/>
    <col min="7065" max="7065" width="8.28515625" style="383" customWidth="1"/>
    <col min="7066" max="7066" width="8.5703125" style="383" customWidth="1"/>
    <col min="7067" max="7067" width="12.140625" style="383" customWidth="1"/>
    <col min="7068" max="7068" width="11.5703125" style="383" customWidth="1"/>
    <col min="7069" max="7069" width="3.5703125" style="383" customWidth="1"/>
    <col min="7070" max="7070" width="8.28515625" style="383" customWidth="1"/>
    <col min="7071" max="7071" width="8.5703125" style="383" customWidth="1"/>
    <col min="7072" max="7072" width="12.140625" style="383" customWidth="1"/>
    <col min="7073" max="7073" width="11.5703125" style="383" customWidth="1"/>
    <col min="7074" max="7074" width="3.5703125" style="383" customWidth="1"/>
    <col min="7075" max="7075" width="8.28515625" style="383" customWidth="1"/>
    <col min="7076" max="7076" width="8.140625" style="383" customWidth="1"/>
    <col min="7077" max="7077" width="12.140625" style="383" customWidth="1"/>
    <col min="7078" max="7078" width="11.5703125" style="383" customWidth="1"/>
    <col min="7079" max="7079" width="3.5703125" style="383" customWidth="1"/>
    <col min="7080" max="7080" width="8.28515625" style="383" customWidth="1"/>
    <col min="7081" max="7081" width="7.7109375" style="383" customWidth="1"/>
    <col min="7082" max="7082" width="12.140625" style="383" customWidth="1"/>
    <col min="7083" max="7083" width="11.5703125" style="383" customWidth="1"/>
    <col min="7084" max="7084" width="3.5703125" style="383" customWidth="1"/>
    <col min="7085" max="7085" width="8.28515625" style="383" customWidth="1"/>
    <col min="7086" max="7086" width="7.7109375" style="383" customWidth="1"/>
    <col min="7087" max="7087" width="12.140625" style="383" customWidth="1"/>
    <col min="7088" max="7088" width="11.5703125" style="383" customWidth="1"/>
    <col min="7089" max="7089" width="3.5703125" style="383" customWidth="1"/>
    <col min="7090" max="7090" width="8.28515625" style="383" customWidth="1"/>
    <col min="7091" max="7091" width="7.7109375" style="383" customWidth="1"/>
    <col min="7092" max="7092" width="12.140625" style="383" customWidth="1"/>
    <col min="7093" max="7093" width="11.5703125" style="383" customWidth="1"/>
    <col min="7094" max="7094" width="3.5703125" style="383" customWidth="1"/>
    <col min="7095" max="7095" width="8.28515625" style="383" customWidth="1"/>
    <col min="7096" max="7096" width="7.7109375" style="383" customWidth="1"/>
    <col min="7097" max="7097" width="12.140625" style="383" customWidth="1"/>
    <col min="7098" max="7098" width="11.5703125" style="383" customWidth="1"/>
    <col min="7099" max="7099" width="3.5703125" style="383" customWidth="1"/>
    <col min="7100" max="7100" width="8.28515625" style="383" customWidth="1"/>
    <col min="7101" max="7101" width="7.7109375" style="383" customWidth="1"/>
    <col min="7102" max="7102" width="12.140625" style="383" customWidth="1"/>
    <col min="7103" max="7103" width="11.5703125" style="383" customWidth="1"/>
    <col min="7104" max="7104" width="3.5703125" style="383" customWidth="1"/>
    <col min="7105" max="7105" width="8.28515625" style="383" customWidth="1"/>
    <col min="7106" max="7106" width="7.7109375" style="383" customWidth="1"/>
    <col min="7107" max="7107" width="12.140625" style="383" customWidth="1"/>
    <col min="7108" max="7108" width="11.5703125" style="383" customWidth="1"/>
    <col min="7109" max="7109" width="3.5703125" style="383" customWidth="1"/>
    <col min="7110" max="7110" width="8.28515625" style="383" customWidth="1"/>
    <col min="7111" max="7111" width="7.7109375" style="383" customWidth="1"/>
    <col min="7112" max="7112" width="12.140625" style="383" customWidth="1"/>
    <col min="7113" max="7113" width="11.5703125" style="383" customWidth="1"/>
    <col min="7114" max="7114" width="3.5703125" style="383" customWidth="1"/>
    <col min="7115" max="7115" width="8.28515625" style="383" customWidth="1"/>
    <col min="7116" max="7116" width="7.7109375" style="383" customWidth="1"/>
    <col min="7117" max="7117" width="12.140625" style="383" customWidth="1"/>
    <col min="7118" max="7118" width="11.5703125" style="383" customWidth="1"/>
    <col min="7119" max="7119" width="3.5703125" style="383" customWidth="1"/>
    <col min="7120" max="7120" width="8.28515625" style="383" customWidth="1"/>
    <col min="7121" max="7121" width="7.7109375" style="383" customWidth="1"/>
    <col min="7122" max="7122" width="12.140625" style="383" customWidth="1"/>
    <col min="7123" max="7123" width="11.5703125" style="383" customWidth="1"/>
    <col min="7124" max="7124" width="3.5703125" style="383" customWidth="1"/>
    <col min="7125" max="7125" width="8.28515625" style="383" customWidth="1"/>
    <col min="7126" max="7126" width="7.7109375" style="383" customWidth="1"/>
    <col min="7127" max="7127" width="12.140625" style="383" customWidth="1"/>
    <col min="7128" max="7128" width="11.5703125" style="383" customWidth="1"/>
    <col min="7129" max="7129" width="3.5703125" style="383" customWidth="1"/>
    <col min="7130" max="7130" width="8.28515625" style="383" customWidth="1"/>
    <col min="7131" max="7131" width="7.7109375" style="383" customWidth="1"/>
    <col min="7132" max="7132" width="12.140625" style="383" customWidth="1"/>
    <col min="7133" max="7133" width="11.5703125" style="383" customWidth="1"/>
    <col min="7134" max="7134" width="3.5703125" style="383" customWidth="1"/>
    <col min="7135" max="7135" width="8.28515625" style="383" customWidth="1"/>
    <col min="7136" max="7136" width="7.7109375" style="383" customWidth="1"/>
    <col min="7137" max="7137" width="12.140625" style="383" customWidth="1"/>
    <col min="7138" max="7138" width="11.5703125" style="383" customWidth="1"/>
    <col min="7139" max="7139" width="3.5703125" style="383" customWidth="1"/>
    <col min="7140" max="7140" width="8.28515625" style="383" customWidth="1"/>
    <col min="7141" max="7141" width="7.7109375" style="383" customWidth="1"/>
    <col min="7142" max="7142" width="12.140625" style="383" customWidth="1"/>
    <col min="7143" max="7143" width="11.5703125" style="383" customWidth="1"/>
    <col min="7144" max="7144" width="3.5703125" style="383" customWidth="1"/>
    <col min="7145" max="7145" width="8.28515625" style="383" customWidth="1"/>
    <col min="7146" max="7146" width="7.7109375" style="383" customWidth="1"/>
    <col min="7147" max="7147" width="12.140625" style="383" customWidth="1"/>
    <col min="7148" max="7148" width="11.5703125" style="383" customWidth="1"/>
    <col min="7149" max="7149" width="3.5703125" style="383" customWidth="1"/>
    <col min="7150" max="7150" width="8.28515625" style="383" customWidth="1"/>
    <col min="7151" max="7151" width="7.7109375" style="383" customWidth="1"/>
    <col min="7152" max="7152" width="12.140625" style="383" customWidth="1"/>
    <col min="7153" max="7153" width="11.5703125" style="383" customWidth="1"/>
    <col min="7154" max="7154" width="3.5703125" style="383" customWidth="1"/>
    <col min="7155" max="7155" width="8.28515625" style="383" customWidth="1"/>
    <col min="7156" max="7156" width="7.7109375" style="383" customWidth="1"/>
    <col min="7157" max="7157" width="12.140625" style="383" customWidth="1"/>
    <col min="7158" max="7158" width="11.5703125" style="383" customWidth="1"/>
    <col min="7159" max="7159" width="3.5703125" style="383" customWidth="1"/>
    <col min="7160" max="7160" width="8.28515625" style="383" customWidth="1"/>
    <col min="7161" max="7161" width="7.7109375" style="383" customWidth="1"/>
    <col min="7162" max="7162" width="12.140625" style="383" customWidth="1"/>
    <col min="7163" max="7163" width="11.5703125" style="383" customWidth="1"/>
    <col min="7164" max="7167" width="11.42578125" style="383"/>
    <col min="7168" max="7168" width="0" style="383" hidden="1" customWidth="1"/>
    <col min="7169" max="7169" width="6.140625" style="383" customWidth="1"/>
    <col min="7170" max="7170" width="4.7109375" style="383" customWidth="1"/>
    <col min="7171" max="7172" width="6.5703125" style="383" customWidth="1"/>
    <col min="7173" max="7173" width="5.28515625" style="383" customWidth="1"/>
    <col min="7174" max="7175" width="7.7109375" style="383" customWidth="1"/>
    <col min="7176" max="7176" width="11.5703125" style="383" customWidth="1"/>
    <col min="7177" max="7177" width="6.85546875" style="383" customWidth="1"/>
    <col min="7178" max="7178" width="54.5703125" style="383" customWidth="1"/>
    <col min="7179" max="7179" width="7.140625" style="383" customWidth="1"/>
    <col min="7180" max="7181" width="7" style="383" customWidth="1"/>
    <col min="7182" max="7182" width="7.5703125" style="383" customWidth="1"/>
    <col min="7183" max="7183" width="7.85546875" style="383" customWidth="1"/>
    <col min="7184" max="7184" width="18" style="383" customWidth="1"/>
    <col min="7185" max="7185" width="4.140625" style="383" customWidth="1"/>
    <col min="7186" max="7186" width="8.85546875" style="383" customWidth="1"/>
    <col min="7187" max="7187" width="10.28515625" style="383" customWidth="1"/>
    <col min="7188" max="7188" width="12" style="383" customWidth="1"/>
    <col min="7189" max="7189" width="10.85546875" style="383" customWidth="1"/>
    <col min="7190" max="7190" width="4.140625" style="383" customWidth="1"/>
    <col min="7191" max="7191" width="8.42578125" style="383" customWidth="1"/>
    <col min="7192" max="7192" width="8.140625" style="383" customWidth="1"/>
    <col min="7193" max="7193" width="12" style="383" customWidth="1"/>
    <col min="7194" max="7194" width="11.42578125" style="383"/>
    <col min="7195" max="7195" width="4.28515625" style="383" customWidth="1"/>
    <col min="7196" max="7196" width="7.28515625" style="383" bestFit="1" customWidth="1"/>
    <col min="7197" max="7197" width="9.28515625" style="383" bestFit="1" customWidth="1"/>
    <col min="7198" max="7199" width="11.7109375" style="383" customWidth="1"/>
    <col min="7200" max="7200" width="4.140625" style="383" customWidth="1"/>
    <col min="7201" max="7201" width="7.28515625" style="383" bestFit="1" customWidth="1"/>
    <col min="7202" max="7202" width="9.28515625" style="383" customWidth="1"/>
    <col min="7203" max="7204" width="12" style="383" customWidth="1"/>
    <col min="7205" max="7205" width="4.140625" style="383" customWidth="1"/>
    <col min="7206" max="7207" width="8.28515625" style="383" customWidth="1"/>
    <col min="7208" max="7208" width="12" style="383" customWidth="1"/>
    <col min="7209" max="7209" width="11.42578125" style="383"/>
    <col min="7210" max="7210" width="4.140625" style="383" customWidth="1"/>
    <col min="7211" max="7211" width="8.42578125" style="383" customWidth="1"/>
    <col min="7212" max="7212" width="8.140625" style="383" customWidth="1"/>
    <col min="7213" max="7213" width="12" style="383" customWidth="1"/>
    <col min="7214" max="7214" width="11.42578125" style="383"/>
    <col min="7215" max="7215" width="4" style="383" customWidth="1"/>
    <col min="7216" max="7216" width="8.85546875" style="383" customWidth="1"/>
    <col min="7217" max="7217" width="8.140625" style="383" customWidth="1"/>
    <col min="7218" max="7218" width="12.140625" style="383" customWidth="1"/>
    <col min="7219" max="7219" width="11.28515625" style="383" customWidth="1"/>
    <col min="7220" max="7220" width="4.28515625" style="383" customWidth="1"/>
    <col min="7221" max="7221" width="8.5703125" style="383" customWidth="1"/>
    <col min="7222" max="7222" width="8" style="383" customWidth="1"/>
    <col min="7223" max="7223" width="11.85546875" style="383" customWidth="1"/>
    <col min="7224" max="7224" width="10.5703125" style="383" customWidth="1"/>
    <col min="7225" max="7225" width="4" style="383" customWidth="1"/>
    <col min="7226" max="7226" width="8.85546875" style="383" bestFit="1" customWidth="1"/>
    <col min="7227" max="7227" width="8.140625" style="383" customWidth="1"/>
    <col min="7228" max="7228" width="12" style="383" customWidth="1"/>
    <col min="7229" max="7229" width="10.5703125" style="383" customWidth="1"/>
    <col min="7230" max="7230" width="3.5703125" style="383" customWidth="1"/>
    <col min="7231" max="7231" width="8.28515625" style="383" customWidth="1"/>
    <col min="7232" max="7232" width="8.7109375" style="383" customWidth="1"/>
    <col min="7233" max="7233" width="12.140625" style="383" customWidth="1"/>
    <col min="7234" max="7234" width="11" style="383" customWidth="1"/>
    <col min="7235" max="7235" width="3.5703125" style="383" customWidth="1"/>
    <col min="7236" max="7236" width="8.5703125" style="383" customWidth="1"/>
    <col min="7237" max="7237" width="7.85546875" style="383" customWidth="1"/>
    <col min="7238" max="7238" width="12.140625" style="383" customWidth="1"/>
    <col min="7239" max="7239" width="11.85546875" style="383" customWidth="1"/>
    <col min="7240" max="7240" width="3.5703125" style="383" customWidth="1"/>
    <col min="7241" max="7241" width="8.42578125" style="383" customWidth="1"/>
    <col min="7242" max="7242" width="7.85546875" style="383" customWidth="1"/>
    <col min="7243" max="7243" width="12.140625" style="383" customWidth="1"/>
    <col min="7244" max="7244" width="12" style="383" customWidth="1"/>
    <col min="7245" max="7245" width="3.5703125" style="383" customWidth="1"/>
    <col min="7246" max="7246" width="8.42578125" style="383" customWidth="1"/>
    <col min="7247" max="7247" width="9" style="383" customWidth="1"/>
    <col min="7248" max="7248" width="12.140625" style="383" customWidth="1"/>
    <col min="7249" max="7249" width="11.85546875" style="383" customWidth="1"/>
    <col min="7250" max="7250" width="3.5703125" style="383" customWidth="1"/>
    <col min="7251" max="7251" width="9" style="383" customWidth="1"/>
    <col min="7252" max="7252" width="8.140625" style="383" customWidth="1"/>
    <col min="7253" max="7253" width="12.140625" style="383" customWidth="1"/>
    <col min="7254" max="7254" width="11.5703125" style="383" customWidth="1"/>
    <col min="7255" max="7255" width="3.5703125" style="383" customWidth="1"/>
    <col min="7256" max="7256" width="8.42578125" style="383" customWidth="1"/>
    <col min="7257" max="7257" width="8.5703125" style="383" customWidth="1"/>
    <col min="7258" max="7258" width="12.140625" style="383" customWidth="1"/>
    <col min="7259" max="7259" width="12.42578125" style="383" customWidth="1"/>
    <col min="7260" max="7260" width="3.5703125" style="383" customWidth="1"/>
    <col min="7261" max="7261" width="8" style="383" customWidth="1"/>
    <col min="7262" max="7262" width="8.140625" style="383" customWidth="1"/>
    <col min="7263" max="7263" width="12.140625" style="383" customWidth="1"/>
    <col min="7264" max="7264" width="11.5703125" style="383" customWidth="1"/>
    <col min="7265" max="7265" width="3.5703125" style="383" customWidth="1"/>
    <col min="7266" max="7266" width="8.85546875" style="383" customWidth="1"/>
    <col min="7267" max="7267" width="8.140625" style="383" customWidth="1"/>
    <col min="7268" max="7268" width="12.140625" style="383" customWidth="1"/>
    <col min="7269" max="7269" width="11.5703125" style="383" customWidth="1"/>
    <col min="7270" max="7270" width="3.5703125" style="383" customWidth="1"/>
    <col min="7271" max="7271" width="9.140625" style="383" customWidth="1"/>
    <col min="7272" max="7272" width="8.5703125" style="383" customWidth="1"/>
    <col min="7273" max="7273" width="12.140625" style="383" customWidth="1"/>
    <col min="7274" max="7274" width="11.42578125" style="383"/>
    <col min="7275" max="7275" width="3.5703125" style="383" customWidth="1"/>
    <col min="7276" max="7276" width="9.140625" style="383" customWidth="1"/>
    <col min="7277" max="7277" width="8.28515625" style="383" customWidth="1"/>
    <col min="7278" max="7278" width="12.140625" style="383" customWidth="1"/>
    <col min="7279" max="7279" width="12.28515625" style="383" customWidth="1"/>
    <col min="7280" max="7280" width="3.5703125" style="383" customWidth="1"/>
    <col min="7281" max="7281" width="9" style="383" customWidth="1"/>
    <col min="7282" max="7282" width="7.85546875" style="383" customWidth="1"/>
    <col min="7283" max="7283" width="12.140625" style="383" customWidth="1"/>
    <col min="7284" max="7284" width="11.85546875" style="383" customWidth="1"/>
    <col min="7285" max="7285" width="3.5703125" style="383" customWidth="1"/>
    <col min="7286" max="7286" width="9" style="383" customWidth="1"/>
    <col min="7287" max="7287" width="8.28515625" style="383" customWidth="1"/>
    <col min="7288" max="7288" width="12.140625" style="383" customWidth="1"/>
    <col min="7289" max="7289" width="12" style="383" customWidth="1"/>
    <col min="7290" max="7290" width="3.5703125" style="383" customWidth="1"/>
    <col min="7291" max="7291" width="8.28515625" style="383" customWidth="1"/>
    <col min="7292" max="7292" width="8.140625" style="383" customWidth="1"/>
    <col min="7293" max="7293" width="12.140625" style="383" customWidth="1"/>
    <col min="7294" max="7294" width="11.5703125" style="383" customWidth="1"/>
    <col min="7295" max="7295" width="3.5703125" style="383" customWidth="1"/>
    <col min="7296" max="7297" width="8.28515625" style="383" customWidth="1"/>
    <col min="7298" max="7298" width="12.140625" style="383" customWidth="1"/>
    <col min="7299" max="7299" width="11.5703125" style="383" customWidth="1"/>
    <col min="7300" max="7300" width="3.5703125" style="383" customWidth="1"/>
    <col min="7301" max="7302" width="8.28515625" style="383" customWidth="1"/>
    <col min="7303" max="7303" width="12.140625" style="383" customWidth="1"/>
    <col min="7304" max="7304" width="11.5703125" style="383" customWidth="1"/>
    <col min="7305" max="7305" width="3.5703125" style="383" customWidth="1"/>
    <col min="7306" max="7306" width="8.28515625" style="383" customWidth="1"/>
    <col min="7307" max="7307" width="8.140625" style="383" customWidth="1"/>
    <col min="7308" max="7308" width="12.140625" style="383" customWidth="1"/>
    <col min="7309" max="7309" width="11.5703125" style="383" customWidth="1"/>
    <col min="7310" max="7310" width="3.5703125" style="383" customWidth="1"/>
    <col min="7311" max="7312" width="8.28515625" style="383" customWidth="1"/>
    <col min="7313" max="7313" width="12.140625" style="383" customWidth="1"/>
    <col min="7314" max="7314" width="11.5703125" style="383" customWidth="1"/>
    <col min="7315" max="7315" width="3.5703125" style="383" customWidth="1"/>
    <col min="7316" max="7316" width="8.28515625" style="383" customWidth="1"/>
    <col min="7317" max="7317" width="7.85546875" style="383" customWidth="1"/>
    <col min="7318" max="7318" width="12.140625" style="383" customWidth="1"/>
    <col min="7319" max="7319" width="11.5703125" style="383" customWidth="1"/>
    <col min="7320" max="7320" width="3.5703125" style="383" customWidth="1"/>
    <col min="7321" max="7321" width="8.28515625" style="383" customWidth="1"/>
    <col min="7322" max="7322" width="8.5703125" style="383" customWidth="1"/>
    <col min="7323" max="7323" width="12.140625" style="383" customWidth="1"/>
    <col min="7324" max="7324" width="11.5703125" style="383" customWidth="1"/>
    <col min="7325" max="7325" width="3.5703125" style="383" customWidth="1"/>
    <col min="7326" max="7326" width="8.28515625" style="383" customWidth="1"/>
    <col min="7327" max="7327" width="8.5703125" style="383" customWidth="1"/>
    <col min="7328" max="7328" width="12.140625" style="383" customWidth="1"/>
    <col min="7329" max="7329" width="11.5703125" style="383" customWidth="1"/>
    <col min="7330" max="7330" width="3.5703125" style="383" customWidth="1"/>
    <col min="7331" max="7331" width="8.28515625" style="383" customWidth="1"/>
    <col min="7332" max="7332" width="8.140625" style="383" customWidth="1"/>
    <col min="7333" max="7333" width="12.140625" style="383" customWidth="1"/>
    <col min="7334" max="7334" width="11.5703125" style="383" customWidth="1"/>
    <col min="7335" max="7335" width="3.5703125" style="383" customWidth="1"/>
    <col min="7336" max="7336" width="8.28515625" style="383" customWidth="1"/>
    <col min="7337" max="7337" width="7.7109375" style="383" customWidth="1"/>
    <col min="7338" max="7338" width="12.140625" style="383" customWidth="1"/>
    <col min="7339" max="7339" width="11.5703125" style="383" customWidth="1"/>
    <col min="7340" max="7340" width="3.5703125" style="383" customWidth="1"/>
    <col min="7341" max="7341" width="8.28515625" style="383" customWidth="1"/>
    <col min="7342" max="7342" width="7.7109375" style="383" customWidth="1"/>
    <col min="7343" max="7343" width="12.140625" style="383" customWidth="1"/>
    <col min="7344" max="7344" width="11.5703125" style="383" customWidth="1"/>
    <col min="7345" max="7345" width="3.5703125" style="383" customWidth="1"/>
    <col min="7346" max="7346" width="8.28515625" style="383" customWidth="1"/>
    <col min="7347" max="7347" width="7.7109375" style="383" customWidth="1"/>
    <col min="7348" max="7348" width="12.140625" style="383" customWidth="1"/>
    <col min="7349" max="7349" width="11.5703125" style="383" customWidth="1"/>
    <col min="7350" max="7350" width="3.5703125" style="383" customWidth="1"/>
    <col min="7351" max="7351" width="8.28515625" style="383" customWidth="1"/>
    <col min="7352" max="7352" width="7.7109375" style="383" customWidth="1"/>
    <col min="7353" max="7353" width="12.140625" style="383" customWidth="1"/>
    <col min="7354" max="7354" width="11.5703125" style="383" customWidth="1"/>
    <col min="7355" max="7355" width="3.5703125" style="383" customWidth="1"/>
    <col min="7356" max="7356" width="8.28515625" style="383" customWidth="1"/>
    <col min="7357" max="7357" width="7.7109375" style="383" customWidth="1"/>
    <col min="7358" max="7358" width="12.140625" style="383" customWidth="1"/>
    <col min="7359" max="7359" width="11.5703125" style="383" customWidth="1"/>
    <col min="7360" max="7360" width="3.5703125" style="383" customWidth="1"/>
    <col min="7361" max="7361" width="8.28515625" style="383" customWidth="1"/>
    <col min="7362" max="7362" width="7.7109375" style="383" customWidth="1"/>
    <col min="7363" max="7363" width="12.140625" style="383" customWidth="1"/>
    <col min="7364" max="7364" width="11.5703125" style="383" customWidth="1"/>
    <col min="7365" max="7365" width="3.5703125" style="383" customWidth="1"/>
    <col min="7366" max="7366" width="8.28515625" style="383" customWidth="1"/>
    <col min="7367" max="7367" width="7.7109375" style="383" customWidth="1"/>
    <col min="7368" max="7368" width="12.140625" style="383" customWidth="1"/>
    <col min="7369" max="7369" width="11.5703125" style="383" customWidth="1"/>
    <col min="7370" max="7370" width="3.5703125" style="383" customWidth="1"/>
    <col min="7371" max="7371" width="8.28515625" style="383" customWidth="1"/>
    <col min="7372" max="7372" width="7.7109375" style="383" customWidth="1"/>
    <col min="7373" max="7373" width="12.140625" style="383" customWidth="1"/>
    <col min="7374" max="7374" width="11.5703125" style="383" customWidth="1"/>
    <col min="7375" max="7375" width="3.5703125" style="383" customWidth="1"/>
    <col min="7376" max="7376" width="8.28515625" style="383" customWidth="1"/>
    <col min="7377" max="7377" width="7.7109375" style="383" customWidth="1"/>
    <col min="7378" max="7378" width="12.140625" style="383" customWidth="1"/>
    <col min="7379" max="7379" width="11.5703125" style="383" customWidth="1"/>
    <col min="7380" max="7380" width="3.5703125" style="383" customWidth="1"/>
    <col min="7381" max="7381" width="8.28515625" style="383" customWidth="1"/>
    <col min="7382" max="7382" width="7.7109375" style="383" customWidth="1"/>
    <col min="7383" max="7383" width="12.140625" style="383" customWidth="1"/>
    <col min="7384" max="7384" width="11.5703125" style="383" customWidth="1"/>
    <col min="7385" max="7385" width="3.5703125" style="383" customWidth="1"/>
    <col min="7386" max="7386" width="8.28515625" style="383" customWidth="1"/>
    <col min="7387" max="7387" width="7.7109375" style="383" customWidth="1"/>
    <col min="7388" max="7388" width="12.140625" style="383" customWidth="1"/>
    <col min="7389" max="7389" width="11.5703125" style="383" customWidth="1"/>
    <col min="7390" max="7390" width="3.5703125" style="383" customWidth="1"/>
    <col min="7391" max="7391" width="8.28515625" style="383" customWidth="1"/>
    <col min="7392" max="7392" width="7.7109375" style="383" customWidth="1"/>
    <col min="7393" max="7393" width="12.140625" style="383" customWidth="1"/>
    <col min="7394" max="7394" width="11.5703125" style="383" customWidth="1"/>
    <col min="7395" max="7395" width="3.5703125" style="383" customWidth="1"/>
    <col min="7396" max="7396" width="8.28515625" style="383" customWidth="1"/>
    <col min="7397" max="7397" width="7.7109375" style="383" customWidth="1"/>
    <col min="7398" max="7398" width="12.140625" style="383" customWidth="1"/>
    <col min="7399" max="7399" width="11.5703125" style="383" customWidth="1"/>
    <col min="7400" max="7400" width="3.5703125" style="383" customWidth="1"/>
    <col min="7401" max="7401" width="8.28515625" style="383" customWidth="1"/>
    <col min="7402" max="7402" width="7.7109375" style="383" customWidth="1"/>
    <col min="7403" max="7403" width="12.140625" style="383" customWidth="1"/>
    <col min="7404" max="7404" width="11.5703125" style="383" customWidth="1"/>
    <col min="7405" max="7405" width="3.5703125" style="383" customWidth="1"/>
    <col min="7406" max="7406" width="8.28515625" style="383" customWidth="1"/>
    <col min="7407" max="7407" width="7.7109375" style="383" customWidth="1"/>
    <col min="7408" max="7408" width="12.140625" style="383" customWidth="1"/>
    <col min="7409" max="7409" width="11.5703125" style="383" customWidth="1"/>
    <col min="7410" max="7410" width="3.5703125" style="383" customWidth="1"/>
    <col min="7411" max="7411" width="8.28515625" style="383" customWidth="1"/>
    <col min="7412" max="7412" width="7.7109375" style="383" customWidth="1"/>
    <col min="7413" max="7413" width="12.140625" style="383" customWidth="1"/>
    <col min="7414" max="7414" width="11.5703125" style="383" customWidth="1"/>
    <col min="7415" max="7415" width="3.5703125" style="383" customWidth="1"/>
    <col min="7416" max="7416" width="8.28515625" style="383" customWidth="1"/>
    <col min="7417" max="7417" width="7.7109375" style="383" customWidth="1"/>
    <col min="7418" max="7418" width="12.140625" style="383" customWidth="1"/>
    <col min="7419" max="7419" width="11.5703125" style="383" customWidth="1"/>
    <col min="7420" max="7423" width="11.42578125" style="383"/>
    <col min="7424" max="7424" width="0" style="383" hidden="1" customWidth="1"/>
    <col min="7425" max="7425" width="6.140625" style="383" customWidth="1"/>
    <col min="7426" max="7426" width="4.7109375" style="383" customWidth="1"/>
    <col min="7427" max="7428" width="6.5703125" style="383" customWidth="1"/>
    <col min="7429" max="7429" width="5.28515625" style="383" customWidth="1"/>
    <col min="7430" max="7431" width="7.7109375" style="383" customWidth="1"/>
    <col min="7432" max="7432" width="11.5703125" style="383" customWidth="1"/>
    <col min="7433" max="7433" width="6.85546875" style="383" customWidth="1"/>
    <col min="7434" max="7434" width="54.5703125" style="383" customWidth="1"/>
    <col min="7435" max="7435" width="7.140625" style="383" customWidth="1"/>
    <col min="7436" max="7437" width="7" style="383" customWidth="1"/>
    <col min="7438" max="7438" width="7.5703125" style="383" customWidth="1"/>
    <col min="7439" max="7439" width="7.85546875" style="383" customWidth="1"/>
    <col min="7440" max="7440" width="18" style="383" customWidth="1"/>
    <col min="7441" max="7441" width="4.140625" style="383" customWidth="1"/>
    <col min="7442" max="7442" width="8.85546875" style="383" customWidth="1"/>
    <col min="7443" max="7443" width="10.28515625" style="383" customWidth="1"/>
    <col min="7444" max="7444" width="12" style="383" customWidth="1"/>
    <col min="7445" max="7445" width="10.85546875" style="383" customWidth="1"/>
    <col min="7446" max="7446" width="4.140625" style="383" customWidth="1"/>
    <col min="7447" max="7447" width="8.42578125" style="383" customWidth="1"/>
    <col min="7448" max="7448" width="8.140625" style="383" customWidth="1"/>
    <col min="7449" max="7449" width="12" style="383" customWidth="1"/>
    <col min="7450" max="7450" width="11.42578125" style="383"/>
    <col min="7451" max="7451" width="4.28515625" style="383" customWidth="1"/>
    <col min="7452" max="7452" width="7.28515625" style="383" bestFit="1" customWidth="1"/>
    <col min="7453" max="7453" width="9.28515625" style="383" bestFit="1" customWidth="1"/>
    <col min="7454" max="7455" width="11.7109375" style="383" customWidth="1"/>
    <col min="7456" max="7456" width="4.140625" style="383" customWidth="1"/>
    <col min="7457" max="7457" width="7.28515625" style="383" bestFit="1" customWidth="1"/>
    <col min="7458" max="7458" width="9.28515625" style="383" customWidth="1"/>
    <col min="7459" max="7460" width="12" style="383" customWidth="1"/>
    <col min="7461" max="7461" width="4.140625" style="383" customWidth="1"/>
    <col min="7462" max="7463" width="8.28515625" style="383" customWidth="1"/>
    <col min="7464" max="7464" width="12" style="383" customWidth="1"/>
    <col min="7465" max="7465" width="11.42578125" style="383"/>
    <col min="7466" max="7466" width="4.140625" style="383" customWidth="1"/>
    <col min="7467" max="7467" width="8.42578125" style="383" customWidth="1"/>
    <col min="7468" max="7468" width="8.140625" style="383" customWidth="1"/>
    <col min="7469" max="7469" width="12" style="383" customWidth="1"/>
    <col min="7470" max="7470" width="11.42578125" style="383"/>
    <col min="7471" max="7471" width="4" style="383" customWidth="1"/>
    <col min="7472" max="7472" width="8.85546875" style="383" customWidth="1"/>
    <col min="7473" max="7473" width="8.140625" style="383" customWidth="1"/>
    <col min="7474" max="7474" width="12.140625" style="383" customWidth="1"/>
    <col min="7475" max="7475" width="11.28515625" style="383" customWidth="1"/>
    <col min="7476" max="7476" width="4.28515625" style="383" customWidth="1"/>
    <col min="7477" max="7477" width="8.5703125" style="383" customWidth="1"/>
    <col min="7478" max="7478" width="8" style="383" customWidth="1"/>
    <col min="7479" max="7479" width="11.85546875" style="383" customWidth="1"/>
    <col min="7480" max="7480" width="10.5703125" style="383" customWidth="1"/>
    <col min="7481" max="7481" width="4" style="383" customWidth="1"/>
    <col min="7482" max="7482" width="8.85546875" style="383" bestFit="1" customWidth="1"/>
    <col min="7483" max="7483" width="8.140625" style="383" customWidth="1"/>
    <col min="7484" max="7484" width="12" style="383" customWidth="1"/>
    <col min="7485" max="7485" width="10.5703125" style="383" customWidth="1"/>
    <col min="7486" max="7486" width="3.5703125" style="383" customWidth="1"/>
    <col min="7487" max="7487" width="8.28515625" style="383" customWidth="1"/>
    <col min="7488" max="7488" width="8.7109375" style="383" customWidth="1"/>
    <col min="7489" max="7489" width="12.140625" style="383" customWidth="1"/>
    <col min="7490" max="7490" width="11" style="383" customWidth="1"/>
    <col min="7491" max="7491" width="3.5703125" style="383" customWidth="1"/>
    <col min="7492" max="7492" width="8.5703125" style="383" customWidth="1"/>
    <col min="7493" max="7493" width="7.85546875" style="383" customWidth="1"/>
    <col min="7494" max="7494" width="12.140625" style="383" customWidth="1"/>
    <col min="7495" max="7495" width="11.85546875" style="383" customWidth="1"/>
    <col min="7496" max="7496" width="3.5703125" style="383" customWidth="1"/>
    <col min="7497" max="7497" width="8.42578125" style="383" customWidth="1"/>
    <col min="7498" max="7498" width="7.85546875" style="383" customWidth="1"/>
    <col min="7499" max="7499" width="12.140625" style="383" customWidth="1"/>
    <col min="7500" max="7500" width="12" style="383" customWidth="1"/>
    <col min="7501" max="7501" width="3.5703125" style="383" customWidth="1"/>
    <col min="7502" max="7502" width="8.42578125" style="383" customWidth="1"/>
    <col min="7503" max="7503" width="9" style="383" customWidth="1"/>
    <col min="7504" max="7504" width="12.140625" style="383" customWidth="1"/>
    <col min="7505" max="7505" width="11.85546875" style="383" customWidth="1"/>
    <col min="7506" max="7506" width="3.5703125" style="383" customWidth="1"/>
    <col min="7507" max="7507" width="9" style="383" customWidth="1"/>
    <col min="7508" max="7508" width="8.140625" style="383" customWidth="1"/>
    <col min="7509" max="7509" width="12.140625" style="383" customWidth="1"/>
    <col min="7510" max="7510" width="11.5703125" style="383" customWidth="1"/>
    <col min="7511" max="7511" width="3.5703125" style="383" customWidth="1"/>
    <col min="7512" max="7512" width="8.42578125" style="383" customWidth="1"/>
    <col min="7513" max="7513" width="8.5703125" style="383" customWidth="1"/>
    <col min="7514" max="7514" width="12.140625" style="383" customWidth="1"/>
    <col min="7515" max="7515" width="12.42578125" style="383" customWidth="1"/>
    <col min="7516" max="7516" width="3.5703125" style="383" customWidth="1"/>
    <col min="7517" max="7517" width="8" style="383" customWidth="1"/>
    <col min="7518" max="7518" width="8.140625" style="383" customWidth="1"/>
    <col min="7519" max="7519" width="12.140625" style="383" customWidth="1"/>
    <col min="7520" max="7520" width="11.5703125" style="383" customWidth="1"/>
    <col min="7521" max="7521" width="3.5703125" style="383" customWidth="1"/>
    <col min="7522" max="7522" width="8.85546875" style="383" customWidth="1"/>
    <col min="7523" max="7523" width="8.140625" style="383" customWidth="1"/>
    <col min="7524" max="7524" width="12.140625" style="383" customWidth="1"/>
    <col min="7525" max="7525" width="11.5703125" style="383" customWidth="1"/>
    <col min="7526" max="7526" width="3.5703125" style="383" customWidth="1"/>
    <col min="7527" max="7527" width="9.140625" style="383" customWidth="1"/>
    <col min="7528" max="7528" width="8.5703125" style="383" customWidth="1"/>
    <col min="7529" max="7529" width="12.140625" style="383" customWidth="1"/>
    <col min="7530" max="7530" width="11.42578125" style="383"/>
    <col min="7531" max="7531" width="3.5703125" style="383" customWidth="1"/>
    <col min="7532" max="7532" width="9.140625" style="383" customWidth="1"/>
    <col min="7533" max="7533" width="8.28515625" style="383" customWidth="1"/>
    <col min="7534" max="7534" width="12.140625" style="383" customWidth="1"/>
    <col min="7535" max="7535" width="12.28515625" style="383" customWidth="1"/>
    <col min="7536" max="7536" width="3.5703125" style="383" customWidth="1"/>
    <col min="7537" max="7537" width="9" style="383" customWidth="1"/>
    <col min="7538" max="7538" width="7.85546875" style="383" customWidth="1"/>
    <col min="7539" max="7539" width="12.140625" style="383" customWidth="1"/>
    <col min="7540" max="7540" width="11.85546875" style="383" customWidth="1"/>
    <col min="7541" max="7541" width="3.5703125" style="383" customWidth="1"/>
    <col min="7542" max="7542" width="9" style="383" customWidth="1"/>
    <col min="7543" max="7543" width="8.28515625" style="383" customWidth="1"/>
    <col min="7544" max="7544" width="12.140625" style="383" customWidth="1"/>
    <col min="7545" max="7545" width="12" style="383" customWidth="1"/>
    <col min="7546" max="7546" width="3.5703125" style="383" customWidth="1"/>
    <col min="7547" max="7547" width="8.28515625" style="383" customWidth="1"/>
    <col min="7548" max="7548" width="8.140625" style="383" customWidth="1"/>
    <col min="7549" max="7549" width="12.140625" style="383" customWidth="1"/>
    <col min="7550" max="7550" width="11.5703125" style="383" customWidth="1"/>
    <col min="7551" max="7551" width="3.5703125" style="383" customWidth="1"/>
    <col min="7552" max="7553" width="8.28515625" style="383" customWidth="1"/>
    <col min="7554" max="7554" width="12.140625" style="383" customWidth="1"/>
    <col min="7555" max="7555" width="11.5703125" style="383" customWidth="1"/>
    <col min="7556" max="7556" width="3.5703125" style="383" customWidth="1"/>
    <col min="7557" max="7558" width="8.28515625" style="383" customWidth="1"/>
    <col min="7559" max="7559" width="12.140625" style="383" customWidth="1"/>
    <col min="7560" max="7560" width="11.5703125" style="383" customWidth="1"/>
    <col min="7561" max="7561" width="3.5703125" style="383" customWidth="1"/>
    <col min="7562" max="7562" width="8.28515625" style="383" customWidth="1"/>
    <col min="7563" max="7563" width="8.140625" style="383" customWidth="1"/>
    <col min="7564" max="7564" width="12.140625" style="383" customWidth="1"/>
    <col min="7565" max="7565" width="11.5703125" style="383" customWidth="1"/>
    <col min="7566" max="7566" width="3.5703125" style="383" customWidth="1"/>
    <col min="7567" max="7568" width="8.28515625" style="383" customWidth="1"/>
    <col min="7569" max="7569" width="12.140625" style="383" customWidth="1"/>
    <col min="7570" max="7570" width="11.5703125" style="383" customWidth="1"/>
    <col min="7571" max="7571" width="3.5703125" style="383" customWidth="1"/>
    <col min="7572" max="7572" width="8.28515625" style="383" customWidth="1"/>
    <col min="7573" max="7573" width="7.85546875" style="383" customWidth="1"/>
    <col min="7574" max="7574" width="12.140625" style="383" customWidth="1"/>
    <col min="7575" max="7575" width="11.5703125" style="383" customWidth="1"/>
    <col min="7576" max="7576" width="3.5703125" style="383" customWidth="1"/>
    <col min="7577" max="7577" width="8.28515625" style="383" customWidth="1"/>
    <col min="7578" max="7578" width="8.5703125" style="383" customWidth="1"/>
    <col min="7579" max="7579" width="12.140625" style="383" customWidth="1"/>
    <col min="7580" max="7580" width="11.5703125" style="383" customWidth="1"/>
    <col min="7581" max="7581" width="3.5703125" style="383" customWidth="1"/>
    <col min="7582" max="7582" width="8.28515625" style="383" customWidth="1"/>
    <col min="7583" max="7583" width="8.5703125" style="383" customWidth="1"/>
    <col min="7584" max="7584" width="12.140625" style="383" customWidth="1"/>
    <col min="7585" max="7585" width="11.5703125" style="383" customWidth="1"/>
    <col min="7586" max="7586" width="3.5703125" style="383" customWidth="1"/>
    <col min="7587" max="7587" width="8.28515625" style="383" customWidth="1"/>
    <col min="7588" max="7588" width="8.140625" style="383" customWidth="1"/>
    <col min="7589" max="7589" width="12.140625" style="383" customWidth="1"/>
    <col min="7590" max="7590" width="11.5703125" style="383" customWidth="1"/>
    <col min="7591" max="7591" width="3.5703125" style="383" customWidth="1"/>
    <col min="7592" max="7592" width="8.28515625" style="383" customWidth="1"/>
    <col min="7593" max="7593" width="7.7109375" style="383" customWidth="1"/>
    <col min="7594" max="7594" width="12.140625" style="383" customWidth="1"/>
    <col min="7595" max="7595" width="11.5703125" style="383" customWidth="1"/>
    <col min="7596" max="7596" width="3.5703125" style="383" customWidth="1"/>
    <col min="7597" max="7597" width="8.28515625" style="383" customWidth="1"/>
    <col min="7598" max="7598" width="7.7109375" style="383" customWidth="1"/>
    <col min="7599" max="7599" width="12.140625" style="383" customWidth="1"/>
    <col min="7600" max="7600" width="11.5703125" style="383" customWidth="1"/>
    <col min="7601" max="7601" width="3.5703125" style="383" customWidth="1"/>
    <col min="7602" max="7602" width="8.28515625" style="383" customWidth="1"/>
    <col min="7603" max="7603" width="7.7109375" style="383" customWidth="1"/>
    <col min="7604" max="7604" width="12.140625" style="383" customWidth="1"/>
    <col min="7605" max="7605" width="11.5703125" style="383" customWidth="1"/>
    <col min="7606" max="7606" width="3.5703125" style="383" customWidth="1"/>
    <col min="7607" max="7607" width="8.28515625" style="383" customWidth="1"/>
    <col min="7608" max="7608" width="7.7109375" style="383" customWidth="1"/>
    <col min="7609" max="7609" width="12.140625" style="383" customWidth="1"/>
    <col min="7610" max="7610" width="11.5703125" style="383" customWidth="1"/>
    <col min="7611" max="7611" width="3.5703125" style="383" customWidth="1"/>
    <col min="7612" max="7612" width="8.28515625" style="383" customWidth="1"/>
    <col min="7613" max="7613" width="7.7109375" style="383" customWidth="1"/>
    <col min="7614" max="7614" width="12.140625" style="383" customWidth="1"/>
    <col min="7615" max="7615" width="11.5703125" style="383" customWidth="1"/>
    <col min="7616" max="7616" width="3.5703125" style="383" customWidth="1"/>
    <col min="7617" max="7617" width="8.28515625" style="383" customWidth="1"/>
    <col min="7618" max="7618" width="7.7109375" style="383" customWidth="1"/>
    <col min="7619" max="7619" width="12.140625" style="383" customWidth="1"/>
    <col min="7620" max="7620" width="11.5703125" style="383" customWidth="1"/>
    <col min="7621" max="7621" width="3.5703125" style="383" customWidth="1"/>
    <col min="7622" max="7622" width="8.28515625" style="383" customWidth="1"/>
    <col min="7623" max="7623" width="7.7109375" style="383" customWidth="1"/>
    <col min="7624" max="7624" width="12.140625" style="383" customWidth="1"/>
    <col min="7625" max="7625" width="11.5703125" style="383" customWidth="1"/>
    <col min="7626" max="7626" width="3.5703125" style="383" customWidth="1"/>
    <col min="7627" max="7627" width="8.28515625" style="383" customWidth="1"/>
    <col min="7628" max="7628" width="7.7109375" style="383" customWidth="1"/>
    <col min="7629" max="7629" width="12.140625" style="383" customWidth="1"/>
    <col min="7630" max="7630" width="11.5703125" style="383" customWidth="1"/>
    <col min="7631" max="7631" width="3.5703125" style="383" customWidth="1"/>
    <col min="7632" max="7632" width="8.28515625" style="383" customWidth="1"/>
    <col min="7633" max="7633" width="7.7109375" style="383" customWidth="1"/>
    <col min="7634" max="7634" width="12.140625" style="383" customWidth="1"/>
    <col min="7635" max="7635" width="11.5703125" style="383" customWidth="1"/>
    <col min="7636" max="7636" width="3.5703125" style="383" customWidth="1"/>
    <col min="7637" max="7637" width="8.28515625" style="383" customWidth="1"/>
    <col min="7638" max="7638" width="7.7109375" style="383" customWidth="1"/>
    <col min="7639" max="7639" width="12.140625" style="383" customWidth="1"/>
    <col min="7640" max="7640" width="11.5703125" style="383" customWidth="1"/>
    <col min="7641" max="7641" width="3.5703125" style="383" customWidth="1"/>
    <col min="7642" max="7642" width="8.28515625" style="383" customWidth="1"/>
    <col min="7643" max="7643" width="7.7109375" style="383" customWidth="1"/>
    <col min="7644" max="7644" width="12.140625" style="383" customWidth="1"/>
    <col min="7645" max="7645" width="11.5703125" style="383" customWidth="1"/>
    <col min="7646" max="7646" width="3.5703125" style="383" customWidth="1"/>
    <col min="7647" max="7647" width="8.28515625" style="383" customWidth="1"/>
    <col min="7648" max="7648" width="7.7109375" style="383" customWidth="1"/>
    <col min="7649" max="7649" width="12.140625" style="383" customWidth="1"/>
    <col min="7650" max="7650" width="11.5703125" style="383" customWidth="1"/>
    <col min="7651" max="7651" width="3.5703125" style="383" customWidth="1"/>
    <col min="7652" max="7652" width="8.28515625" style="383" customWidth="1"/>
    <col min="7653" max="7653" width="7.7109375" style="383" customWidth="1"/>
    <col min="7654" max="7654" width="12.140625" style="383" customWidth="1"/>
    <col min="7655" max="7655" width="11.5703125" style="383" customWidth="1"/>
    <col min="7656" max="7656" width="3.5703125" style="383" customWidth="1"/>
    <col min="7657" max="7657" width="8.28515625" style="383" customWidth="1"/>
    <col min="7658" max="7658" width="7.7109375" style="383" customWidth="1"/>
    <col min="7659" max="7659" width="12.140625" style="383" customWidth="1"/>
    <col min="7660" max="7660" width="11.5703125" style="383" customWidth="1"/>
    <col min="7661" max="7661" width="3.5703125" style="383" customWidth="1"/>
    <col min="7662" max="7662" width="8.28515625" style="383" customWidth="1"/>
    <col min="7663" max="7663" width="7.7109375" style="383" customWidth="1"/>
    <col min="7664" max="7664" width="12.140625" style="383" customWidth="1"/>
    <col min="7665" max="7665" width="11.5703125" style="383" customWidth="1"/>
    <col min="7666" max="7666" width="3.5703125" style="383" customWidth="1"/>
    <col min="7667" max="7667" width="8.28515625" style="383" customWidth="1"/>
    <col min="7668" max="7668" width="7.7109375" style="383" customWidth="1"/>
    <col min="7669" max="7669" width="12.140625" style="383" customWidth="1"/>
    <col min="7670" max="7670" width="11.5703125" style="383" customWidth="1"/>
    <col min="7671" max="7671" width="3.5703125" style="383" customWidth="1"/>
    <col min="7672" max="7672" width="8.28515625" style="383" customWidth="1"/>
    <col min="7673" max="7673" width="7.7109375" style="383" customWidth="1"/>
    <col min="7674" max="7674" width="12.140625" style="383" customWidth="1"/>
    <col min="7675" max="7675" width="11.5703125" style="383" customWidth="1"/>
    <col min="7676" max="7679" width="11.42578125" style="383"/>
    <col min="7680" max="7680" width="0" style="383" hidden="1" customWidth="1"/>
    <col min="7681" max="7681" width="6.140625" style="383" customWidth="1"/>
    <col min="7682" max="7682" width="4.7109375" style="383" customWidth="1"/>
    <col min="7683" max="7684" width="6.5703125" style="383" customWidth="1"/>
    <col min="7685" max="7685" width="5.28515625" style="383" customWidth="1"/>
    <col min="7686" max="7687" width="7.7109375" style="383" customWidth="1"/>
    <col min="7688" max="7688" width="11.5703125" style="383" customWidth="1"/>
    <col min="7689" max="7689" width="6.85546875" style="383" customWidth="1"/>
    <col min="7690" max="7690" width="54.5703125" style="383" customWidth="1"/>
    <col min="7691" max="7691" width="7.140625" style="383" customWidth="1"/>
    <col min="7692" max="7693" width="7" style="383" customWidth="1"/>
    <col min="7694" max="7694" width="7.5703125" style="383" customWidth="1"/>
    <col min="7695" max="7695" width="7.85546875" style="383" customWidth="1"/>
    <col min="7696" max="7696" width="18" style="383" customWidth="1"/>
    <col min="7697" max="7697" width="4.140625" style="383" customWidth="1"/>
    <col min="7698" max="7698" width="8.85546875" style="383" customWidth="1"/>
    <col min="7699" max="7699" width="10.28515625" style="383" customWidth="1"/>
    <col min="7700" max="7700" width="12" style="383" customWidth="1"/>
    <col min="7701" max="7701" width="10.85546875" style="383" customWidth="1"/>
    <col min="7702" max="7702" width="4.140625" style="383" customWidth="1"/>
    <col min="7703" max="7703" width="8.42578125" style="383" customWidth="1"/>
    <col min="7704" max="7704" width="8.140625" style="383" customWidth="1"/>
    <col min="7705" max="7705" width="12" style="383" customWidth="1"/>
    <col min="7706" max="7706" width="11.42578125" style="383"/>
    <col min="7707" max="7707" width="4.28515625" style="383" customWidth="1"/>
    <col min="7708" max="7708" width="7.28515625" style="383" bestFit="1" customWidth="1"/>
    <col min="7709" max="7709" width="9.28515625" style="383" bestFit="1" customWidth="1"/>
    <col min="7710" max="7711" width="11.7109375" style="383" customWidth="1"/>
    <col min="7712" max="7712" width="4.140625" style="383" customWidth="1"/>
    <col min="7713" max="7713" width="7.28515625" style="383" bestFit="1" customWidth="1"/>
    <col min="7714" max="7714" width="9.28515625" style="383" customWidth="1"/>
    <col min="7715" max="7716" width="12" style="383" customWidth="1"/>
    <col min="7717" max="7717" width="4.140625" style="383" customWidth="1"/>
    <col min="7718" max="7719" width="8.28515625" style="383" customWidth="1"/>
    <col min="7720" max="7720" width="12" style="383" customWidth="1"/>
    <col min="7721" max="7721" width="11.42578125" style="383"/>
    <col min="7722" max="7722" width="4.140625" style="383" customWidth="1"/>
    <col min="7723" max="7723" width="8.42578125" style="383" customWidth="1"/>
    <col min="7724" max="7724" width="8.140625" style="383" customWidth="1"/>
    <col min="7725" max="7725" width="12" style="383" customWidth="1"/>
    <col min="7726" max="7726" width="11.42578125" style="383"/>
    <col min="7727" max="7727" width="4" style="383" customWidth="1"/>
    <col min="7728" max="7728" width="8.85546875" style="383" customWidth="1"/>
    <col min="7729" max="7729" width="8.140625" style="383" customWidth="1"/>
    <col min="7730" max="7730" width="12.140625" style="383" customWidth="1"/>
    <col min="7731" max="7731" width="11.28515625" style="383" customWidth="1"/>
    <col min="7732" max="7732" width="4.28515625" style="383" customWidth="1"/>
    <col min="7733" max="7733" width="8.5703125" style="383" customWidth="1"/>
    <col min="7734" max="7734" width="8" style="383" customWidth="1"/>
    <col min="7735" max="7735" width="11.85546875" style="383" customWidth="1"/>
    <col min="7736" max="7736" width="10.5703125" style="383" customWidth="1"/>
    <col min="7737" max="7737" width="4" style="383" customWidth="1"/>
    <col min="7738" max="7738" width="8.85546875" style="383" bestFit="1" customWidth="1"/>
    <col min="7739" max="7739" width="8.140625" style="383" customWidth="1"/>
    <col min="7740" max="7740" width="12" style="383" customWidth="1"/>
    <col min="7741" max="7741" width="10.5703125" style="383" customWidth="1"/>
    <col min="7742" max="7742" width="3.5703125" style="383" customWidth="1"/>
    <col min="7743" max="7743" width="8.28515625" style="383" customWidth="1"/>
    <col min="7744" max="7744" width="8.7109375" style="383" customWidth="1"/>
    <col min="7745" max="7745" width="12.140625" style="383" customWidth="1"/>
    <col min="7746" max="7746" width="11" style="383" customWidth="1"/>
    <col min="7747" max="7747" width="3.5703125" style="383" customWidth="1"/>
    <col min="7748" max="7748" width="8.5703125" style="383" customWidth="1"/>
    <col min="7749" max="7749" width="7.85546875" style="383" customWidth="1"/>
    <col min="7750" max="7750" width="12.140625" style="383" customWidth="1"/>
    <col min="7751" max="7751" width="11.85546875" style="383" customWidth="1"/>
    <col min="7752" max="7752" width="3.5703125" style="383" customWidth="1"/>
    <col min="7753" max="7753" width="8.42578125" style="383" customWidth="1"/>
    <col min="7754" max="7754" width="7.85546875" style="383" customWidth="1"/>
    <col min="7755" max="7755" width="12.140625" style="383" customWidth="1"/>
    <col min="7756" max="7756" width="12" style="383" customWidth="1"/>
    <col min="7757" max="7757" width="3.5703125" style="383" customWidth="1"/>
    <col min="7758" max="7758" width="8.42578125" style="383" customWidth="1"/>
    <col min="7759" max="7759" width="9" style="383" customWidth="1"/>
    <col min="7760" max="7760" width="12.140625" style="383" customWidth="1"/>
    <col min="7761" max="7761" width="11.85546875" style="383" customWidth="1"/>
    <col min="7762" max="7762" width="3.5703125" style="383" customWidth="1"/>
    <col min="7763" max="7763" width="9" style="383" customWidth="1"/>
    <col min="7764" max="7764" width="8.140625" style="383" customWidth="1"/>
    <col min="7765" max="7765" width="12.140625" style="383" customWidth="1"/>
    <col min="7766" max="7766" width="11.5703125" style="383" customWidth="1"/>
    <col min="7767" max="7767" width="3.5703125" style="383" customWidth="1"/>
    <col min="7768" max="7768" width="8.42578125" style="383" customWidth="1"/>
    <col min="7769" max="7769" width="8.5703125" style="383" customWidth="1"/>
    <col min="7770" max="7770" width="12.140625" style="383" customWidth="1"/>
    <col min="7771" max="7771" width="12.42578125" style="383" customWidth="1"/>
    <col min="7772" max="7772" width="3.5703125" style="383" customWidth="1"/>
    <col min="7773" max="7773" width="8" style="383" customWidth="1"/>
    <col min="7774" max="7774" width="8.140625" style="383" customWidth="1"/>
    <col min="7775" max="7775" width="12.140625" style="383" customWidth="1"/>
    <col min="7776" max="7776" width="11.5703125" style="383" customWidth="1"/>
    <col min="7777" max="7777" width="3.5703125" style="383" customWidth="1"/>
    <col min="7778" max="7778" width="8.85546875" style="383" customWidth="1"/>
    <col min="7779" max="7779" width="8.140625" style="383" customWidth="1"/>
    <col min="7780" max="7780" width="12.140625" style="383" customWidth="1"/>
    <col min="7781" max="7781" width="11.5703125" style="383" customWidth="1"/>
    <col min="7782" max="7782" width="3.5703125" style="383" customWidth="1"/>
    <col min="7783" max="7783" width="9.140625" style="383" customWidth="1"/>
    <col min="7784" max="7784" width="8.5703125" style="383" customWidth="1"/>
    <col min="7785" max="7785" width="12.140625" style="383" customWidth="1"/>
    <col min="7786" max="7786" width="11.42578125" style="383"/>
    <col min="7787" max="7787" width="3.5703125" style="383" customWidth="1"/>
    <col min="7788" max="7788" width="9.140625" style="383" customWidth="1"/>
    <col min="7789" max="7789" width="8.28515625" style="383" customWidth="1"/>
    <col min="7790" max="7790" width="12.140625" style="383" customWidth="1"/>
    <col min="7791" max="7791" width="12.28515625" style="383" customWidth="1"/>
    <col min="7792" max="7792" width="3.5703125" style="383" customWidth="1"/>
    <col min="7793" max="7793" width="9" style="383" customWidth="1"/>
    <col min="7794" max="7794" width="7.85546875" style="383" customWidth="1"/>
    <col min="7795" max="7795" width="12.140625" style="383" customWidth="1"/>
    <col min="7796" max="7796" width="11.85546875" style="383" customWidth="1"/>
    <col min="7797" max="7797" width="3.5703125" style="383" customWidth="1"/>
    <col min="7798" max="7798" width="9" style="383" customWidth="1"/>
    <col min="7799" max="7799" width="8.28515625" style="383" customWidth="1"/>
    <col min="7800" max="7800" width="12.140625" style="383" customWidth="1"/>
    <col min="7801" max="7801" width="12" style="383" customWidth="1"/>
    <col min="7802" max="7802" width="3.5703125" style="383" customWidth="1"/>
    <col min="7803" max="7803" width="8.28515625" style="383" customWidth="1"/>
    <col min="7804" max="7804" width="8.140625" style="383" customWidth="1"/>
    <col min="7805" max="7805" width="12.140625" style="383" customWidth="1"/>
    <col min="7806" max="7806" width="11.5703125" style="383" customWidth="1"/>
    <col min="7807" max="7807" width="3.5703125" style="383" customWidth="1"/>
    <col min="7808" max="7809" width="8.28515625" style="383" customWidth="1"/>
    <col min="7810" max="7810" width="12.140625" style="383" customWidth="1"/>
    <col min="7811" max="7811" width="11.5703125" style="383" customWidth="1"/>
    <col min="7812" max="7812" width="3.5703125" style="383" customWidth="1"/>
    <col min="7813" max="7814" width="8.28515625" style="383" customWidth="1"/>
    <col min="7815" max="7815" width="12.140625" style="383" customWidth="1"/>
    <col min="7816" max="7816" width="11.5703125" style="383" customWidth="1"/>
    <col min="7817" max="7817" width="3.5703125" style="383" customWidth="1"/>
    <col min="7818" max="7818" width="8.28515625" style="383" customWidth="1"/>
    <col min="7819" max="7819" width="8.140625" style="383" customWidth="1"/>
    <col min="7820" max="7820" width="12.140625" style="383" customWidth="1"/>
    <col min="7821" max="7821" width="11.5703125" style="383" customWidth="1"/>
    <col min="7822" max="7822" width="3.5703125" style="383" customWidth="1"/>
    <col min="7823" max="7824" width="8.28515625" style="383" customWidth="1"/>
    <col min="7825" max="7825" width="12.140625" style="383" customWidth="1"/>
    <col min="7826" max="7826" width="11.5703125" style="383" customWidth="1"/>
    <col min="7827" max="7827" width="3.5703125" style="383" customWidth="1"/>
    <col min="7828" max="7828" width="8.28515625" style="383" customWidth="1"/>
    <col min="7829" max="7829" width="7.85546875" style="383" customWidth="1"/>
    <col min="7830" max="7830" width="12.140625" style="383" customWidth="1"/>
    <col min="7831" max="7831" width="11.5703125" style="383" customWidth="1"/>
    <col min="7832" max="7832" width="3.5703125" style="383" customWidth="1"/>
    <col min="7833" max="7833" width="8.28515625" style="383" customWidth="1"/>
    <col min="7834" max="7834" width="8.5703125" style="383" customWidth="1"/>
    <col min="7835" max="7835" width="12.140625" style="383" customWidth="1"/>
    <col min="7836" max="7836" width="11.5703125" style="383" customWidth="1"/>
    <col min="7837" max="7837" width="3.5703125" style="383" customWidth="1"/>
    <col min="7838" max="7838" width="8.28515625" style="383" customWidth="1"/>
    <col min="7839" max="7839" width="8.5703125" style="383" customWidth="1"/>
    <col min="7840" max="7840" width="12.140625" style="383" customWidth="1"/>
    <col min="7841" max="7841" width="11.5703125" style="383" customWidth="1"/>
    <col min="7842" max="7842" width="3.5703125" style="383" customWidth="1"/>
    <col min="7843" max="7843" width="8.28515625" style="383" customWidth="1"/>
    <col min="7844" max="7844" width="8.140625" style="383" customWidth="1"/>
    <col min="7845" max="7845" width="12.140625" style="383" customWidth="1"/>
    <col min="7846" max="7846" width="11.5703125" style="383" customWidth="1"/>
    <col min="7847" max="7847" width="3.5703125" style="383" customWidth="1"/>
    <col min="7848" max="7848" width="8.28515625" style="383" customWidth="1"/>
    <col min="7849" max="7849" width="7.7109375" style="383" customWidth="1"/>
    <col min="7850" max="7850" width="12.140625" style="383" customWidth="1"/>
    <col min="7851" max="7851" width="11.5703125" style="383" customWidth="1"/>
    <col min="7852" max="7852" width="3.5703125" style="383" customWidth="1"/>
    <col min="7853" max="7853" width="8.28515625" style="383" customWidth="1"/>
    <col min="7854" max="7854" width="7.7109375" style="383" customWidth="1"/>
    <col min="7855" max="7855" width="12.140625" style="383" customWidth="1"/>
    <col min="7856" max="7856" width="11.5703125" style="383" customWidth="1"/>
    <col min="7857" max="7857" width="3.5703125" style="383" customWidth="1"/>
    <col min="7858" max="7858" width="8.28515625" style="383" customWidth="1"/>
    <col min="7859" max="7859" width="7.7109375" style="383" customWidth="1"/>
    <col min="7860" max="7860" width="12.140625" style="383" customWidth="1"/>
    <col min="7861" max="7861" width="11.5703125" style="383" customWidth="1"/>
    <col min="7862" max="7862" width="3.5703125" style="383" customWidth="1"/>
    <col min="7863" max="7863" width="8.28515625" style="383" customWidth="1"/>
    <col min="7864" max="7864" width="7.7109375" style="383" customWidth="1"/>
    <col min="7865" max="7865" width="12.140625" style="383" customWidth="1"/>
    <col min="7866" max="7866" width="11.5703125" style="383" customWidth="1"/>
    <col min="7867" max="7867" width="3.5703125" style="383" customWidth="1"/>
    <col min="7868" max="7868" width="8.28515625" style="383" customWidth="1"/>
    <col min="7869" max="7869" width="7.7109375" style="383" customWidth="1"/>
    <col min="7870" max="7870" width="12.140625" style="383" customWidth="1"/>
    <col min="7871" max="7871" width="11.5703125" style="383" customWidth="1"/>
    <col min="7872" max="7872" width="3.5703125" style="383" customWidth="1"/>
    <col min="7873" max="7873" width="8.28515625" style="383" customWidth="1"/>
    <col min="7874" max="7874" width="7.7109375" style="383" customWidth="1"/>
    <col min="7875" max="7875" width="12.140625" style="383" customWidth="1"/>
    <col min="7876" max="7876" width="11.5703125" style="383" customWidth="1"/>
    <col min="7877" max="7877" width="3.5703125" style="383" customWidth="1"/>
    <col min="7878" max="7878" width="8.28515625" style="383" customWidth="1"/>
    <col min="7879" max="7879" width="7.7109375" style="383" customWidth="1"/>
    <col min="7880" max="7880" width="12.140625" style="383" customWidth="1"/>
    <col min="7881" max="7881" width="11.5703125" style="383" customWidth="1"/>
    <col min="7882" max="7882" width="3.5703125" style="383" customWidth="1"/>
    <col min="7883" max="7883" width="8.28515625" style="383" customWidth="1"/>
    <col min="7884" max="7884" width="7.7109375" style="383" customWidth="1"/>
    <col min="7885" max="7885" width="12.140625" style="383" customWidth="1"/>
    <col min="7886" max="7886" width="11.5703125" style="383" customWidth="1"/>
    <col min="7887" max="7887" width="3.5703125" style="383" customWidth="1"/>
    <col min="7888" max="7888" width="8.28515625" style="383" customWidth="1"/>
    <col min="7889" max="7889" width="7.7109375" style="383" customWidth="1"/>
    <col min="7890" max="7890" width="12.140625" style="383" customWidth="1"/>
    <col min="7891" max="7891" width="11.5703125" style="383" customWidth="1"/>
    <col min="7892" max="7892" width="3.5703125" style="383" customWidth="1"/>
    <col min="7893" max="7893" width="8.28515625" style="383" customWidth="1"/>
    <col min="7894" max="7894" width="7.7109375" style="383" customWidth="1"/>
    <col min="7895" max="7895" width="12.140625" style="383" customWidth="1"/>
    <col min="7896" max="7896" width="11.5703125" style="383" customWidth="1"/>
    <col min="7897" max="7897" width="3.5703125" style="383" customWidth="1"/>
    <col min="7898" max="7898" width="8.28515625" style="383" customWidth="1"/>
    <col min="7899" max="7899" width="7.7109375" style="383" customWidth="1"/>
    <col min="7900" max="7900" width="12.140625" style="383" customWidth="1"/>
    <col min="7901" max="7901" width="11.5703125" style="383" customWidth="1"/>
    <col min="7902" max="7902" width="3.5703125" style="383" customWidth="1"/>
    <col min="7903" max="7903" width="8.28515625" style="383" customWidth="1"/>
    <col min="7904" max="7904" width="7.7109375" style="383" customWidth="1"/>
    <col min="7905" max="7905" width="12.140625" style="383" customWidth="1"/>
    <col min="7906" max="7906" width="11.5703125" style="383" customWidth="1"/>
    <col min="7907" max="7907" width="3.5703125" style="383" customWidth="1"/>
    <col min="7908" max="7908" width="8.28515625" style="383" customWidth="1"/>
    <col min="7909" max="7909" width="7.7109375" style="383" customWidth="1"/>
    <col min="7910" max="7910" width="12.140625" style="383" customWidth="1"/>
    <col min="7911" max="7911" width="11.5703125" style="383" customWidth="1"/>
    <col min="7912" max="7912" width="3.5703125" style="383" customWidth="1"/>
    <col min="7913" max="7913" width="8.28515625" style="383" customWidth="1"/>
    <col min="7914" max="7914" width="7.7109375" style="383" customWidth="1"/>
    <col min="7915" max="7915" width="12.140625" style="383" customWidth="1"/>
    <col min="7916" max="7916" width="11.5703125" style="383" customWidth="1"/>
    <col min="7917" max="7917" width="3.5703125" style="383" customWidth="1"/>
    <col min="7918" max="7918" width="8.28515625" style="383" customWidth="1"/>
    <col min="7919" max="7919" width="7.7109375" style="383" customWidth="1"/>
    <col min="7920" max="7920" width="12.140625" style="383" customWidth="1"/>
    <col min="7921" max="7921" width="11.5703125" style="383" customWidth="1"/>
    <col min="7922" max="7922" width="3.5703125" style="383" customWidth="1"/>
    <col min="7923" max="7923" width="8.28515625" style="383" customWidth="1"/>
    <col min="7924" max="7924" width="7.7109375" style="383" customWidth="1"/>
    <col min="7925" max="7925" width="12.140625" style="383" customWidth="1"/>
    <col min="7926" max="7926" width="11.5703125" style="383" customWidth="1"/>
    <col min="7927" max="7927" width="3.5703125" style="383" customWidth="1"/>
    <col min="7928" max="7928" width="8.28515625" style="383" customWidth="1"/>
    <col min="7929" max="7929" width="7.7109375" style="383" customWidth="1"/>
    <col min="7930" max="7930" width="12.140625" style="383" customWidth="1"/>
    <col min="7931" max="7931" width="11.5703125" style="383" customWidth="1"/>
    <col min="7932" max="7935" width="11.42578125" style="383"/>
    <col min="7936" max="7936" width="0" style="383" hidden="1" customWidth="1"/>
    <col min="7937" max="7937" width="6.140625" style="383" customWidth="1"/>
    <col min="7938" max="7938" width="4.7109375" style="383" customWidth="1"/>
    <col min="7939" max="7940" width="6.5703125" style="383" customWidth="1"/>
    <col min="7941" max="7941" width="5.28515625" style="383" customWidth="1"/>
    <col min="7942" max="7943" width="7.7109375" style="383" customWidth="1"/>
    <col min="7944" max="7944" width="11.5703125" style="383" customWidth="1"/>
    <col min="7945" max="7945" width="6.85546875" style="383" customWidth="1"/>
    <col min="7946" max="7946" width="54.5703125" style="383" customWidth="1"/>
    <col min="7947" max="7947" width="7.140625" style="383" customWidth="1"/>
    <col min="7948" max="7949" width="7" style="383" customWidth="1"/>
    <col min="7950" max="7950" width="7.5703125" style="383" customWidth="1"/>
    <col min="7951" max="7951" width="7.85546875" style="383" customWidth="1"/>
    <col min="7952" max="7952" width="18" style="383" customWidth="1"/>
    <col min="7953" max="7953" width="4.140625" style="383" customWidth="1"/>
    <col min="7954" max="7954" width="8.85546875" style="383" customWidth="1"/>
    <col min="7955" max="7955" width="10.28515625" style="383" customWidth="1"/>
    <col min="7956" max="7956" width="12" style="383" customWidth="1"/>
    <col min="7957" max="7957" width="10.85546875" style="383" customWidth="1"/>
    <col min="7958" max="7958" width="4.140625" style="383" customWidth="1"/>
    <col min="7959" max="7959" width="8.42578125" style="383" customWidth="1"/>
    <col min="7960" max="7960" width="8.140625" style="383" customWidth="1"/>
    <col min="7961" max="7961" width="12" style="383" customWidth="1"/>
    <col min="7962" max="7962" width="11.42578125" style="383"/>
    <col min="7963" max="7963" width="4.28515625" style="383" customWidth="1"/>
    <col min="7964" max="7964" width="7.28515625" style="383" bestFit="1" customWidth="1"/>
    <col min="7965" max="7965" width="9.28515625" style="383" bestFit="1" customWidth="1"/>
    <col min="7966" max="7967" width="11.7109375" style="383" customWidth="1"/>
    <col min="7968" max="7968" width="4.140625" style="383" customWidth="1"/>
    <col min="7969" max="7969" width="7.28515625" style="383" bestFit="1" customWidth="1"/>
    <col min="7970" max="7970" width="9.28515625" style="383" customWidth="1"/>
    <col min="7971" max="7972" width="12" style="383" customWidth="1"/>
    <col min="7973" max="7973" width="4.140625" style="383" customWidth="1"/>
    <col min="7974" max="7975" width="8.28515625" style="383" customWidth="1"/>
    <col min="7976" max="7976" width="12" style="383" customWidth="1"/>
    <col min="7977" max="7977" width="11.42578125" style="383"/>
    <col min="7978" max="7978" width="4.140625" style="383" customWidth="1"/>
    <col min="7979" max="7979" width="8.42578125" style="383" customWidth="1"/>
    <col min="7980" max="7980" width="8.140625" style="383" customWidth="1"/>
    <col min="7981" max="7981" width="12" style="383" customWidth="1"/>
    <col min="7982" max="7982" width="11.42578125" style="383"/>
    <col min="7983" max="7983" width="4" style="383" customWidth="1"/>
    <col min="7984" max="7984" width="8.85546875" style="383" customWidth="1"/>
    <col min="7985" max="7985" width="8.140625" style="383" customWidth="1"/>
    <col min="7986" max="7986" width="12.140625" style="383" customWidth="1"/>
    <col min="7987" max="7987" width="11.28515625" style="383" customWidth="1"/>
    <col min="7988" max="7988" width="4.28515625" style="383" customWidth="1"/>
    <col min="7989" max="7989" width="8.5703125" style="383" customWidth="1"/>
    <col min="7990" max="7990" width="8" style="383" customWidth="1"/>
    <col min="7991" max="7991" width="11.85546875" style="383" customWidth="1"/>
    <col min="7992" max="7992" width="10.5703125" style="383" customWidth="1"/>
    <col min="7993" max="7993" width="4" style="383" customWidth="1"/>
    <col min="7994" max="7994" width="8.85546875" style="383" bestFit="1" customWidth="1"/>
    <col min="7995" max="7995" width="8.140625" style="383" customWidth="1"/>
    <col min="7996" max="7996" width="12" style="383" customWidth="1"/>
    <col min="7997" max="7997" width="10.5703125" style="383" customWidth="1"/>
    <col min="7998" max="7998" width="3.5703125" style="383" customWidth="1"/>
    <col min="7999" max="7999" width="8.28515625" style="383" customWidth="1"/>
    <col min="8000" max="8000" width="8.7109375" style="383" customWidth="1"/>
    <col min="8001" max="8001" width="12.140625" style="383" customWidth="1"/>
    <col min="8002" max="8002" width="11" style="383" customWidth="1"/>
    <col min="8003" max="8003" width="3.5703125" style="383" customWidth="1"/>
    <col min="8004" max="8004" width="8.5703125" style="383" customWidth="1"/>
    <col min="8005" max="8005" width="7.85546875" style="383" customWidth="1"/>
    <col min="8006" max="8006" width="12.140625" style="383" customWidth="1"/>
    <col min="8007" max="8007" width="11.85546875" style="383" customWidth="1"/>
    <col min="8008" max="8008" width="3.5703125" style="383" customWidth="1"/>
    <col min="8009" max="8009" width="8.42578125" style="383" customWidth="1"/>
    <col min="8010" max="8010" width="7.85546875" style="383" customWidth="1"/>
    <col min="8011" max="8011" width="12.140625" style="383" customWidth="1"/>
    <col min="8012" max="8012" width="12" style="383" customWidth="1"/>
    <col min="8013" max="8013" width="3.5703125" style="383" customWidth="1"/>
    <col min="8014" max="8014" width="8.42578125" style="383" customWidth="1"/>
    <col min="8015" max="8015" width="9" style="383" customWidth="1"/>
    <col min="8016" max="8016" width="12.140625" style="383" customWidth="1"/>
    <col min="8017" max="8017" width="11.85546875" style="383" customWidth="1"/>
    <col min="8018" max="8018" width="3.5703125" style="383" customWidth="1"/>
    <col min="8019" max="8019" width="9" style="383" customWidth="1"/>
    <col min="8020" max="8020" width="8.140625" style="383" customWidth="1"/>
    <col min="8021" max="8021" width="12.140625" style="383" customWidth="1"/>
    <col min="8022" max="8022" width="11.5703125" style="383" customWidth="1"/>
    <col min="8023" max="8023" width="3.5703125" style="383" customWidth="1"/>
    <col min="8024" max="8024" width="8.42578125" style="383" customWidth="1"/>
    <col min="8025" max="8025" width="8.5703125" style="383" customWidth="1"/>
    <col min="8026" max="8026" width="12.140625" style="383" customWidth="1"/>
    <col min="8027" max="8027" width="12.42578125" style="383" customWidth="1"/>
    <col min="8028" max="8028" width="3.5703125" style="383" customWidth="1"/>
    <col min="8029" max="8029" width="8" style="383" customWidth="1"/>
    <col min="8030" max="8030" width="8.140625" style="383" customWidth="1"/>
    <col min="8031" max="8031" width="12.140625" style="383" customWidth="1"/>
    <col min="8032" max="8032" width="11.5703125" style="383" customWidth="1"/>
    <col min="8033" max="8033" width="3.5703125" style="383" customWidth="1"/>
    <col min="8034" max="8034" width="8.85546875" style="383" customWidth="1"/>
    <col min="8035" max="8035" width="8.140625" style="383" customWidth="1"/>
    <col min="8036" max="8036" width="12.140625" style="383" customWidth="1"/>
    <col min="8037" max="8037" width="11.5703125" style="383" customWidth="1"/>
    <col min="8038" max="8038" width="3.5703125" style="383" customWidth="1"/>
    <col min="8039" max="8039" width="9.140625" style="383" customWidth="1"/>
    <col min="8040" max="8040" width="8.5703125" style="383" customWidth="1"/>
    <col min="8041" max="8041" width="12.140625" style="383" customWidth="1"/>
    <col min="8042" max="8042" width="11.42578125" style="383"/>
    <col min="8043" max="8043" width="3.5703125" style="383" customWidth="1"/>
    <col min="8044" max="8044" width="9.140625" style="383" customWidth="1"/>
    <col min="8045" max="8045" width="8.28515625" style="383" customWidth="1"/>
    <col min="8046" max="8046" width="12.140625" style="383" customWidth="1"/>
    <col min="8047" max="8047" width="12.28515625" style="383" customWidth="1"/>
    <col min="8048" max="8048" width="3.5703125" style="383" customWidth="1"/>
    <col min="8049" max="8049" width="9" style="383" customWidth="1"/>
    <col min="8050" max="8050" width="7.85546875" style="383" customWidth="1"/>
    <col min="8051" max="8051" width="12.140625" style="383" customWidth="1"/>
    <col min="8052" max="8052" width="11.85546875" style="383" customWidth="1"/>
    <col min="8053" max="8053" width="3.5703125" style="383" customWidth="1"/>
    <col min="8054" max="8054" width="9" style="383" customWidth="1"/>
    <col min="8055" max="8055" width="8.28515625" style="383" customWidth="1"/>
    <col min="8056" max="8056" width="12.140625" style="383" customWidth="1"/>
    <col min="8057" max="8057" width="12" style="383" customWidth="1"/>
    <col min="8058" max="8058" width="3.5703125" style="383" customWidth="1"/>
    <col min="8059" max="8059" width="8.28515625" style="383" customWidth="1"/>
    <col min="8060" max="8060" width="8.140625" style="383" customWidth="1"/>
    <col min="8061" max="8061" width="12.140625" style="383" customWidth="1"/>
    <col min="8062" max="8062" width="11.5703125" style="383" customWidth="1"/>
    <col min="8063" max="8063" width="3.5703125" style="383" customWidth="1"/>
    <col min="8064" max="8065" width="8.28515625" style="383" customWidth="1"/>
    <col min="8066" max="8066" width="12.140625" style="383" customWidth="1"/>
    <col min="8067" max="8067" width="11.5703125" style="383" customWidth="1"/>
    <col min="8068" max="8068" width="3.5703125" style="383" customWidth="1"/>
    <col min="8069" max="8070" width="8.28515625" style="383" customWidth="1"/>
    <col min="8071" max="8071" width="12.140625" style="383" customWidth="1"/>
    <col min="8072" max="8072" width="11.5703125" style="383" customWidth="1"/>
    <col min="8073" max="8073" width="3.5703125" style="383" customWidth="1"/>
    <col min="8074" max="8074" width="8.28515625" style="383" customWidth="1"/>
    <col min="8075" max="8075" width="8.140625" style="383" customWidth="1"/>
    <col min="8076" max="8076" width="12.140625" style="383" customWidth="1"/>
    <col min="8077" max="8077" width="11.5703125" style="383" customWidth="1"/>
    <col min="8078" max="8078" width="3.5703125" style="383" customWidth="1"/>
    <col min="8079" max="8080" width="8.28515625" style="383" customWidth="1"/>
    <col min="8081" max="8081" width="12.140625" style="383" customWidth="1"/>
    <col min="8082" max="8082" width="11.5703125" style="383" customWidth="1"/>
    <col min="8083" max="8083" width="3.5703125" style="383" customWidth="1"/>
    <col min="8084" max="8084" width="8.28515625" style="383" customWidth="1"/>
    <col min="8085" max="8085" width="7.85546875" style="383" customWidth="1"/>
    <col min="8086" max="8086" width="12.140625" style="383" customWidth="1"/>
    <col min="8087" max="8087" width="11.5703125" style="383" customWidth="1"/>
    <col min="8088" max="8088" width="3.5703125" style="383" customWidth="1"/>
    <col min="8089" max="8089" width="8.28515625" style="383" customWidth="1"/>
    <col min="8090" max="8090" width="8.5703125" style="383" customWidth="1"/>
    <col min="8091" max="8091" width="12.140625" style="383" customWidth="1"/>
    <col min="8092" max="8092" width="11.5703125" style="383" customWidth="1"/>
    <col min="8093" max="8093" width="3.5703125" style="383" customWidth="1"/>
    <col min="8094" max="8094" width="8.28515625" style="383" customWidth="1"/>
    <col min="8095" max="8095" width="8.5703125" style="383" customWidth="1"/>
    <col min="8096" max="8096" width="12.140625" style="383" customWidth="1"/>
    <col min="8097" max="8097" width="11.5703125" style="383" customWidth="1"/>
    <col min="8098" max="8098" width="3.5703125" style="383" customWidth="1"/>
    <col min="8099" max="8099" width="8.28515625" style="383" customWidth="1"/>
    <col min="8100" max="8100" width="8.140625" style="383" customWidth="1"/>
    <col min="8101" max="8101" width="12.140625" style="383" customWidth="1"/>
    <col min="8102" max="8102" width="11.5703125" style="383" customWidth="1"/>
    <col min="8103" max="8103" width="3.5703125" style="383" customWidth="1"/>
    <col min="8104" max="8104" width="8.28515625" style="383" customWidth="1"/>
    <col min="8105" max="8105" width="7.7109375" style="383" customWidth="1"/>
    <col min="8106" max="8106" width="12.140625" style="383" customWidth="1"/>
    <col min="8107" max="8107" width="11.5703125" style="383" customWidth="1"/>
    <col min="8108" max="8108" width="3.5703125" style="383" customWidth="1"/>
    <col min="8109" max="8109" width="8.28515625" style="383" customWidth="1"/>
    <col min="8110" max="8110" width="7.7109375" style="383" customWidth="1"/>
    <col min="8111" max="8111" width="12.140625" style="383" customWidth="1"/>
    <col min="8112" max="8112" width="11.5703125" style="383" customWidth="1"/>
    <col min="8113" max="8113" width="3.5703125" style="383" customWidth="1"/>
    <col min="8114" max="8114" width="8.28515625" style="383" customWidth="1"/>
    <col min="8115" max="8115" width="7.7109375" style="383" customWidth="1"/>
    <col min="8116" max="8116" width="12.140625" style="383" customWidth="1"/>
    <col min="8117" max="8117" width="11.5703125" style="383" customWidth="1"/>
    <col min="8118" max="8118" width="3.5703125" style="383" customWidth="1"/>
    <col min="8119" max="8119" width="8.28515625" style="383" customWidth="1"/>
    <col min="8120" max="8120" width="7.7109375" style="383" customWidth="1"/>
    <col min="8121" max="8121" width="12.140625" style="383" customWidth="1"/>
    <col min="8122" max="8122" width="11.5703125" style="383" customWidth="1"/>
    <col min="8123" max="8123" width="3.5703125" style="383" customWidth="1"/>
    <col min="8124" max="8124" width="8.28515625" style="383" customWidth="1"/>
    <col min="8125" max="8125" width="7.7109375" style="383" customWidth="1"/>
    <col min="8126" max="8126" width="12.140625" style="383" customWidth="1"/>
    <col min="8127" max="8127" width="11.5703125" style="383" customWidth="1"/>
    <col min="8128" max="8128" width="3.5703125" style="383" customWidth="1"/>
    <col min="8129" max="8129" width="8.28515625" style="383" customWidth="1"/>
    <col min="8130" max="8130" width="7.7109375" style="383" customWidth="1"/>
    <col min="8131" max="8131" width="12.140625" style="383" customWidth="1"/>
    <col min="8132" max="8132" width="11.5703125" style="383" customWidth="1"/>
    <col min="8133" max="8133" width="3.5703125" style="383" customWidth="1"/>
    <col min="8134" max="8134" width="8.28515625" style="383" customWidth="1"/>
    <col min="8135" max="8135" width="7.7109375" style="383" customWidth="1"/>
    <col min="8136" max="8136" width="12.140625" style="383" customWidth="1"/>
    <col min="8137" max="8137" width="11.5703125" style="383" customWidth="1"/>
    <col min="8138" max="8138" width="3.5703125" style="383" customWidth="1"/>
    <col min="8139" max="8139" width="8.28515625" style="383" customWidth="1"/>
    <col min="8140" max="8140" width="7.7109375" style="383" customWidth="1"/>
    <col min="8141" max="8141" width="12.140625" style="383" customWidth="1"/>
    <col min="8142" max="8142" width="11.5703125" style="383" customWidth="1"/>
    <col min="8143" max="8143" width="3.5703125" style="383" customWidth="1"/>
    <col min="8144" max="8144" width="8.28515625" style="383" customWidth="1"/>
    <col min="8145" max="8145" width="7.7109375" style="383" customWidth="1"/>
    <col min="8146" max="8146" width="12.140625" style="383" customWidth="1"/>
    <col min="8147" max="8147" width="11.5703125" style="383" customWidth="1"/>
    <col min="8148" max="8148" width="3.5703125" style="383" customWidth="1"/>
    <col min="8149" max="8149" width="8.28515625" style="383" customWidth="1"/>
    <col min="8150" max="8150" width="7.7109375" style="383" customWidth="1"/>
    <col min="8151" max="8151" width="12.140625" style="383" customWidth="1"/>
    <col min="8152" max="8152" width="11.5703125" style="383" customWidth="1"/>
    <col min="8153" max="8153" width="3.5703125" style="383" customWidth="1"/>
    <col min="8154" max="8154" width="8.28515625" style="383" customWidth="1"/>
    <col min="8155" max="8155" width="7.7109375" style="383" customWidth="1"/>
    <col min="8156" max="8156" width="12.140625" style="383" customWidth="1"/>
    <col min="8157" max="8157" width="11.5703125" style="383" customWidth="1"/>
    <col min="8158" max="8158" width="3.5703125" style="383" customWidth="1"/>
    <col min="8159" max="8159" width="8.28515625" style="383" customWidth="1"/>
    <col min="8160" max="8160" width="7.7109375" style="383" customWidth="1"/>
    <col min="8161" max="8161" width="12.140625" style="383" customWidth="1"/>
    <col min="8162" max="8162" width="11.5703125" style="383" customWidth="1"/>
    <col min="8163" max="8163" width="3.5703125" style="383" customWidth="1"/>
    <col min="8164" max="8164" width="8.28515625" style="383" customWidth="1"/>
    <col min="8165" max="8165" width="7.7109375" style="383" customWidth="1"/>
    <col min="8166" max="8166" width="12.140625" style="383" customWidth="1"/>
    <col min="8167" max="8167" width="11.5703125" style="383" customWidth="1"/>
    <col min="8168" max="8168" width="3.5703125" style="383" customWidth="1"/>
    <col min="8169" max="8169" width="8.28515625" style="383" customWidth="1"/>
    <col min="8170" max="8170" width="7.7109375" style="383" customWidth="1"/>
    <col min="8171" max="8171" width="12.140625" style="383" customWidth="1"/>
    <col min="8172" max="8172" width="11.5703125" style="383" customWidth="1"/>
    <col min="8173" max="8173" width="3.5703125" style="383" customWidth="1"/>
    <col min="8174" max="8174" width="8.28515625" style="383" customWidth="1"/>
    <col min="8175" max="8175" width="7.7109375" style="383" customWidth="1"/>
    <col min="8176" max="8176" width="12.140625" style="383" customWidth="1"/>
    <col min="8177" max="8177" width="11.5703125" style="383" customWidth="1"/>
    <col min="8178" max="8178" width="3.5703125" style="383" customWidth="1"/>
    <col min="8179" max="8179" width="8.28515625" style="383" customWidth="1"/>
    <col min="8180" max="8180" width="7.7109375" style="383" customWidth="1"/>
    <col min="8181" max="8181" width="12.140625" style="383" customWidth="1"/>
    <col min="8182" max="8182" width="11.5703125" style="383" customWidth="1"/>
    <col min="8183" max="8183" width="3.5703125" style="383" customWidth="1"/>
    <col min="8184" max="8184" width="8.28515625" style="383" customWidth="1"/>
    <col min="8185" max="8185" width="7.7109375" style="383" customWidth="1"/>
    <col min="8186" max="8186" width="12.140625" style="383" customWidth="1"/>
    <col min="8187" max="8187" width="11.5703125" style="383" customWidth="1"/>
    <col min="8188" max="8191" width="11.42578125" style="383"/>
    <col min="8192" max="8192" width="0" style="383" hidden="1" customWidth="1"/>
    <col min="8193" max="8193" width="6.140625" style="383" customWidth="1"/>
    <col min="8194" max="8194" width="4.7109375" style="383" customWidth="1"/>
    <col min="8195" max="8196" width="6.5703125" style="383" customWidth="1"/>
    <col min="8197" max="8197" width="5.28515625" style="383" customWidth="1"/>
    <col min="8198" max="8199" width="7.7109375" style="383" customWidth="1"/>
    <col min="8200" max="8200" width="11.5703125" style="383" customWidth="1"/>
    <col min="8201" max="8201" width="6.85546875" style="383" customWidth="1"/>
    <col min="8202" max="8202" width="54.5703125" style="383" customWidth="1"/>
    <col min="8203" max="8203" width="7.140625" style="383" customWidth="1"/>
    <col min="8204" max="8205" width="7" style="383" customWidth="1"/>
    <col min="8206" max="8206" width="7.5703125" style="383" customWidth="1"/>
    <col min="8207" max="8207" width="7.85546875" style="383" customWidth="1"/>
    <col min="8208" max="8208" width="18" style="383" customWidth="1"/>
    <col min="8209" max="8209" width="4.140625" style="383" customWidth="1"/>
    <col min="8210" max="8210" width="8.85546875" style="383" customWidth="1"/>
    <col min="8211" max="8211" width="10.28515625" style="383" customWidth="1"/>
    <col min="8212" max="8212" width="12" style="383" customWidth="1"/>
    <col min="8213" max="8213" width="10.85546875" style="383" customWidth="1"/>
    <col min="8214" max="8214" width="4.140625" style="383" customWidth="1"/>
    <col min="8215" max="8215" width="8.42578125" style="383" customWidth="1"/>
    <col min="8216" max="8216" width="8.140625" style="383" customWidth="1"/>
    <col min="8217" max="8217" width="12" style="383" customWidth="1"/>
    <col min="8218" max="8218" width="11.42578125" style="383"/>
    <col min="8219" max="8219" width="4.28515625" style="383" customWidth="1"/>
    <col min="8220" max="8220" width="7.28515625" style="383" bestFit="1" customWidth="1"/>
    <col min="8221" max="8221" width="9.28515625" style="383" bestFit="1" customWidth="1"/>
    <col min="8222" max="8223" width="11.7109375" style="383" customWidth="1"/>
    <col min="8224" max="8224" width="4.140625" style="383" customWidth="1"/>
    <col min="8225" max="8225" width="7.28515625" style="383" bestFit="1" customWidth="1"/>
    <col min="8226" max="8226" width="9.28515625" style="383" customWidth="1"/>
    <col min="8227" max="8228" width="12" style="383" customWidth="1"/>
    <col min="8229" max="8229" width="4.140625" style="383" customWidth="1"/>
    <col min="8230" max="8231" width="8.28515625" style="383" customWidth="1"/>
    <col min="8232" max="8232" width="12" style="383" customWidth="1"/>
    <col min="8233" max="8233" width="11.42578125" style="383"/>
    <col min="8234" max="8234" width="4.140625" style="383" customWidth="1"/>
    <col min="8235" max="8235" width="8.42578125" style="383" customWidth="1"/>
    <col min="8236" max="8236" width="8.140625" style="383" customWidth="1"/>
    <col min="8237" max="8237" width="12" style="383" customWidth="1"/>
    <col min="8238" max="8238" width="11.42578125" style="383"/>
    <col min="8239" max="8239" width="4" style="383" customWidth="1"/>
    <col min="8240" max="8240" width="8.85546875" style="383" customWidth="1"/>
    <col min="8241" max="8241" width="8.140625" style="383" customWidth="1"/>
    <col min="8242" max="8242" width="12.140625" style="383" customWidth="1"/>
    <col min="8243" max="8243" width="11.28515625" style="383" customWidth="1"/>
    <col min="8244" max="8244" width="4.28515625" style="383" customWidth="1"/>
    <col min="8245" max="8245" width="8.5703125" style="383" customWidth="1"/>
    <col min="8246" max="8246" width="8" style="383" customWidth="1"/>
    <col min="8247" max="8247" width="11.85546875" style="383" customWidth="1"/>
    <col min="8248" max="8248" width="10.5703125" style="383" customWidth="1"/>
    <col min="8249" max="8249" width="4" style="383" customWidth="1"/>
    <col min="8250" max="8250" width="8.85546875" style="383" bestFit="1" customWidth="1"/>
    <col min="8251" max="8251" width="8.140625" style="383" customWidth="1"/>
    <col min="8252" max="8252" width="12" style="383" customWidth="1"/>
    <col min="8253" max="8253" width="10.5703125" style="383" customWidth="1"/>
    <col min="8254" max="8254" width="3.5703125" style="383" customWidth="1"/>
    <col min="8255" max="8255" width="8.28515625" style="383" customWidth="1"/>
    <col min="8256" max="8256" width="8.7109375" style="383" customWidth="1"/>
    <col min="8257" max="8257" width="12.140625" style="383" customWidth="1"/>
    <col min="8258" max="8258" width="11" style="383" customWidth="1"/>
    <col min="8259" max="8259" width="3.5703125" style="383" customWidth="1"/>
    <col min="8260" max="8260" width="8.5703125" style="383" customWidth="1"/>
    <col min="8261" max="8261" width="7.85546875" style="383" customWidth="1"/>
    <col min="8262" max="8262" width="12.140625" style="383" customWidth="1"/>
    <col min="8263" max="8263" width="11.85546875" style="383" customWidth="1"/>
    <col min="8264" max="8264" width="3.5703125" style="383" customWidth="1"/>
    <col min="8265" max="8265" width="8.42578125" style="383" customWidth="1"/>
    <col min="8266" max="8266" width="7.85546875" style="383" customWidth="1"/>
    <col min="8267" max="8267" width="12.140625" style="383" customWidth="1"/>
    <col min="8268" max="8268" width="12" style="383" customWidth="1"/>
    <col min="8269" max="8269" width="3.5703125" style="383" customWidth="1"/>
    <col min="8270" max="8270" width="8.42578125" style="383" customWidth="1"/>
    <col min="8271" max="8271" width="9" style="383" customWidth="1"/>
    <col min="8272" max="8272" width="12.140625" style="383" customWidth="1"/>
    <col min="8273" max="8273" width="11.85546875" style="383" customWidth="1"/>
    <col min="8274" max="8274" width="3.5703125" style="383" customWidth="1"/>
    <col min="8275" max="8275" width="9" style="383" customWidth="1"/>
    <col min="8276" max="8276" width="8.140625" style="383" customWidth="1"/>
    <col min="8277" max="8277" width="12.140625" style="383" customWidth="1"/>
    <col min="8278" max="8278" width="11.5703125" style="383" customWidth="1"/>
    <col min="8279" max="8279" width="3.5703125" style="383" customWidth="1"/>
    <col min="8280" max="8280" width="8.42578125" style="383" customWidth="1"/>
    <col min="8281" max="8281" width="8.5703125" style="383" customWidth="1"/>
    <col min="8282" max="8282" width="12.140625" style="383" customWidth="1"/>
    <col min="8283" max="8283" width="12.42578125" style="383" customWidth="1"/>
    <col min="8284" max="8284" width="3.5703125" style="383" customWidth="1"/>
    <col min="8285" max="8285" width="8" style="383" customWidth="1"/>
    <col min="8286" max="8286" width="8.140625" style="383" customWidth="1"/>
    <col min="8287" max="8287" width="12.140625" style="383" customWidth="1"/>
    <col min="8288" max="8288" width="11.5703125" style="383" customWidth="1"/>
    <col min="8289" max="8289" width="3.5703125" style="383" customWidth="1"/>
    <col min="8290" max="8290" width="8.85546875" style="383" customWidth="1"/>
    <col min="8291" max="8291" width="8.140625" style="383" customWidth="1"/>
    <col min="8292" max="8292" width="12.140625" style="383" customWidth="1"/>
    <col min="8293" max="8293" width="11.5703125" style="383" customWidth="1"/>
    <col min="8294" max="8294" width="3.5703125" style="383" customWidth="1"/>
    <col min="8295" max="8295" width="9.140625" style="383" customWidth="1"/>
    <col min="8296" max="8296" width="8.5703125" style="383" customWidth="1"/>
    <col min="8297" max="8297" width="12.140625" style="383" customWidth="1"/>
    <col min="8298" max="8298" width="11.42578125" style="383"/>
    <col min="8299" max="8299" width="3.5703125" style="383" customWidth="1"/>
    <col min="8300" max="8300" width="9.140625" style="383" customWidth="1"/>
    <col min="8301" max="8301" width="8.28515625" style="383" customWidth="1"/>
    <col min="8302" max="8302" width="12.140625" style="383" customWidth="1"/>
    <col min="8303" max="8303" width="12.28515625" style="383" customWidth="1"/>
    <col min="8304" max="8304" width="3.5703125" style="383" customWidth="1"/>
    <col min="8305" max="8305" width="9" style="383" customWidth="1"/>
    <col min="8306" max="8306" width="7.85546875" style="383" customWidth="1"/>
    <col min="8307" max="8307" width="12.140625" style="383" customWidth="1"/>
    <col min="8308" max="8308" width="11.85546875" style="383" customWidth="1"/>
    <col min="8309" max="8309" width="3.5703125" style="383" customWidth="1"/>
    <col min="8310" max="8310" width="9" style="383" customWidth="1"/>
    <col min="8311" max="8311" width="8.28515625" style="383" customWidth="1"/>
    <col min="8312" max="8312" width="12.140625" style="383" customWidth="1"/>
    <col min="8313" max="8313" width="12" style="383" customWidth="1"/>
    <col min="8314" max="8314" width="3.5703125" style="383" customWidth="1"/>
    <col min="8315" max="8315" width="8.28515625" style="383" customWidth="1"/>
    <col min="8316" max="8316" width="8.140625" style="383" customWidth="1"/>
    <col min="8317" max="8317" width="12.140625" style="383" customWidth="1"/>
    <col min="8318" max="8318" width="11.5703125" style="383" customWidth="1"/>
    <col min="8319" max="8319" width="3.5703125" style="383" customWidth="1"/>
    <col min="8320" max="8321" width="8.28515625" style="383" customWidth="1"/>
    <col min="8322" max="8322" width="12.140625" style="383" customWidth="1"/>
    <col min="8323" max="8323" width="11.5703125" style="383" customWidth="1"/>
    <col min="8324" max="8324" width="3.5703125" style="383" customWidth="1"/>
    <col min="8325" max="8326" width="8.28515625" style="383" customWidth="1"/>
    <col min="8327" max="8327" width="12.140625" style="383" customWidth="1"/>
    <col min="8328" max="8328" width="11.5703125" style="383" customWidth="1"/>
    <col min="8329" max="8329" width="3.5703125" style="383" customWidth="1"/>
    <col min="8330" max="8330" width="8.28515625" style="383" customWidth="1"/>
    <col min="8331" max="8331" width="8.140625" style="383" customWidth="1"/>
    <col min="8332" max="8332" width="12.140625" style="383" customWidth="1"/>
    <col min="8333" max="8333" width="11.5703125" style="383" customWidth="1"/>
    <col min="8334" max="8334" width="3.5703125" style="383" customWidth="1"/>
    <col min="8335" max="8336" width="8.28515625" style="383" customWidth="1"/>
    <col min="8337" max="8337" width="12.140625" style="383" customWidth="1"/>
    <col min="8338" max="8338" width="11.5703125" style="383" customWidth="1"/>
    <col min="8339" max="8339" width="3.5703125" style="383" customWidth="1"/>
    <col min="8340" max="8340" width="8.28515625" style="383" customWidth="1"/>
    <col min="8341" max="8341" width="7.85546875" style="383" customWidth="1"/>
    <col min="8342" max="8342" width="12.140625" style="383" customWidth="1"/>
    <col min="8343" max="8343" width="11.5703125" style="383" customWidth="1"/>
    <col min="8344" max="8344" width="3.5703125" style="383" customWidth="1"/>
    <col min="8345" max="8345" width="8.28515625" style="383" customWidth="1"/>
    <col min="8346" max="8346" width="8.5703125" style="383" customWidth="1"/>
    <col min="8347" max="8347" width="12.140625" style="383" customWidth="1"/>
    <col min="8348" max="8348" width="11.5703125" style="383" customWidth="1"/>
    <col min="8349" max="8349" width="3.5703125" style="383" customWidth="1"/>
    <col min="8350" max="8350" width="8.28515625" style="383" customWidth="1"/>
    <col min="8351" max="8351" width="8.5703125" style="383" customWidth="1"/>
    <col min="8352" max="8352" width="12.140625" style="383" customWidth="1"/>
    <col min="8353" max="8353" width="11.5703125" style="383" customWidth="1"/>
    <col min="8354" max="8354" width="3.5703125" style="383" customWidth="1"/>
    <col min="8355" max="8355" width="8.28515625" style="383" customWidth="1"/>
    <col min="8356" max="8356" width="8.140625" style="383" customWidth="1"/>
    <col min="8357" max="8357" width="12.140625" style="383" customWidth="1"/>
    <col min="8358" max="8358" width="11.5703125" style="383" customWidth="1"/>
    <col min="8359" max="8359" width="3.5703125" style="383" customWidth="1"/>
    <col min="8360" max="8360" width="8.28515625" style="383" customWidth="1"/>
    <col min="8361" max="8361" width="7.7109375" style="383" customWidth="1"/>
    <col min="8362" max="8362" width="12.140625" style="383" customWidth="1"/>
    <col min="8363" max="8363" width="11.5703125" style="383" customWidth="1"/>
    <col min="8364" max="8364" width="3.5703125" style="383" customWidth="1"/>
    <col min="8365" max="8365" width="8.28515625" style="383" customWidth="1"/>
    <col min="8366" max="8366" width="7.7109375" style="383" customWidth="1"/>
    <col min="8367" max="8367" width="12.140625" style="383" customWidth="1"/>
    <col min="8368" max="8368" width="11.5703125" style="383" customWidth="1"/>
    <col min="8369" max="8369" width="3.5703125" style="383" customWidth="1"/>
    <col min="8370" max="8370" width="8.28515625" style="383" customWidth="1"/>
    <col min="8371" max="8371" width="7.7109375" style="383" customWidth="1"/>
    <col min="8372" max="8372" width="12.140625" style="383" customWidth="1"/>
    <col min="8373" max="8373" width="11.5703125" style="383" customWidth="1"/>
    <col min="8374" max="8374" width="3.5703125" style="383" customWidth="1"/>
    <col min="8375" max="8375" width="8.28515625" style="383" customWidth="1"/>
    <col min="8376" max="8376" width="7.7109375" style="383" customWidth="1"/>
    <col min="8377" max="8377" width="12.140625" style="383" customWidth="1"/>
    <col min="8378" max="8378" width="11.5703125" style="383" customWidth="1"/>
    <col min="8379" max="8379" width="3.5703125" style="383" customWidth="1"/>
    <col min="8380" max="8380" width="8.28515625" style="383" customWidth="1"/>
    <col min="8381" max="8381" width="7.7109375" style="383" customWidth="1"/>
    <col min="8382" max="8382" width="12.140625" style="383" customWidth="1"/>
    <col min="8383" max="8383" width="11.5703125" style="383" customWidth="1"/>
    <col min="8384" max="8384" width="3.5703125" style="383" customWidth="1"/>
    <col min="8385" max="8385" width="8.28515625" style="383" customWidth="1"/>
    <col min="8386" max="8386" width="7.7109375" style="383" customWidth="1"/>
    <col min="8387" max="8387" width="12.140625" style="383" customWidth="1"/>
    <col min="8388" max="8388" width="11.5703125" style="383" customWidth="1"/>
    <col min="8389" max="8389" width="3.5703125" style="383" customWidth="1"/>
    <col min="8390" max="8390" width="8.28515625" style="383" customWidth="1"/>
    <col min="8391" max="8391" width="7.7109375" style="383" customWidth="1"/>
    <col min="8392" max="8392" width="12.140625" style="383" customWidth="1"/>
    <col min="8393" max="8393" width="11.5703125" style="383" customWidth="1"/>
    <col min="8394" max="8394" width="3.5703125" style="383" customWidth="1"/>
    <col min="8395" max="8395" width="8.28515625" style="383" customWidth="1"/>
    <col min="8396" max="8396" width="7.7109375" style="383" customWidth="1"/>
    <col min="8397" max="8397" width="12.140625" style="383" customWidth="1"/>
    <col min="8398" max="8398" width="11.5703125" style="383" customWidth="1"/>
    <col min="8399" max="8399" width="3.5703125" style="383" customWidth="1"/>
    <col min="8400" max="8400" width="8.28515625" style="383" customWidth="1"/>
    <col min="8401" max="8401" width="7.7109375" style="383" customWidth="1"/>
    <col min="8402" max="8402" width="12.140625" style="383" customWidth="1"/>
    <col min="8403" max="8403" width="11.5703125" style="383" customWidth="1"/>
    <col min="8404" max="8404" width="3.5703125" style="383" customWidth="1"/>
    <col min="8405" max="8405" width="8.28515625" style="383" customWidth="1"/>
    <col min="8406" max="8406" width="7.7109375" style="383" customWidth="1"/>
    <col min="8407" max="8407" width="12.140625" style="383" customWidth="1"/>
    <col min="8408" max="8408" width="11.5703125" style="383" customWidth="1"/>
    <col min="8409" max="8409" width="3.5703125" style="383" customWidth="1"/>
    <col min="8410" max="8410" width="8.28515625" style="383" customWidth="1"/>
    <col min="8411" max="8411" width="7.7109375" style="383" customWidth="1"/>
    <col min="8412" max="8412" width="12.140625" style="383" customWidth="1"/>
    <col min="8413" max="8413" width="11.5703125" style="383" customWidth="1"/>
    <col min="8414" max="8414" width="3.5703125" style="383" customWidth="1"/>
    <col min="8415" max="8415" width="8.28515625" style="383" customWidth="1"/>
    <col min="8416" max="8416" width="7.7109375" style="383" customWidth="1"/>
    <col min="8417" max="8417" width="12.140625" style="383" customWidth="1"/>
    <col min="8418" max="8418" width="11.5703125" style="383" customWidth="1"/>
    <col min="8419" max="8419" width="3.5703125" style="383" customWidth="1"/>
    <col min="8420" max="8420" width="8.28515625" style="383" customWidth="1"/>
    <col min="8421" max="8421" width="7.7109375" style="383" customWidth="1"/>
    <col min="8422" max="8422" width="12.140625" style="383" customWidth="1"/>
    <col min="8423" max="8423" width="11.5703125" style="383" customWidth="1"/>
    <col min="8424" max="8424" width="3.5703125" style="383" customWidth="1"/>
    <col min="8425" max="8425" width="8.28515625" style="383" customWidth="1"/>
    <col min="8426" max="8426" width="7.7109375" style="383" customWidth="1"/>
    <col min="8427" max="8427" width="12.140625" style="383" customWidth="1"/>
    <col min="8428" max="8428" width="11.5703125" style="383" customWidth="1"/>
    <col min="8429" max="8429" width="3.5703125" style="383" customWidth="1"/>
    <col min="8430" max="8430" width="8.28515625" style="383" customWidth="1"/>
    <col min="8431" max="8431" width="7.7109375" style="383" customWidth="1"/>
    <col min="8432" max="8432" width="12.140625" style="383" customWidth="1"/>
    <col min="8433" max="8433" width="11.5703125" style="383" customWidth="1"/>
    <col min="8434" max="8434" width="3.5703125" style="383" customWidth="1"/>
    <col min="8435" max="8435" width="8.28515625" style="383" customWidth="1"/>
    <col min="8436" max="8436" width="7.7109375" style="383" customWidth="1"/>
    <col min="8437" max="8437" width="12.140625" style="383" customWidth="1"/>
    <col min="8438" max="8438" width="11.5703125" style="383" customWidth="1"/>
    <col min="8439" max="8439" width="3.5703125" style="383" customWidth="1"/>
    <col min="8440" max="8440" width="8.28515625" style="383" customWidth="1"/>
    <col min="8441" max="8441" width="7.7109375" style="383" customWidth="1"/>
    <col min="8442" max="8442" width="12.140625" style="383" customWidth="1"/>
    <col min="8443" max="8443" width="11.5703125" style="383" customWidth="1"/>
    <col min="8444" max="8447" width="11.42578125" style="383"/>
    <col min="8448" max="8448" width="0" style="383" hidden="1" customWidth="1"/>
    <col min="8449" max="8449" width="6.140625" style="383" customWidth="1"/>
    <col min="8450" max="8450" width="4.7109375" style="383" customWidth="1"/>
    <col min="8451" max="8452" width="6.5703125" style="383" customWidth="1"/>
    <col min="8453" max="8453" width="5.28515625" style="383" customWidth="1"/>
    <col min="8454" max="8455" width="7.7109375" style="383" customWidth="1"/>
    <col min="8456" max="8456" width="11.5703125" style="383" customWidth="1"/>
    <col min="8457" max="8457" width="6.85546875" style="383" customWidth="1"/>
    <col min="8458" max="8458" width="54.5703125" style="383" customWidth="1"/>
    <col min="8459" max="8459" width="7.140625" style="383" customWidth="1"/>
    <col min="8460" max="8461" width="7" style="383" customWidth="1"/>
    <col min="8462" max="8462" width="7.5703125" style="383" customWidth="1"/>
    <col min="8463" max="8463" width="7.85546875" style="383" customWidth="1"/>
    <col min="8464" max="8464" width="18" style="383" customWidth="1"/>
    <col min="8465" max="8465" width="4.140625" style="383" customWidth="1"/>
    <col min="8466" max="8466" width="8.85546875" style="383" customWidth="1"/>
    <col min="8467" max="8467" width="10.28515625" style="383" customWidth="1"/>
    <col min="8468" max="8468" width="12" style="383" customWidth="1"/>
    <col min="8469" max="8469" width="10.85546875" style="383" customWidth="1"/>
    <col min="8470" max="8470" width="4.140625" style="383" customWidth="1"/>
    <col min="8471" max="8471" width="8.42578125" style="383" customWidth="1"/>
    <col min="8472" max="8472" width="8.140625" style="383" customWidth="1"/>
    <col min="8473" max="8473" width="12" style="383" customWidth="1"/>
    <col min="8474" max="8474" width="11.42578125" style="383"/>
    <col min="8475" max="8475" width="4.28515625" style="383" customWidth="1"/>
    <col min="8476" max="8476" width="7.28515625" style="383" bestFit="1" customWidth="1"/>
    <col min="8477" max="8477" width="9.28515625" style="383" bestFit="1" customWidth="1"/>
    <col min="8478" max="8479" width="11.7109375" style="383" customWidth="1"/>
    <col min="8480" max="8480" width="4.140625" style="383" customWidth="1"/>
    <col min="8481" max="8481" width="7.28515625" style="383" bestFit="1" customWidth="1"/>
    <col min="8482" max="8482" width="9.28515625" style="383" customWidth="1"/>
    <col min="8483" max="8484" width="12" style="383" customWidth="1"/>
    <col min="8485" max="8485" width="4.140625" style="383" customWidth="1"/>
    <col min="8486" max="8487" width="8.28515625" style="383" customWidth="1"/>
    <col min="8488" max="8488" width="12" style="383" customWidth="1"/>
    <col min="8489" max="8489" width="11.42578125" style="383"/>
    <col min="8490" max="8490" width="4.140625" style="383" customWidth="1"/>
    <col min="8491" max="8491" width="8.42578125" style="383" customWidth="1"/>
    <col min="8492" max="8492" width="8.140625" style="383" customWidth="1"/>
    <col min="8493" max="8493" width="12" style="383" customWidth="1"/>
    <col min="8494" max="8494" width="11.42578125" style="383"/>
    <col min="8495" max="8495" width="4" style="383" customWidth="1"/>
    <col min="8496" max="8496" width="8.85546875" style="383" customWidth="1"/>
    <col min="8497" max="8497" width="8.140625" style="383" customWidth="1"/>
    <col min="8498" max="8498" width="12.140625" style="383" customWidth="1"/>
    <col min="8499" max="8499" width="11.28515625" style="383" customWidth="1"/>
    <col min="8500" max="8500" width="4.28515625" style="383" customWidth="1"/>
    <col min="8501" max="8501" width="8.5703125" style="383" customWidth="1"/>
    <col min="8502" max="8502" width="8" style="383" customWidth="1"/>
    <col min="8503" max="8503" width="11.85546875" style="383" customWidth="1"/>
    <col min="8504" max="8504" width="10.5703125" style="383" customWidth="1"/>
    <col min="8505" max="8505" width="4" style="383" customWidth="1"/>
    <col min="8506" max="8506" width="8.85546875" style="383" bestFit="1" customWidth="1"/>
    <col min="8507" max="8507" width="8.140625" style="383" customWidth="1"/>
    <col min="8508" max="8508" width="12" style="383" customWidth="1"/>
    <col min="8509" max="8509" width="10.5703125" style="383" customWidth="1"/>
    <col min="8510" max="8510" width="3.5703125" style="383" customWidth="1"/>
    <col min="8511" max="8511" width="8.28515625" style="383" customWidth="1"/>
    <col min="8512" max="8512" width="8.7109375" style="383" customWidth="1"/>
    <col min="8513" max="8513" width="12.140625" style="383" customWidth="1"/>
    <col min="8514" max="8514" width="11" style="383" customWidth="1"/>
    <col min="8515" max="8515" width="3.5703125" style="383" customWidth="1"/>
    <col min="8516" max="8516" width="8.5703125" style="383" customWidth="1"/>
    <col min="8517" max="8517" width="7.85546875" style="383" customWidth="1"/>
    <col min="8518" max="8518" width="12.140625" style="383" customWidth="1"/>
    <col min="8519" max="8519" width="11.85546875" style="383" customWidth="1"/>
    <col min="8520" max="8520" width="3.5703125" style="383" customWidth="1"/>
    <col min="8521" max="8521" width="8.42578125" style="383" customWidth="1"/>
    <col min="8522" max="8522" width="7.85546875" style="383" customWidth="1"/>
    <col min="8523" max="8523" width="12.140625" style="383" customWidth="1"/>
    <col min="8524" max="8524" width="12" style="383" customWidth="1"/>
    <col min="8525" max="8525" width="3.5703125" style="383" customWidth="1"/>
    <col min="8526" max="8526" width="8.42578125" style="383" customWidth="1"/>
    <col min="8527" max="8527" width="9" style="383" customWidth="1"/>
    <col min="8528" max="8528" width="12.140625" style="383" customWidth="1"/>
    <col min="8529" max="8529" width="11.85546875" style="383" customWidth="1"/>
    <col min="8530" max="8530" width="3.5703125" style="383" customWidth="1"/>
    <col min="8531" max="8531" width="9" style="383" customWidth="1"/>
    <col min="8532" max="8532" width="8.140625" style="383" customWidth="1"/>
    <col min="8533" max="8533" width="12.140625" style="383" customWidth="1"/>
    <col min="8534" max="8534" width="11.5703125" style="383" customWidth="1"/>
    <col min="8535" max="8535" width="3.5703125" style="383" customWidth="1"/>
    <col min="8536" max="8536" width="8.42578125" style="383" customWidth="1"/>
    <col min="8537" max="8537" width="8.5703125" style="383" customWidth="1"/>
    <col min="8538" max="8538" width="12.140625" style="383" customWidth="1"/>
    <col min="8539" max="8539" width="12.42578125" style="383" customWidth="1"/>
    <col min="8540" max="8540" width="3.5703125" style="383" customWidth="1"/>
    <col min="8541" max="8541" width="8" style="383" customWidth="1"/>
    <col min="8542" max="8542" width="8.140625" style="383" customWidth="1"/>
    <col min="8543" max="8543" width="12.140625" style="383" customWidth="1"/>
    <col min="8544" max="8544" width="11.5703125" style="383" customWidth="1"/>
    <col min="8545" max="8545" width="3.5703125" style="383" customWidth="1"/>
    <col min="8546" max="8546" width="8.85546875" style="383" customWidth="1"/>
    <col min="8547" max="8547" width="8.140625" style="383" customWidth="1"/>
    <col min="8548" max="8548" width="12.140625" style="383" customWidth="1"/>
    <col min="8549" max="8549" width="11.5703125" style="383" customWidth="1"/>
    <col min="8550" max="8550" width="3.5703125" style="383" customWidth="1"/>
    <col min="8551" max="8551" width="9.140625" style="383" customWidth="1"/>
    <col min="8552" max="8552" width="8.5703125" style="383" customWidth="1"/>
    <col min="8553" max="8553" width="12.140625" style="383" customWidth="1"/>
    <col min="8554" max="8554" width="11.42578125" style="383"/>
    <col min="8555" max="8555" width="3.5703125" style="383" customWidth="1"/>
    <col min="8556" max="8556" width="9.140625" style="383" customWidth="1"/>
    <col min="8557" max="8557" width="8.28515625" style="383" customWidth="1"/>
    <col min="8558" max="8558" width="12.140625" style="383" customWidth="1"/>
    <col min="8559" max="8559" width="12.28515625" style="383" customWidth="1"/>
    <col min="8560" max="8560" width="3.5703125" style="383" customWidth="1"/>
    <col min="8561" max="8561" width="9" style="383" customWidth="1"/>
    <col min="8562" max="8562" width="7.85546875" style="383" customWidth="1"/>
    <col min="8563" max="8563" width="12.140625" style="383" customWidth="1"/>
    <col min="8564" max="8564" width="11.85546875" style="383" customWidth="1"/>
    <col min="8565" max="8565" width="3.5703125" style="383" customWidth="1"/>
    <col min="8566" max="8566" width="9" style="383" customWidth="1"/>
    <col min="8567" max="8567" width="8.28515625" style="383" customWidth="1"/>
    <col min="8568" max="8568" width="12.140625" style="383" customWidth="1"/>
    <col min="8569" max="8569" width="12" style="383" customWidth="1"/>
    <col min="8570" max="8570" width="3.5703125" style="383" customWidth="1"/>
    <col min="8571" max="8571" width="8.28515625" style="383" customWidth="1"/>
    <col min="8572" max="8572" width="8.140625" style="383" customWidth="1"/>
    <col min="8573" max="8573" width="12.140625" style="383" customWidth="1"/>
    <col min="8574" max="8574" width="11.5703125" style="383" customWidth="1"/>
    <col min="8575" max="8575" width="3.5703125" style="383" customWidth="1"/>
    <col min="8576" max="8577" width="8.28515625" style="383" customWidth="1"/>
    <col min="8578" max="8578" width="12.140625" style="383" customWidth="1"/>
    <col min="8579" max="8579" width="11.5703125" style="383" customWidth="1"/>
    <col min="8580" max="8580" width="3.5703125" style="383" customWidth="1"/>
    <col min="8581" max="8582" width="8.28515625" style="383" customWidth="1"/>
    <col min="8583" max="8583" width="12.140625" style="383" customWidth="1"/>
    <col min="8584" max="8584" width="11.5703125" style="383" customWidth="1"/>
    <col min="8585" max="8585" width="3.5703125" style="383" customWidth="1"/>
    <col min="8586" max="8586" width="8.28515625" style="383" customWidth="1"/>
    <col min="8587" max="8587" width="8.140625" style="383" customWidth="1"/>
    <col min="8588" max="8588" width="12.140625" style="383" customWidth="1"/>
    <col min="8589" max="8589" width="11.5703125" style="383" customWidth="1"/>
    <col min="8590" max="8590" width="3.5703125" style="383" customWidth="1"/>
    <col min="8591" max="8592" width="8.28515625" style="383" customWidth="1"/>
    <col min="8593" max="8593" width="12.140625" style="383" customWidth="1"/>
    <col min="8594" max="8594" width="11.5703125" style="383" customWidth="1"/>
    <col min="8595" max="8595" width="3.5703125" style="383" customWidth="1"/>
    <col min="8596" max="8596" width="8.28515625" style="383" customWidth="1"/>
    <col min="8597" max="8597" width="7.85546875" style="383" customWidth="1"/>
    <col min="8598" max="8598" width="12.140625" style="383" customWidth="1"/>
    <col min="8599" max="8599" width="11.5703125" style="383" customWidth="1"/>
    <col min="8600" max="8600" width="3.5703125" style="383" customWidth="1"/>
    <col min="8601" max="8601" width="8.28515625" style="383" customWidth="1"/>
    <col min="8602" max="8602" width="8.5703125" style="383" customWidth="1"/>
    <col min="8603" max="8603" width="12.140625" style="383" customWidth="1"/>
    <col min="8604" max="8604" width="11.5703125" style="383" customWidth="1"/>
    <col min="8605" max="8605" width="3.5703125" style="383" customWidth="1"/>
    <col min="8606" max="8606" width="8.28515625" style="383" customWidth="1"/>
    <col min="8607" max="8607" width="8.5703125" style="383" customWidth="1"/>
    <col min="8608" max="8608" width="12.140625" style="383" customWidth="1"/>
    <col min="8609" max="8609" width="11.5703125" style="383" customWidth="1"/>
    <col min="8610" max="8610" width="3.5703125" style="383" customWidth="1"/>
    <col min="8611" max="8611" width="8.28515625" style="383" customWidth="1"/>
    <col min="8612" max="8612" width="8.140625" style="383" customWidth="1"/>
    <col min="8613" max="8613" width="12.140625" style="383" customWidth="1"/>
    <col min="8614" max="8614" width="11.5703125" style="383" customWidth="1"/>
    <col min="8615" max="8615" width="3.5703125" style="383" customWidth="1"/>
    <col min="8616" max="8616" width="8.28515625" style="383" customWidth="1"/>
    <col min="8617" max="8617" width="7.7109375" style="383" customWidth="1"/>
    <col min="8618" max="8618" width="12.140625" style="383" customWidth="1"/>
    <col min="8619" max="8619" width="11.5703125" style="383" customWidth="1"/>
    <col min="8620" max="8620" width="3.5703125" style="383" customWidth="1"/>
    <col min="8621" max="8621" width="8.28515625" style="383" customWidth="1"/>
    <col min="8622" max="8622" width="7.7109375" style="383" customWidth="1"/>
    <col min="8623" max="8623" width="12.140625" style="383" customWidth="1"/>
    <col min="8624" max="8624" width="11.5703125" style="383" customWidth="1"/>
    <col min="8625" max="8625" width="3.5703125" style="383" customWidth="1"/>
    <col min="8626" max="8626" width="8.28515625" style="383" customWidth="1"/>
    <col min="8627" max="8627" width="7.7109375" style="383" customWidth="1"/>
    <col min="8628" max="8628" width="12.140625" style="383" customWidth="1"/>
    <col min="8629" max="8629" width="11.5703125" style="383" customWidth="1"/>
    <col min="8630" max="8630" width="3.5703125" style="383" customWidth="1"/>
    <col min="8631" max="8631" width="8.28515625" style="383" customWidth="1"/>
    <col min="8632" max="8632" width="7.7109375" style="383" customWidth="1"/>
    <col min="8633" max="8633" width="12.140625" style="383" customWidth="1"/>
    <col min="8634" max="8634" width="11.5703125" style="383" customWidth="1"/>
    <col min="8635" max="8635" width="3.5703125" style="383" customWidth="1"/>
    <col min="8636" max="8636" width="8.28515625" style="383" customWidth="1"/>
    <col min="8637" max="8637" width="7.7109375" style="383" customWidth="1"/>
    <col min="8638" max="8638" width="12.140625" style="383" customWidth="1"/>
    <col min="8639" max="8639" width="11.5703125" style="383" customWidth="1"/>
    <col min="8640" max="8640" width="3.5703125" style="383" customWidth="1"/>
    <col min="8641" max="8641" width="8.28515625" style="383" customWidth="1"/>
    <col min="8642" max="8642" width="7.7109375" style="383" customWidth="1"/>
    <col min="8643" max="8643" width="12.140625" style="383" customWidth="1"/>
    <col min="8644" max="8644" width="11.5703125" style="383" customWidth="1"/>
    <col min="8645" max="8645" width="3.5703125" style="383" customWidth="1"/>
    <col min="8646" max="8646" width="8.28515625" style="383" customWidth="1"/>
    <col min="8647" max="8647" width="7.7109375" style="383" customWidth="1"/>
    <col min="8648" max="8648" width="12.140625" style="383" customWidth="1"/>
    <col min="8649" max="8649" width="11.5703125" style="383" customWidth="1"/>
    <col min="8650" max="8650" width="3.5703125" style="383" customWidth="1"/>
    <col min="8651" max="8651" width="8.28515625" style="383" customWidth="1"/>
    <col min="8652" max="8652" width="7.7109375" style="383" customWidth="1"/>
    <col min="8653" max="8653" width="12.140625" style="383" customWidth="1"/>
    <col min="8654" max="8654" width="11.5703125" style="383" customWidth="1"/>
    <col min="8655" max="8655" width="3.5703125" style="383" customWidth="1"/>
    <col min="8656" max="8656" width="8.28515625" style="383" customWidth="1"/>
    <col min="8657" max="8657" width="7.7109375" style="383" customWidth="1"/>
    <col min="8658" max="8658" width="12.140625" style="383" customWidth="1"/>
    <col min="8659" max="8659" width="11.5703125" style="383" customWidth="1"/>
    <col min="8660" max="8660" width="3.5703125" style="383" customWidth="1"/>
    <col min="8661" max="8661" width="8.28515625" style="383" customWidth="1"/>
    <col min="8662" max="8662" width="7.7109375" style="383" customWidth="1"/>
    <col min="8663" max="8663" width="12.140625" style="383" customWidth="1"/>
    <col min="8664" max="8664" width="11.5703125" style="383" customWidth="1"/>
    <col min="8665" max="8665" width="3.5703125" style="383" customWidth="1"/>
    <col min="8666" max="8666" width="8.28515625" style="383" customWidth="1"/>
    <col min="8667" max="8667" width="7.7109375" style="383" customWidth="1"/>
    <col min="8668" max="8668" width="12.140625" style="383" customWidth="1"/>
    <col min="8669" max="8669" width="11.5703125" style="383" customWidth="1"/>
    <col min="8670" max="8670" width="3.5703125" style="383" customWidth="1"/>
    <col min="8671" max="8671" width="8.28515625" style="383" customWidth="1"/>
    <col min="8672" max="8672" width="7.7109375" style="383" customWidth="1"/>
    <col min="8673" max="8673" width="12.140625" style="383" customWidth="1"/>
    <col min="8674" max="8674" width="11.5703125" style="383" customWidth="1"/>
    <col min="8675" max="8675" width="3.5703125" style="383" customWidth="1"/>
    <col min="8676" max="8676" width="8.28515625" style="383" customWidth="1"/>
    <col min="8677" max="8677" width="7.7109375" style="383" customWidth="1"/>
    <col min="8678" max="8678" width="12.140625" style="383" customWidth="1"/>
    <col min="8679" max="8679" width="11.5703125" style="383" customWidth="1"/>
    <col min="8680" max="8680" width="3.5703125" style="383" customWidth="1"/>
    <col min="8681" max="8681" width="8.28515625" style="383" customWidth="1"/>
    <col min="8682" max="8682" width="7.7109375" style="383" customWidth="1"/>
    <col min="8683" max="8683" width="12.140625" style="383" customWidth="1"/>
    <col min="8684" max="8684" width="11.5703125" style="383" customWidth="1"/>
    <col min="8685" max="8685" width="3.5703125" style="383" customWidth="1"/>
    <col min="8686" max="8686" width="8.28515625" style="383" customWidth="1"/>
    <col min="8687" max="8687" width="7.7109375" style="383" customWidth="1"/>
    <col min="8688" max="8688" width="12.140625" style="383" customWidth="1"/>
    <col min="8689" max="8689" width="11.5703125" style="383" customWidth="1"/>
    <col min="8690" max="8690" width="3.5703125" style="383" customWidth="1"/>
    <col min="8691" max="8691" width="8.28515625" style="383" customWidth="1"/>
    <col min="8692" max="8692" width="7.7109375" style="383" customWidth="1"/>
    <col min="8693" max="8693" width="12.140625" style="383" customWidth="1"/>
    <col min="8694" max="8694" width="11.5703125" style="383" customWidth="1"/>
    <col min="8695" max="8695" width="3.5703125" style="383" customWidth="1"/>
    <col min="8696" max="8696" width="8.28515625" style="383" customWidth="1"/>
    <col min="8697" max="8697" width="7.7109375" style="383" customWidth="1"/>
    <col min="8698" max="8698" width="12.140625" style="383" customWidth="1"/>
    <col min="8699" max="8699" width="11.5703125" style="383" customWidth="1"/>
    <col min="8700" max="8703" width="11.42578125" style="383"/>
    <col min="8704" max="8704" width="0" style="383" hidden="1" customWidth="1"/>
    <col min="8705" max="8705" width="6.140625" style="383" customWidth="1"/>
    <col min="8706" max="8706" width="4.7109375" style="383" customWidth="1"/>
    <col min="8707" max="8708" width="6.5703125" style="383" customWidth="1"/>
    <col min="8709" max="8709" width="5.28515625" style="383" customWidth="1"/>
    <col min="8710" max="8711" width="7.7109375" style="383" customWidth="1"/>
    <col min="8712" max="8712" width="11.5703125" style="383" customWidth="1"/>
    <col min="8713" max="8713" width="6.85546875" style="383" customWidth="1"/>
    <col min="8714" max="8714" width="54.5703125" style="383" customWidth="1"/>
    <col min="8715" max="8715" width="7.140625" style="383" customWidth="1"/>
    <col min="8716" max="8717" width="7" style="383" customWidth="1"/>
    <col min="8718" max="8718" width="7.5703125" style="383" customWidth="1"/>
    <col min="8719" max="8719" width="7.85546875" style="383" customWidth="1"/>
    <col min="8720" max="8720" width="18" style="383" customWidth="1"/>
    <col min="8721" max="8721" width="4.140625" style="383" customWidth="1"/>
    <col min="8722" max="8722" width="8.85546875" style="383" customWidth="1"/>
    <col min="8723" max="8723" width="10.28515625" style="383" customWidth="1"/>
    <col min="8724" max="8724" width="12" style="383" customWidth="1"/>
    <col min="8725" max="8725" width="10.85546875" style="383" customWidth="1"/>
    <col min="8726" max="8726" width="4.140625" style="383" customWidth="1"/>
    <col min="8727" max="8727" width="8.42578125" style="383" customWidth="1"/>
    <col min="8728" max="8728" width="8.140625" style="383" customWidth="1"/>
    <col min="8729" max="8729" width="12" style="383" customWidth="1"/>
    <col min="8730" max="8730" width="11.42578125" style="383"/>
    <col min="8731" max="8731" width="4.28515625" style="383" customWidth="1"/>
    <col min="8732" max="8732" width="7.28515625" style="383" bestFit="1" customWidth="1"/>
    <col min="8733" max="8733" width="9.28515625" style="383" bestFit="1" customWidth="1"/>
    <col min="8734" max="8735" width="11.7109375" style="383" customWidth="1"/>
    <col min="8736" max="8736" width="4.140625" style="383" customWidth="1"/>
    <col min="8737" max="8737" width="7.28515625" style="383" bestFit="1" customWidth="1"/>
    <col min="8738" max="8738" width="9.28515625" style="383" customWidth="1"/>
    <col min="8739" max="8740" width="12" style="383" customWidth="1"/>
    <col min="8741" max="8741" width="4.140625" style="383" customWidth="1"/>
    <col min="8742" max="8743" width="8.28515625" style="383" customWidth="1"/>
    <col min="8744" max="8744" width="12" style="383" customWidth="1"/>
    <col min="8745" max="8745" width="11.42578125" style="383"/>
    <col min="8746" max="8746" width="4.140625" style="383" customWidth="1"/>
    <col min="8747" max="8747" width="8.42578125" style="383" customWidth="1"/>
    <col min="8748" max="8748" width="8.140625" style="383" customWidth="1"/>
    <col min="8749" max="8749" width="12" style="383" customWidth="1"/>
    <col min="8750" max="8750" width="11.42578125" style="383"/>
    <col min="8751" max="8751" width="4" style="383" customWidth="1"/>
    <col min="8752" max="8752" width="8.85546875" style="383" customWidth="1"/>
    <col min="8753" max="8753" width="8.140625" style="383" customWidth="1"/>
    <col min="8754" max="8754" width="12.140625" style="383" customWidth="1"/>
    <col min="8755" max="8755" width="11.28515625" style="383" customWidth="1"/>
    <col min="8756" max="8756" width="4.28515625" style="383" customWidth="1"/>
    <col min="8757" max="8757" width="8.5703125" style="383" customWidth="1"/>
    <col min="8758" max="8758" width="8" style="383" customWidth="1"/>
    <col min="8759" max="8759" width="11.85546875" style="383" customWidth="1"/>
    <col min="8760" max="8760" width="10.5703125" style="383" customWidth="1"/>
    <col min="8761" max="8761" width="4" style="383" customWidth="1"/>
    <col min="8762" max="8762" width="8.85546875" style="383" bestFit="1" customWidth="1"/>
    <col min="8763" max="8763" width="8.140625" style="383" customWidth="1"/>
    <col min="8764" max="8764" width="12" style="383" customWidth="1"/>
    <col min="8765" max="8765" width="10.5703125" style="383" customWidth="1"/>
    <col min="8766" max="8766" width="3.5703125" style="383" customWidth="1"/>
    <col min="8767" max="8767" width="8.28515625" style="383" customWidth="1"/>
    <col min="8768" max="8768" width="8.7109375" style="383" customWidth="1"/>
    <col min="8769" max="8769" width="12.140625" style="383" customWidth="1"/>
    <col min="8770" max="8770" width="11" style="383" customWidth="1"/>
    <col min="8771" max="8771" width="3.5703125" style="383" customWidth="1"/>
    <col min="8772" max="8772" width="8.5703125" style="383" customWidth="1"/>
    <col min="8773" max="8773" width="7.85546875" style="383" customWidth="1"/>
    <col min="8774" max="8774" width="12.140625" style="383" customWidth="1"/>
    <col min="8775" max="8775" width="11.85546875" style="383" customWidth="1"/>
    <col min="8776" max="8776" width="3.5703125" style="383" customWidth="1"/>
    <col min="8777" max="8777" width="8.42578125" style="383" customWidth="1"/>
    <col min="8778" max="8778" width="7.85546875" style="383" customWidth="1"/>
    <col min="8779" max="8779" width="12.140625" style="383" customWidth="1"/>
    <col min="8780" max="8780" width="12" style="383" customWidth="1"/>
    <col min="8781" max="8781" width="3.5703125" style="383" customWidth="1"/>
    <col min="8782" max="8782" width="8.42578125" style="383" customWidth="1"/>
    <col min="8783" max="8783" width="9" style="383" customWidth="1"/>
    <col min="8784" max="8784" width="12.140625" style="383" customWidth="1"/>
    <col min="8785" max="8785" width="11.85546875" style="383" customWidth="1"/>
    <col min="8786" max="8786" width="3.5703125" style="383" customWidth="1"/>
    <col min="8787" max="8787" width="9" style="383" customWidth="1"/>
    <col min="8788" max="8788" width="8.140625" style="383" customWidth="1"/>
    <col min="8789" max="8789" width="12.140625" style="383" customWidth="1"/>
    <col min="8790" max="8790" width="11.5703125" style="383" customWidth="1"/>
    <col min="8791" max="8791" width="3.5703125" style="383" customWidth="1"/>
    <col min="8792" max="8792" width="8.42578125" style="383" customWidth="1"/>
    <col min="8793" max="8793" width="8.5703125" style="383" customWidth="1"/>
    <col min="8794" max="8794" width="12.140625" style="383" customWidth="1"/>
    <col min="8795" max="8795" width="12.42578125" style="383" customWidth="1"/>
    <col min="8796" max="8796" width="3.5703125" style="383" customWidth="1"/>
    <col min="8797" max="8797" width="8" style="383" customWidth="1"/>
    <col min="8798" max="8798" width="8.140625" style="383" customWidth="1"/>
    <col min="8799" max="8799" width="12.140625" style="383" customWidth="1"/>
    <col min="8800" max="8800" width="11.5703125" style="383" customWidth="1"/>
    <col min="8801" max="8801" width="3.5703125" style="383" customWidth="1"/>
    <col min="8802" max="8802" width="8.85546875" style="383" customWidth="1"/>
    <col min="8803" max="8803" width="8.140625" style="383" customWidth="1"/>
    <col min="8804" max="8804" width="12.140625" style="383" customWidth="1"/>
    <col min="8805" max="8805" width="11.5703125" style="383" customWidth="1"/>
    <col min="8806" max="8806" width="3.5703125" style="383" customWidth="1"/>
    <col min="8807" max="8807" width="9.140625" style="383" customWidth="1"/>
    <col min="8808" max="8808" width="8.5703125" style="383" customWidth="1"/>
    <col min="8809" max="8809" width="12.140625" style="383" customWidth="1"/>
    <col min="8810" max="8810" width="11.42578125" style="383"/>
    <col min="8811" max="8811" width="3.5703125" style="383" customWidth="1"/>
    <col min="8812" max="8812" width="9.140625" style="383" customWidth="1"/>
    <col min="8813" max="8813" width="8.28515625" style="383" customWidth="1"/>
    <col min="8814" max="8814" width="12.140625" style="383" customWidth="1"/>
    <col min="8815" max="8815" width="12.28515625" style="383" customWidth="1"/>
    <col min="8816" max="8816" width="3.5703125" style="383" customWidth="1"/>
    <col min="8817" max="8817" width="9" style="383" customWidth="1"/>
    <col min="8818" max="8818" width="7.85546875" style="383" customWidth="1"/>
    <col min="8819" max="8819" width="12.140625" style="383" customWidth="1"/>
    <col min="8820" max="8820" width="11.85546875" style="383" customWidth="1"/>
    <col min="8821" max="8821" width="3.5703125" style="383" customWidth="1"/>
    <col min="8822" max="8822" width="9" style="383" customWidth="1"/>
    <col min="8823" max="8823" width="8.28515625" style="383" customWidth="1"/>
    <col min="8824" max="8824" width="12.140625" style="383" customWidth="1"/>
    <col min="8825" max="8825" width="12" style="383" customWidth="1"/>
    <col min="8826" max="8826" width="3.5703125" style="383" customWidth="1"/>
    <col min="8827" max="8827" width="8.28515625" style="383" customWidth="1"/>
    <col min="8828" max="8828" width="8.140625" style="383" customWidth="1"/>
    <col min="8829" max="8829" width="12.140625" style="383" customWidth="1"/>
    <col min="8830" max="8830" width="11.5703125" style="383" customWidth="1"/>
    <col min="8831" max="8831" width="3.5703125" style="383" customWidth="1"/>
    <col min="8832" max="8833" width="8.28515625" style="383" customWidth="1"/>
    <col min="8834" max="8834" width="12.140625" style="383" customWidth="1"/>
    <col min="8835" max="8835" width="11.5703125" style="383" customWidth="1"/>
    <col min="8836" max="8836" width="3.5703125" style="383" customWidth="1"/>
    <col min="8837" max="8838" width="8.28515625" style="383" customWidth="1"/>
    <col min="8839" max="8839" width="12.140625" style="383" customWidth="1"/>
    <col min="8840" max="8840" width="11.5703125" style="383" customWidth="1"/>
    <col min="8841" max="8841" width="3.5703125" style="383" customWidth="1"/>
    <col min="8842" max="8842" width="8.28515625" style="383" customWidth="1"/>
    <col min="8843" max="8843" width="8.140625" style="383" customWidth="1"/>
    <col min="8844" max="8844" width="12.140625" style="383" customWidth="1"/>
    <col min="8845" max="8845" width="11.5703125" style="383" customWidth="1"/>
    <col min="8846" max="8846" width="3.5703125" style="383" customWidth="1"/>
    <col min="8847" max="8848" width="8.28515625" style="383" customWidth="1"/>
    <col min="8849" max="8849" width="12.140625" style="383" customWidth="1"/>
    <col min="8850" max="8850" width="11.5703125" style="383" customWidth="1"/>
    <col min="8851" max="8851" width="3.5703125" style="383" customWidth="1"/>
    <col min="8852" max="8852" width="8.28515625" style="383" customWidth="1"/>
    <col min="8853" max="8853" width="7.85546875" style="383" customWidth="1"/>
    <col min="8854" max="8854" width="12.140625" style="383" customWidth="1"/>
    <col min="8855" max="8855" width="11.5703125" style="383" customWidth="1"/>
    <col min="8856" max="8856" width="3.5703125" style="383" customWidth="1"/>
    <col min="8857" max="8857" width="8.28515625" style="383" customWidth="1"/>
    <col min="8858" max="8858" width="8.5703125" style="383" customWidth="1"/>
    <col min="8859" max="8859" width="12.140625" style="383" customWidth="1"/>
    <col min="8860" max="8860" width="11.5703125" style="383" customWidth="1"/>
    <col min="8861" max="8861" width="3.5703125" style="383" customWidth="1"/>
    <col min="8862" max="8862" width="8.28515625" style="383" customWidth="1"/>
    <col min="8863" max="8863" width="8.5703125" style="383" customWidth="1"/>
    <col min="8864" max="8864" width="12.140625" style="383" customWidth="1"/>
    <col min="8865" max="8865" width="11.5703125" style="383" customWidth="1"/>
    <col min="8866" max="8866" width="3.5703125" style="383" customWidth="1"/>
    <col min="8867" max="8867" width="8.28515625" style="383" customWidth="1"/>
    <col min="8868" max="8868" width="8.140625" style="383" customWidth="1"/>
    <col min="8869" max="8869" width="12.140625" style="383" customWidth="1"/>
    <col min="8870" max="8870" width="11.5703125" style="383" customWidth="1"/>
    <col min="8871" max="8871" width="3.5703125" style="383" customWidth="1"/>
    <col min="8872" max="8872" width="8.28515625" style="383" customWidth="1"/>
    <col min="8873" max="8873" width="7.7109375" style="383" customWidth="1"/>
    <col min="8874" max="8874" width="12.140625" style="383" customWidth="1"/>
    <col min="8875" max="8875" width="11.5703125" style="383" customWidth="1"/>
    <col min="8876" max="8876" width="3.5703125" style="383" customWidth="1"/>
    <col min="8877" max="8877" width="8.28515625" style="383" customWidth="1"/>
    <col min="8878" max="8878" width="7.7109375" style="383" customWidth="1"/>
    <col min="8879" max="8879" width="12.140625" style="383" customWidth="1"/>
    <col min="8880" max="8880" width="11.5703125" style="383" customWidth="1"/>
    <col min="8881" max="8881" width="3.5703125" style="383" customWidth="1"/>
    <col min="8882" max="8882" width="8.28515625" style="383" customWidth="1"/>
    <col min="8883" max="8883" width="7.7109375" style="383" customWidth="1"/>
    <col min="8884" max="8884" width="12.140625" style="383" customWidth="1"/>
    <col min="8885" max="8885" width="11.5703125" style="383" customWidth="1"/>
    <col min="8886" max="8886" width="3.5703125" style="383" customWidth="1"/>
    <col min="8887" max="8887" width="8.28515625" style="383" customWidth="1"/>
    <col min="8888" max="8888" width="7.7109375" style="383" customWidth="1"/>
    <col min="8889" max="8889" width="12.140625" style="383" customWidth="1"/>
    <col min="8890" max="8890" width="11.5703125" style="383" customWidth="1"/>
    <col min="8891" max="8891" width="3.5703125" style="383" customWidth="1"/>
    <col min="8892" max="8892" width="8.28515625" style="383" customWidth="1"/>
    <col min="8893" max="8893" width="7.7109375" style="383" customWidth="1"/>
    <col min="8894" max="8894" width="12.140625" style="383" customWidth="1"/>
    <col min="8895" max="8895" width="11.5703125" style="383" customWidth="1"/>
    <col min="8896" max="8896" width="3.5703125" style="383" customWidth="1"/>
    <col min="8897" max="8897" width="8.28515625" style="383" customWidth="1"/>
    <col min="8898" max="8898" width="7.7109375" style="383" customWidth="1"/>
    <col min="8899" max="8899" width="12.140625" style="383" customWidth="1"/>
    <col min="8900" max="8900" width="11.5703125" style="383" customWidth="1"/>
    <col min="8901" max="8901" width="3.5703125" style="383" customWidth="1"/>
    <col min="8902" max="8902" width="8.28515625" style="383" customWidth="1"/>
    <col min="8903" max="8903" width="7.7109375" style="383" customWidth="1"/>
    <col min="8904" max="8904" width="12.140625" style="383" customWidth="1"/>
    <col min="8905" max="8905" width="11.5703125" style="383" customWidth="1"/>
    <col min="8906" max="8906" width="3.5703125" style="383" customWidth="1"/>
    <col min="8907" max="8907" width="8.28515625" style="383" customWidth="1"/>
    <col min="8908" max="8908" width="7.7109375" style="383" customWidth="1"/>
    <col min="8909" max="8909" width="12.140625" style="383" customWidth="1"/>
    <col min="8910" max="8910" width="11.5703125" style="383" customWidth="1"/>
    <col min="8911" max="8911" width="3.5703125" style="383" customWidth="1"/>
    <col min="8912" max="8912" width="8.28515625" style="383" customWidth="1"/>
    <col min="8913" max="8913" width="7.7109375" style="383" customWidth="1"/>
    <col min="8914" max="8914" width="12.140625" style="383" customWidth="1"/>
    <col min="8915" max="8915" width="11.5703125" style="383" customWidth="1"/>
    <col min="8916" max="8916" width="3.5703125" style="383" customWidth="1"/>
    <col min="8917" max="8917" width="8.28515625" style="383" customWidth="1"/>
    <col min="8918" max="8918" width="7.7109375" style="383" customWidth="1"/>
    <col min="8919" max="8919" width="12.140625" style="383" customWidth="1"/>
    <col min="8920" max="8920" width="11.5703125" style="383" customWidth="1"/>
    <col min="8921" max="8921" width="3.5703125" style="383" customWidth="1"/>
    <col min="8922" max="8922" width="8.28515625" style="383" customWidth="1"/>
    <col min="8923" max="8923" width="7.7109375" style="383" customWidth="1"/>
    <col min="8924" max="8924" width="12.140625" style="383" customWidth="1"/>
    <col min="8925" max="8925" width="11.5703125" style="383" customWidth="1"/>
    <col min="8926" max="8926" width="3.5703125" style="383" customWidth="1"/>
    <col min="8927" max="8927" width="8.28515625" style="383" customWidth="1"/>
    <col min="8928" max="8928" width="7.7109375" style="383" customWidth="1"/>
    <col min="8929" max="8929" width="12.140625" style="383" customWidth="1"/>
    <col min="8930" max="8930" width="11.5703125" style="383" customWidth="1"/>
    <col min="8931" max="8931" width="3.5703125" style="383" customWidth="1"/>
    <col min="8932" max="8932" width="8.28515625" style="383" customWidth="1"/>
    <col min="8933" max="8933" width="7.7109375" style="383" customWidth="1"/>
    <col min="8934" max="8934" width="12.140625" style="383" customWidth="1"/>
    <col min="8935" max="8935" width="11.5703125" style="383" customWidth="1"/>
    <col min="8936" max="8936" width="3.5703125" style="383" customWidth="1"/>
    <col min="8937" max="8937" width="8.28515625" style="383" customWidth="1"/>
    <col min="8938" max="8938" width="7.7109375" style="383" customWidth="1"/>
    <col min="8939" max="8939" width="12.140625" style="383" customWidth="1"/>
    <col min="8940" max="8940" width="11.5703125" style="383" customWidth="1"/>
    <col min="8941" max="8941" width="3.5703125" style="383" customWidth="1"/>
    <col min="8942" max="8942" width="8.28515625" style="383" customWidth="1"/>
    <col min="8943" max="8943" width="7.7109375" style="383" customWidth="1"/>
    <col min="8944" max="8944" width="12.140625" style="383" customWidth="1"/>
    <col min="8945" max="8945" width="11.5703125" style="383" customWidth="1"/>
    <col min="8946" max="8946" width="3.5703125" style="383" customWidth="1"/>
    <col min="8947" max="8947" width="8.28515625" style="383" customWidth="1"/>
    <col min="8948" max="8948" width="7.7109375" style="383" customWidth="1"/>
    <col min="8949" max="8949" width="12.140625" style="383" customWidth="1"/>
    <col min="8950" max="8950" width="11.5703125" style="383" customWidth="1"/>
    <col min="8951" max="8951" width="3.5703125" style="383" customWidth="1"/>
    <col min="8952" max="8952" width="8.28515625" style="383" customWidth="1"/>
    <col min="8953" max="8953" width="7.7109375" style="383" customWidth="1"/>
    <col min="8954" max="8954" width="12.140625" style="383" customWidth="1"/>
    <col min="8955" max="8955" width="11.5703125" style="383" customWidth="1"/>
    <col min="8956" max="8959" width="11.42578125" style="383"/>
    <col min="8960" max="8960" width="0" style="383" hidden="1" customWidth="1"/>
    <col min="8961" max="8961" width="6.140625" style="383" customWidth="1"/>
    <col min="8962" max="8962" width="4.7109375" style="383" customWidth="1"/>
    <col min="8963" max="8964" width="6.5703125" style="383" customWidth="1"/>
    <col min="8965" max="8965" width="5.28515625" style="383" customWidth="1"/>
    <col min="8966" max="8967" width="7.7109375" style="383" customWidth="1"/>
    <col min="8968" max="8968" width="11.5703125" style="383" customWidth="1"/>
    <col min="8969" max="8969" width="6.85546875" style="383" customWidth="1"/>
    <col min="8970" max="8970" width="54.5703125" style="383" customWidth="1"/>
    <col min="8971" max="8971" width="7.140625" style="383" customWidth="1"/>
    <col min="8972" max="8973" width="7" style="383" customWidth="1"/>
    <col min="8974" max="8974" width="7.5703125" style="383" customWidth="1"/>
    <col min="8975" max="8975" width="7.85546875" style="383" customWidth="1"/>
    <col min="8976" max="8976" width="18" style="383" customWidth="1"/>
    <col min="8977" max="8977" width="4.140625" style="383" customWidth="1"/>
    <col min="8978" max="8978" width="8.85546875" style="383" customWidth="1"/>
    <col min="8979" max="8979" width="10.28515625" style="383" customWidth="1"/>
    <col min="8980" max="8980" width="12" style="383" customWidth="1"/>
    <col min="8981" max="8981" width="10.85546875" style="383" customWidth="1"/>
    <col min="8982" max="8982" width="4.140625" style="383" customWidth="1"/>
    <col min="8983" max="8983" width="8.42578125" style="383" customWidth="1"/>
    <col min="8984" max="8984" width="8.140625" style="383" customWidth="1"/>
    <col min="8985" max="8985" width="12" style="383" customWidth="1"/>
    <col min="8986" max="8986" width="11.42578125" style="383"/>
    <col min="8987" max="8987" width="4.28515625" style="383" customWidth="1"/>
    <col min="8988" max="8988" width="7.28515625" style="383" bestFit="1" customWidth="1"/>
    <col min="8989" max="8989" width="9.28515625" style="383" bestFit="1" customWidth="1"/>
    <col min="8990" max="8991" width="11.7109375" style="383" customWidth="1"/>
    <col min="8992" max="8992" width="4.140625" style="383" customWidth="1"/>
    <col min="8993" max="8993" width="7.28515625" style="383" bestFit="1" customWidth="1"/>
    <col min="8994" max="8994" width="9.28515625" style="383" customWidth="1"/>
    <col min="8995" max="8996" width="12" style="383" customWidth="1"/>
    <col min="8997" max="8997" width="4.140625" style="383" customWidth="1"/>
    <col min="8998" max="8999" width="8.28515625" style="383" customWidth="1"/>
    <col min="9000" max="9000" width="12" style="383" customWidth="1"/>
    <col min="9001" max="9001" width="11.42578125" style="383"/>
    <col min="9002" max="9002" width="4.140625" style="383" customWidth="1"/>
    <col min="9003" max="9003" width="8.42578125" style="383" customWidth="1"/>
    <col min="9004" max="9004" width="8.140625" style="383" customWidth="1"/>
    <col min="9005" max="9005" width="12" style="383" customWidth="1"/>
    <col min="9006" max="9006" width="11.42578125" style="383"/>
    <col min="9007" max="9007" width="4" style="383" customWidth="1"/>
    <col min="9008" max="9008" width="8.85546875" style="383" customWidth="1"/>
    <col min="9009" max="9009" width="8.140625" style="383" customWidth="1"/>
    <col min="9010" max="9010" width="12.140625" style="383" customWidth="1"/>
    <col min="9011" max="9011" width="11.28515625" style="383" customWidth="1"/>
    <col min="9012" max="9012" width="4.28515625" style="383" customWidth="1"/>
    <col min="9013" max="9013" width="8.5703125" style="383" customWidth="1"/>
    <col min="9014" max="9014" width="8" style="383" customWidth="1"/>
    <col min="9015" max="9015" width="11.85546875" style="383" customWidth="1"/>
    <col min="9016" max="9016" width="10.5703125" style="383" customWidth="1"/>
    <col min="9017" max="9017" width="4" style="383" customWidth="1"/>
    <col min="9018" max="9018" width="8.85546875" style="383" bestFit="1" customWidth="1"/>
    <col min="9019" max="9019" width="8.140625" style="383" customWidth="1"/>
    <col min="9020" max="9020" width="12" style="383" customWidth="1"/>
    <col min="9021" max="9021" width="10.5703125" style="383" customWidth="1"/>
    <col min="9022" max="9022" width="3.5703125" style="383" customWidth="1"/>
    <col min="9023" max="9023" width="8.28515625" style="383" customWidth="1"/>
    <col min="9024" max="9024" width="8.7109375" style="383" customWidth="1"/>
    <col min="9025" max="9025" width="12.140625" style="383" customWidth="1"/>
    <col min="9026" max="9026" width="11" style="383" customWidth="1"/>
    <col min="9027" max="9027" width="3.5703125" style="383" customWidth="1"/>
    <col min="9028" max="9028" width="8.5703125" style="383" customWidth="1"/>
    <col min="9029" max="9029" width="7.85546875" style="383" customWidth="1"/>
    <col min="9030" max="9030" width="12.140625" style="383" customWidth="1"/>
    <col min="9031" max="9031" width="11.85546875" style="383" customWidth="1"/>
    <col min="9032" max="9032" width="3.5703125" style="383" customWidth="1"/>
    <col min="9033" max="9033" width="8.42578125" style="383" customWidth="1"/>
    <col min="9034" max="9034" width="7.85546875" style="383" customWidth="1"/>
    <col min="9035" max="9035" width="12.140625" style="383" customWidth="1"/>
    <col min="9036" max="9036" width="12" style="383" customWidth="1"/>
    <col min="9037" max="9037" width="3.5703125" style="383" customWidth="1"/>
    <col min="9038" max="9038" width="8.42578125" style="383" customWidth="1"/>
    <col min="9039" max="9039" width="9" style="383" customWidth="1"/>
    <col min="9040" max="9040" width="12.140625" style="383" customWidth="1"/>
    <col min="9041" max="9041" width="11.85546875" style="383" customWidth="1"/>
    <col min="9042" max="9042" width="3.5703125" style="383" customWidth="1"/>
    <col min="9043" max="9043" width="9" style="383" customWidth="1"/>
    <col min="9044" max="9044" width="8.140625" style="383" customWidth="1"/>
    <col min="9045" max="9045" width="12.140625" style="383" customWidth="1"/>
    <col min="9046" max="9046" width="11.5703125" style="383" customWidth="1"/>
    <col min="9047" max="9047" width="3.5703125" style="383" customWidth="1"/>
    <col min="9048" max="9048" width="8.42578125" style="383" customWidth="1"/>
    <col min="9049" max="9049" width="8.5703125" style="383" customWidth="1"/>
    <col min="9050" max="9050" width="12.140625" style="383" customWidth="1"/>
    <col min="9051" max="9051" width="12.42578125" style="383" customWidth="1"/>
    <col min="9052" max="9052" width="3.5703125" style="383" customWidth="1"/>
    <col min="9053" max="9053" width="8" style="383" customWidth="1"/>
    <col min="9054" max="9054" width="8.140625" style="383" customWidth="1"/>
    <col min="9055" max="9055" width="12.140625" style="383" customWidth="1"/>
    <col min="9056" max="9056" width="11.5703125" style="383" customWidth="1"/>
    <col min="9057" max="9057" width="3.5703125" style="383" customWidth="1"/>
    <col min="9058" max="9058" width="8.85546875" style="383" customWidth="1"/>
    <col min="9059" max="9059" width="8.140625" style="383" customWidth="1"/>
    <col min="9060" max="9060" width="12.140625" style="383" customWidth="1"/>
    <col min="9061" max="9061" width="11.5703125" style="383" customWidth="1"/>
    <col min="9062" max="9062" width="3.5703125" style="383" customWidth="1"/>
    <col min="9063" max="9063" width="9.140625" style="383" customWidth="1"/>
    <col min="9064" max="9064" width="8.5703125" style="383" customWidth="1"/>
    <col min="9065" max="9065" width="12.140625" style="383" customWidth="1"/>
    <col min="9066" max="9066" width="11.42578125" style="383"/>
    <col min="9067" max="9067" width="3.5703125" style="383" customWidth="1"/>
    <col min="9068" max="9068" width="9.140625" style="383" customWidth="1"/>
    <col min="9069" max="9069" width="8.28515625" style="383" customWidth="1"/>
    <col min="9070" max="9070" width="12.140625" style="383" customWidth="1"/>
    <col min="9071" max="9071" width="12.28515625" style="383" customWidth="1"/>
    <col min="9072" max="9072" width="3.5703125" style="383" customWidth="1"/>
    <col min="9073" max="9073" width="9" style="383" customWidth="1"/>
    <col min="9074" max="9074" width="7.85546875" style="383" customWidth="1"/>
    <col min="9075" max="9075" width="12.140625" style="383" customWidth="1"/>
    <col min="9076" max="9076" width="11.85546875" style="383" customWidth="1"/>
    <col min="9077" max="9077" width="3.5703125" style="383" customWidth="1"/>
    <col min="9078" max="9078" width="9" style="383" customWidth="1"/>
    <col min="9079" max="9079" width="8.28515625" style="383" customWidth="1"/>
    <col min="9080" max="9080" width="12.140625" style="383" customWidth="1"/>
    <col min="9081" max="9081" width="12" style="383" customWidth="1"/>
    <col min="9082" max="9082" width="3.5703125" style="383" customWidth="1"/>
    <col min="9083" max="9083" width="8.28515625" style="383" customWidth="1"/>
    <col min="9084" max="9084" width="8.140625" style="383" customWidth="1"/>
    <col min="9085" max="9085" width="12.140625" style="383" customWidth="1"/>
    <col min="9086" max="9086" width="11.5703125" style="383" customWidth="1"/>
    <col min="9087" max="9087" width="3.5703125" style="383" customWidth="1"/>
    <col min="9088" max="9089" width="8.28515625" style="383" customWidth="1"/>
    <col min="9090" max="9090" width="12.140625" style="383" customWidth="1"/>
    <col min="9091" max="9091" width="11.5703125" style="383" customWidth="1"/>
    <col min="9092" max="9092" width="3.5703125" style="383" customWidth="1"/>
    <col min="9093" max="9094" width="8.28515625" style="383" customWidth="1"/>
    <col min="9095" max="9095" width="12.140625" style="383" customWidth="1"/>
    <col min="9096" max="9096" width="11.5703125" style="383" customWidth="1"/>
    <col min="9097" max="9097" width="3.5703125" style="383" customWidth="1"/>
    <col min="9098" max="9098" width="8.28515625" style="383" customWidth="1"/>
    <col min="9099" max="9099" width="8.140625" style="383" customWidth="1"/>
    <col min="9100" max="9100" width="12.140625" style="383" customWidth="1"/>
    <col min="9101" max="9101" width="11.5703125" style="383" customWidth="1"/>
    <col min="9102" max="9102" width="3.5703125" style="383" customWidth="1"/>
    <col min="9103" max="9104" width="8.28515625" style="383" customWidth="1"/>
    <col min="9105" max="9105" width="12.140625" style="383" customWidth="1"/>
    <col min="9106" max="9106" width="11.5703125" style="383" customWidth="1"/>
    <col min="9107" max="9107" width="3.5703125" style="383" customWidth="1"/>
    <col min="9108" max="9108" width="8.28515625" style="383" customWidth="1"/>
    <col min="9109" max="9109" width="7.85546875" style="383" customWidth="1"/>
    <col min="9110" max="9110" width="12.140625" style="383" customWidth="1"/>
    <col min="9111" max="9111" width="11.5703125" style="383" customWidth="1"/>
    <col min="9112" max="9112" width="3.5703125" style="383" customWidth="1"/>
    <col min="9113" max="9113" width="8.28515625" style="383" customWidth="1"/>
    <col min="9114" max="9114" width="8.5703125" style="383" customWidth="1"/>
    <col min="9115" max="9115" width="12.140625" style="383" customWidth="1"/>
    <col min="9116" max="9116" width="11.5703125" style="383" customWidth="1"/>
    <col min="9117" max="9117" width="3.5703125" style="383" customWidth="1"/>
    <col min="9118" max="9118" width="8.28515625" style="383" customWidth="1"/>
    <col min="9119" max="9119" width="8.5703125" style="383" customWidth="1"/>
    <col min="9120" max="9120" width="12.140625" style="383" customWidth="1"/>
    <col min="9121" max="9121" width="11.5703125" style="383" customWidth="1"/>
    <col min="9122" max="9122" width="3.5703125" style="383" customWidth="1"/>
    <col min="9123" max="9123" width="8.28515625" style="383" customWidth="1"/>
    <col min="9124" max="9124" width="8.140625" style="383" customWidth="1"/>
    <col min="9125" max="9125" width="12.140625" style="383" customWidth="1"/>
    <col min="9126" max="9126" width="11.5703125" style="383" customWidth="1"/>
    <col min="9127" max="9127" width="3.5703125" style="383" customWidth="1"/>
    <col min="9128" max="9128" width="8.28515625" style="383" customWidth="1"/>
    <col min="9129" max="9129" width="7.7109375" style="383" customWidth="1"/>
    <col min="9130" max="9130" width="12.140625" style="383" customWidth="1"/>
    <col min="9131" max="9131" width="11.5703125" style="383" customWidth="1"/>
    <col min="9132" max="9132" width="3.5703125" style="383" customWidth="1"/>
    <col min="9133" max="9133" width="8.28515625" style="383" customWidth="1"/>
    <col min="9134" max="9134" width="7.7109375" style="383" customWidth="1"/>
    <col min="9135" max="9135" width="12.140625" style="383" customWidth="1"/>
    <col min="9136" max="9136" width="11.5703125" style="383" customWidth="1"/>
    <col min="9137" max="9137" width="3.5703125" style="383" customWidth="1"/>
    <col min="9138" max="9138" width="8.28515625" style="383" customWidth="1"/>
    <col min="9139" max="9139" width="7.7109375" style="383" customWidth="1"/>
    <col min="9140" max="9140" width="12.140625" style="383" customWidth="1"/>
    <col min="9141" max="9141" width="11.5703125" style="383" customWidth="1"/>
    <col min="9142" max="9142" width="3.5703125" style="383" customWidth="1"/>
    <col min="9143" max="9143" width="8.28515625" style="383" customWidth="1"/>
    <col min="9144" max="9144" width="7.7109375" style="383" customWidth="1"/>
    <col min="9145" max="9145" width="12.140625" style="383" customWidth="1"/>
    <col min="9146" max="9146" width="11.5703125" style="383" customWidth="1"/>
    <col min="9147" max="9147" width="3.5703125" style="383" customWidth="1"/>
    <col min="9148" max="9148" width="8.28515625" style="383" customWidth="1"/>
    <col min="9149" max="9149" width="7.7109375" style="383" customWidth="1"/>
    <col min="9150" max="9150" width="12.140625" style="383" customWidth="1"/>
    <col min="9151" max="9151" width="11.5703125" style="383" customWidth="1"/>
    <col min="9152" max="9152" width="3.5703125" style="383" customWidth="1"/>
    <col min="9153" max="9153" width="8.28515625" style="383" customWidth="1"/>
    <col min="9154" max="9154" width="7.7109375" style="383" customWidth="1"/>
    <col min="9155" max="9155" width="12.140625" style="383" customWidth="1"/>
    <col min="9156" max="9156" width="11.5703125" style="383" customWidth="1"/>
    <col min="9157" max="9157" width="3.5703125" style="383" customWidth="1"/>
    <col min="9158" max="9158" width="8.28515625" style="383" customWidth="1"/>
    <col min="9159" max="9159" width="7.7109375" style="383" customWidth="1"/>
    <col min="9160" max="9160" width="12.140625" style="383" customWidth="1"/>
    <col min="9161" max="9161" width="11.5703125" style="383" customWidth="1"/>
    <col min="9162" max="9162" width="3.5703125" style="383" customWidth="1"/>
    <col min="9163" max="9163" width="8.28515625" style="383" customWidth="1"/>
    <col min="9164" max="9164" width="7.7109375" style="383" customWidth="1"/>
    <col min="9165" max="9165" width="12.140625" style="383" customWidth="1"/>
    <col min="9166" max="9166" width="11.5703125" style="383" customWidth="1"/>
    <col min="9167" max="9167" width="3.5703125" style="383" customWidth="1"/>
    <col min="9168" max="9168" width="8.28515625" style="383" customWidth="1"/>
    <col min="9169" max="9169" width="7.7109375" style="383" customWidth="1"/>
    <col min="9170" max="9170" width="12.140625" style="383" customWidth="1"/>
    <col min="9171" max="9171" width="11.5703125" style="383" customWidth="1"/>
    <col min="9172" max="9172" width="3.5703125" style="383" customWidth="1"/>
    <col min="9173" max="9173" width="8.28515625" style="383" customWidth="1"/>
    <col min="9174" max="9174" width="7.7109375" style="383" customWidth="1"/>
    <col min="9175" max="9175" width="12.140625" style="383" customWidth="1"/>
    <col min="9176" max="9176" width="11.5703125" style="383" customWidth="1"/>
    <col min="9177" max="9177" width="3.5703125" style="383" customWidth="1"/>
    <col min="9178" max="9178" width="8.28515625" style="383" customWidth="1"/>
    <col min="9179" max="9179" width="7.7109375" style="383" customWidth="1"/>
    <col min="9180" max="9180" width="12.140625" style="383" customWidth="1"/>
    <col min="9181" max="9181" width="11.5703125" style="383" customWidth="1"/>
    <col min="9182" max="9182" width="3.5703125" style="383" customWidth="1"/>
    <col min="9183" max="9183" width="8.28515625" style="383" customWidth="1"/>
    <col min="9184" max="9184" width="7.7109375" style="383" customWidth="1"/>
    <col min="9185" max="9185" width="12.140625" style="383" customWidth="1"/>
    <col min="9186" max="9186" width="11.5703125" style="383" customWidth="1"/>
    <col min="9187" max="9187" width="3.5703125" style="383" customWidth="1"/>
    <col min="9188" max="9188" width="8.28515625" style="383" customWidth="1"/>
    <col min="9189" max="9189" width="7.7109375" style="383" customWidth="1"/>
    <col min="9190" max="9190" width="12.140625" style="383" customWidth="1"/>
    <col min="9191" max="9191" width="11.5703125" style="383" customWidth="1"/>
    <col min="9192" max="9192" width="3.5703125" style="383" customWidth="1"/>
    <col min="9193" max="9193" width="8.28515625" style="383" customWidth="1"/>
    <col min="9194" max="9194" width="7.7109375" style="383" customWidth="1"/>
    <col min="9195" max="9195" width="12.140625" style="383" customWidth="1"/>
    <col min="9196" max="9196" width="11.5703125" style="383" customWidth="1"/>
    <col min="9197" max="9197" width="3.5703125" style="383" customWidth="1"/>
    <col min="9198" max="9198" width="8.28515625" style="383" customWidth="1"/>
    <col min="9199" max="9199" width="7.7109375" style="383" customWidth="1"/>
    <col min="9200" max="9200" width="12.140625" style="383" customWidth="1"/>
    <col min="9201" max="9201" width="11.5703125" style="383" customWidth="1"/>
    <col min="9202" max="9202" width="3.5703125" style="383" customWidth="1"/>
    <col min="9203" max="9203" width="8.28515625" style="383" customWidth="1"/>
    <col min="9204" max="9204" width="7.7109375" style="383" customWidth="1"/>
    <col min="9205" max="9205" width="12.140625" style="383" customWidth="1"/>
    <col min="9206" max="9206" width="11.5703125" style="383" customWidth="1"/>
    <col min="9207" max="9207" width="3.5703125" style="383" customWidth="1"/>
    <col min="9208" max="9208" width="8.28515625" style="383" customWidth="1"/>
    <col min="9209" max="9209" width="7.7109375" style="383" customWidth="1"/>
    <col min="9210" max="9210" width="12.140625" style="383" customWidth="1"/>
    <col min="9211" max="9211" width="11.5703125" style="383" customWidth="1"/>
    <col min="9212" max="9215" width="11.42578125" style="383"/>
    <col min="9216" max="9216" width="0" style="383" hidden="1" customWidth="1"/>
    <col min="9217" max="9217" width="6.140625" style="383" customWidth="1"/>
    <col min="9218" max="9218" width="4.7109375" style="383" customWidth="1"/>
    <col min="9219" max="9220" width="6.5703125" style="383" customWidth="1"/>
    <col min="9221" max="9221" width="5.28515625" style="383" customWidth="1"/>
    <col min="9222" max="9223" width="7.7109375" style="383" customWidth="1"/>
    <col min="9224" max="9224" width="11.5703125" style="383" customWidth="1"/>
    <col min="9225" max="9225" width="6.85546875" style="383" customWidth="1"/>
    <col min="9226" max="9226" width="54.5703125" style="383" customWidth="1"/>
    <col min="9227" max="9227" width="7.140625" style="383" customWidth="1"/>
    <col min="9228" max="9229" width="7" style="383" customWidth="1"/>
    <col min="9230" max="9230" width="7.5703125" style="383" customWidth="1"/>
    <col min="9231" max="9231" width="7.85546875" style="383" customWidth="1"/>
    <col min="9232" max="9232" width="18" style="383" customWidth="1"/>
    <col min="9233" max="9233" width="4.140625" style="383" customWidth="1"/>
    <col min="9234" max="9234" width="8.85546875" style="383" customWidth="1"/>
    <col min="9235" max="9235" width="10.28515625" style="383" customWidth="1"/>
    <col min="9236" max="9236" width="12" style="383" customWidth="1"/>
    <col min="9237" max="9237" width="10.85546875" style="383" customWidth="1"/>
    <col min="9238" max="9238" width="4.140625" style="383" customWidth="1"/>
    <col min="9239" max="9239" width="8.42578125" style="383" customWidth="1"/>
    <col min="9240" max="9240" width="8.140625" style="383" customWidth="1"/>
    <col min="9241" max="9241" width="12" style="383" customWidth="1"/>
    <col min="9242" max="9242" width="11.42578125" style="383"/>
    <col min="9243" max="9243" width="4.28515625" style="383" customWidth="1"/>
    <col min="9244" max="9244" width="7.28515625" style="383" bestFit="1" customWidth="1"/>
    <col min="9245" max="9245" width="9.28515625" style="383" bestFit="1" customWidth="1"/>
    <col min="9246" max="9247" width="11.7109375" style="383" customWidth="1"/>
    <col min="9248" max="9248" width="4.140625" style="383" customWidth="1"/>
    <col min="9249" max="9249" width="7.28515625" style="383" bestFit="1" customWidth="1"/>
    <col min="9250" max="9250" width="9.28515625" style="383" customWidth="1"/>
    <col min="9251" max="9252" width="12" style="383" customWidth="1"/>
    <col min="9253" max="9253" width="4.140625" style="383" customWidth="1"/>
    <col min="9254" max="9255" width="8.28515625" style="383" customWidth="1"/>
    <col min="9256" max="9256" width="12" style="383" customWidth="1"/>
    <col min="9257" max="9257" width="11.42578125" style="383"/>
    <col min="9258" max="9258" width="4.140625" style="383" customWidth="1"/>
    <col min="9259" max="9259" width="8.42578125" style="383" customWidth="1"/>
    <col min="9260" max="9260" width="8.140625" style="383" customWidth="1"/>
    <col min="9261" max="9261" width="12" style="383" customWidth="1"/>
    <col min="9262" max="9262" width="11.42578125" style="383"/>
    <col min="9263" max="9263" width="4" style="383" customWidth="1"/>
    <col min="9264" max="9264" width="8.85546875" style="383" customWidth="1"/>
    <col min="9265" max="9265" width="8.140625" style="383" customWidth="1"/>
    <col min="9266" max="9266" width="12.140625" style="383" customWidth="1"/>
    <col min="9267" max="9267" width="11.28515625" style="383" customWidth="1"/>
    <col min="9268" max="9268" width="4.28515625" style="383" customWidth="1"/>
    <col min="9269" max="9269" width="8.5703125" style="383" customWidth="1"/>
    <col min="9270" max="9270" width="8" style="383" customWidth="1"/>
    <col min="9271" max="9271" width="11.85546875" style="383" customWidth="1"/>
    <col min="9272" max="9272" width="10.5703125" style="383" customWidth="1"/>
    <col min="9273" max="9273" width="4" style="383" customWidth="1"/>
    <col min="9274" max="9274" width="8.85546875" style="383" bestFit="1" customWidth="1"/>
    <col min="9275" max="9275" width="8.140625" style="383" customWidth="1"/>
    <col min="9276" max="9276" width="12" style="383" customWidth="1"/>
    <col min="9277" max="9277" width="10.5703125" style="383" customWidth="1"/>
    <col min="9278" max="9278" width="3.5703125" style="383" customWidth="1"/>
    <col min="9279" max="9279" width="8.28515625" style="383" customWidth="1"/>
    <col min="9280" max="9280" width="8.7109375" style="383" customWidth="1"/>
    <col min="9281" max="9281" width="12.140625" style="383" customWidth="1"/>
    <col min="9282" max="9282" width="11" style="383" customWidth="1"/>
    <col min="9283" max="9283" width="3.5703125" style="383" customWidth="1"/>
    <col min="9284" max="9284" width="8.5703125" style="383" customWidth="1"/>
    <col min="9285" max="9285" width="7.85546875" style="383" customWidth="1"/>
    <col min="9286" max="9286" width="12.140625" style="383" customWidth="1"/>
    <col min="9287" max="9287" width="11.85546875" style="383" customWidth="1"/>
    <col min="9288" max="9288" width="3.5703125" style="383" customWidth="1"/>
    <col min="9289" max="9289" width="8.42578125" style="383" customWidth="1"/>
    <col min="9290" max="9290" width="7.85546875" style="383" customWidth="1"/>
    <col min="9291" max="9291" width="12.140625" style="383" customWidth="1"/>
    <col min="9292" max="9292" width="12" style="383" customWidth="1"/>
    <col min="9293" max="9293" width="3.5703125" style="383" customWidth="1"/>
    <col min="9294" max="9294" width="8.42578125" style="383" customWidth="1"/>
    <col min="9295" max="9295" width="9" style="383" customWidth="1"/>
    <col min="9296" max="9296" width="12.140625" style="383" customWidth="1"/>
    <col min="9297" max="9297" width="11.85546875" style="383" customWidth="1"/>
    <col min="9298" max="9298" width="3.5703125" style="383" customWidth="1"/>
    <col min="9299" max="9299" width="9" style="383" customWidth="1"/>
    <col min="9300" max="9300" width="8.140625" style="383" customWidth="1"/>
    <col min="9301" max="9301" width="12.140625" style="383" customWidth="1"/>
    <col min="9302" max="9302" width="11.5703125" style="383" customWidth="1"/>
    <col min="9303" max="9303" width="3.5703125" style="383" customWidth="1"/>
    <col min="9304" max="9304" width="8.42578125" style="383" customWidth="1"/>
    <col min="9305" max="9305" width="8.5703125" style="383" customWidth="1"/>
    <col min="9306" max="9306" width="12.140625" style="383" customWidth="1"/>
    <col min="9307" max="9307" width="12.42578125" style="383" customWidth="1"/>
    <col min="9308" max="9308" width="3.5703125" style="383" customWidth="1"/>
    <col min="9309" max="9309" width="8" style="383" customWidth="1"/>
    <col min="9310" max="9310" width="8.140625" style="383" customWidth="1"/>
    <col min="9311" max="9311" width="12.140625" style="383" customWidth="1"/>
    <col min="9312" max="9312" width="11.5703125" style="383" customWidth="1"/>
    <col min="9313" max="9313" width="3.5703125" style="383" customWidth="1"/>
    <col min="9314" max="9314" width="8.85546875" style="383" customWidth="1"/>
    <col min="9315" max="9315" width="8.140625" style="383" customWidth="1"/>
    <col min="9316" max="9316" width="12.140625" style="383" customWidth="1"/>
    <col min="9317" max="9317" width="11.5703125" style="383" customWidth="1"/>
    <col min="9318" max="9318" width="3.5703125" style="383" customWidth="1"/>
    <col min="9319" max="9319" width="9.140625" style="383" customWidth="1"/>
    <col min="9320" max="9320" width="8.5703125" style="383" customWidth="1"/>
    <col min="9321" max="9321" width="12.140625" style="383" customWidth="1"/>
    <col min="9322" max="9322" width="11.42578125" style="383"/>
    <col min="9323" max="9323" width="3.5703125" style="383" customWidth="1"/>
    <col min="9324" max="9324" width="9.140625" style="383" customWidth="1"/>
    <col min="9325" max="9325" width="8.28515625" style="383" customWidth="1"/>
    <col min="9326" max="9326" width="12.140625" style="383" customWidth="1"/>
    <col min="9327" max="9327" width="12.28515625" style="383" customWidth="1"/>
    <col min="9328" max="9328" width="3.5703125" style="383" customWidth="1"/>
    <col min="9329" max="9329" width="9" style="383" customWidth="1"/>
    <col min="9330" max="9330" width="7.85546875" style="383" customWidth="1"/>
    <col min="9331" max="9331" width="12.140625" style="383" customWidth="1"/>
    <col min="9332" max="9332" width="11.85546875" style="383" customWidth="1"/>
    <col min="9333" max="9333" width="3.5703125" style="383" customWidth="1"/>
    <col min="9334" max="9334" width="9" style="383" customWidth="1"/>
    <col min="9335" max="9335" width="8.28515625" style="383" customWidth="1"/>
    <col min="9336" max="9336" width="12.140625" style="383" customWidth="1"/>
    <col min="9337" max="9337" width="12" style="383" customWidth="1"/>
    <col min="9338" max="9338" width="3.5703125" style="383" customWidth="1"/>
    <col min="9339" max="9339" width="8.28515625" style="383" customWidth="1"/>
    <col min="9340" max="9340" width="8.140625" style="383" customWidth="1"/>
    <col min="9341" max="9341" width="12.140625" style="383" customWidth="1"/>
    <col min="9342" max="9342" width="11.5703125" style="383" customWidth="1"/>
    <col min="9343" max="9343" width="3.5703125" style="383" customWidth="1"/>
    <col min="9344" max="9345" width="8.28515625" style="383" customWidth="1"/>
    <col min="9346" max="9346" width="12.140625" style="383" customWidth="1"/>
    <col min="9347" max="9347" width="11.5703125" style="383" customWidth="1"/>
    <col min="9348" max="9348" width="3.5703125" style="383" customWidth="1"/>
    <col min="9349" max="9350" width="8.28515625" style="383" customWidth="1"/>
    <col min="9351" max="9351" width="12.140625" style="383" customWidth="1"/>
    <col min="9352" max="9352" width="11.5703125" style="383" customWidth="1"/>
    <col min="9353" max="9353" width="3.5703125" style="383" customWidth="1"/>
    <col min="9354" max="9354" width="8.28515625" style="383" customWidth="1"/>
    <col min="9355" max="9355" width="8.140625" style="383" customWidth="1"/>
    <col min="9356" max="9356" width="12.140625" style="383" customWidth="1"/>
    <col min="9357" max="9357" width="11.5703125" style="383" customWidth="1"/>
    <col min="9358" max="9358" width="3.5703125" style="383" customWidth="1"/>
    <col min="9359" max="9360" width="8.28515625" style="383" customWidth="1"/>
    <col min="9361" max="9361" width="12.140625" style="383" customWidth="1"/>
    <col min="9362" max="9362" width="11.5703125" style="383" customWidth="1"/>
    <col min="9363" max="9363" width="3.5703125" style="383" customWidth="1"/>
    <col min="9364" max="9364" width="8.28515625" style="383" customWidth="1"/>
    <col min="9365" max="9365" width="7.85546875" style="383" customWidth="1"/>
    <col min="9366" max="9366" width="12.140625" style="383" customWidth="1"/>
    <col min="9367" max="9367" width="11.5703125" style="383" customWidth="1"/>
    <col min="9368" max="9368" width="3.5703125" style="383" customWidth="1"/>
    <col min="9369" max="9369" width="8.28515625" style="383" customWidth="1"/>
    <col min="9370" max="9370" width="8.5703125" style="383" customWidth="1"/>
    <col min="9371" max="9371" width="12.140625" style="383" customWidth="1"/>
    <col min="9372" max="9372" width="11.5703125" style="383" customWidth="1"/>
    <col min="9373" max="9373" width="3.5703125" style="383" customWidth="1"/>
    <col min="9374" max="9374" width="8.28515625" style="383" customWidth="1"/>
    <col min="9375" max="9375" width="8.5703125" style="383" customWidth="1"/>
    <col min="9376" max="9376" width="12.140625" style="383" customWidth="1"/>
    <col min="9377" max="9377" width="11.5703125" style="383" customWidth="1"/>
    <col min="9378" max="9378" width="3.5703125" style="383" customWidth="1"/>
    <col min="9379" max="9379" width="8.28515625" style="383" customWidth="1"/>
    <col min="9380" max="9380" width="8.140625" style="383" customWidth="1"/>
    <col min="9381" max="9381" width="12.140625" style="383" customWidth="1"/>
    <col min="9382" max="9382" width="11.5703125" style="383" customWidth="1"/>
    <col min="9383" max="9383" width="3.5703125" style="383" customWidth="1"/>
    <col min="9384" max="9384" width="8.28515625" style="383" customWidth="1"/>
    <col min="9385" max="9385" width="7.7109375" style="383" customWidth="1"/>
    <col min="9386" max="9386" width="12.140625" style="383" customWidth="1"/>
    <col min="9387" max="9387" width="11.5703125" style="383" customWidth="1"/>
    <col min="9388" max="9388" width="3.5703125" style="383" customWidth="1"/>
    <col min="9389" max="9389" width="8.28515625" style="383" customWidth="1"/>
    <col min="9390" max="9390" width="7.7109375" style="383" customWidth="1"/>
    <col min="9391" max="9391" width="12.140625" style="383" customWidth="1"/>
    <col min="9392" max="9392" width="11.5703125" style="383" customWidth="1"/>
    <col min="9393" max="9393" width="3.5703125" style="383" customWidth="1"/>
    <col min="9394" max="9394" width="8.28515625" style="383" customWidth="1"/>
    <col min="9395" max="9395" width="7.7109375" style="383" customWidth="1"/>
    <col min="9396" max="9396" width="12.140625" style="383" customWidth="1"/>
    <col min="9397" max="9397" width="11.5703125" style="383" customWidth="1"/>
    <col min="9398" max="9398" width="3.5703125" style="383" customWidth="1"/>
    <col min="9399" max="9399" width="8.28515625" style="383" customWidth="1"/>
    <col min="9400" max="9400" width="7.7109375" style="383" customWidth="1"/>
    <col min="9401" max="9401" width="12.140625" style="383" customWidth="1"/>
    <col min="9402" max="9402" width="11.5703125" style="383" customWidth="1"/>
    <col min="9403" max="9403" width="3.5703125" style="383" customWidth="1"/>
    <col min="9404" max="9404" width="8.28515625" style="383" customWidth="1"/>
    <col min="9405" max="9405" width="7.7109375" style="383" customWidth="1"/>
    <col min="9406" max="9406" width="12.140625" style="383" customWidth="1"/>
    <col min="9407" max="9407" width="11.5703125" style="383" customWidth="1"/>
    <col min="9408" max="9408" width="3.5703125" style="383" customWidth="1"/>
    <col min="9409" max="9409" width="8.28515625" style="383" customWidth="1"/>
    <col min="9410" max="9410" width="7.7109375" style="383" customWidth="1"/>
    <col min="9411" max="9411" width="12.140625" style="383" customWidth="1"/>
    <col min="9412" max="9412" width="11.5703125" style="383" customWidth="1"/>
    <col min="9413" max="9413" width="3.5703125" style="383" customWidth="1"/>
    <col min="9414" max="9414" width="8.28515625" style="383" customWidth="1"/>
    <col min="9415" max="9415" width="7.7109375" style="383" customWidth="1"/>
    <col min="9416" max="9416" width="12.140625" style="383" customWidth="1"/>
    <col min="9417" max="9417" width="11.5703125" style="383" customWidth="1"/>
    <col min="9418" max="9418" width="3.5703125" style="383" customWidth="1"/>
    <col min="9419" max="9419" width="8.28515625" style="383" customWidth="1"/>
    <col min="9420" max="9420" width="7.7109375" style="383" customWidth="1"/>
    <col min="9421" max="9421" width="12.140625" style="383" customWidth="1"/>
    <col min="9422" max="9422" width="11.5703125" style="383" customWidth="1"/>
    <col min="9423" max="9423" width="3.5703125" style="383" customWidth="1"/>
    <col min="9424" max="9424" width="8.28515625" style="383" customWidth="1"/>
    <col min="9425" max="9425" width="7.7109375" style="383" customWidth="1"/>
    <col min="9426" max="9426" width="12.140625" style="383" customWidth="1"/>
    <col min="9427" max="9427" width="11.5703125" style="383" customWidth="1"/>
    <col min="9428" max="9428" width="3.5703125" style="383" customWidth="1"/>
    <col min="9429" max="9429" width="8.28515625" style="383" customWidth="1"/>
    <col min="9430" max="9430" width="7.7109375" style="383" customWidth="1"/>
    <col min="9431" max="9431" width="12.140625" style="383" customWidth="1"/>
    <col min="9432" max="9432" width="11.5703125" style="383" customWidth="1"/>
    <col min="9433" max="9433" width="3.5703125" style="383" customWidth="1"/>
    <col min="9434" max="9434" width="8.28515625" style="383" customWidth="1"/>
    <col min="9435" max="9435" width="7.7109375" style="383" customWidth="1"/>
    <col min="9436" max="9436" width="12.140625" style="383" customWidth="1"/>
    <col min="9437" max="9437" width="11.5703125" style="383" customWidth="1"/>
    <col min="9438" max="9438" width="3.5703125" style="383" customWidth="1"/>
    <col min="9439" max="9439" width="8.28515625" style="383" customWidth="1"/>
    <col min="9440" max="9440" width="7.7109375" style="383" customWidth="1"/>
    <col min="9441" max="9441" width="12.140625" style="383" customWidth="1"/>
    <col min="9442" max="9442" width="11.5703125" style="383" customWidth="1"/>
    <col min="9443" max="9443" width="3.5703125" style="383" customWidth="1"/>
    <col min="9444" max="9444" width="8.28515625" style="383" customWidth="1"/>
    <col min="9445" max="9445" width="7.7109375" style="383" customWidth="1"/>
    <col min="9446" max="9446" width="12.140625" style="383" customWidth="1"/>
    <col min="9447" max="9447" width="11.5703125" style="383" customWidth="1"/>
    <col min="9448" max="9448" width="3.5703125" style="383" customWidth="1"/>
    <col min="9449" max="9449" width="8.28515625" style="383" customWidth="1"/>
    <col min="9450" max="9450" width="7.7109375" style="383" customWidth="1"/>
    <col min="9451" max="9451" width="12.140625" style="383" customWidth="1"/>
    <col min="9452" max="9452" width="11.5703125" style="383" customWidth="1"/>
    <col min="9453" max="9453" width="3.5703125" style="383" customWidth="1"/>
    <col min="9454" max="9454" width="8.28515625" style="383" customWidth="1"/>
    <col min="9455" max="9455" width="7.7109375" style="383" customWidth="1"/>
    <col min="9456" max="9456" width="12.140625" style="383" customWidth="1"/>
    <col min="9457" max="9457" width="11.5703125" style="383" customWidth="1"/>
    <col min="9458" max="9458" width="3.5703125" style="383" customWidth="1"/>
    <col min="9459" max="9459" width="8.28515625" style="383" customWidth="1"/>
    <col min="9460" max="9460" width="7.7109375" style="383" customWidth="1"/>
    <col min="9461" max="9461" width="12.140625" style="383" customWidth="1"/>
    <col min="9462" max="9462" width="11.5703125" style="383" customWidth="1"/>
    <col min="9463" max="9463" width="3.5703125" style="383" customWidth="1"/>
    <col min="9464" max="9464" width="8.28515625" style="383" customWidth="1"/>
    <col min="9465" max="9465" width="7.7109375" style="383" customWidth="1"/>
    <col min="9466" max="9466" width="12.140625" style="383" customWidth="1"/>
    <col min="9467" max="9467" width="11.5703125" style="383" customWidth="1"/>
    <col min="9468" max="9471" width="11.42578125" style="383"/>
    <col min="9472" max="9472" width="0" style="383" hidden="1" customWidth="1"/>
    <col min="9473" max="9473" width="6.140625" style="383" customWidth="1"/>
    <col min="9474" max="9474" width="4.7109375" style="383" customWidth="1"/>
    <col min="9475" max="9476" width="6.5703125" style="383" customWidth="1"/>
    <col min="9477" max="9477" width="5.28515625" style="383" customWidth="1"/>
    <col min="9478" max="9479" width="7.7109375" style="383" customWidth="1"/>
    <col min="9480" max="9480" width="11.5703125" style="383" customWidth="1"/>
    <col min="9481" max="9481" width="6.85546875" style="383" customWidth="1"/>
    <col min="9482" max="9482" width="54.5703125" style="383" customWidth="1"/>
    <col min="9483" max="9483" width="7.140625" style="383" customWidth="1"/>
    <col min="9484" max="9485" width="7" style="383" customWidth="1"/>
    <col min="9486" max="9486" width="7.5703125" style="383" customWidth="1"/>
    <col min="9487" max="9487" width="7.85546875" style="383" customWidth="1"/>
    <col min="9488" max="9488" width="18" style="383" customWidth="1"/>
    <col min="9489" max="9489" width="4.140625" style="383" customWidth="1"/>
    <col min="9490" max="9490" width="8.85546875" style="383" customWidth="1"/>
    <col min="9491" max="9491" width="10.28515625" style="383" customWidth="1"/>
    <col min="9492" max="9492" width="12" style="383" customWidth="1"/>
    <col min="9493" max="9493" width="10.85546875" style="383" customWidth="1"/>
    <col min="9494" max="9494" width="4.140625" style="383" customWidth="1"/>
    <col min="9495" max="9495" width="8.42578125" style="383" customWidth="1"/>
    <col min="9496" max="9496" width="8.140625" style="383" customWidth="1"/>
    <col min="9497" max="9497" width="12" style="383" customWidth="1"/>
    <col min="9498" max="9498" width="11.42578125" style="383"/>
    <col min="9499" max="9499" width="4.28515625" style="383" customWidth="1"/>
    <col min="9500" max="9500" width="7.28515625" style="383" bestFit="1" customWidth="1"/>
    <col min="9501" max="9501" width="9.28515625" style="383" bestFit="1" customWidth="1"/>
    <col min="9502" max="9503" width="11.7109375" style="383" customWidth="1"/>
    <col min="9504" max="9504" width="4.140625" style="383" customWidth="1"/>
    <col min="9505" max="9505" width="7.28515625" style="383" bestFit="1" customWidth="1"/>
    <col min="9506" max="9506" width="9.28515625" style="383" customWidth="1"/>
    <col min="9507" max="9508" width="12" style="383" customWidth="1"/>
    <col min="9509" max="9509" width="4.140625" style="383" customWidth="1"/>
    <col min="9510" max="9511" width="8.28515625" style="383" customWidth="1"/>
    <col min="9512" max="9512" width="12" style="383" customWidth="1"/>
    <col min="9513" max="9513" width="11.42578125" style="383"/>
    <col min="9514" max="9514" width="4.140625" style="383" customWidth="1"/>
    <col min="9515" max="9515" width="8.42578125" style="383" customWidth="1"/>
    <col min="9516" max="9516" width="8.140625" style="383" customWidth="1"/>
    <col min="9517" max="9517" width="12" style="383" customWidth="1"/>
    <col min="9518" max="9518" width="11.42578125" style="383"/>
    <col min="9519" max="9519" width="4" style="383" customWidth="1"/>
    <col min="9520" max="9520" width="8.85546875" style="383" customWidth="1"/>
    <col min="9521" max="9521" width="8.140625" style="383" customWidth="1"/>
    <col min="9522" max="9522" width="12.140625" style="383" customWidth="1"/>
    <col min="9523" max="9523" width="11.28515625" style="383" customWidth="1"/>
    <col min="9524" max="9524" width="4.28515625" style="383" customWidth="1"/>
    <col min="9525" max="9525" width="8.5703125" style="383" customWidth="1"/>
    <col min="9526" max="9526" width="8" style="383" customWidth="1"/>
    <col min="9527" max="9527" width="11.85546875" style="383" customWidth="1"/>
    <col min="9528" max="9528" width="10.5703125" style="383" customWidth="1"/>
    <col min="9529" max="9529" width="4" style="383" customWidth="1"/>
    <col min="9530" max="9530" width="8.85546875" style="383" bestFit="1" customWidth="1"/>
    <col min="9531" max="9531" width="8.140625" style="383" customWidth="1"/>
    <col min="9532" max="9532" width="12" style="383" customWidth="1"/>
    <col min="9533" max="9533" width="10.5703125" style="383" customWidth="1"/>
    <col min="9534" max="9534" width="3.5703125" style="383" customWidth="1"/>
    <col min="9535" max="9535" width="8.28515625" style="383" customWidth="1"/>
    <col min="9536" max="9536" width="8.7109375" style="383" customWidth="1"/>
    <col min="9537" max="9537" width="12.140625" style="383" customWidth="1"/>
    <col min="9538" max="9538" width="11" style="383" customWidth="1"/>
    <col min="9539" max="9539" width="3.5703125" style="383" customWidth="1"/>
    <col min="9540" max="9540" width="8.5703125" style="383" customWidth="1"/>
    <col min="9541" max="9541" width="7.85546875" style="383" customWidth="1"/>
    <col min="9542" max="9542" width="12.140625" style="383" customWidth="1"/>
    <col min="9543" max="9543" width="11.85546875" style="383" customWidth="1"/>
    <col min="9544" max="9544" width="3.5703125" style="383" customWidth="1"/>
    <col min="9545" max="9545" width="8.42578125" style="383" customWidth="1"/>
    <col min="9546" max="9546" width="7.85546875" style="383" customWidth="1"/>
    <col min="9547" max="9547" width="12.140625" style="383" customWidth="1"/>
    <col min="9548" max="9548" width="12" style="383" customWidth="1"/>
    <col min="9549" max="9549" width="3.5703125" style="383" customWidth="1"/>
    <col min="9550" max="9550" width="8.42578125" style="383" customWidth="1"/>
    <col min="9551" max="9551" width="9" style="383" customWidth="1"/>
    <col min="9552" max="9552" width="12.140625" style="383" customWidth="1"/>
    <col min="9553" max="9553" width="11.85546875" style="383" customWidth="1"/>
    <col min="9554" max="9554" width="3.5703125" style="383" customWidth="1"/>
    <col min="9555" max="9555" width="9" style="383" customWidth="1"/>
    <col min="9556" max="9556" width="8.140625" style="383" customWidth="1"/>
    <col min="9557" max="9557" width="12.140625" style="383" customWidth="1"/>
    <col min="9558" max="9558" width="11.5703125" style="383" customWidth="1"/>
    <col min="9559" max="9559" width="3.5703125" style="383" customWidth="1"/>
    <col min="9560" max="9560" width="8.42578125" style="383" customWidth="1"/>
    <col min="9561" max="9561" width="8.5703125" style="383" customWidth="1"/>
    <col min="9562" max="9562" width="12.140625" style="383" customWidth="1"/>
    <col min="9563" max="9563" width="12.42578125" style="383" customWidth="1"/>
    <col min="9564" max="9564" width="3.5703125" style="383" customWidth="1"/>
    <col min="9565" max="9565" width="8" style="383" customWidth="1"/>
    <col min="9566" max="9566" width="8.140625" style="383" customWidth="1"/>
    <col min="9567" max="9567" width="12.140625" style="383" customWidth="1"/>
    <col min="9568" max="9568" width="11.5703125" style="383" customWidth="1"/>
    <col min="9569" max="9569" width="3.5703125" style="383" customWidth="1"/>
    <col min="9570" max="9570" width="8.85546875" style="383" customWidth="1"/>
    <col min="9571" max="9571" width="8.140625" style="383" customWidth="1"/>
    <col min="9572" max="9572" width="12.140625" style="383" customWidth="1"/>
    <col min="9573" max="9573" width="11.5703125" style="383" customWidth="1"/>
    <col min="9574" max="9574" width="3.5703125" style="383" customWidth="1"/>
    <col min="9575" max="9575" width="9.140625" style="383" customWidth="1"/>
    <col min="9576" max="9576" width="8.5703125" style="383" customWidth="1"/>
    <col min="9577" max="9577" width="12.140625" style="383" customWidth="1"/>
    <col min="9578" max="9578" width="11.42578125" style="383"/>
    <col min="9579" max="9579" width="3.5703125" style="383" customWidth="1"/>
    <col min="9580" max="9580" width="9.140625" style="383" customWidth="1"/>
    <col min="9581" max="9581" width="8.28515625" style="383" customWidth="1"/>
    <col min="9582" max="9582" width="12.140625" style="383" customWidth="1"/>
    <col min="9583" max="9583" width="12.28515625" style="383" customWidth="1"/>
    <col min="9584" max="9584" width="3.5703125" style="383" customWidth="1"/>
    <col min="9585" max="9585" width="9" style="383" customWidth="1"/>
    <col min="9586" max="9586" width="7.85546875" style="383" customWidth="1"/>
    <col min="9587" max="9587" width="12.140625" style="383" customWidth="1"/>
    <col min="9588" max="9588" width="11.85546875" style="383" customWidth="1"/>
    <col min="9589" max="9589" width="3.5703125" style="383" customWidth="1"/>
    <col min="9590" max="9590" width="9" style="383" customWidth="1"/>
    <col min="9591" max="9591" width="8.28515625" style="383" customWidth="1"/>
    <col min="9592" max="9592" width="12.140625" style="383" customWidth="1"/>
    <col min="9593" max="9593" width="12" style="383" customWidth="1"/>
    <col min="9594" max="9594" width="3.5703125" style="383" customWidth="1"/>
    <col min="9595" max="9595" width="8.28515625" style="383" customWidth="1"/>
    <col min="9596" max="9596" width="8.140625" style="383" customWidth="1"/>
    <col min="9597" max="9597" width="12.140625" style="383" customWidth="1"/>
    <col min="9598" max="9598" width="11.5703125" style="383" customWidth="1"/>
    <col min="9599" max="9599" width="3.5703125" style="383" customWidth="1"/>
    <col min="9600" max="9601" width="8.28515625" style="383" customWidth="1"/>
    <col min="9602" max="9602" width="12.140625" style="383" customWidth="1"/>
    <col min="9603" max="9603" width="11.5703125" style="383" customWidth="1"/>
    <col min="9604" max="9604" width="3.5703125" style="383" customWidth="1"/>
    <col min="9605" max="9606" width="8.28515625" style="383" customWidth="1"/>
    <col min="9607" max="9607" width="12.140625" style="383" customWidth="1"/>
    <col min="9608" max="9608" width="11.5703125" style="383" customWidth="1"/>
    <col min="9609" max="9609" width="3.5703125" style="383" customWidth="1"/>
    <col min="9610" max="9610" width="8.28515625" style="383" customWidth="1"/>
    <col min="9611" max="9611" width="8.140625" style="383" customWidth="1"/>
    <col min="9612" max="9612" width="12.140625" style="383" customWidth="1"/>
    <col min="9613" max="9613" width="11.5703125" style="383" customWidth="1"/>
    <col min="9614" max="9614" width="3.5703125" style="383" customWidth="1"/>
    <col min="9615" max="9616" width="8.28515625" style="383" customWidth="1"/>
    <col min="9617" max="9617" width="12.140625" style="383" customWidth="1"/>
    <col min="9618" max="9618" width="11.5703125" style="383" customWidth="1"/>
    <col min="9619" max="9619" width="3.5703125" style="383" customWidth="1"/>
    <col min="9620" max="9620" width="8.28515625" style="383" customWidth="1"/>
    <col min="9621" max="9621" width="7.85546875" style="383" customWidth="1"/>
    <col min="9622" max="9622" width="12.140625" style="383" customWidth="1"/>
    <col min="9623" max="9623" width="11.5703125" style="383" customWidth="1"/>
    <col min="9624" max="9624" width="3.5703125" style="383" customWidth="1"/>
    <col min="9625" max="9625" width="8.28515625" style="383" customWidth="1"/>
    <col min="9626" max="9626" width="8.5703125" style="383" customWidth="1"/>
    <col min="9627" max="9627" width="12.140625" style="383" customWidth="1"/>
    <col min="9628" max="9628" width="11.5703125" style="383" customWidth="1"/>
    <col min="9629" max="9629" width="3.5703125" style="383" customWidth="1"/>
    <col min="9630" max="9630" width="8.28515625" style="383" customWidth="1"/>
    <col min="9631" max="9631" width="8.5703125" style="383" customWidth="1"/>
    <col min="9632" max="9632" width="12.140625" style="383" customWidth="1"/>
    <col min="9633" max="9633" width="11.5703125" style="383" customWidth="1"/>
    <col min="9634" max="9634" width="3.5703125" style="383" customWidth="1"/>
    <col min="9635" max="9635" width="8.28515625" style="383" customWidth="1"/>
    <col min="9636" max="9636" width="8.140625" style="383" customWidth="1"/>
    <col min="9637" max="9637" width="12.140625" style="383" customWidth="1"/>
    <col min="9638" max="9638" width="11.5703125" style="383" customWidth="1"/>
    <col min="9639" max="9639" width="3.5703125" style="383" customWidth="1"/>
    <col min="9640" max="9640" width="8.28515625" style="383" customWidth="1"/>
    <col min="9641" max="9641" width="7.7109375" style="383" customWidth="1"/>
    <col min="9642" max="9642" width="12.140625" style="383" customWidth="1"/>
    <col min="9643" max="9643" width="11.5703125" style="383" customWidth="1"/>
    <col min="9644" max="9644" width="3.5703125" style="383" customWidth="1"/>
    <col min="9645" max="9645" width="8.28515625" style="383" customWidth="1"/>
    <col min="9646" max="9646" width="7.7109375" style="383" customWidth="1"/>
    <col min="9647" max="9647" width="12.140625" style="383" customWidth="1"/>
    <col min="9648" max="9648" width="11.5703125" style="383" customWidth="1"/>
    <col min="9649" max="9649" width="3.5703125" style="383" customWidth="1"/>
    <col min="9650" max="9650" width="8.28515625" style="383" customWidth="1"/>
    <col min="9651" max="9651" width="7.7109375" style="383" customWidth="1"/>
    <col min="9652" max="9652" width="12.140625" style="383" customWidth="1"/>
    <col min="9653" max="9653" width="11.5703125" style="383" customWidth="1"/>
    <col min="9654" max="9654" width="3.5703125" style="383" customWidth="1"/>
    <col min="9655" max="9655" width="8.28515625" style="383" customWidth="1"/>
    <col min="9656" max="9656" width="7.7109375" style="383" customWidth="1"/>
    <col min="9657" max="9657" width="12.140625" style="383" customWidth="1"/>
    <col min="9658" max="9658" width="11.5703125" style="383" customWidth="1"/>
    <col min="9659" max="9659" width="3.5703125" style="383" customWidth="1"/>
    <col min="9660" max="9660" width="8.28515625" style="383" customWidth="1"/>
    <col min="9661" max="9661" width="7.7109375" style="383" customWidth="1"/>
    <col min="9662" max="9662" width="12.140625" style="383" customWidth="1"/>
    <col min="9663" max="9663" width="11.5703125" style="383" customWidth="1"/>
    <col min="9664" max="9664" width="3.5703125" style="383" customWidth="1"/>
    <col min="9665" max="9665" width="8.28515625" style="383" customWidth="1"/>
    <col min="9666" max="9666" width="7.7109375" style="383" customWidth="1"/>
    <col min="9667" max="9667" width="12.140625" style="383" customWidth="1"/>
    <col min="9668" max="9668" width="11.5703125" style="383" customWidth="1"/>
    <col min="9669" max="9669" width="3.5703125" style="383" customWidth="1"/>
    <col min="9670" max="9670" width="8.28515625" style="383" customWidth="1"/>
    <col min="9671" max="9671" width="7.7109375" style="383" customWidth="1"/>
    <col min="9672" max="9672" width="12.140625" style="383" customWidth="1"/>
    <col min="9673" max="9673" width="11.5703125" style="383" customWidth="1"/>
    <col min="9674" max="9674" width="3.5703125" style="383" customWidth="1"/>
    <col min="9675" max="9675" width="8.28515625" style="383" customWidth="1"/>
    <col min="9676" max="9676" width="7.7109375" style="383" customWidth="1"/>
    <col min="9677" max="9677" width="12.140625" style="383" customWidth="1"/>
    <col min="9678" max="9678" width="11.5703125" style="383" customWidth="1"/>
    <col min="9679" max="9679" width="3.5703125" style="383" customWidth="1"/>
    <col min="9680" max="9680" width="8.28515625" style="383" customWidth="1"/>
    <col min="9681" max="9681" width="7.7109375" style="383" customWidth="1"/>
    <col min="9682" max="9682" width="12.140625" style="383" customWidth="1"/>
    <col min="9683" max="9683" width="11.5703125" style="383" customWidth="1"/>
    <col min="9684" max="9684" width="3.5703125" style="383" customWidth="1"/>
    <col min="9685" max="9685" width="8.28515625" style="383" customWidth="1"/>
    <col min="9686" max="9686" width="7.7109375" style="383" customWidth="1"/>
    <col min="9687" max="9687" width="12.140625" style="383" customWidth="1"/>
    <col min="9688" max="9688" width="11.5703125" style="383" customWidth="1"/>
    <col min="9689" max="9689" width="3.5703125" style="383" customWidth="1"/>
    <col min="9690" max="9690" width="8.28515625" style="383" customWidth="1"/>
    <col min="9691" max="9691" width="7.7109375" style="383" customWidth="1"/>
    <col min="9692" max="9692" width="12.140625" style="383" customWidth="1"/>
    <col min="9693" max="9693" width="11.5703125" style="383" customWidth="1"/>
    <col min="9694" max="9694" width="3.5703125" style="383" customWidth="1"/>
    <col min="9695" max="9695" width="8.28515625" style="383" customWidth="1"/>
    <col min="9696" max="9696" width="7.7109375" style="383" customWidth="1"/>
    <col min="9697" max="9697" width="12.140625" style="383" customWidth="1"/>
    <col min="9698" max="9698" width="11.5703125" style="383" customWidth="1"/>
    <col min="9699" max="9699" width="3.5703125" style="383" customWidth="1"/>
    <col min="9700" max="9700" width="8.28515625" style="383" customWidth="1"/>
    <col min="9701" max="9701" width="7.7109375" style="383" customWidth="1"/>
    <col min="9702" max="9702" width="12.140625" style="383" customWidth="1"/>
    <col min="9703" max="9703" width="11.5703125" style="383" customWidth="1"/>
    <col min="9704" max="9704" width="3.5703125" style="383" customWidth="1"/>
    <col min="9705" max="9705" width="8.28515625" style="383" customWidth="1"/>
    <col min="9706" max="9706" width="7.7109375" style="383" customWidth="1"/>
    <col min="9707" max="9707" width="12.140625" style="383" customWidth="1"/>
    <col min="9708" max="9708" width="11.5703125" style="383" customWidth="1"/>
    <col min="9709" max="9709" width="3.5703125" style="383" customWidth="1"/>
    <col min="9710" max="9710" width="8.28515625" style="383" customWidth="1"/>
    <col min="9711" max="9711" width="7.7109375" style="383" customWidth="1"/>
    <col min="9712" max="9712" width="12.140625" style="383" customWidth="1"/>
    <col min="9713" max="9713" width="11.5703125" style="383" customWidth="1"/>
    <col min="9714" max="9714" width="3.5703125" style="383" customWidth="1"/>
    <col min="9715" max="9715" width="8.28515625" style="383" customWidth="1"/>
    <col min="9716" max="9716" width="7.7109375" style="383" customWidth="1"/>
    <col min="9717" max="9717" width="12.140625" style="383" customWidth="1"/>
    <col min="9718" max="9718" width="11.5703125" style="383" customWidth="1"/>
    <col min="9719" max="9719" width="3.5703125" style="383" customWidth="1"/>
    <col min="9720" max="9720" width="8.28515625" style="383" customWidth="1"/>
    <col min="9721" max="9721" width="7.7109375" style="383" customWidth="1"/>
    <col min="9722" max="9722" width="12.140625" style="383" customWidth="1"/>
    <col min="9723" max="9723" width="11.5703125" style="383" customWidth="1"/>
    <col min="9724" max="9727" width="11.42578125" style="383"/>
    <col min="9728" max="9728" width="0" style="383" hidden="1" customWidth="1"/>
    <col min="9729" max="9729" width="6.140625" style="383" customWidth="1"/>
    <col min="9730" max="9730" width="4.7109375" style="383" customWidth="1"/>
    <col min="9731" max="9732" width="6.5703125" style="383" customWidth="1"/>
    <col min="9733" max="9733" width="5.28515625" style="383" customWidth="1"/>
    <col min="9734" max="9735" width="7.7109375" style="383" customWidth="1"/>
    <col min="9736" max="9736" width="11.5703125" style="383" customWidth="1"/>
    <col min="9737" max="9737" width="6.85546875" style="383" customWidth="1"/>
    <col min="9738" max="9738" width="54.5703125" style="383" customWidth="1"/>
    <col min="9739" max="9739" width="7.140625" style="383" customWidth="1"/>
    <col min="9740" max="9741" width="7" style="383" customWidth="1"/>
    <col min="9742" max="9742" width="7.5703125" style="383" customWidth="1"/>
    <col min="9743" max="9743" width="7.85546875" style="383" customWidth="1"/>
    <col min="9744" max="9744" width="18" style="383" customWidth="1"/>
    <col min="9745" max="9745" width="4.140625" style="383" customWidth="1"/>
    <col min="9746" max="9746" width="8.85546875" style="383" customWidth="1"/>
    <col min="9747" max="9747" width="10.28515625" style="383" customWidth="1"/>
    <col min="9748" max="9748" width="12" style="383" customWidth="1"/>
    <col min="9749" max="9749" width="10.85546875" style="383" customWidth="1"/>
    <col min="9750" max="9750" width="4.140625" style="383" customWidth="1"/>
    <col min="9751" max="9751" width="8.42578125" style="383" customWidth="1"/>
    <col min="9752" max="9752" width="8.140625" style="383" customWidth="1"/>
    <col min="9753" max="9753" width="12" style="383" customWidth="1"/>
    <col min="9754" max="9754" width="11.42578125" style="383"/>
    <col min="9755" max="9755" width="4.28515625" style="383" customWidth="1"/>
    <col min="9756" max="9756" width="7.28515625" style="383" bestFit="1" customWidth="1"/>
    <col min="9757" max="9757" width="9.28515625" style="383" bestFit="1" customWidth="1"/>
    <col min="9758" max="9759" width="11.7109375" style="383" customWidth="1"/>
    <col min="9760" max="9760" width="4.140625" style="383" customWidth="1"/>
    <col min="9761" max="9761" width="7.28515625" style="383" bestFit="1" customWidth="1"/>
    <col min="9762" max="9762" width="9.28515625" style="383" customWidth="1"/>
    <col min="9763" max="9764" width="12" style="383" customWidth="1"/>
    <col min="9765" max="9765" width="4.140625" style="383" customWidth="1"/>
    <col min="9766" max="9767" width="8.28515625" style="383" customWidth="1"/>
    <col min="9768" max="9768" width="12" style="383" customWidth="1"/>
    <col min="9769" max="9769" width="11.42578125" style="383"/>
    <col min="9770" max="9770" width="4.140625" style="383" customWidth="1"/>
    <col min="9771" max="9771" width="8.42578125" style="383" customWidth="1"/>
    <col min="9772" max="9772" width="8.140625" style="383" customWidth="1"/>
    <col min="9773" max="9773" width="12" style="383" customWidth="1"/>
    <col min="9774" max="9774" width="11.42578125" style="383"/>
    <col min="9775" max="9775" width="4" style="383" customWidth="1"/>
    <col min="9776" max="9776" width="8.85546875" style="383" customWidth="1"/>
    <col min="9777" max="9777" width="8.140625" style="383" customWidth="1"/>
    <col min="9778" max="9778" width="12.140625" style="383" customWidth="1"/>
    <col min="9779" max="9779" width="11.28515625" style="383" customWidth="1"/>
    <col min="9780" max="9780" width="4.28515625" style="383" customWidth="1"/>
    <col min="9781" max="9781" width="8.5703125" style="383" customWidth="1"/>
    <col min="9782" max="9782" width="8" style="383" customWidth="1"/>
    <col min="9783" max="9783" width="11.85546875" style="383" customWidth="1"/>
    <col min="9784" max="9784" width="10.5703125" style="383" customWidth="1"/>
    <col min="9785" max="9785" width="4" style="383" customWidth="1"/>
    <col min="9786" max="9786" width="8.85546875" style="383" bestFit="1" customWidth="1"/>
    <col min="9787" max="9787" width="8.140625" style="383" customWidth="1"/>
    <col min="9788" max="9788" width="12" style="383" customWidth="1"/>
    <col min="9789" max="9789" width="10.5703125" style="383" customWidth="1"/>
    <col min="9790" max="9790" width="3.5703125" style="383" customWidth="1"/>
    <col min="9791" max="9791" width="8.28515625" style="383" customWidth="1"/>
    <col min="9792" max="9792" width="8.7109375" style="383" customWidth="1"/>
    <col min="9793" max="9793" width="12.140625" style="383" customWidth="1"/>
    <col min="9794" max="9794" width="11" style="383" customWidth="1"/>
    <col min="9795" max="9795" width="3.5703125" style="383" customWidth="1"/>
    <col min="9796" max="9796" width="8.5703125" style="383" customWidth="1"/>
    <col min="9797" max="9797" width="7.85546875" style="383" customWidth="1"/>
    <col min="9798" max="9798" width="12.140625" style="383" customWidth="1"/>
    <col min="9799" max="9799" width="11.85546875" style="383" customWidth="1"/>
    <col min="9800" max="9800" width="3.5703125" style="383" customWidth="1"/>
    <col min="9801" max="9801" width="8.42578125" style="383" customWidth="1"/>
    <col min="9802" max="9802" width="7.85546875" style="383" customWidth="1"/>
    <col min="9803" max="9803" width="12.140625" style="383" customWidth="1"/>
    <col min="9804" max="9804" width="12" style="383" customWidth="1"/>
    <col min="9805" max="9805" width="3.5703125" style="383" customWidth="1"/>
    <col min="9806" max="9806" width="8.42578125" style="383" customWidth="1"/>
    <col min="9807" max="9807" width="9" style="383" customWidth="1"/>
    <col min="9808" max="9808" width="12.140625" style="383" customWidth="1"/>
    <col min="9809" max="9809" width="11.85546875" style="383" customWidth="1"/>
    <col min="9810" max="9810" width="3.5703125" style="383" customWidth="1"/>
    <col min="9811" max="9811" width="9" style="383" customWidth="1"/>
    <col min="9812" max="9812" width="8.140625" style="383" customWidth="1"/>
    <col min="9813" max="9813" width="12.140625" style="383" customWidth="1"/>
    <col min="9814" max="9814" width="11.5703125" style="383" customWidth="1"/>
    <col min="9815" max="9815" width="3.5703125" style="383" customWidth="1"/>
    <col min="9816" max="9816" width="8.42578125" style="383" customWidth="1"/>
    <col min="9817" max="9817" width="8.5703125" style="383" customWidth="1"/>
    <col min="9818" max="9818" width="12.140625" style="383" customWidth="1"/>
    <col min="9819" max="9819" width="12.42578125" style="383" customWidth="1"/>
    <col min="9820" max="9820" width="3.5703125" style="383" customWidth="1"/>
    <col min="9821" max="9821" width="8" style="383" customWidth="1"/>
    <col min="9822" max="9822" width="8.140625" style="383" customWidth="1"/>
    <col min="9823" max="9823" width="12.140625" style="383" customWidth="1"/>
    <col min="9824" max="9824" width="11.5703125" style="383" customWidth="1"/>
    <col min="9825" max="9825" width="3.5703125" style="383" customWidth="1"/>
    <col min="9826" max="9826" width="8.85546875" style="383" customWidth="1"/>
    <col min="9827" max="9827" width="8.140625" style="383" customWidth="1"/>
    <col min="9828" max="9828" width="12.140625" style="383" customWidth="1"/>
    <col min="9829" max="9829" width="11.5703125" style="383" customWidth="1"/>
    <col min="9830" max="9830" width="3.5703125" style="383" customWidth="1"/>
    <col min="9831" max="9831" width="9.140625" style="383" customWidth="1"/>
    <col min="9832" max="9832" width="8.5703125" style="383" customWidth="1"/>
    <col min="9833" max="9833" width="12.140625" style="383" customWidth="1"/>
    <col min="9834" max="9834" width="11.42578125" style="383"/>
    <col min="9835" max="9835" width="3.5703125" style="383" customWidth="1"/>
    <col min="9836" max="9836" width="9.140625" style="383" customWidth="1"/>
    <col min="9837" max="9837" width="8.28515625" style="383" customWidth="1"/>
    <col min="9838" max="9838" width="12.140625" style="383" customWidth="1"/>
    <col min="9839" max="9839" width="12.28515625" style="383" customWidth="1"/>
    <col min="9840" max="9840" width="3.5703125" style="383" customWidth="1"/>
    <col min="9841" max="9841" width="9" style="383" customWidth="1"/>
    <col min="9842" max="9842" width="7.85546875" style="383" customWidth="1"/>
    <col min="9843" max="9843" width="12.140625" style="383" customWidth="1"/>
    <col min="9844" max="9844" width="11.85546875" style="383" customWidth="1"/>
    <col min="9845" max="9845" width="3.5703125" style="383" customWidth="1"/>
    <col min="9846" max="9846" width="9" style="383" customWidth="1"/>
    <col min="9847" max="9847" width="8.28515625" style="383" customWidth="1"/>
    <col min="9848" max="9848" width="12.140625" style="383" customWidth="1"/>
    <col min="9849" max="9849" width="12" style="383" customWidth="1"/>
    <col min="9850" max="9850" width="3.5703125" style="383" customWidth="1"/>
    <col min="9851" max="9851" width="8.28515625" style="383" customWidth="1"/>
    <col min="9852" max="9852" width="8.140625" style="383" customWidth="1"/>
    <col min="9853" max="9853" width="12.140625" style="383" customWidth="1"/>
    <col min="9854" max="9854" width="11.5703125" style="383" customWidth="1"/>
    <col min="9855" max="9855" width="3.5703125" style="383" customWidth="1"/>
    <col min="9856" max="9857" width="8.28515625" style="383" customWidth="1"/>
    <col min="9858" max="9858" width="12.140625" style="383" customWidth="1"/>
    <col min="9859" max="9859" width="11.5703125" style="383" customWidth="1"/>
    <col min="9860" max="9860" width="3.5703125" style="383" customWidth="1"/>
    <col min="9861" max="9862" width="8.28515625" style="383" customWidth="1"/>
    <col min="9863" max="9863" width="12.140625" style="383" customWidth="1"/>
    <col min="9864" max="9864" width="11.5703125" style="383" customWidth="1"/>
    <col min="9865" max="9865" width="3.5703125" style="383" customWidth="1"/>
    <col min="9866" max="9866" width="8.28515625" style="383" customWidth="1"/>
    <col min="9867" max="9867" width="8.140625" style="383" customWidth="1"/>
    <col min="9868" max="9868" width="12.140625" style="383" customWidth="1"/>
    <col min="9869" max="9869" width="11.5703125" style="383" customWidth="1"/>
    <col min="9870" max="9870" width="3.5703125" style="383" customWidth="1"/>
    <col min="9871" max="9872" width="8.28515625" style="383" customWidth="1"/>
    <col min="9873" max="9873" width="12.140625" style="383" customWidth="1"/>
    <col min="9874" max="9874" width="11.5703125" style="383" customWidth="1"/>
    <col min="9875" max="9875" width="3.5703125" style="383" customWidth="1"/>
    <col min="9876" max="9876" width="8.28515625" style="383" customWidth="1"/>
    <col min="9877" max="9877" width="7.85546875" style="383" customWidth="1"/>
    <col min="9878" max="9878" width="12.140625" style="383" customWidth="1"/>
    <col min="9879" max="9879" width="11.5703125" style="383" customWidth="1"/>
    <col min="9880" max="9880" width="3.5703125" style="383" customWidth="1"/>
    <col min="9881" max="9881" width="8.28515625" style="383" customWidth="1"/>
    <col min="9882" max="9882" width="8.5703125" style="383" customWidth="1"/>
    <col min="9883" max="9883" width="12.140625" style="383" customWidth="1"/>
    <col min="9884" max="9884" width="11.5703125" style="383" customWidth="1"/>
    <col min="9885" max="9885" width="3.5703125" style="383" customWidth="1"/>
    <col min="9886" max="9886" width="8.28515625" style="383" customWidth="1"/>
    <col min="9887" max="9887" width="8.5703125" style="383" customWidth="1"/>
    <col min="9888" max="9888" width="12.140625" style="383" customWidth="1"/>
    <col min="9889" max="9889" width="11.5703125" style="383" customWidth="1"/>
    <col min="9890" max="9890" width="3.5703125" style="383" customWidth="1"/>
    <col min="9891" max="9891" width="8.28515625" style="383" customWidth="1"/>
    <col min="9892" max="9892" width="8.140625" style="383" customWidth="1"/>
    <col min="9893" max="9893" width="12.140625" style="383" customWidth="1"/>
    <col min="9894" max="9894" width="11.5703125" style="383" customWidth="1"/>
    <col min="9895" max="9895" width="3.5703125" style="383" customWidth="1"/>
    <col min="9896" max="9896" width="8.28515625" style="383" customWidth="1"/>
    <col min="9897" max="9897" width="7.7109375" style="383" customWidth="1"/>
    <col min="9898" max="9898" width="12.140625" style="383" customWidth="1"/>
    <col min="9899" max="9899" width="11.5703125" style="383" customWidth="1"/>
    <col min="9900" max="9900" width="3.5703125" style="383" customWidth="1"/>
    <col min="9901" max="9901" width="8.28515625" style="383" customWidth="1"/>
    <col min="9902" max="9902" width="7.7109375" style="383" customWidth="1"/>
    <col min="9903" max="9903" width="12.140625" style="383" customWidth="1"/>
    <col min="9904" max="9904" width="11.5703125" style="383" customWidth="1"/>
    <col min="9905" max="9905" width="3.5703125" style="383" customWidth="1"/>
    <col min="9906" max="9906" width="8.28515625" style="383" customWidth="1"/>
    <col min="9907" max="9907" width="7.7109375" style="383" customWidth="1"/>
    <col min="9908" max="9908" width="12.140625" style="383" customWidth="1"/>
    <col min="9909" max="9909" width="11.5703125" style="383" customWidth="1"/>
    <col min="9910" max="9910" width="3.5703125" style="383" customWidth="1"/>
    <col min="9911" max="9911" width="8.28515625" style="383" customWidth="1"/>
    <col min="9912" max="9912" width="7.7109375" style="383" customWidth="1"/>
    <col min="9913" max="9913" width="12.140625" style="383" customWidth="1"/>
    <col min="9914" max="9914" width="11.5703125" style="383" customWidth="1"/>
    <col min="9915" max="9915" width="3.5703125" style="383" customWidth="1"/>
    <col min="9916" max="9916" width="8.28515625" style="383" customWidth="1"/>
    <col min="9917" max="9917" width="7.7109375" style="383" customWidth="1"/>
    <col min="9918" max="9918" width="12.140625" style="383" customWidth="1"/>
    <col min="9919" max="9919" width="11.5703125" style="383" customWidth="1"/>
    <col min="9920" max="9920" width="3.5703125" style="383" customWidth="1"/>
    <col min="9921" max="9921" width="8.28515625" style="383" customWidth="1"/>
    <col min="9922" max="9922" width="7.7109375" style="383" customWidth="1"/>
    <col min="9923" max="9923" width="12.140625" style="383" customWidth="1"/>
    <col min="9924" max="9924" width="11.5703125" style="383" customWidth="1"/>
    <col min="9925" max="9925" width="3.5703125" style="383" customWidth="1"/>
    <col min="9926" max="9926" width="8.28515625" style="383" customWidth="1"/>
    <col min="9927" max="9927" width="7.7109375" style="383" customWidth="1"/>
    <col min="9928" max="9928" width="12.140625" style="383" customWidth="1"/>
    <col min="9929" max="9929" width="11.5703125" style="383" customWidth="1"/>
    <col min="9930" max="9930" width="3.5703125" style="383" customWidth="1"/>
    <col min="9931" max="9931" width="8.28515625" style="383" customWidth="1"/>
    <col min="9932" max="9932" width="7.7109375" style="383" customWidth="1"/>
    <col min="9933" max="9933" width="12.140625" style="383" customWidth="1"/>
    <col min="9934" max="9934" width="11.5703125" style="383" customWidth="1"/>
    <col min="9935" max="9935" width="3.5703125" style="383" customWidth="1"/>
    <col min="9936" max="9936" width="8.28515625" style="383" customWidth="1"/>
    <col min="9937" max="9937" width="7.7109375" style="383" customWidth="1"/>
    <col min="9938" max="9938" width="12.140625" style="383" customWidth="1"/>
    <col min="9939" max="9939" width="11.5703125" style="383" customWidth="1"/>
    <col min="9940" max="9940" width="3.5703125" style="383" customWidth="1"/>
    <col min="9941" max="9941" width="8.28515625" style="383" customWidth="1"/>
    <col min="9942" max="9942" width="7.7109375" style="383" customWidth="1"/>
    <col min="9943" max="9943" width="12.140625" style="383" customWidth="1"/>
    <col min="9944" max="9944" width="11.5703125" style="383" customWidth="1"/>
    <col min="9945" max="9945" width="3.5703125" style="383" customWidth="1"/>
    <col min="9946" max="9946" width="8.28515625" style="383" customWidth="1"/>
    <col min="9947" max="9947" width="7.7109375" style="383" customWidth="1"/>
    <col min="9948" max="9948" width="12.140625" style="383" customWidth="1"/>
    <col min="9949" max="9949" width="11.5703125" style="383" customWidth="1"/>
    <col min="9950" max="9950" width="3.5703125" style="383" customWidth="1"/>
    <col min="9951" max="9951" width="8.28515625" style="383" customWidth="1"/>
    <col min="9952" max="9952" width="7.7109375" style="383" customWidth="1"/>
    <col min="9953" max="9953" width="12.140625" style="383" customWidth="1"/>
    <col min="9954" max="9954" width="11.5703125" style="383" customWidth="1"/>
    <col min="9955" max="9955" width="3.5703125" style="383" customWidth="1"/>
    <col min="9956" max="9956" width="8.28515625" style="383" customWidth="1"/>
    <col min="9957" max="9957" width="7.7109375" style="383" customWidth="1"/>
    <col min="9958" max="9958" width="12.140625" style="383" customWidth="1"/>
    <col min="9959" max="9959" width="11.5703125" style="383" customWidth="1"/>
    <col min="9960" max="9960" width="3.5703125" style="383" customWidth="1"/>
    <col min="9961" max="9961" width="8.28515625" style="383" customWidth="1"/>
    <col min="9962" max="9962" width="7.7109375" style="383" customWidth="1"/>
    <col min="9963" max="9963" width="12.140625" style="383" customWidth="1"/>
    <col min="9964" max="9964" width="11.5703125" style="383" customWidth="1"/>
    <col min="9965" max="9965" width="3.5703125" style="383" customWidth="1"/>
    <col min="9966" max="9966" width="8.28515625" style="383" customWidth="1"/>
    <col min="9967" max="9967" width="7.7109375" style="383" customWidth="1"/>
    <col min="9968" max="9968" width="12.140625" style="383" customWidth="1"/>
    <col min="9969" max="9969" width="11.5703125" style="383" customWidth="1"/>
    <col min="9970" max="9970" width="3.5703125" style="383" customWidth="1"/>
    <col min="9971" max="9971" width="8.28515625" style="383" customWidth="1"/>
    <col min="9972" max="9972" width="7.7109375" style="383" customWidth="1"/>
    <col min="9973" max="9973" width="12.140625" style="383" customWidth="1"/>
    <col min="9974" max="9974" width="11.5703125" style="383" customWidth="1"/>
    <col min="9975" max="9975" width="3.5703125" style="383" customWidth="1"/>
    <col min="9976" max="9976" width="8.28515625" style="383" customWidth="1"/>
    <col min="9977" max="9977" width="7.7109375" style="383" customWidth="1"/>
    <col min="9978" max="9978" width="12.140625" style="383" customWidth="1"/>
    <col min="9979" max="9979" width="11.5703125" style="383" customWidth="1"/>
    <col min="9980" max="9983" width="11.42578125" style="383"/>
    <col min="9984" max="9984" width="0" style="383" hidden="1" customWidth="1"/>
    <col min="9985" max="9985" width="6.140625" style="383" customWidth="1"/>
    <col min="9986" max="9986" width="4.7109375" style="383" customWidth="1"/>
    <col min="9987" max="9988" width="6.5703125" style="383" customWidth="1"/>
    <col min="9989" max="9989" width="5.28515625" style="383" customWidth="1"/>
    <col min="9990" max="9991" width="7.7109375" style="383" customWidth="1"/>
    <col min="9992" max="9992" width="11.5703125" style="383" customWidth="1"/>
    <col min="9993" max="9993" width="6.85546875" style="383" customWidth="1"/>
    <col min="9994" max="9994" width="54.5703125" style="383" customWidth="1"/>
    <col min="9995" max="9995" width="7.140625" style="383" customWidth="1"/>
    <col min="9996" max="9997" width="7" style="383" customWidth="1"/>
    <col min="9998" max="9998" width="7.5703125" style="383" customWidth="1"/>
    <col min="9999" max="9999" width="7.85546875" style="383" customWidth="1"/>
    <col min="10000" max="10000" width="18" style="383" customWidth="1"/>
    <col min="10001" max="10001" width="4.140625" style="383" customWidth="1"/>
    <col min="10002" max="10002" width="8.85546875" style="383" customWidth="1"/>
    <col min="10003" max="10003" width="10.28515625" style="383" customWidth="1"/>
    <col min="10004" max="10004" width="12" style="383" customWidth="1"/>
    <col min="10005" max="10005" width="10.85546875" style="383" customWidth="1"/>
    <col min="10006" max="10006" width="4.140625" style="383" customWidth="1"/>
    <col min="10007" max="10007" width="8.42578125" style="383" customWidth="1"/>
    <col min="10008" max="10008" width="8.140625" style="383" customWidth="1"/>
    <col min="10009" max="10009" width="12" style="383" customWidth="1"/>
    <col min="10010" max="10010" width="11.42578125" style="383"/>
    <col min="10011" max="10011" width="4.28515625" style="383" customWidth="1"/>
    <col min="10012" max="10012" width="7.28515625" style="383" bestFit="1" customWidth="1"/>
    <col min="10013" max="10013" width="9.28515625" style="383" bestFit="1" customWidth="1"/>
    <col min="10014" max="10015" width="11.7109375" style="383" customWidth="1"/>
    <col min="10016" max="10016" width="4.140625" style="383" customWidth="1"/>
    <col min="10017" max="10017" width="7.28515625" style="383" bestFit="1" customWidth="1"/>
    <col min="10018" max="10018" width="9.28515625" style="383" customWidth="1"/>
    <col min="10019" max="10020" width="12" style="383" customWidth="1"/>
    <col min="10021" max="10021" width="4.140625" style="383" customWidth="1"/>
    <col min="10022" max="10023" width="8.28515625" style="383" customWidth="1"/>
    <col min="10024" max="10024" width="12" style="383" customWidth="1"/>
    <col min="10025" max="10025" width="11.42578125" style="383"/>
    <col min="10026" max="10026" width="4.140625" style="383" customWidth="1"/>
    <col min="10027" max="10027" width="8.42578125" style="383" customWidth="1"/>
    <col min="10028" max="10028" width="8.140625" style="383" customWidth="1"/>
    <col min="10029" max="10029" width="12" style="383" customWidth="1"/>
    <col min="10030" max="10030" width="11.42578125" style="383"/>
    <col min="10031" max="10031" width="4" style="383" customWidth="1"/>
    <col min="10032" max="10032" width="8.85546875" style="383" customWidth="1"/>
    <col min="10033" max="10033" width="8.140625" style="383" customWidth="1"/>
    <col min="10034" max="10034" width="12.140625" style="383" customWidth="1"/>
    <col min="10035" max="10035" width="11.28515625" style="383" customWidth="1"/>
    <col min="10036" max="10036" width="4.28515625" style="383" customWidth="1"/>
    <col min="10037" max="10037" width="8.5703125" style="383" customWidth="1"/>
    <col min="10038" max="10038" width="8" style="383" customWidth="1"/>
    <col min="10039" max="10039" width="11.85546875" style="383" customWidth="1"/>
    <col min="10040" max="10040" width="10.5703125" style="383" customWidth="1"/>
    <col min="10041" max="10041" width="4" style="383" customWidth="1"/>
    <col min="10042" max="10042" width="8.85546875" style="383" bestFit="1" customWidth="1"/>
    <col min="10043" max="10043" width="8.140625" style="383" customWidth="1"/>
    <col min="10044" max="10044" width="12" style="383" customWidth="1"/>
    <col min="10045" max="10045" width="10.5703125" style="383" customWidth="1"/>
    <col min="10046" max="10046" width="3.5703125" style="383" customWidth="1"/>
    <col min="10047" max="10047" width="8.28515625" style="383" customWidth="1"/>
    <col min="10048" max="10048" width="8.7109375" style="383" customWidth="1"/>
    <col min="10049" max="10049" width="12.140625" style="383" customWidth="1"/>
    <col min="10050" max="10050" width="11" style="383" customWidth="1"/>
    <col min="10051" max="10051" width="3.5703125" style="383" customWidth="1"/>
    <col min="10052" max="10052" width="8.5703125" style="383" customWidth="1"/>
    <col min="10053" max="10053" width="7.85546875" style="383" customWidth="1"/>
    <col min="10054" max="10054" width="12.140625" style="383" customWidth="1"/>
    <col min="10055" max="10055" width="11.85546875" style="383" customWidth="1"/>
    <col min="10056" max="10056" width="3.5703125" style="383" customWidth="1"/>
    <col min="10057" max="10057" width="8.42578125" style="383" customWidth="1"/>
    <col min="10058" max="10058" width="7.85546875" style="383" customWidth="1"/>
    <col min="10059" max="10059" width="12.140625" style="383" customWidth="1"/>
    <col min="10060" max="10060" width="12" style="383" customWidth="1"/>
    <col min="10061" max="10061" width="3.5703125" style="383" customWidth="1"/>
    <col min="10062" max="10062" width="8.42578125" style="383" customWidth="1"/>
    <col min="10063" max="10063" width="9" style="383" customWidth="1"/>
    <col min="10064" max="10064" width="12.140625" style="383" customWidth="1"/>
    <col min="10065" max="10065" width="11.85546875" style="383" customWidth="1"/>
    <col min="10066" max="10066" width="3.5703125" style="383" customWidth="1"/>
    <col min="10067" max="10067" width="9" style="383" customWidth="1"/>
    <col min="10068" max="10068" width="8.140625" style="383" customWidth="1"/>
    <col min="10069" max="10069" width="12.140625" style="383" customWidth="1"/>
    <col min="10070" max="10070" width="11.5703125" style="383" customWidth="1"/>
    <col min="10071" max="10071" width="3.5703125" style="383" customWidth="1"/>
    <col min="10072" max="10072" width="8.42578125" style="383" customWidth="1"/>
    <col min="10073" max="10073" width="8.5703125" style="383" customWidth="1"/>
    <col min="10074" max="10074" width="12.140625" style="383" customWidth="1"/>
    <col min="10075" max="10075" width="12.42578125" style="383" customWidth="1"/>
    <col min="10076" max="10076" width="3.5703125" style="383" customWidth="1"/>
    <col min="10077" max="10077" width="8" style="383" customWidth="1"/>
    <col min="10078" max="10078" width="8.140625" style="383" customWidth="1"/>
    <col min="10079" max="10079" width="12.140625" style="383" customWidth="1"/>
    <col min="10080" max="10080" width="11.5703125" style="383" customWidth="1"/>
    <col min="10081" max="10081" width="3.5703125" style="383" customWidth="1"/>
    <col min="10082" max="10082" width="8.85546875" style="383" customWidth="1"/>
    <col min="10083" max="10083" width="8.140625" style="383" customWidth="1"/>
    <col min="10084" max="10084" width="12.140625" style="383" customWidth="1"/>
    <col min="10085" max="10085" width="11.5703125" style="383" customWidth="1"/>
    <col min="10086" max="10086" width="3.5703125" style="383" customWidth="1"/>
    <col min="10087" max="10087" width="9.140625" style="383" customWidth="1"/>
    <col min="10088" max="10088" width="8.5703125" style="383" customWidth="1"/>
    <col min="10089" max="10089" width="12.140625" style="383" customWidth="1"/>
    <col min="10090" max="10090" width="11.42578125" style="383"/>
    <col min="10091" max="10091" width="3.5703125" style="383" customWidth="1"/>
    <col min="10092" max="10092" width="9.140625" style="383" customWidth="1"/>
    <col min="10093" max="10093" width="8.28515625" style="383" customWidth="1"/>
    <col min="10094" max="10094" width="12.140625" style="383" customWidth="1"/>
    <col min="10095" max="10095" width="12.28515625" style="383" customWidth="1"/>
    <col min="10096" max="10096" width="3.5703125" style="383" customWidth="1"/>
    <col min="10097" max="10097" width="9" style="383" customWidth="1"/>
    <col min="10098" max="10098" width="7.85546875" style="383" customWidth="1"/>
    <col min="10099" max="10099" width="12.140625" style="383" customWidth="1"/>
    <col min="10100" max="10100" width="11.85546875" style="383" customWidth="1"/>
    <col min="10101" max="10101" width="3.5703125" style="383" customWidth="1"/>
    <col min="10102" max="10102" width="9" style="383" customWidth="1"/>
    <col min="10103" max="10103" width="8.28515625" style="383" customWidth="1"/>
    <col min="10104" max="10104" width="12.140625" style="383" customWidth="1"/>
    <col min="10105" max="10105" width="12" style="383" customWidth="1"/>
    <col min="10106" max="10106" width="3.5703125" style="383" customWidth="1"/>
    <col min="10107" max="10107" width="8.28515625" style="383" customWidth="1"/>
    <col min="10108" max="10108" width="8.140625" style="383" customWidth="1"/>
    <col min="10109" max="10109" width="12.140625" style="383" customWidth="1"/>
    <col min="10110" max="10110" width="11.5703125" style="383" customWidth="1"/>
    <col min="10111" max="10111" width="3.5703125" style="383" customWidth="1"/>
    <col min="10112" max="10113" width="8.28515625" style="383" customWidth="1"/>
    <col min="10114" max="10114" width="12.140625" style="383" customWidth="1"/>
    <col min="10115" max="10115" width="11.5703125" style="383" customWidth="1"/>
    <col min="10116" max="10116" width="3.5703125" style="383" customWidth="1"/>
    <col min="10117" max="10118" width="8.28515625" style="383" customWidth="1"/>
    <col min="10119" max="10119" width="12.140625" style="383" customWidth="1"/>
    <col min="10120" max="10120" width="11.5703125" style="383" customWidth="1"/>
    <col min="10121" max="10121" width="3.5703125" style="383" customWidth="1"/>
    <col min="10122" max="10122" width="8.28515625" style="383" customWidth="1"/>
    <col min="10123" max="10123" width="8.140625" style="383" customWidth="1"/>
    <col min="10124" max="10124" width="12.140625" style="383" customWidth="1"/>
    <col min="10125" max="10125" width="11.5703125" style="383" customWidth="1"/>
    <col min="10126" max="10126" width="3.5703125" style="383" customWidth="1"/>
    <col min="10127" max="10128" width="8.28515625" style="383" customWidth="1"/>
    <col min="10129" max="10129" width="12.140625" style="383" customWidth="1"/>
    <col min="10130" max="10130" width="11.5703125" style="383" customWidth="1"/>
    <col min="10131" max="10131" width="3.5703125" style="383" customWidth="1"/>
    <col min="10132" max="10132" width="8.28515625" style="383" customWidth="1"/>
    <col min="10133" max="10133" width="7.85546875" style="383" customWidth="1"/>
    <col min="10134" max="10134" width="12.140625" style="383" customWidth="1"/>
    <col min="10135" max="10135" width="11.5703125" style="383" customWidth="1"/>
    <col min="10136" max="10136" width="3.5703125" style="383" customWidth="1"/>
    <col min="10137" max="10137" width="8.28515625" style="383" customWidth="1"/>
    <col min="10138" max="10138" width="8.5703125" style="383" customWidth="1"/>
    <col min="10139" max="10139" width="12.140625" style="383" customWidth="1"/>
    <col min="10140" max="10140" width="11.5703125" style="383" customWidth="1"/>
    <col min="10141" max="10141" width="3.5703125" style="383" customWidth="1"/>
    <col min="10142" max="10142" width="8.28515625" style="383" customWidth="1"/>
    <col min="10143" max="10143" width="8.5703125" style="383" customWidth="1"/>
    <col min="10144" max="10144" width="12.140625" style="383" customWidth="1"/>
    <col min="10145" max="10145" width="11.5703125" style="383" customWidth="1"/>
    <col min="10146" max="10146" width="3.5703125" style="383" customWidth="1"/>
    <col min="10147" max="10147" width="8.28515625" style="383" customWidth="1"/>
    <col min="10148" max="10148" width="8.140625" style="383" customWidth="1"/>
    <col min="10149" max="10149" width="12.140625" style="383" customWidth="1"/>
    <col min="10150" max="10150" width="11.5703125" style="383" customWidth="1"/>
    <col min="10151" max="10151" width="3.5703125" style="383" customWidth="1"/>
    <col min="10152" max="10152" width="8.28515625" style="383" customWidth="1"/>
    <col min="10153" max="10153" width="7.7109375" style="383" customWidth="1"/>
    <col min="10154" max="10154" width="12.140625" style="383" customWidth="1"/>
    <col min="10155" max="10155" width="11.5703125" style="383" customWidth="1"/>
    <col min="10156" max="10156" width="3.5703125" style="383" customWidth="1"/>
    <col min="10157" max="10157" width="8.28515625" style="383" customWidth="1"/>
    <col min="10158" max="10158" width="7.7109375" style="383" customWidth="1"/>
    <col min="10159" max="10159" width="12.140625" style="383" customWidth="1"/>
    <col min="10160" max="10160" width="11.5703125" style="383" customWidth="1"/>
    <col min="10161" max="10161" width="3.5703125" style="383" customWidth="1"/>
    <col min="10162" max="10162" width="8.28515625" style="383" customWidth="1"/>
    <col min="10163" max="10163" width="7.7109375" style="383" customWidth="1"/>
    <col min="10164" max="10164" width="12.140625" style="383" customWidth="1"/>
    <col min="10165" max="10165" width="11.5703125" style="383" customWidth="1"/>
    <col min="10166" max="10166" width="3.5703125" style="383" customWidth="1"/>
    <col min="10167" max="10167" width="8.28515625" style="383" customWidth="1"/>
    <col min="10168" max="10168" width="7.7109375" style="383" customWidth="1"/>
    <col min="10169" max="10169" width="12.140625" style="383" customWidth="1"/>
    <col min="10170" max="10170" width="11.5703125" style="383" customWidth="1"/>
    <col min="10171" max="10171" width="3.5703125" style="383" customWidth="1"/>
    <col min="10172" max="10172" width="8.28515625" style="383" customWidth="1"/>
    <col min="10173" max="10173" width="7.7109375" style="383" customWidth="1"/>
    <col min="10174" max="10174" width="12.140625" style="383" customWidth="1"/>
    <col min="10175" max="10175" width="11.5703125" style="383" customWidth="1"/>
    <col min="10176" max="10176" width="3.5703125" style="383" customWidth="1"/>
    <col min="10177" max="10177" width="8.28515625" style="383" customWidth="1"/>
    <col min="10178" max="10178" width="7.7109375" style="383" customWidth="1"/>
    <col min="10179" max="10179" width="12.140625" style="383" customWidth="1"/>
    <col min="10180" max="10180" width="11.5703125" style="383" customWidth="1"/>
    <col min="10181" max="10181" width="3.5703125" style="383" customWidth="1"/>
    <col min="10182" max="10182" width="8.28515625" style="383" customWidth="1"/>
    <col min="10183" max="10183" width="7.7109375" style="383" customWidth="1"/>
    <col min="10184" max="10184" width="12.140625" style="383" customWidth="1"/>
    <col min="10185" max="10185" width="11.5703125" style="383" customWidth="1"/>
    <col min="10186" max="10186" width="3.5703125" style="383" customWidth="1"/>
    <col min="10187" max="10187" width="8.28515625" style="383" customWidth="1"/>
    <col min="10188" max="10188" width="7.7109375" style="383" customWidth="1"/>
    <col min="10189" max="10189" width="12.140625" style="383" customWidth="1"/>
    <col min="10190" max="10190" width="11.5703125" style="383" customWidth="1"/>
    <col min="10191" max="10191" width="3.5703125" style="383" customWidth="1"/>
    <col min="10192" max="10192" width="8.28515625" style="383" customWidth="1"/>
    <col min="10193" max="10193" width="7.7109375" style="383" customWidth="1"/>
    <col min="10194" max="10194" width="12.140625" style="383" customWidth="1"/>
    <col min="10195" max="10195" width="11.5703125" style="383" customWidth="1"/>
    <col min="10196" max="10196" width="3.5703125" style="383" customWidth="1"/>
    <col min="10197" max="10197" width="8.28515625" style="383" customWidth="1"/>
    <col min="10198" max="10198" width="7.7109375" style="383" customWidth="1"/>
    <col min="10199" max="10199" width="12.140625" style="383" customWidth="1"/>
    <col min="10200" max="10200" width="11.5703125" style="383" customWidth="1"/>
    <col min="10201" max="10201" width="3.5703125" style="383" customWidth="1"/>
    <col min="10202" max="10202" width="8.28515625" style="383" customWidth="1"/>
    <col min="10203" max="10203" width="7.7109375" style="383" customWidth="1"/>
    <col min="10204" max="10204" width="12.140625" style="383" customWidth="1"/>
    <col min="10205" max="10205" width="11.5703125" style="383" customWidth="1"/>
    <col min="10206" max="10206" width="3.5703125" style="383" customWidth="1"/>
    <col min="10207" max="10207" width="8.28515625" style="383" customWidth="1"/>
    <col min="10208" max="10208" width="7.7109375" style="383" customWidth="1"/>
    <col min="10209" max="10209" width="12.140625" style="383" customWidth="1"/>
    <col min="10210" max="10210" width="11.5703125" style="383" customWidth="1"/>
    <col min="10211" max="10211" width="3.5703125" style="383" customWidth="1"/>
    <col min="10212" max="10212" width="8.28515625" style="383" customWidth="1"/>
    <col min="10213" max="10213" width="7.7109375" style="383" customWidth="1"/>
    <col min="10214" max="10214" width="12.140625" style="383" customWidth="1"/>
    <col min="10215" max="10215" width="11.5703125" style="383" customWidth="1"/>
    <col min="10216" max="10216" width="3.5703125" style="383" customWidth="1"/>
    <col min="10217" max="10217" width="8.28515625" style="383" customWidth="1"/>
    <col min="10218" max="10218" width="7.7109375" style="383" customWidth="1"/>
    <col min="10219" max="10219" width="12.140625" style="383" customWidth="1"/>
    <col min="10220" max="10220" width="11.5703125" style="383" customWidth="1"/>
    <col min="10221" max="10221" width="3.5703125" style="383" customWidth="1"/>
    <col min="10222" max="10222" width="8.28515625" style="383" customWidth="1"/>
    <col min="10223" max="10223" width="7.7109375" style="383" customWidth="1"/>
    <col min="10224" max="10224" width="12.140625" style="383" customWidth="1"/>
    <col min="10225" max="10225" width="11.5703125" style="383" customWidth="1"/>
    <col min="10226" max="10226" width="3.5703125" style="383" customWidth="1"/>
    <col min="10227" max="10227" width="8.28515625" style="383" customWidth="1"/>
    <col min="10228" max="10228" width="7.7109375" style="383" customWidth="1"/>
    <col min="10229" max="10229" width="12.140625" style="383" customWidth="1"/>
    <col min="10230" max="10230" width="11.5703125" style="383" customWidth="1"/>
    <col min="10231" max="10231" width="3.5703125" style="383" customWidth="1"/>
    <col min="10232" max="10232" width="8.28515625" style="383" customWidth="1"/>
    <col min="10233" max="10233" width="7.7109375" style="383" customWidth="1"/>
    <col min="10234" max="10234" width="12.140625" style="383" customWidth="1"/>
    <col min="10235" max="10235" width="11.5703125" style="383" customWidth="1"/>
    <col min="10236" max="10239" width="11.42578125" style="383"/>
    <col min="10240" max="10240" width="0" style="383" hidden="1" customWidth="1"/>
    <col min="10241" max="10241" width="6.140625" style="383" customWidth="1"/>
    <col min="10242" max="10242" width="4.7109375" style="383" customWidth="1"/>
    <col min="10243" max="10244" width="6.5703125" style="383" customWidth="1"/>
    <col min="10245" max="10245" width="5.28515625" style="383" customWidth="1"/>
    <col min="10246" max="10247" width="7.7109375" style="383" customWidth="1"/>
    <col min="10248" max="10248" width="11.5703125" style="383" customWidth="1"/>
    <col min="10249" max="10249" width="6.85546875" style="383" customWidth="1"/>
    <col min="10250" max="10250" width="54.5703125" style="383" customWidth="1"/>
    <col min="10251" max="10251" width="7.140625" style="383" customWidth="1"/>
    <col min="10252" max="10253" width="7" style="383" customWidth="1"/>
    <col min="10254" max="10254" width="7.5703125" style="383" customWidth="1"/>
    <col min="10255" max="10255" width="7.85546875" style="383" customWidth="1"/>
    <col min="10256" max="10256" width="18" style="383" customWidth="1"/>
    <col min="10257" max="10257" width="4.140625" style="383" customWidth="1"/>
    <col min="10258" max="10258" width="8.85546875" style="383" customWidth="1"/>
    <col min="10259" max="10259" width="10.28515625" style="383" customWidth="1"/>
    <col min="10260" max="10260" width="12" style="383" customWidth="1"/>
    <col min="10261" max="10261" width="10.85546875" style="383" customWidth="1"/>
    <col min="10262" max="10262" width="4.140625" style="383" customWidth="1"/>
    <col min="10263" max="10263" width="8.42578125" style="383" customWidth="1"/>
    <col min="10264" max="10264" width="8.140625" style="383" customWidth="1"/>
    <col min="10265" max="10265" width="12" style="383" customWidth="1"/>
    <col min="10266" max="10266" width="11.42578125" style="383"/>
    <col min="10267" max="10267" width="4.28515625" style="383" customWidth="1"/>
    <col min="10268" max="10268" width="7.28515625" style="383" bestFit="1" customWidth="1"/>
    <col min="10269" max="10269" width="9.28515625" style="383" bestFit="1" customWidth="1"/>
    <col min="10270" max="10271" width="11.7109375" style="383" customWidth="1"/>
    <col min="10272" max="10272" width="4.140625" style="383" customWidth="1"/>
    <col min="10273" max="10273" width="7.28515625" style="383" bestFit="1" customWidth="1"/>
    <col min="10274" max="10274" width="9.28515625" style="383" customWidth="1"/>
    <col min="10275" max="10276" width="12" style="383" customWidth="1"/>
    <col min="10277" max="10277" width="4.140625" style="383" customWidth="1"/>
    <col min="10278" max="10279" width="8.28515625" style="383" customWidth="1"/>
    <col min="10280" max="10280" width="12" style="383" customWidth="1"/>
    <col min="10281" max="10281" width="11.42578125" style="383"/>
    <col min="10282" max="10282" width="4.140625" style="383" customWidth="1"/>
    <col min="10283" max="10283" width="8.42578125" style="383" customWidth="1"/>
    <col min="10284" max="10284" width="8.140625" style="383" customWidth="1"/>
    <col min="10285" max="10285" width="12" style="383" customWidth="1"/>
    <col min="10286" max="10286" width="11.42578125" style="383"/>
    <col min="10287" max="10287" width="4" style="383" customWidth="1"/>
    <col min="10288" max="10288" width="8.85546875" style="383" customWidth="1"/>
    <col min="10289" max="10289" width="8.140625" style="383" customWidth="1"/>
    <col min="10290" max="10290" width="12.140625" style="383" customWidth="1"/>
    <col min="10291" max="10291" width="11.28515625" style="383" customWidth="1"/>
    <col min="10292" max="10292" width="4.28515625" style="383" customWidth="1"/>
    <col min="10293" max="10293" width="8.5703125" style="383" customWidth="1"/>
    <col min="10294" max="10294" width="8" style="383" customWidth="1"/>
    <col min="10295" max="10295" width="11.85546875" style="383" customWidth="1"/>
    <col min="10296" max="10296" width="10.5703125" style="383" customWidth="1"/>
    <col min="10297" max="10297" width="4" style="383" customWidth="1"/>
    <col min="10298" max="10298" width="8.85546875" style="383" bestFit="1" customWidth="1"/>
    <col min="10299" max="10299" width="8.140625" style="383" customWidth="1"/>
    <col min="10300" max="10300" width="12" style="383" customWidth="1"/>
    <col min="10301" max="10301" width="10.5703125" style="383" customWidth="1"/>
    <col min="10302" max="10302" width="3.5703125" style="383" customWidth="1"/>
    <col min="10303" max="10303" width="8.28515625" style="383" customWidth="1"/>
    <col min="10304" max="10304" width="8.7109375" style="383" customWidth="1"/>
    <col min="10305" max="10305" width="12.140625" style="383" customWidth="1"/>
    <col min="10306" max="10306" width="11" style="383" customWidth="1"/>
    <col min="10307" max="10307" width="3.5703125" style="383" customWidth="1"/>
    <col min="10308" max="10308" width="8.5703125" style="383" customWidth="1"/>
    <col min="10309" max="10309" width="7.85546875" style="383" customWidth="1"/>
    <col min="10310" max="10310" width="12.140625" style="383" customWidth="1"/>
    <col min="10311" max="10311" width="11.85546875" style="383" customWidth="1"/>
    <col min="10312" max="10312" width="3.5703125" style="383" customWidth="1"/>
    <col min="10313" max="10313" width="8.42578125" style="383" customWidth="1"/>
    <col min="10314" max="10314" width="7.85546875" style="383" customWidth="1"/>
    <col min="10315" max="10315" width="12.140625" style="383" customWidth="1"/>
    <col min="10316" max="10316" width="12" style="383" customWidth="1"/>
    <col min="10317" max="10317" width="3.5703125" style="383" customWidth="1"/>
    <col min="10318" max="10318" width="8.42578125" style="383" customWidth="1"/>
    <col min="10319" max="10319" width="9" style="383" customWidth="1"/>
    <col min="10320" max="10320" width="12.140625" style="383" customWidth="1"/>
    <col min="10321" max="10321" width="11.85546875" style="383" customWidth="1"/>
    <col min="10322" max="10322" width="3.5703125" style="383" customWidth="1"/>
    <col min="10323" max="10323" width="9" style="383" customWidth="1"/>
    <col min="10324" max="10324" width="8.140625" style="383" customWidth="1"/>
    <col min="10325" max="10325" width="12.140625" style="383" customWidth="1"/>
    <col min="10326" max="10326" width="11.5703125" style="383" customWidth="1"/>
    <col min="10327" max="10327" width="3.5703125" style="383" customWidth="1"/>
    <col min="10328" max="10328" width="8.42578125" style="383" customWidth="1"/>
    <col min="10329" max="10329" width="8.5703125" style="383" customWidth="1"/>
    <col min="10330" max="10330" width="12.140625" style="383" customWidth="1"/>
    <col min="10331" max="10331" width="12.42578125" style="383" customWidth="1"/>
    <col min="10332" max="10332" width="3.5703125" style="383" customWidth="1"/>
    <col min="10333" max="10333" width="8" style="383" customWidth="1"/>
    <col min="10334" max="10334" width="8.140625" style="383" customWidth="1"/>
    <col min="10335" max="10335" width="12.140625" style="383" customWidth="1"/>
    <col min="10336" max="10336" width="11.5703125" style="383" customWidth="1"/>
    <col min="10337" max="10337" width="3.5703125" style="383" customWidth="1"/>
    <col min="10338" max="10338" width="8.85546875" style="383" customWidth="1"/>
    <col min="10339" max="10339" width="8.140625" style="383" customWidth="1"/>
    <col min="10340" max="10340" width="12.140625" style="383" customWidth="1"/>
    <col min="10341" max="10341" width="11.5703125" style="383" customWidth="1"/>
    <col min="10342" max="10342" width="3.5703125" style="383" customWidth="1"/>
    <col min="10343" max="10343" width="9.140625" style="383" customWidth="1"/>
    <col min="10344" max="10344" width="8.5703125" style="383" customWidth="1"/>
    <col min="10345" max="10345" width="12.140625" style="383" customWidth="1"/>
    <col min="10346" max="10346" width="11.42578125" style="383"/>
    <col min="10347" max="10347" width="3.5703125" style="383" customWidth="1"/>
    <col min="10348" max="10348" width="9.140625" style="383" customWidth="1"/>
    <col min="10349" max="10349" width="8.28515625" style="383" customWidth="1"/>
    <col min="10350" max="10350" width="12.140625" style="383" customWidth="1"/>
    <col min="10351" max="10351" width="12.28515625" style="383" customWidth="1"/>
    <col min="10352" max="10352" width="3.5703125" style="383" customWidth="1"/>
    <col min="10353" max="10353" width="9" style="383" customWidth="1"/>
    <col min="10354" max="10354" width="7.85546875" style="383" customWidth="1"/>
    <col min="10355" max="10355" width="12.140625" style="383" customWidth="1"/>
    <col min="10356" max="10356" width="11.85546875" style="383" customWidth="1"/>
    <col min="10357" max="10357" width="3.5703125" style="383" customWidth="1"/>
    <col min="10358" max="10358" width="9" style="383" customWidth="1"/>
    <col min="10359" max="10359" width="8.28515625" style="383" customWidth="1"/>
    <col min="10360" max="10360" width="12.140625" style="383" customWidth="1"/>
    <col min="10361" max="10361" width="12" style="383" customWidth="1"/>
    <col min="10362" max="10362" width="3.5703125" style="383" customWidth="1"/>
    <col min="10363" max="10363" width="8.28515625" style="383" customWidth="1"/>
    <col min="10364" max="10364" width="8.140625" style="383" customWidth="1"/>
    <col min="10365" max="10365" width="12.140625" style="383" customWidth="1"/>
    <col min="10366" max="10366" width="11.5703125" style="383" customWidth="1"/>
    <col min="10367" max="10367" width="3.5703125" style="383" customWidth="1"/>
    <col min="10368" max="10369" width="8.28515625" style="383" customWidth="1"/>
    <col min="10370" max="10370" width="12.140625" style="383" customWidth="1"/>
    <col min="10371" max="10371" width="11.5703125" style="383" customWidth="1"/>
    <col min="10372" max="10372" width="3.5703125" style="383" customWidth="1"/>
    <col min="10373" max="10374" width="8.28515625" style="383" customWidth="1"/>
    <col min="10375" max="10375" width="12.140625" style="383" customWidth="1"/>
    <col min="10376" max="10376" width="11.5703125" style="383" customWidth="1"/>
    <col min="10377" max="10377" width="3.5703125" style="383" customWidth="1"/>
    <col min="10378" max="10378" width="8.28515625" style="383" customWidth="1"/>
    <col min="10379" max="10379" width="8.140625" style="383" customWidth="1"/>
    <col min="10380" max="10380" width="12.140625" style="383" customWidth="1"/>
    <col min="10381" max="10381" width="11.5703125" style="383" customWidth="1"/>
    <col min="10382" max="10382" width="3.5703125" style="383" customWidth="1"/>
    <col min="10383" max="10384" width="8.28515625" style="383" customWidth="1"/>
    <col min="10385" max="10385" width="12.140625" style="383" customWidth="1"/>
    <col min="10386" max="10386" width="11.5703125" style="383" customWidth="1"/>
    <col min="10387" max="10387" width="3.5703125" style="383" customWidth="1"/>
    <col min="10388" max="10388" width="8.28515625" style="383" customWidth="1"/>
    <col min="10389" max="10389" width="7.85546875" style="383" customWidth="1"/>
    <col min="10390" max="10390" width="12.140625" style="383" customWidth="1"/>
    <col min="10391" max="10391" width="11.5703125" style="383" customWidth="1"/>
    <col min="10392" max="10392" width="3.5703125" style="383" customWidth="1"/>
    <col min="10393" max="10393" width="8.28515625" style="383" customWidth="1"/>
    <col min="10394" max="10394" width="8.5703125" style="383" customWidth="1"/>
    <col min="10395" max="10395" width="12.140625" style="383" customWidth="1"/>
    <col min="10396" max="10396" width="11.5703125" style="383" customWidth="1"/>
    <col min="10397" max="10397" width="3.5703125" style="383" customWidth="1"/>
    <col min="10398" max="10398" width="8.28515625" style="383" customWidth="1"/>
    <col min="10399" max="10399" width="8.5703125" style="383" customWidth="1"/>
    <col min="10400" max="10400" width="12.140625" style="383" customWidth="1"/>
    <col min="10401" max="10401" width="11.5703125" style="383" customWidth="1"/>
    <col min="10402" max="10402" width="3.5703125" style="383" customWidth="1"/>
    <col min="10403" max="10403" width="8.28515625" style="383" customWidth="1"/>
    <col min="10404" max="10404" width="8.140625" style="383" customWidth="1"/>
    <col min="10405" max="10405" width="12.140625" style="383" customWidth="1"/>
    <col min="10406" max="10406" width="11.5703125" style="383" customWidth="1"/>
    <col min="10407" max="10407" width="3.5703125" style="383" customWidth="1"/>
    <col min="10408" max="10408" width="8.28515625" style="383" customWidth="1"/>
    <col min="10409" max="10409" width="7.7109375" style="383" customWidth="1"/>
    <col min="10410" max="10410" width="12.140625" style="383" customWidth="1"/>
    <col min="10411" max="10411" width="11.5703125" style="383" customWidth="1"/>
    <col min="10412" max="10412" width="3.5703125" style="383" customWidth="1"/>
    <col min="10413" max="10413" width="8.28515625" style="383" customWidth="1"/>
    <col min="10414" max="10414" width="7.7109375" style="383" customWidth="1"/>
    <col min="10415" max="10415" width="12.140625" style="383" customWidth="1"/>
    <col min="10416" max="10416" width="11.5703125" style="383" customWidth="1"/>
    <col min="10417" max="10417" width="3.5703125" style="383" customWidth="1"/>
    <col min="10418" max="10418" width="8.28515625" style="383" customWidth="1"/>
    <col min="10419" max="10419" width="7.7109375" style="383" customWidth="1"/>
    <col min="10420" max="10420" width="12.140625" style="383" customWidth="1"/>
    <col min="10421" max="10421" width="11.5703125" style="383" customWidth="1"/>
    <col min="10422" max="10422" width="3.5703125" style="383" customWidth="1"/>
    <col min="10423" max="10423" width="8.28515625" style="383" customWidth="1"/>
    <col min="10424" max="10424" width="7.7109375" style="383" customWidth="1"/>
    <col min="10425" max="10425" width="12.140625" style="383" customWidth="1"/>
    <col min="10426" max="10426" width="11.5703125" style="383" customWidth="1"/>
    <col min="10427" max="10427" width="3.5703125" style="383" customWidth="1"/>
    <col min="10428" max="10428" width="8.28515625" style="383" customWidth="1"/>
    <col min="10429" max="10429" width="7.7109375" style="383" customWidth="1"/>
    <col min="10430" max="10430" width="12.140625" style="383" customWidth="1"/>
    <col min="10431" max="10431" width="11.5703125" style="383" customWidth="1"/>
    <col min="10432" max="10432" width="3.5703125" style="383" customWidth="1"/>
    <col min="10433" max="10433" width="8.28515625" style="383" customWidth="1"/>
    <col min="10434" max="10434" width="7.7109375" style="383" customWidth="1"/>
    <col min="10435" max="10435" width="12.140625" style="383" customWidth="1"/>
    <col min="10436" max="10436" width="11.5703125" style="383" customWidth="1"/>
    <col min="10437" max="10437" width="3.5703125" style="383" customWidth="1"/>
    <col min="10438" max="10438" width="8.28515625" style="383" customWidth="1"/>
    <col min="10439" max="10439" width="7.7109375" style="383" customWidth="1"/>
    <col min="10440" max="10440" width="12.140625" style="383" customWidth="1"/>
    <col min="10441" max="10441" width="11.5703125" style="383" customWidth="1"/>
    <col min="10442" max="10442" width="3.5703125" style="383" customWidth="1"/>
    <col min="10443" max="10443" width="8.28515625" style="383" customWidth="1"/>
    <col min="10444" max="10444" width="7.7109375" style="383" customWidth="1"/>
    <col min="10445" max="10445" width="12.140625" style="383" customWidth="1"/>
    <col min="10446" max="10446" width="11.5703125" style="383" customWidth="1"/>
    <col min="10447" max="10447" width="3.5703125" style="383" customWidth="1"/>
    <col min="10448" max="10448" width="8.28515625" style="383" customWidth="1"/>
    <col min="10449" max="10449" width="7.7109375" style="383" customWidth="1"/>
    <col min="10450" max="10450" width="12.140625" style="383" customWidth="1"/>
    <col min="10451" max="10451" width="11.5703125" style="383" customWidth="1"/>
    <col min="10452" max="10452" width="3.5703125" style="383" customWidth="1"/>
    <col min="10453" max="10453" width="8.28515625" style="383" customWidth="1"/>
    <col min="10454" max="10454" width="7.7109375" style="383" customWidth="1"/>
    <col min="10455" max="10455" width="12.140625" style="383" customWidth="1"/>
    <col min="10456" max="10456" width="11.5703125" style="383" customWidth="1"/>
    <col min="10457" max="10457" width="3.5703125" style="383" customWidth="1"/>
    <col min="10458" max="10458" width="8.28515625" style="383" customWidth="1"/>
    <col min="10459" max="10459" width="7.7109375" style="383" customWidth="1"/>
    <col min="10460" max="10460" width="12.140625" style="383" customWidth="1"/>
    <col min="10461" max="10461" width="11.5703125" style="383" customWidth="1"/>
    <col min="10462" max="10462" width="3.5703125" style="383" customWidth="1"/>
    <col min="10463" max="10463" width="8.28515625" style="383" customWidth="1"/>
    <col min="10464" max="10464" width="7.7109375" style="383" customWidth="1"/>
    <col min="10465" max="10465" width="12.140625" style="383" customWidth="1"/>
    <col min="10466" max="10466" width="11.5703125" style="383" customWidth="1"/>
    <col min="10467" max="10467" width="3.5703125" style="383" customWidth="1"/>
    <col min="10468" max="10468" width="8.28515625" style="383" customWidth="1"/>
    <col min="10469" max="10469" width="7.7109375" style="383" customWidth="1"/>
    <col min="10470" max="10470" width="12.140625" style="383" customWidth="1"/>
    <col min="10471" max="10471" width="11.5703125" style="383" customWidth="1"/>
    <col min="10472" max="10472" width="3.5703125" style="383" customWidth="1"/>
    <col min="10473" max="10473" width="8.28515625" style="383" customWidth="1"/>
    <col min="10474" max="10474" width="7.7109375" style="383" customWidth="1"/>
    <col min="10475" max="10475" width="12.140625" style="383" customWidth="1"/>
    <col min="10476" max="10476" width="11.5703125" style="383" customWidth="1"/>
    <col min="10477" max="10477" width="3.5703125" style="383" customWidth="1"/>
    <col min="10478" max="10478" width="8.28515625" style="383" customWidth="1"/>
    <col min="10479" max="10479" width="7.7109375" style="383" customWidth="1"/>
    <col min="10480" max="10480" width="12.140625" style="383" customWidth="1"/>
    <col min="10481" max="10481" width="11.5703125" style="383" customWidth="1"/>
    <col min="10482" max="10482" width="3.5703125" style="383" customWidth="1"/>
    <col min="10483" max="10483" width="8.28515625" style="383" customWidth="1"/>
    <col min="10484" max="10484" width="7.7109375" style="383" customWidth="1"/>
    <col min="10485" max="10485" width="12.140625" style="383" customWidth="1"/>
    <col min="10486" max="10486" width="11.5703125" style="383" customWidth="1"/>
    <col min="10487" max="10487" width="3.5703125" style="383" customWidth="1"/>
    <col min="10488" max="10488" width="8.28515625" style="383" customWidth="1"/>
    <col min="10489" max="10489" width="7.7109375" style="383" customWidth="1"/>
    <col min="10490" max="10490" width="12.140625" style="383" customWidth="1"/>
    <col min="10491" max="10491" width="11.5703125" style="383" customWidth="1"/>
    <col min="10492" max="10495" width="11.42578125" style="383"/>
    <col min="10496" max="10496" width="0" style="383" hidden="1" customWidth="1"/>
    <col min="10497" max="10497" width="6.140625" style="383" customWidth="1"/>
    <col min="10498" max="10498" width="4.7109375" style="383" customWidth="1"/>
    <col min="10499" max="10500" width="6.5703125" style="383" customWidth="1"/>
    <col min="10501" max="10501" width="5.28515625" style="383" customWidth="1"/>
    <col min="10502" max="10503" width="7.7109375" style="383" customWidth="1"/>
    <col min="10504" max="10504" width="11.5703125" style="383" customWidth="1"/>
    <col min="10505" max="10505" width="6.85546875" style="383" customWidth="1"/>
    <col min="10506" max="10506" width="54.5703125" style="383" customWidth="1"/>
    <col min="10507" max="10507" width="7.140625" style="383" customWidth="1"/>
    <col min="10508" max="10509" width="7" style="383" customWidth="1"/>
    <col min="10510" max="10510" width="7.5703125" style="383" customWidth="1"/>
    <col min="10511" max="10511" width="7.85546875" style="383" customWidth="1"/>
    <col min="10512" max="10512" width="18" style="383" customWidth="1"/>
    <col min="10513" max="10513" width="4.140625" style="383" customWidth="1"/>
    <col min="10514" max="10514" width="8.85546875" style="383" customWidth="1"/>
    <col min="10515" max="10515" width="10.28515625" style="383" customWidth="1"/>
    <col min="10516" max="10516" width="12" style="383" customWidth="1"/>
    <col min="10517" max="10517" width="10.85546875" style="383" customWidth="1"/>
    <col min="10518" max="10518" width="4.140625" style="383" customWidth="1"/>
    <col min="10519" max="10519" width="8.42578125" style="383" customWidth="1"/>
    <col min="10520" max="10520" width="8.140625" style="383" customWidth="1"/>
    <col min="10521" max="10521" width="12" style="383" customWidth="1"/>
    <col min="10522" max="10522" width="11.42578125" style="383"/>
    <col min="10523" max="10523" width="4.28515625" style="383" customWidth="1"/>
    <col min="10524" max="10524" width="7.28515625" style="383" bestFit="1" customWidth="1"/>
    <col min="10525" max="10525" width="9.28515625" style="383" bestFit="1" customWidth="1"/>
    <col min="10526" max="10527" width="11.7109375" style="383" customWidth="1"/>
    <col min="10528" max="10528" width="4.140625" style="383" customWidth="1"/>
    <col min="10529" max="10529" width="7.28515625" style="383" bestFit="1" customWidth="1"/>
    <col min="10530" max="10530" width="9.28515625" style="383" customWidth="1"/>
    <col min="10531" max="10532" width="12" style="383" customWidth="1"/>
    <col min="10533" max="10533" width="4.140625" style="383" customWidth="1"/>
    <col min="10534" max="10535" width="8.28515625" style="383" customWidth="1"/>
    <col min="10536" max="10536" width="12" style="383" customWidth="1"/>
    <col min="10537" max="10537" width="11.42578125" style="383"/>
    <col min="10538" max="10538" width="4.140625" style="383" customWidth="1"/>
    <col min="10539" max="10539" width="8.42578125" style="383" customWidth="1"/>
    <col min="10540" max="10540" width="8.140625" style="383" customWidth="1"/>
    <col min="10541" max="10541" width="12" style="383" customWidth="1"/>
    <col min="10542" max="10542" width="11.42578125" style="383"/>
    <col min="10543" max="10543" width="4" style="383" customWidth="1"/>
    <col min="10544" max="10544" width="8.85546875" style="383" customWidth="1"/>
    <col min="10545" max="10545" width="8.140625" style="383" customWidth="1"/>
    <col min="10546" max="10546" width="12.140625" style="383" customWidth="1"/>
    <col min="10547" max="10547" width="11.28515625" style="383" customWidth="1"/>
    <col min="10548" max="10548" width="4.28515625" style="383" customWidth="1"/>
    <col min="10549" max="10549" width="8.5703125" style="383" customWidth="1"/>
    <col min="10550" max="10550" width="8" style="383" customWidth="1"/>
    <col min="10551" max="10551" width="11.85546875" style="383" customWidth="1"/>
    <col min="10552" max="10552" width="10.5703125" style="383" customWidth="1"/>
    <col min="10553" max="10553" width="4" style="383" customWidth="1"/>
    <col min="10554" max="10554" width="8.85546875" style="383" bestFit="1" customWidth="1"/>
    <col min="10555" max="10555" width="8.140625" style="383" customWidth="1"/>
    <col min="10556" max="10556" width="12" style="383" customWidth="1"/>
    <col min="10557" max="10557" width="10.5703125" style="383" customWidth="1"/>
    <col min="10558" max="10558" width="3.5703125" style="383" customWidth="1"/>
    <col min="10559" max="10559" width="8.28515625" style="383" customWidth="1"/>
    <col min="10560" max="10560" width="8.7109375" style="383" customWidth="1"/>
    <col min="10561" max="10561" width="12.140625" style="383" customWidth="1"/>
    <col min="10562" max="10562" width="11" style="383" customWidth="1"/>
    <col min="10563" max="10563" width="3.5703125" style="383" customWidth="1"/>
    <col min="10564" max="10564" width="8.5703125" style="383" customWidth="1"/>
    <col min="10565" max="10565" width="7.85546875" style="383" customWidth="1"/>
    <col min="10566" max="10566" width="12.140625" style="383" customWidth="1"/>
    <col min="10567" max="10567" width="11.85546875" style="383" customWidth="1"/>
    <col min="10568" max="10568" width="3.5703125" style="383" customWidth="1"/>
    <col min="10569" max="10569" width="8.42578125" style="383" customWidth="1"/>
    <col min="10570" max="10570" width="7.85546875" style="383" customWidth="1"/>
    <col min="10571" max="10571" width="12.140625" style="383" customWidth="1"/>
    <col min="10572" max="10572" width="12" style="383" customWidth="1"/>
    <col min="10573" max="10573" width="3.5703125" style="383" customWidth="1"/>
    <col min="10574" max="10574" width="8.42578125" style="383" customWidth="1"/>
    <col min="10575" max="10575" width="9" style="383" customWidth="1"/>
    <col min="10576" max="10576" width="12.140625" style="383" customWidth="1"/>
    <col min="10577" max="10577" width="11.85546875" style="383" customWidth="1"/>
    <col min="10578" max="10578" width="3.5703125" style="383" customWidth="1"/>
    <col min="10579" max="10579" width="9" style="383" customWidth="1"/>
    <col min="10580" max="10580" width="8.140625" style="383" customWidth="1"/>
    <col min="10581" max="10581" width="12.140625" style="383" customWidth="1"/>
    <col min="10582" max="10582" width="11.5703125" style="383" customWidth="1"/>
    <col min="10583" max="10583" width="3.5703125" style="383" customWidth="1"/>
    <col min="10584" max="10584" width="8.42578125" style="383" customWidth="1"/>
    <col min="10585" max="10585" width="8.5703125" style="383" customWidth="1"/>
    <col min="10586" max="10586" width="12.140625" style="383" customWidth="1"/>
    <col min="10587" max="10587" width="12.42578125" style="383" customWidth="1"/>
    <col min="10588" max="10588" width="3.5703125" style="383" customWidth="1"/>
    <col min="10589" max="10589" width="8" style="383" customWidth="1"/>
    <col min="10590" max="10590" width="8.140625" style="383" customWidth="1"/>
    <col min="10591" max="10591" width="12.140625" style="383" customWidth="1"/>
    <col min="10592" max="10592" width="11.5703125" style="383" customWidth="1"/>
    <col min="10593" max="10593" width="3.5703125" style="383" customWidth="1"/>
    <col min="10594" max="10594" width="8.85546875" style="383" customWidth="1"/>
    <col min="10595" max="10595" width="8.140625" style="383" customWidth="1"/>
    <col min="10596" max="10596" width="12.140625" style="383" customWidth="1"/>
    <col min="10597" max="10597" width="11.5703125" style="383" customWidth="1"/>
    <col min="10598" max="10598" width="3.5703125" style="383" customWidth="1"/>
    <col min="10599" max="10599" width="9.140625" style="383" customWidth="1"/>
    <col min="10600" max="10600" width="8.5703125" style="383" customWidth="1"/>
    <col min="10601" max="10601" width="12.140625" style="383" customWidth="1"/>
    <col min="10602" max="10602" width="11.42578125" style="383"/>
    <col min="10603" max="10603" width="3.5703125" style="383" customWidth="1"/>
    <col min="10604" max="10604" width="9.140625" style="383" customWidth="1"/>
    <col min="10605" max="10605" width="8.28515625" style="383" customWidth="1"/>
    <col min="10606" max="10606" width="12.140625" style="383" customWidth="1"/>
    <col min="10607" max="10607" width="12.28515625" style="383" customWidth="1"/>
    <col min="10608" max="10608" width="3.5703125" style="383" customWidth="1"/>
    <col min="10609" max="10609" width="9" style="383" customWidth="1"/>
    <col min="10610" max="10610" width="7.85546875" style="383" customWidth="1"/>
    <col min="10611" max="10611" width="12.140625" style="383" customWidth="1"/>
    <col min="10612" max="10612" width="11.85546875" style="383" customWidth="1"/>
    <col min="10613" max="10613" width="3.5703125" style="383" customWidth="1"/>
    <col min="10614" max="10614" width="9" style="383" customWidth="1"/>
    <col min="10615" max="10615" width="8.28515625" style="383" customWidth="1"/>
    <col min="10616" max="10616" width="12.140625" style="383" customWidth="1"/>
    <col min="10617" max="10617" width="12" style="383" customWidth="1"/>
    <col min="10618" max="10618" width="3.5703125" style="383" customWidth="1"/>
    <col min="10619" max="10619" width="8.28515625" style="383" customWidth="1"/>
    <col min="10620" max="10620" width="8.140625" style="383" customWidth="1"/>
    <col min="10621" max="10621" width="12.140625" style="383" customWidth="1"/>
    <col min="10622" max="10622" width="11.5703125" style="383" customWidth="1"/>
    <col min="10623" max="10623" width="3.5703125" style="383" customWidth="1"/>
    <col min="10624" max="10625" width="8.28515625" style="383" customWidth="1"/>
    <col min="10626" max="10626" width="12.140625" style="383" customWidth="1"/>
    <col min="10627" max="10627" width="11.5703125" style="383" customWidth="1"/>
    <col min="10628" max="10628" width="3.5703125" style="383" customWidth="1"/>
    <col min="10629" max="10630" width="8.28515625" style="383" customWidth="1"/>
    <col min="10631" max="10631" width="12.140625" style="383" customWidth="1"/>
    <col min="10632" max="10632" width="11.5703125" style="383" customWidth="1"/>
    <col min="10633" max="10633" width="3.5703125" style="383" customWidth="1"/>
    <col min="10634" max="10634" width="8.28515625" style="383" customWidth="1"/>
    <col min="10635" max="10635" width="8.140625" style="383" customWidth="1"/>
    <col min="10636" max="10636" width="12.140625" style="383" customWidth="1"/>
    <col min="10637" max="10637" width="11.5703125" style="383" customWidth="1"/>
    <col min="10638" max="10638" width="3.5703125" style="383" customWidth="1"/>
    <col min="10639" max="10640" width="8.28515625" style="383" customWidth="1"/>
    <col min="10641" max="10641" width="12.140625" style="383" customWidth="1"/>
    <col min="10642" max="10642" width="11.5703125" style="383" customWidth="1"/>
    <col min="10643" max="10643" width="3.5703125" style="383" customWidth="1"/>
    <col min="10644" max="10644" width="8.28515625" style="383" customWidth="1"/>
    <col min="10645" max="10645" width="7.85546875" style="383" customWidth="1"/>
    <col min="10646" max="10646" width="12.140625" style="383" customWidth="1"/>
    <col min="10647" max="10647" width="11.5703125" style="383" customWidth="1"/>
    <col min="10648" max="10648" width="3.5703125" style="383" customWidth="1"/>
    <col min="10649" max="10649" width="8.28515625" style="383" customWidth="1"/>
    <col min="10650" max="10650" width="8.5703125" style="383" customWidth="1"/>
    <col min="10651" max="10651" width="12.140625" style="383" customWidth="1"/>
    <col min="10652" max="10652" width="11.5703125" style="383" customWidth="1"/>
    <col min="10653" max="10653" width="3.5703125" style="383" customWidth="1"/>
    <col min="10654" max="10654" width="8.28515625" style="383" customWidth="1"/>
    <col min="10655" max="10655" width="8.5703125" style="383" customWidth="1"/>
    <col min="10656" max="10656" width="12.140625" style="383" customWidth="1"/>
    <col min="10657" max="10657" width="11.5703125" style="383" customWidth="1"/>
    <col min="10658" max="10658" width="3.5703125" style="383" customWidth="1"/>
    <col min="10659" max="10659" width="8.28515625" style="383" customWidth="1"/>
    <col min="10660" max="10660" width="8.140625" style="383" customWidth="1"/>
    <col min="10661" max="10661" width="12.140625" style="383" customWidth="1"/>
    <col min="10662" max="10662" width="11.5703125" style="383" customWidth="1"/>
    <col min="10663" max="10663" width="3.5703125" style="383" customWidth="1"/>
    <col min="10664" max="10664" width="8.28515625" style="383" customWidth="1"/>
    <col min="10665" max="10665" width="7.7109375" style="383" customWidth="1"/>
    <col min="10666" max="10666" width="12.140625" style="383" customWidth="1"/>
    <col min="10667" max="10667" width="11.5703125" style="383" customWidth="1"/>
    <col min="10668" max="10668" width="3.5703125" style="383" customWidth="1"/>
    <col min="10669" max="10669" width="8.28515625" style="383" customWidth="1"/>
    <col min="10670" max="10670" width="7.7109375" style="383" customWidth="1"/>
    <col min="10671" max="10671" width="12.140625" style="383" customWidth="1"/>
    <col min="10672" max="10672" width="11.5703125" style="383" customWidth="1"/>
    <col min="10673" max="10673" width="3.5703125" style="383" customWidth="1"/>
    <col min="10674" max="10674" width="8.28515625" style="383" customWidth="1"/>
    <col min="10675" max="10675" width="7.7109375" style="383" customWidth="1"/>
    <col min="10676" max="10676" width="12.140625" style="383" customWidth="1"/>
    <col min="10677" max="10677" width="11.5703125" style="383" customWidth="1"/>
    <col min="10678" max="10678" width="3.5703125" style="383" customWidth="1"/>
    <col min="10679" max="10679" width="8.28515625" style="383" customWidth="1"/>
    <col min="10680" max="10680" width="7.7109375" style="383" customWidth="1"/>
    <col min="10681" max="10681" width="12.140625" style="383" customWidth="1"/>
    <col min="10682" max="10682" width="11.5703125" style="383" customWidth="1"/>
    <col min="10683" max="10683" width="3.5703125" style="383" customWidth="1"/>
    <col min="10684" max="10684" width="8.28515625" style="383" customWidth="1"/>
    <col min="10685" max="10685" width="7.7109375" style="383" customWidth="1"/>
    <col min="10686" max="10686" width="12.140625" style="383" customWidth="1"/>
    <col min="10687" max="10687" width="11.5703125" style="383" customWidth="1"/>
    <col min="10688" max="10688" width="3.5703125" style="383" customWidth="1"/>
    <col min="10689" max="10689" width="8.28515625" style="383" customWidth="1"/>
    <col min="10690" max="10690" width="7.7109375" style="383" customWidth="1"/>
    <col min="10691" max="10691" width="12.140625" style="383" customWidth="1"/>
    <col min="10692" max="10692" width="11.5703125" style="383" customWidth="1"/>
    <col min="10693" max="10693" width="3.5703125" style="383" customWidth="1"/>
    <col min="10694" max="10694" width="8.28515625" style="383" customWidth="1"/>
    <col min="10695" max="10695" width="7.7109375" style="383" customWidth="1"/>
    <col min="10696" max="10696" width="12.140625" style="383" customWidth="1"/>
    <col min="10697" max="10697" width="11.5703125" style="383" customWidth="1"/>
    <col min="10698" max="10698" width="3.5703125" style="383" customWidth="1"/>
    <col min="10699" max="10699" width="8.28515625" style="383" customWidth="1"/>
    <col min="10700" max="10700" width="7.7109375" style="383" customWidth="1"/>
    <col min="10701" max="10701" width="12.140625" style="383" customWidth="1"/>
    <col min="10702" max="10702" width="11.5703125" style="383" customWidth="1"/>
    <col min="10703" max="10703" width="3.5703125" style="383" customWidth="1"/>
    <col min="10704" max="10704" width="8.28515625" style="383" customWidth="1"/>
    <col min="10705" max="10705" width="7.7109375" style="383" customWidth="1"/>
    <col min="10706" max="10706" width="12.140625" style="383" customWidth="1"/>
    <col min="10707" max="10707" width="11.5703125" style="383" customWidth="1"/>
    <col min="10708" max="10708" width="3.5703125" style="383" customWidth="1"/>
    <col min="10709" max="10709" width="8.28515625" style="383" customWidth="1"/>
    <col min="10710" max="10710" width="7.7109375" style="383" customWidth="1"/>
    <col min="10711" max="10711" width="12.140625" style="383" customWidth="1"/>
    <col min="10712" max="10712" width="11.5703125" style="383" customWidth="1"/>
    <col min="10713" max="10713" width="3.5703125" style="383" customWidth="1"/>
    <col min="10714" max="10714" width="8.28515625" style="383" customWidth="1"/>
    <col min="10715" max="10715" width="7.7109375" style="383" customWidth="1"/>
    <col min="10716" max="10716" width="12.140625" style="383" customWidth="1"/>
    <col min="10717" max="10717" width="11.5703125" style="383" customWidth="1"/>
    <col min="10718" max="10718" width="3.5703125" style="383" customWidth="1"/>
    <col min="10719" max="10719" width="8.28515625" style="383" customWidth="1"/>
    <col min="10720" max="10720" width="7.7109375" style="383" customWidth="1"/>
    <col min="10721" max="10721" width="12.140625" style="383" customWidth="1"/>
    <col min="10722" max="10722" width="11.5703125" style="383" customWidth="1"/>
    <col min="10723" max="10723" width="3.5703125" style="383" customWidth="1"/>
    <col min="10724" max="10724" width="8.28515625" style="383" customWidth="1"/>
    <col min="10725" max="10725" width="7.7109375" style="383" customWidth="1"/>
    <col min="10726" max="10726" width="12.140625" style="383" customWidth="1"/>
    <col min="10727" max="10727" width="11.5703125" style="383" customWidth="1"/>
    <col min="10728" max="10728" width="3.5703125" style="383" customWidth="1"/>
    <col min="10729" max="10729" width="8.28515625" style="383" customWidth="1"/>
    <col min="10730" max="10730" width="7.7109375" style="383" customWidth="1"/>
    <col min="10731" max="10731" width="12.140625" style="383" customWidth="1"/>
    <col min="10732" max="10732" width="11.5703125" style="383" customWidth="1"/>
    <col min="10733" max="10733" width="3.5703125" style="383" customWidth="1"/>
    <col min="10734" max="10734" width="8.28515625" style="383" customWidth="1"/>
    <col min="10735" max="10735" width="7.7109375" style="383" customWidth="1"/>
    <col min="10736" max="10736" width="12.140625" style="383" customWidth="1"/>
    <col min="10737" max="10737" width="11.5703125" style="383" customWidth="1"/>
    <col min="10738" max="10738" width="3.5703125" style="383" customWidth="1"/>
    <col min="10739" max="10739" width="8.28515625" style="383" customWidth="1"/>
    <col min="10740" max="10740" width="7.7109375" style="383" customWidth="1"/>
    <col min="10741" max="10741" width="12.140625" style="383" customWidth="1"/>
    <col min="10742" max="10742" width="11.5703125" style="383" customWidth="1"/>
    <col min="10743" max="10743" width="3.5703125" style="383" customWidth="1"/>
    <col min="10744" max="10744" width="8.28515625" style="383" customWidth="1"/>
    <col min="10745" max="10745" width="7.7109375" style="383" customWidth="1"/>
    <col min="10746" max="10746" width="12.140625" style="383" customWidth="1"/>
    <col min="10747" max="10747" width="11.5703125" style="383" customWidth="1"/>
    <col min="10748" max="10751" width="11.42578125" style="383"/>
    <col min="10752" max="10752" width="0" style="383" hidden="1" customWidth="1"/>
    <col min="10753" max="10753" width="6.140625" style="383" customWidth="1"/>
    <col min="10754" max="10754" width="4.7109375" style="383" customWidth="1"/>
    <col min="10755" max="10756" width="6.5703125" style="383" customWidth="1"/>
    <col min="10757" max="10757" width="5.28515625" style="383" customWidth="1"/>
    <col min="10758" max="10759" width="7.7109375" style="383" customWidth="1"/>
    <col min="10760" max="10760" width="11.5703125" style="383" customWidth="1"/>
    <col min="10761" max="10761" width="6.85546875" style="383" customWidth="1"/>
    <col min="10762" max="10762" width="54.5703125" style="383" customWidth="1"/>
    <col min="10763" max="10763" width="7.140625" style="383" customWidth="1"/>
    <col min="10764" max="10765" width="7" style="383" customWidth="1"/>
    <col min="10766" max="10766" width="7.5703125" style="383" customWidth="1"/>
    <col min="10767" max="10767" width="7.85546875" style="383" customWidth="1"/>
    <col min="10768" max="10768" width="18" style="383" customWidth="1"/>
    <col min="10769" max="10769" width="4.140625" style="383" customWidth="1"/>
    <col min="10770" max="10770" width="8.85546875" style="383" customWidth="1"/>
    <col min="10771" max="10771" width="10.28515625" style="383" customWidth="1"/>
    <col min="10772" max="10772" width="12" style="383" customWidth="1"/>
    <col min="10773" max="10773" width="10.85546875" style="383" customWidth="1"/>
    <col min="10774" max="10774" width="4.140625" style="383" customWidth="1"/>
    <col min="10775" max="10775" width="8.42578125" style="383" customWidth="1"/>
    <col min="10776" max="10776" width="8.140625" style="383" customWidth="1"/>
    <col min="10777" max="10777" width="12" style="383" customWidth="1"/>
    <col min="10778" max="10778" width="11.42578125" style="383"/>
    <col min="10779" max="10779" width="4.28515625" style="383" customWidth="1"/>
    <col min="10780" max="10780" width="7.28515625" style="383" bestFit="1" customWidth="1"/>
    <col min="10781" max="10781" width="9.28515625" style="383" bestFit="1" customWidth="1"/>
    <col min="10782" max="10783" width="11.7109375" style="383" customWidth="1"/>
    <col min="10784" max="10784" width="4.140625" style="383" customWidth="1"/>
    <col min="10785" max="10785" width="7.28515625" style="383" bestFit="1" customWidth="1"/>
    <col min="10786" max="10786" width="9.28515625" style="383" customWidth="1"/>
    <col min="10787" max="10788" width="12" style="383" customWidth="1"/>
    <col min="10789" max="10789" width="4.140625" style="383" customWidth="1"/>
    <col min="10790" max="10791" width="8.28515625" style="383" customWidth="1"/>
    <col min="10792" max="10792" width="12" style="383" customWidth="1"/>
    <col min="10793" max="10793" width="11.42578125" style="383"/>
    <col min="10794" max="10794" width="4.140625" style="383" customWidth="1"/>
    <col min="10795" max="10795" width="8.42578125" style="383" customWidth="1"/>
    <col min="10796" max="10796" width="8.140625" style="383" customWidth="1"/>
    <col min="10797" max="10797" width="12" style="383" customWidth="1"/>
    <col min="10798" max="10798" width="11.42578125" style="383"/>
    <col min="10799" max="10799" width="4" style="383" customWidth="1"/>
    <col min="10800" max="10800" width="8.85546875" style="383" customWidth="1"/>
    <col min="10801" max="10801" width="8.140625" style="383" customWidth="1"/>
    <col min="10802" max="10802" width="12.140625" style="383" customWidth="1"/>
    <col min="10803" max="10803" width="11.28515625" style="383" customWidth="1"/>
    <col min="10804" max="10804" width="4.28515625" style="383" customWidth="1"/>
    <col min="10805" max="10805" width="8.5703125" style="383" customWidth="1"/>
    <col min="10806" max="10806" width="8" style="383" customWidth="1"/>
    <col min="10807" max="10807" width="11.85546875" style="383" customWidth="1"/>
    <col min="10808" max="10808" width="10.5703125" style="383" customWidth="1"/>
    <col min="10809" max="10809" width="4" style="383" customWidth="1"/>
    <col min="10810" max="10810" width="8.85546875" style="383" bestFit="1" customWidth="1"/>
    <col min="10811" max="10811" width="8.140625" style="383" customWidth="1"/>
    <col min="10812" max="10812" width="12" style="383" customWidth="1"/>
    <col min="10813" max="10813" width="10.5703125" style="383" customWidth="1"/>
    <col min="10814" max="10814" width="3.5703125" style="383" customWidth="1"/>
    <col min="10815" max="10815" width="8.28515625" style="383" customWidth="1"/>
    <col min="10816" max="10816" width="8.7109375" style="383" customWidth="1"/>
    <col min="10817" max="10817" width="12.140625" style="383" customWidth="1"/>
    <col min="10818" max="10818" width="11" style="383" customWidth="1"/>
    <col min="10819" max="10819" width="3.5703125" style="383" customWidth="1"/>
    <col min="10820" max="10820" width="8.5703125" style="383" customWidth="1"/>
    <col min="10821" max="10821" width="7.85546875" style="383" customWidth="1"/>
    <col min="10822" max="10822" width="12.140625" style="383" customWidth="1"/>
    <col min="10823" max="10823" width="11.85546875" style="383" customWidth="1"/>
    <col min="10824" max="10824" width="3.5703125" style="383" customWidth="1"/>
    <col min="10825" max="10825" width="8.42578125" style="383" customWidth="1"/>
    <col min="10826" max="10826" width="7.85546875" style="383" customWidth="1"/>
    <col min="10827" max="10827" width="12.140625" style="383" customWidth="1"/>
    <col min="10828" max="10828" width="12" style="383" customWidth="1"/>
    <col min="10829" max="10829" width="3.5703125" style="383" customWidth="1"/>
    <col min="10830" max="10830" width="8.42578125" style="383" customWidth="1"/>
    <col min="10831" max="10831" width="9" style="383" customWidth="1"/>
    <col min="10832" max="10832" width="12.140625" style="383" customWidth="1"/>
    <col min="10833" max="10833" width="11.85546875" style="383" customWidth="1"/>
    <col min="10834" max="10834" width="3.5703125" style="383" customWidth="1"/>
    <col min="10835" max="10835" width="9" style="383" customWidth="1"/>
    <col min="10836" max="10836" width="8.140625" style="383" customWidth="1"/>
    <col min="10837" max="10837" width="12.140625" style="383" customWidth="1"/>
    <col min="10838" max="10838" width="11.5703125" style="383" customWidth="1"/>
    <col min="10839" max="10839" width="3.5703125" style="383" customWidth="1"/>
    <col min="10840" max="10840" width="8.42578125" style="383" customWidth="1"/>
    <col min="10841" max="10841" width="8.5703125" style="383" customWidth="1"/>
    <col min="10842" max="10842" width="12.140625" style="383" customWidth="1"/>
    <col min="10843" max="10843" width="12.42578125" style="383" customWidth="1"/>
    <col min="10844" max="10844" width="3.5703125" style="383" customWidth="1"/>
    <col min="10845" max="10845" width="8" style="383" customWidth="1"/>
    <col min="10846" max="10846" width="8.140625" style="383" customWidth="1"/>
    <col min="10847" max="10847" width="12.140625" style="383" customWidth="1"/>
    <col min="10848" max="10848" width="11.5703125" style="383" customWidth="1"/>
    <col min="10849" max="10849" width="3.5703125" style="383" customWidth="1"/>
    <col min="10850" max="10850" width="8.85546875" style="383" customWidth="1"/>
    <col min="10851" max="10851" width="8.140625" style="383" customWidth="1"/>
    <col min="10852" max="10852" width="12.140625" style="383" customWidth="1"/>
    <col min="10853" max="10853" width="11.5703125" style="383" customWidth="1"/>
    <col min="10854" max="10854" width="3.5703125" style="383" customWidth="1"/>
    <col min="10855" max="10855" width="9.140625" style="383" customWidth="1"/>
    <col min="10856" max="10856" width="8.5703125" style="383" customWidth="1"/>
    <col min="10857" max="10857" width="12.140625" style="383" customWidth="1"/>
    <col min="10858" max="10858" width="11.42578125" style="383"/>
    <col min="10859" max="10859" width="3.5703125" style="383" customWidth="1"/>
    <col min="10860" max="10860" width="9.140625" style="383" customWidth="1"/>
    <col min="10861" max="10861" width="8.28515625" style="383" customWidth="1"/>
    <col min="10862" max="10862" width="12.140625" style="383" customWidth="1"/>
    <col min="10863" max="10863" width="12.28515625" style="383" customWidth="1"/>
    <col min="10864" max="10864" width="3.5703125" style="383" customWidth="1"/>
    <col min="10865" max="10865" width="9" style="383" customWidth="1"/>
    <col min="10866" max="10866" width="7.85546875" style="383" customWidth="1"/>
    <col min="10867" max="10867" width="12.140625" style="383" customWidth="1"/>
    <col min="10868" max="10868" width="11.85546875" style="383" customWidth="1"/>
    <col min="10869" max="10869" width="3.5703125" style="383" customWidth="1"/>
    <col min="10870" max="10870" width="9" style="383" customWidth="1"/>
    <col min="10871" max="10871" width="8.28515625" style="383" customWidth="1"/>
    <col min="10872" max="10872" width="12.140625" style="383" customWidth="1"/>
    <col min="10873" max="10873" width="12" style="383" customWidth="1"/>
    <col min="10874" max="10874" width="3.5703125" style="383" customWidth="1"/>
    <col min="10875" max="10875" width="8.28515625" style="383" customWidth="1"/>
    <col min="10876" max="10876" width="8.140625" style="383" customWidth="1"/>
    <col min="10877" max="10877" width="12.140625" style="383" customWidth="1"/>
    <col min="10878" max="10878" width="11.5703125" style="383" customWidth="1"/>
    <col min="10879" max="10879" width="3.5703125" style="383" customWidth="1"/>
    <col min="10880" max="10881" width="8.28515625" style="383" customWidth="1"/>
    <col min="10882" max="10882" width="12.140625" style="383" customWidth="1"/>
    <col min="10883" max="10883" width="11.5703125" style="383" customWidth="1"/>
    <col min="10884" max="10884" width="3.5703125" style="383" customWidth="1"/>
    <col min="10885" max="10886" width="8.28515625" style="383" customWidth="1"/>
    <col min="10887" max="10887" width="12.140625" style="383" customWidth="1"/>
    <col min="10888" max="10888" width="11.5703125" style="383" customWidth="1"/>
    <col min="10889" max="10889" width="3.5703125" style="383" customWidth="1"/>
    <col min="10890" max="10890" width="8.28515625" style="383" customWidth="1"/>
    <col min="10891" max="10891" width="8.140625" style="383" customWidth="1"/>
    <col min="10892" max="10892" width="12.140625" style="383" customWidth="1"/>
    <col min="10893" max="10893" width="11.5703125" style="383" customWidth="1"/>
    <col min="10894" max="10894" width="3.5703125" style="383" customWidth="1"/>
    <col min="10895" max="10896" width="8.28515625" style="383" customWidth="1"/>
    <col min="10897" max="10897" width="12.140625" style="383" customWidth="1"/>
    <col min="10898" max="10898" width="11.5703125" style="383" customWidth="1"/>
    <col min="10899" max="10899" width="3.5703125" style="383" customWidth="1"/>
    <col min="10900" max="10900" width="8.28515625" style="383" customWidth="1"/>
    <col min="10901" max="10901" width="7.85546875" style="383" customWidth="1"/>
    <col min="10902" max="10902" width="12.140625" style="383" customWidth="1"/>
    <col min="10903" max="10903" width="11.5703125" style="383" customWidth="1"/>
    <col min="10904" max="10904" width="3.5703125" style="383" customWidth="1"/>
    <col min="10905" max="10905" width="8.28515625" style="383" customWidth="1"/>
    <col min="10906" max="10906" width="8.5703125" style="383" customWidth="1"/>
    <col min="10907" max="10907" width="12.140625" style="383" customWidth="1"/>
    <col min="10908" max="10908" width="11.5703125" style="383" customWidth="1"/>
    <col min="10909" max="10909" width="3.5703125" style="383" customWidth="1"/>
    <col min="10910" max="10910" width="8.28515625" style="383" customWidth="1"/>
    <col min="10911" max="10911" width="8.5703125" style="383" customWidth="1"/>
    <col min="10912" max="10912" width="12.140625" style="383" customWidth="1"/>
    <col min="10913" max="10913" width="11.5703125" style="383" customWidth="1"/>
    <col min="10914" max="10914" width="3.5703125" style="383" customWidth="1"/>
    <col min="10915" max="10915" width="8.28515625" style="383" customWidth="1"/>
    <col min="10916" max="10916" width="8.140625" style="383" customWidth="1"/>
    <col min="10917" max="10917" width="12.140625" style="383" customWidth="1"/>
    <col min="10918" max="10918" width="11.5703125" style="383" customWidth="1"/>
    <col min="10919" max="10919" width="3.5703125" style="383" customWidth="1"/>
    <col min="10920" max="10920" width="8.28515625" style="383" customWidth="1"/>
    <col min="10921" max="10921" width="7.7109375" style="383" customWidth="1"/>
    <col min="10922" max="10922" width="12.140625" style="383" customWidth="1"/>
    <col min="10923" max="10923" width="11.5703125" style="383" customWidth="1"/>
    <col min="10924" max="10924" width="3.5703125" style="383" customWidth="1"/>
    <col min="10925" max="10925" width="8.28515625" style="383" customWidth="1"/>
    <col min="10926" max="10926" width="7.7109375" style="383" customWidth="1"/>
    <col min="10927" max="10927" width="12.140625" style="383" customWidth="1"/>
    <col min="10928" max="10928" width="11.5703125" style="383" customWidth="1"/>
    <col min="10929" max="10929" width="3.5703125" style="383" customWidth="1"/>
    <col min="10930" max="10930" width="8.28515625" style="383" customWidth="1"/>
    <col min="10931" max="10931" width="7.7109375" style="383" customWidth="1"/>
    <col min="10932" max="10932" width="12.140625" style="383" customWidth="1"/>
    <col min="10933" max="10933" width="11.5703125" style="383" customWidth="1"/>
    <col min="10934" max="10934" width="3.5703125" style="383" customWidth="1"/>
    <col min="10935" max="10935" width="8.28515625" style="383" customWidth="1"/>
    <col min="10936" max="10936" width="7.7109375" style="383" customWidth="1"/>
    <col min="10937" max="10937" width="12.140625" style="383" customWidth="1"/>
    <col min="10938" max="10938" width="11.5703125" style="383" customWidth="1"/>
    <col min="10939" max="10939" width="3.5703125" style="383" customWidth="1"/>
    <col min="10940" max="10940" width="8.28515625" style="383" customWidth="1"/>
    <col min="10941" max="10941" width="7.7109375" style="383" customWidth="1"/>
    <col min="10942" max="10942" width="12.140625" style="383" customWidth="1"/>
    <col min="10943" max="10943" width="11.5703125" style="383" customWidth="1"/>
    <col min="10944" max="10944" width="3.5703125" style="383" customWidth="1"/>
    <col min="10945" max="10945" width="8.28515625" style="383" customWidth="1"/>
    <col min="10946" max="10946" width="7.7109375" style="383" customWidth="1"/>
    <col min="10947" max="10947" width="12.140625" style="383" customWidth="1"/>
    <col min="10948" max="10948" width="11.5703125" style="383" customWidth="1"/>
    <col min="10949" max="10949" width="3.5703125" style="383" customWidth="1"/>
    <col min="10950" max="10950" width="8.28515625" style="383" customWidth="1"/>
    <col min="10951" max="10951" width="7.7109375" style="383" customWidth="1"/>
    <col min="10952" max="10952" width="12.140625" style="383" customWidth="1"/>
    <col min="10953" max="10953" width="11.5703125" style="383" customWidth="1"/>
    <col min="10954" max="10954" width="3.5703125" style="383" customWidth="1"/>
    <col min="10955" max="10955" width="8.28515625" style="383" customWidth="1"/>
    <col min="10956" max="10956" width="7.7109375" style="383" customWidth="1"/>
    <col min="10957" max="10957" width="12.140625" style="383" customWidth="1"/>
    <col min="10958" max="10958" width="11.5703125" style="383" customWidth="1"/>
    <col min="10959" max="10959" width="3.5703125" style="383" customWidth="1"/>
    <col min="10960" max="10960" width="8.28515625" style="383" customWidth="1"/>
    <col min="10961" max="10961" width="7.7109375" style="383" customWidth="1"/>
    <col min="10962" max="10962" width="12.140625" style="383" customWidth="1"/>
    <col min="10963" max="10963" width="11.5703125" style="383" customWidth="1"/>
    <col min="10964" max="10964" width="3.5703125" style="383" customWidth="1"/>
    <col min="10965" max="10965" width="8.28515625" style="383" customWidth="1"/>
    <col min="10966" max="10966" width="7.7109375" style="383" customWidth="1"/>
    <col min="10967" max="10967" width="12.140625" style="383" customWidth="1"/>
    <col min="10968" max="10968" width="11.5703125" style="383" customWidth="1"/>
    <col min="10969" max="10969" width="3.5703125" style="383" customWidth="1"/>
    <col min="10970" max="10970" width="8.28515625" style="383" customWidth="1"/>
    <col min="10971" max="10971" width="7.7109375" style="383" customWidth="1"/>
    <col min="10972" max="10972" width="12.140625" style="383" customWidth="1"/>
    <col min="10973" max="10973" width="11.5703125" style="383" customWidth="1"/>
    <col min="10974" max="10974" width="3.5703125" style="383" customWidth="1"/>
    <col min="10975" max="10975" width="8.28515625" style="383" customWidth="1"/>
    <col min="10976" max="10976" width="7.7109375" style="383" customWidth="1"/>
    <col min="10977" max="10977" width="12.140625" style="383" customWidth="1"/>
    <col min="10978" max="10978" width="11.5703125" style="383" customWidth="1"/>
    <col min="10979" max="10979" width="3.5703125" style="383" customWidth="1"/>
    <col min="10980" max="10980" width="8.28515625" style="383" customWidth="1"/>
    <col min="10981" max="10981" width="7.7109375" style="383" customWidth="1"/>
    <col min="10982" max="10982" width="12.140625" style="383" customWidth="1"/>
    <col min="10983" max="10983" width="11.5703125" style="383" customWidth="1"/>
    <col min="10984" max="10984" width="3.5703125" style="383" customWidth="1"/>
    <col min="10985" max="10985" width="8.28515625" style="383" customWidth="1"/>
    <col min="10986" max="10986" width="7.7109375" style="383" customWidth="1"/>
    <col min="10987" max="10987" width="12.140625" style="383" customWidth="1"/>
    <col min="10988" max="10988" width="11.5703125" style="383" customWidth="1"/>
    <col min="10989" max="10989" width="3.5703125" style="383" customWidth="1"/>
    <col min="10990" max="10990" width="8.28515625" style="383" customWidth="1"/>
    <col min="10991" max="10991" width="7.7109375" style="383" customWidth="1"/>
    <col min="10992" max="10992" width="12.140625" style="383" customWidth="1"/>
    <col min="10993" max="10993" width="11.5703125" style="383" customWidth="1"/>
    <col min="10994" max="10994" width="3.5703125" style="383" customWidth="1"/>
    <col min="10995" max="10995" width="8.28515625" style="383" customWidth="1"/>
    <col min="10996" max="10996" width="7.7109375" style="383" customWidth="1"/>
    <col min="10997" max="10997" width="12.140625" style="383" customWidth="1"/>
    <col min="10998" max="10998" width="11.5703125" style="383" customWidth="1"/>
    <col min="10999" max="10999" width="3.5703125" style="383" customWidth="1"/>
    <col min="11000" max="11000" width="8.28515625" style="383" customWidth="1"/>
    <col min="11001" max="11001" width="7.7109375" style="383" customWidth="1"/>
    <col min="11002" max="11002" width="12.140625" style="383" customWidth="1"/>
    <col min="11003" max="11003" width="11.5703125" style="383" customWidth="1"/>
    <col min="11004" max="11007" width="11.42578125" style="383"/>
    <col min="11008" max="11008" width="0" style="383" hidden="1" customWidth="1"/>
    <col min="11009" max="11009" width="6.140625" style="383" customWidth="1"/>
    <col min="11010" max="11010" width="4.7109375" style="383" customWidth="1"/>
    <col min="11011" max="11012" width="6.5703125" style="383" customWidth="1"/>
    <col min="11013" max="11013" width="5.28515625" style="383" customWidth="1"/>
    <col min="11014" max="11015" width="7.7109375" style="383" customWidth="1"/>
    <col min="11016" max="11016" width="11.5703125" style="383" customWidth="1"/>
    <col min="11017" max="11017" width="6.85546875" style="383" customWidth="1"/>
    <col min="11018" max="11018" width="54.5703125" style="383" customWidth="1"/>
    <col min="11019" max="11019" width="7.140625" style="383" customWidth="1"/>
    <col min="11020" max="11021" width="7" style="383" customWidth="1"/>
    <col min="11022" max="11022" width="7.5703125" style="383" customWidth="1"/>
    <col min="11023" max="11023" width="7.85546875" style="383" customWidth="1"/>
    <col min="11024" max="11024" width="18" style="383" customWidth="1"/>
    <col min="11025" max="11025" width="4.140625" style="383" customWidth="1"/>
    <col min="11026" max="11026" width="8.85546875" style="383" customWidth="1"/>
    <col min="11027" max="11027" width="10.28515625" style="383" customWidth="1"/>
    <col min="11028" max="11028" width="12" style="383" customWidth="1"/>
    <col min="11029" max="11029" width="10.85546875" style="383" customWidth="1"/>
    <col min="11030" max="11030" width="4.140625" style="383" customWidth="1"/>
    <col min="11031" max="11031" width="8.42578125" style="383" customWidth="1"/>
    <col min="11032" max="11032" width="8.140625" style="383" customWidth="1"/>
    <col min="11033" max="11033" width="12" style="383" customWidth="1"/>
    <col min="11034" max="11034" width="11.42578125" style="383"/>
    <col min="11035" max="11035" width="4.28515625" style="383" customWidth="1"/>
    <col min="11036" max="11036" width="7.28515625" style="383" bestFit="1" customWidth="1"/>
    <col min="11037" max="11037" width="9.28515625" style="383" bestFit="1" customWidth="1"/>
    <col min="11038" max="11039" width="11.7109375" style="383" customWidth="1"/>
    <col min="11040" max="11040" width="4.140625" style="383" customWidth="1"/>
    <col min="11041" max="11041" width="7.28515625" style="383" bestFit="1" customWidth="1"/>
    <col min="11042" max="11042" width="9.28515625" style="383" customWidth="1"/>
    <col min="11043" max="11044" width="12" style="383" customWidth="1"/>
    <col min="11045" max="11045" width="4.140625" style="383" customWidth="1"/>
    <col min="11046" max="11047" width="8.28515625" style="383" customWidth="1"/>
    <col min="11048" max="11048" width="12" style="383" customWidth="1"/>
    <col min="11049" max="11049" width="11.42578125" style="383"/>
    <col min="11050" max="11050" width="4.140625" style="383" customWidth="1"/>
    <col min="11051" max="11051" width="8.42578125" style="383" customWidth="1"/>
    <col min="11052" max="11052" width="8.140625" style="383" customWidth="1"/>
    <col min="11053" max="11053" width="12" style="383" customWidth="1"/>
    <col min="11054" max="11054" width="11.42578125" style="383"/>
    <col min="11055" max="11055" width="4" style="383" customWidth="1"/>
    <col min="11056" max="11056" width="8.85546875" style="383" customWidth="1"/>
    <col min="11057" max="11057" width="8.140625" style="383" customWidth="1"/>
    <col min="11058" max="11058" width="12.140625" style="383" customWidth="1"/>
    <col min="11059" max="11059" width="11.28515625" style="383" customWidth="1"/>
    <col min="11060" max="11060" width="4.28515625" style="383" customWidth="1"/>
    <col min="11061" max="11061" width="8.5703125" style="383" customWidth="1"/>
    <col min="11062" max="11062" width="8" style="383" customWidth="1"/>
    <col min="11063" max="11063" width="11.85546875" style="383" customWidth="1"/>
    <col min="11064" max="11064" width="10.5703125" style="383" customWidth="1"/>
    <col min="11065" max="11065" width="4" style="383" customWidth="1"/>
    <col min="11066" max="11066" width="8.85546875" style="383" bestFit="1" customWidth="1"/>
    <col min="11067" max="11067" width="8.140625" style="383" customWidth="1"/>
    <col min="11068" max="11068" width="12" style="383" customWidth="1"/>
    <col min="11069" max="11069" width="10.5703125" style="383" customWidth="1"/>
    <col min="11070" max="11070" width="3.5703125" style="383" customWidth="1"/>
    <col min="11071" max="11071" width="8.28515625" style="383" customWidth="1"/>
    <col min="11072" max="11072" width="8.7109375" style="383" customWidth="1"/>
    <col min="11073" max="11073" width="12.140625" style="383" customWidth="1"/>
    <col min="11074" max="11074" width="11" style="383" customWidth="1"/>
    <col min="11075" max="11075" width="3.5703125" style="383" customWidth="1"/>
    <col min="11076" max="11076" width="8.5703125" style="383" customWidth="1"/>
    <col min="11077" max="11077" width="7.85546875" style="383" customWidth="1"/>
    <col min="11078" max="11078" width="12.140625" style="383" customWidth="1"/>
    <col min="11079" max="11079" width="11.85546875" style="383" customWidth="1"/>
    <col min="11080" max="11080" width="3.5703125" style="383" customWidth="1"/>
    <col min="11081" max="11081" width="8.42578125" style="383" customWidth="1"/>
    <col min="11082" max="11082" width="7.85546875" style="383" customWidth="1"/>
    <col min="11083" max="11083" width="12.140625" style="383" customWidth="1"/>
    <col min="11084" max="11084" width="12" style="383" customWidth="1"/>
    <col min="11085" max="11085" width="3.5703125" style="383" customWidth="1"/>
    <col min="11086" max="11086" width="8.42578125" style="383" customWidth="1"/>
    <col min="11087" max="11087" width="9" style="383" customWidth="1"/>
    <col min="11088" max="11088" width="12.140625" style="383" customWidth="1"/>
    <col min="11089" max="11089" width="11.85546875" style="383" customWidth="1"/>
    <col min="11090" max="11090" width="3.5703125" style="383" customWidth="1"/>
    <col min="11091" max="11091" width="9" style="383" customWidth="1"/>
    <col min="11092" max="11092" width="8.140625" style="383" customWidth="1"/>
    <col min="11093" max="11093" width="12.140625" style="383" customWidth="1"/>
    <col min="11094" max="11094" width="11.5703125" style="383" customWidth="1"/>
    <col min="11095" max="11095" width="3.5703125" style="383" customWidth="1"/>
    <col min="11096" max="11096" width="8.42578125" style="383" customWidth="1"/>
    <col min="11097" max="11097" width="8.5703125" style="383" customWidth="1"/>
    <col min="11098" max="11098" width="12.140625" style="383" customWidth="1"/>
    <col min="11099" max="11099" width="12.42578125" style="383" customWidth="1"/>
    <col min="11100" max="11100" width="3.5703125" style="383" customWidth="1"/>
    <col min="11101" max="11101" width="8" style="383" customWidth="1"/>
    <col min="11102" max="11102" width="8.140625" style="383" customWidth="1"/>
    <col min="11103" max="11103" width="12.140625" style="383" customWidth="1"/>
    <col min="11104" max="11104" width="11.5703125" style="383" customWidth="1"/>
    <col min="11105" max="11105" width="3.5703125" style="383" customWidth="1"/>
    <col min="11106" max="11106" width="8.85546875" style="383" customWidth="1"/>
    <col min="11107" max="11107" width="8.140625" style="383" customWidth="1"/>
    <col min="11108" max="11108" width="12.140625" style="383" customWidth="1"/>
    <col min="11109" max="11109" width="11.5703125" style="383" customWidth="1"/>
    <col min="11110" max="11110" width="3.5703125" style="383" customWidth="1"/>
    <col min="11111" max="11111" width="9.140625" style="383" customWidth="1"/>
    <col min="11112" max="11112" width="8.5703125" style="383" customWidth="1"/>
    <col min="11113" max="11113" width="12.140625" style="383" customWidth="1"/>
    <col min="11114" max="11114" width="11.42578125" style="383"/>
    <col min="11115" max="11115" width="3.5703125" style="383" customWidth="1"/>
    <col min="11116" max="11116" width="9.140625" style="383" customWidth="1"/>
    <col min="11117" max="11117" width="8.28515625" style="383" customWidth="1"/>
    <col min="11118" max="11118" width="12.140625" style="383" customWidth="1"/>
    <col min="11119" max="11119" width="12.28515625" style="383" customWidth="1"/>
    <col min="11120" max="11120" width="3.5703125" style="383" customWidth="1"/>
    <col min="11121" max="11121" width="9" style="383" customWidth="1"/>
    <col min="11122" max="11122" width="7.85546875" style="383" customWidth="1"/>
    <col min="11123" max="11123" width="12.140625" style="383" customWidth="1"/>
    <col min="11124" max="11124" width="11.85546875" style="383" customWidth="1"/>
    <col min="11125" max="11125" width="3.5703125" style="383" customWidth="1"/>
    <col min="11126" max="11126" width="9" style="383" customWidth="1"/>
    <col min="11127" max="11127" width="8.28515625" style="383" customWidth="1"/>
    <col min="11128" max="11128" width="12.140625" style="383" customWidth="1"/>
    <col min="11129" max="11129" width="12" style="383" customWidth="1"/>
    <col min="11130" max="11130" width="3.5703125" style="383" customWidth="1"/>
    <col min="11131" max="11131" width="8.28515625" style="383" customWidth="1"/>
    <col min="11132" max="11132" width="8.140625" style="383" customWidth="1"/>
    <col min="11133" max="11133" width="12.140625" style="383" customWidth="1"/>
    <col min="11134" max="11134" width="11.5703125" style="383" customWidth="1"/>
    <col min="11135" max="11135" width="3.5703125" style="383" customWidth="1"/>
    <col min="11136" max="11137" width="8.28515625" style="383" customWidth="1"/>
    <col min="11138" max="11138" width="12.140625" style="383" customWidth="1"/>
    <col min="11139" max="11139" width="11.5703125" style="383" customWidth="1"/>
    <col min="11140" max="11140" width="3.5703125" style="383" customWidth="1"/>
    <col min="11141" max="11142" width="8.28515625" style="383" customWidth="1"/>
    <col min="11143" max="11143" width="12.140625" style="383" customWidth="1"/>
    <col min="11144" max="11144" width="11.5703125" style="383" customWidth="1"/>
    <col min="11145" max="11145" width="3.5703125" style="383" customWidth="1"/>
    <col min="11146" max="11146" width="8.28515625" style="383" customWidth="1"/>
    <col min="11147" max="11147" width="8.140625" style="383" customWidth="1"/>
    <col min="11148" max="11148" width="12.140625" style="383" customWidth="1"/>
    <col min="11149" max="11149" width="11.5703125" style="383" customWidth="1"/>
    <col min="11150" max="11150" width="3.5703125" style="383" customWidth="1"/>
    <col min="11151" max="11152" width="8.28515625" style="383" customWidth="1"/>
    <col min="11153" max="11153" width="12.140625" style="383" customWidth="1"/>
    <col min="11154" max="11154" width="11.5703125" style="383" customWidth="1"/>
    <col min="11155" max="11155" width="3.5703125" style="383" customWidth="1"/>
    <col min="11156" max="11156" width="8.28515625" style="383" customWidth="1"/>
    <col min="11157" max="11157" width="7.85546875" style="383" customWidth="1"/>
    <col min="11158" max="11158" width="12.140625" style="383" customWidth="1"/>
    <col min="11159" max="11159" width="11.5703125" style="383" customWidth="1"/>
    <col min="11160" max="11160" width="3.5703125" style="383" customWidth="1"/>
    <col min="11161" max="11161" width="8.28515625" style="383" customWidth="1"/>
    <col min="11162" max="11162" width="8.5703125" style="383" customWidth="1"/>
    <col min="11163" max="11163" width="12.140625" style="383" customWidth="1"/>
    <col min="11164" max="11164" width="11.5703125" style="383" customWidth="1"/>
    <col min="11165" max="11165" width="3.5703125" style="383" customWidth="1"/>
    <col min="11166" max="11166" width="8.28515625" style="383" customWidth="1"/>
    <col min="11167" max="11167" width="8.5703125" style="383" customWidth="1"/>
    <col min="11168" max="11168" width="12.140625" style="383" customWidth="1"/>
    <col min="11169" max="11169" width="11.5703125" style="383" customWidth="1"/>
    <col min="11170" max="11170" width="3.5703125" style="383" customWidth="1"/>
    <col min="11171" max="11171" width="8.28515625" style="383" customWidth="1"/>
    <col min="11172" max="11172" width="8.140625" style="383" customWidth="1"/>
    <col min="11173" max="11173" width="12.140625" style="383" customWidth="1"/>
    <col min="11174" max="11174" width="11.5703125" style="383" customWidth="1"/>
    <col min="11175" max="11175" width="3.5703125" style="383" customWidth="1"/>
    <col min="11176" max="11176" width="8.28515625" style="383" customWidth="1"/>
    <col min="11177" max="11177" width="7.7109375" style="383" customWidth="1"/>
    <col min="11178" max="11178" width="12.140625" style="383" customWidth="1"/>
    <col min="11179" max="11179" width="11.5703125" style="383" customWidth="1"/>
    <col min="11180" max="11180" width="3.5703125" style="383" customWidth="1"/>
    <col min="11181" max="11181" width="8.28515625" style="383" customWidth="1"/>
    <col min="11182" max="11182" width="7.7109375" style="383" customWidth="1"/>
    <col min="11183" max="11183" width="12.140625" style="383" customWidth="1"/>
    <col min="11184" max="11184" width="11.5703125" style="383" customWidth="1"/>
    <col min="11185" max="11185" width="3.5703125" style="383" customWidth="1"/>
    <col min="11186" max="11186" width="8.28515625" style="383" customWidth="1"/>
    <col min="11187" max="11187" width="7.7109375" style="383" customWidth="1"/>
    <col min="11188" max="11188" width="12.140625" style="383" customWidth="1"/>
    <col min="11189" max="11189" width="11.5703125" style="383" customWidth="1"/>
    <col min="11190" max="11190" width="3.5703125" style="383" customWidth="1"/>
    <col min="11191" max="11191" width="8.28515625" style="383" customWidth="1"/>
    <col min="11192" max="11192" width="7.7109375" style="383" customWidth="1"/>
    <col min="11193" max="11193" width="12.140625" style="383" customWidth="1"/>
    <col min="11194" max="11194" width="11.5703125" style="383" customWidth="1"/>
    <col min="11195" max="11195" width="3.5703125" style="383" customWidth="1"/>
    <col min="11196" max="11196" width="8.28515625" style="383" customWidth="1"/>
    <col min="11197" max="11197" width="7.7109375" style="383" customWidth="1"/>
    <col min="11198" max="11198" width="12.140625" style="383" customWidth="1"/>
    <col min="11199" max="11199" width="11.5703125" style="383" customWidth="1"/>
    <col min="11200" max="11200" width="3.5703125" style="383" customWidth="1"/>
    <col min="11201" max="11201" width="8.28515625" style="383" customWidth="1"/>
    <col min="11202" max="11202" width="7.7109375" style="383" customWidth="1"/>
    <col min="11203" max="11203" width="12.140625" style="383" customWidth="1"/>
    <col min="11204" max="11204" width="11.5703125" style="383" customWidth="1"/>
    <col min="11205" max="11205" width="3.5703125" style="383" customWidth="1"/>
    <col min="11206" max="11206" width="8.28515625" style="383" customWidth="1"/>
    <col min="11207" max="11207" width="7.7109375" style="383" customWidth="1"/>
    <col min="11208" max="11208" width="12.140625" style="383" customWidth="1"/>
    <col min="11209" max="11209" width="11.5703125" style="383" customWidth="1"/>
    <col min="11210" max="11210" width="3.5703125" style="383" customWidth="1"/>
    <col min="11211" max="11211" width="8.28515625" style="383" customWidth="1"/>
    <col min="11212" max="11212" width="7.7109375" style="383" customWidth="1"/>
    <col min="11213" max="11213" width="12.140625" style="383" customWidth="1"/>
    <col min="11214" max="11214" width="11.5703125" style="383" customWidth="1"/>
    <col min="11215" max="11215" width="3.5703125" style="383" customWidth="1"/>
    <col min="11216" max="11216" width="8.28515625" style="383" customWidth="1"/>
    <col min="11217" max="11217" width="7.7109375" style="383" customWidth="1"/>
    <col min="11218" max="11218" width="12.140625" style="383" customWidth="1"/>
    <col min="11219" max="11219" width="11.5703125" style="383" customWidth="1"/>
    <col min="11220" max="11220" width="3.5703125" style="383" customWidth="1"/>
    <col min="11221" max="11221" width="8.28515625" style="383" customWidth="1"/>
    <col min="11222" max="11222" width="7.7109375" style="383" customWidth="1"/>
    <col min="11223" max="11223" width="12.140625" style="383" customWidth="1"/>
    <col min="11224" max="11224" width="11.5703125" style="383" customWidth="1"/>
    <col min="11225" max="11225" width="3.5703125" style="383" customWidth="1"/>
    <col min="11226" max="11226" width="8.28515625" style="383" customWidth="1"/>
    <col min="11227" max="11227" width="7.7109375" style="383" customWidth="1"/>
    <col min="11228" max="11228" width="12.140625" style="383" customWidth="1"/>
    <col min="11229" max="11229" width="11.5703125" style="383" customWidth="1"/>
    <col min="11230" max="11230" width="3.5703125" style="383" customWidth="1"/>
    <col min="11231" max="11231" width="8.28515625" style="383" customWidth="1"/>
    <col min="11232" max="11232" width="7.7109375" style="383" customWidth="1"/>
    <col min="11233" max="11233" width="12.140625" style="383" customWidth="1"/>
    <col min="11234" max="11234" width="11.5703125" style="383" customWidth="1"/>
    <col min="11235" max="11235" width="3.5703125" style="383" customWidth="1"/>
    <col min="11236" max="11236" width="8.28515625" style="383" customWidth="1"/>
    <col min="11237" max="11237" width="7.7109375" style="383" customWidth="1"/>
    <col min="11238" max="11238" width="12.140625" style="383" customWidth="1"/>
    <col min="11239" max="11239" width="11.5703125" style="383" customWidth="1"/>
    <col min="11240" max="11240" width="3.5703125" style="383" customWidth="1"/>
    <col min="11241" max="11241" width="8.28515625" style="383" customWidth="1"/>
    <col min="11242" max="11242" width="7.7109375" style="383" customWidth="1"/>
    <col min="11243" max="11243" width="12.140625" style="383" customWidth="1"/>
    <col min="11244" max="11244" width="11.5703125" style="383" customWidth="1"/>
    <col min="11245" max="11245" width="3.5703125" style="383" customWidth="1"/>
    <col min="11246" max="11246" width="8.28515625" style="383" customWidth="1"/>
    <col min="11247" max="11247" width="7.7109375" style="383" customWidth="1"/>
    <col min="11248" max="11248" width="12.140625" style="383" customWidth="1"/>
    <col min="11249" max="11249" width="11.5703125" style="383" customWidth="1"/>
    <col min="11250" max="11250" width="3.5703125" style="383" customWidth="1"/>
    <col min="11251" max="11251" width="8.28515625" style="383" customWidth="1"/>
    <col min="11252" max="11252" width="7.7109375" style="383" customWidth="1"/>
    <col min="11253" max="11253" width="12.140625" style="383" customWidth="1"/>
    <col min="11254" max="11254" width="11.5703125" style="383" customWidth="1"/>
    <col min="11255" max="11255" width="3.5703125" style="383" customWidth="1"/>
    <col min="11256" max="11256" width="8.28515625" style="383" customWidth="1"/>
    <col min="11257" max="11257" width="7.7109375" style="383" customWidth="1"/>
    <col min="11258" max="11258" width="12.140625" style="383" customWidth="1"/>
    <col min="11259" max="11259" width="11.5703125" style="383" customWidth="1"/>
    <col min="11260" max="11263" width="11.42578125" style="383"/>
    <col min="11264" max="11264" width="0" style="383" hidden="1" customWidth="1"/>
    <col min="11265" max="11265" width="6.140625" style="383" customWidth="1"/>
    <col min="11266" max="11266" width="4.7109375" style="383" customWidth="1"/>
    <col min="11267" max="11268" width="6.5703125" style="383" customWidth="1"/>
    <col min="11269" max="11269" width="5.28515625" style="383" customWidth="1"/>
    <col min="11270" max="11271" width="7.7109375" style="383" customWidth="1"/>
    <col min="11272" max="11272" width="11.5703125" style="383" customWidth="1"/>
    <col min="11273" max="11273" width="6.85546875" style="383" customWidth="1"/>
    <col min="11274" max="11274" width="54.5703125" style="383" customWidth="1"/>
    <col min="11275" max="11275" width="7.140625" style="383" customWidth="1"/>
    <col min="11276" max="11277" width="7" style="383" customWidth="1"/>
    <col min="11278" max="11278" width="7.5703125" style="383" customWidth="1"/>
    <col min="11279" max="11279" width="7.85546875" style="383" customWidth="1"/>
    <col min="11280" max="11280" width="18" style="383" customWidth="1"/>
    <col min="11281" max="11281" width="4.140625" style="383" customWidth="1"/>
    <col min="11282" max="11282" width="8.85546875" style="383" customWidth="1"/>
    <col min="11283" max="11283" width="10.28515625" style="383" customWidth="1"/>
    <col min="11284" max="11284" width="12" style="383" customWidth="1"/>
    <col min="11285" max="11285" width="10.85546875" style="383" customWidth="1"/>
    <col min="11286" max="11286" width="4.140625" style="383" customWidth="1"/>
    <col min="11287" max="11287" width="8.42578125" style="383" customWidth="1"/>
    <col min="11288" max="11288" width="8.140625" style="383" customWidth="1"/>
    <col min="11289" max="11289" width="12" style="383" customWidth="1"/>
    <col min="11290" max="11290" width="11.42578125" style="383"/>
    <col min="11291" max="11291" width="4.28515625" style="383" customWidth="1"/>
    <col min="11292" max="11292" width="7.28515625" style="383" bestFit="1" customWidth="1"/>
    <col min="11293" max="11293" width="9.28515625" style="383" bestFit="1" customWidth="1"/>
    <col min="11294" max="11295" width="11.7109375" style="383" customWidth="1"/>
    <col min="11296" max="11296" width="4.140625" style="383" customWidth="1"/>
    <col min="11297" max="11297" width="7.28515625" style="383" bestFit="1" customWidth="1"/>
    <col min="11298" max="11298" width="9.28515625" style="383" customWidth="1"/>
    <col min="11299" max="11300" width="12" style="383" customWidth="1"/>
    <col min="11301" max="11301" width="4.140625" style="383" customWidth="1"/>
    <col min="11302" max="11303" width="8.28515625" style="383" customWidth="1"/>
    <col min="11304" max="11304" width="12" style="383" customWidth="1"/>
    <col min="11305" max="11305" width="11.42578125" style="383"/>
    <col min="11306" max="11306" width="4.140625" style="383" customWidth="1"/>
    <col min="11307" max="11307" width="8.42578125" style="383" customWidth="1"/>
    <col min="11308" max="11308" width="8.140625" style="383" customWidth="1"/>
    <col min="11309" max="11309" width="12" style="383" customWidth="1"/>
    <col min="11310" max="11310" width="11.42578125" style="383"/>
    <col min="11311" max="11311" width="4" style="383" customWidth="1"/>
    <col min="11312" max="11312" width="8.85546875" style="383" customWidth="1"/>
    <col min="11313" max="11313" width="8.140625" style="383" customWidth="1"/>
    <col min="11314" max="11314" width="12.140625" style="383" customWidth="1"/>
    <col min="11315" max="11315" width="11.28515625" style="383" customWidth="1"/>
    <col min="11316" max="11316" width="4.28515625" style="383" customWidth="1"/>
    <col min="11317" max="11317" width="8.5703125" style="383" customWidth="1"/>
    <col min="11318" max="11318" width="8" style="383" customWidth="1"/>
    <col min="11319" max="11319" width="11.85546875" style="383" customWidth="1"/>
    <col min="11320" max="11320" width="10.5703125" style="383" customWidth="1"/>
    <col min="11321" max="11321" width="4" style="383" customWidth="1"/>
    <col min="11322" max="11322" width="8.85546875" style="383" bestFit="1" customWidth="1"/>
    <col min="11323" max="11323" width="8.140625" style="383" customWidth="1"/>
    <col min="11324" max="11324" width="12" style="383" customWidth="1"/>
    <col min="11325" max="11325" width="10.5703125" style="383" customWidth="1"/>
    <col min="11326" max="11326" width="3.5703125" style="383" customWidth="1"/>
    <col min="11327" max="11327" width="8.28515625" style="383" customWidth="1"/>
    <col min="11328" max="11328" width="8.7109375" style="383" customWidth="1"/>
    <col min="11329" max="11329" width="12.140625" style="383" customWidth="1"/>
    <col min="11330" max="11330" width="11" style="383" customWidth="1"/>
    <col min="11331" max="11331" width="3.5703125" style="383" customWidth="1"/>
    <col min="11332" max="11332" width="8.5703125" style="383" customWidth="1"/>
    <col min="11333" max="11333" width="7.85546875" style="383" customWidth="1"/>
    <col min="11334" max="11334" width="12.140625" style="383" customWidth="1"/>
    <col min="11335" max="11335" width="11.85546875" style="383" customWidth="1"/>
    <col min="11336" max="11336" width="3.5703125" style="383" customWidth="1"/>
    <col min="11337" max="11337" width="8.42578125" style="383" customWidth="1"/>
    <col min="11338" max="11338" width="7.85546875" style="383" customWidth="1"/>
    <col min="11339" max="11339" width="12.140625" style="383" customWidth="1"/>
    <col min="11340" max="11340" width="12" style="383" customWidth="1"/>
    <col min="11341" max="11341" width="3.5703125" style="383" customWidth="1"/>
    <col min="11342" max="11342" width="8.42578125" style="383" customWidth="1"/>
    <col min="11343" max="11343" width="9" style="383" customWidth="1"/>
    <col min="11344" max="11344" width="12.140625" style="383" customWidth="1"/>
    <col min="11345" max="11345" width="11.85546875" style="383" customWidth="1"/>
    <col min="11346" max="11346" width="3.5703125" style="383" customWidth="1"/>
    <col min="11347" max="11347" width="9" style="383" customWidth="1"/>
    <col min="11348" max="11348" width="8.140625" style="383" customWidth="1"/>
    <col min="11349" max="11349" width="12.140625" style="383" customWidth="1"/>
    <col min="11350" max="11350" width="11.5703125" style="383" customWidth="1"/>
    <col min="11351" max="11351" width="3.5703125" style="383" customWidth="1"/>
    <col min="11352" max="11352" width="8.42578125" style="383" customWidth="1"/>
    <col min="11353" max="11353" width="8.5703125" style="383" customWidth="1"/>
    <col min="11354" max="11354" width="12.140625" style="383" customWidth="1"/>
    <col min="11355" max="11355" width="12.42578125" style="383" customWidth="1"/>
    <col min="11356" max="11356" width="3.5703125" style="383" customWidth="1"/>
    <col min="11357" max="11357" width="8" style="383" customWidth="1"/>
    <col min="11358" max="11358" width="8.140625" style="383" customWidth="1"/>
    <col min="11359" max="11359" width="12.140625" style="383" customWidth="1"/>
    <col min="11360" max="11360" width="11.5703125" style="383" customWidth="1"/>
    <col min="11361" max="11361" width="3.5703125" style="383" customWidth="1"/>
    <col min="11362" max="11362" width="8.85546875" style="383" customWidth="1"/>
    <col min="11363" max="11363" width="8.140625" style="383" customWidth="1"/>
    <col min="11364" max="11364" width="12.140625" style="383" customWidth="1"/>
    <col min="11365" max="11365" width="11.5703125" style="383" customWidth="1"/>
    <col min="11366" max="11366" width="3.5703125" style="383" customWidth="1"/>
    <col min="11367" max="11367" width="9.140625" style="383" customWidth="1"/>
    <col min="11368" max="11368" width="8.5703125" style="383" customWidth="1"/>
    <col min="11369" max="11369" width="12.140625" style="383" customWidth="1"/>
    <col min="11370" max="11370" width="11.42578125" style="383"/>
    <col min="11371" max="11371" width="3.5703125" style="383" customWidth="1"/>
    <col min="11372" max="11372" width="9.140625" style="383" customWidth="1"/>
    <col min="11373" max="11373" width="8.28515625" style="383" customWidth="1"/>
    <col min="11374" max="11374" width="12.140625" style="383" customWidth="1"/>
    <col min="11375" max="11375" width="12.28515625" style="383" customWidth="1"/>
    <col min="11376" max="11376" width="3.5703125" style="383" customWidth="1"/>
    <col min="11377" max="11377" width="9" style="383" customWidth="1"/>
    <col min="11378" max="11378" width="7.85546875" style="383" customWidth="1"/>
    <col min="11379" max="11379" width="12.140625" style="383" customWidth="1"/>
    <col min="11380" max="11380" width="11.85546875" style="383" customWidth="1"/>
    <col min="11381" max="11381" width="3.5703125" style="383" customWidth="1"/>
    <col min="11382" max="11382" width="9" style="383" customWidth="1"/>
    <col min="11383" max="11383" width="8.28515625" style="383" customWidth="1"/>
    <col min="11384" max="11384" width="12.140625" style="383" customWidth="1"/>
    <col min="11385" max="11385" width="12" style="383" customWidth="1"/>
    <col min="11386" max="11386" width="3.5703125" style="383" customWidth="1"/>
    <col min="11387" max="11387" width="8.28515625" style="383" customWidth="1"/>
    <col min="11388" max="11388" width="8.140625" style="383" customWidth="1"/>
    <col min="11389" max="11389" width="12.140625" style="383" customWidth="1"/>
    <col min="11390" max="11390" width="11.5703125" style="383" customWidth="1"/>
    <col min="11391" max="11391" width="3.5703125" style="383" customWidth="1"/>
    <col min="11392" max="11393" width="8.28515625" style="383" customWidth="1"/>
    <col min="11394" max="11394" width="12.140625" style="383" customWidth="1"/>
    <col min="11395" max="11395" width="11.5703125" style="383" customWidth="1"/>
    <col min="11396" max="11396" width="3.5703125" style="383" customWidth="1"/>
    <col min="11397" max="11398" width="8.28515625" style="383" customWidth="1"/>
    <col min="11399" max="11399" width="12.140625" style="383" customWidth="1"/>
    <col min="11400" max="11400" width="11.5703125" style="383" customWidth="1"/>
    <col min="11401" max="11401" width="3.5703125" style="383" customWidth="1"/>
    <col min="11402" max="11402" width="8.28515625" style="383" customWidth="1"/>
    <col min="11403" max="11403" width="8.140625" style="383" customWidth="1"/>
    <col min="11404" max="11404" width="12.140625" style="383" customWidth="1"/>
    <col min="11405" max="11405" width="11.5703125" style="383" customWidth="1"/>
    <col min="11406" max="11406" width="3.5703125" style="383" customWidth="1"/>
    <col min="11407" max="11408" width="8.28515625" style="383" customWidth="1"/>
    <col min="11409" max="11409" width="12.140625" style="383" customWidth="1"/>
    <col min="11410" max="11410" width="11.5703125" style="383" customWidth="1"/>
    <col min="11411" max="11411" width="3.5703125" style="383" customWidth="1"/>
    <col min="11412" max="11412" width="8.28515625" style="383" customWidth="1"/>
    <col min="11413" max="11413" width="7.85546875" style="383" customWidth="1"/>
    <col min="11414" max="11414" width="12.140625" style="383" customWidth="1"/>
    <col min="11415" max="11415" width="11.5703125" style="383" customWidth="1"/>
    <col min="11416" max="11416" width="3.5703125" style="383" customWidth="1"/>
    <col min="11417" max="11417" width="8.28515625" style="383" customWidth="1"/>
    <col min="11418" max="11418" width="8.5703125" style="383" customWidth="1"/>
    <col min="11419" max="11419" width="12.140625" style="383" customWidth="1"/>
    <col min="11420" max="11420" width="11.5703125" style="383" customWidth="1"/>
    <col min="11421" max="11421" width="3.5703125" style="383" customWidth="1"/>
    <col min="11422" max="11422" width="8.28515625" style="383" customWidth="1"/>
    <col min="11423" max="11423" width="8.5703125" style="383" customWidth="1"/>
    <col min="11424" max="11424" width="12.140625" style="383" customWidth="1"/>
    <col min="11425" max="11425" width="11.5703125" style="383" customWidth="1"/>
    <col min="11426" max="11426" width="3.5703125" style="383" customWidth="1"/>
    <col min="11427" max="11427" width="8.28515625" style="383" customWidth="1"/>
    <col min="11428" max="11428" width="8.140625" style="383" customWidth="1"/>
    <col min="11429" max="11429" width="12.140625" style="383" customWidth="1"/>
    <col min="11430" max="11430" width="11.5703125" style="383" customWidth="1"/>
    <col min="11431" max="11431" width="3.5703125" style="383" customWidth="1"/>
    <col min="11432" max="11432" width="8.28515625" style="383" customWidth="1"/>
    <col min="11433" max="11433" width="7.7109375" style="383" customWidth="1"/>
    <col min="11434" max="11434" width="12.140625" style="383" customWidth="1"/>
    <col min="11435" max="11435" width="11.5703125" style="383" customWidth="1"/>
    <col min="11436" max="11436" width="3.5703125" style="383" customWidth="1"/>
    <col min="11437" max="11437" width="8.28515625" style="383" customWidth="1"/>
    <col min="11438" max="11438" width="7.7109375" style="383" customWidth="1"/>
    <col min="11439" max="11439" width="12.140625" style="383" customWidth="1"/>
    <col min="11440" max="11440" width="11.5703125" style="383" customWidth="1"/>
    <col min="11441" max="11441" width="3.5703125" style="383" customWidth="1"/>
    <col min="11442" max="11442" width="8.28515625" style="383" customWidth="1"/>
    <col min="11443" max="11443" width="7.7109375" style="383" customWidth="1"/>
    <col min="11444" max="11444" width="12.140625" style="383" customWidth="1"/>
    <col min="11445" max="11445" width="11.5703125" style="383" customWidth="1"/>
    <col min="11446" max="11446" width="3.5703125" style="383" customWidth="1"/>
    <col min="11447" max="11447" width="8.28515625" style="383" customWidth="1"/>
    <col min="11448" max="11448" width="7.7109375" style="383" customWidth="1"/>
    <col min="11449" max="11449" width="12.140625" style="383" customWidth="1"/>
    <col min="11450" max="11450" width="11.5703125" style="383" customWidth="1"/>
    <col min="11451" max="11451" width="3.5703125" style="383" customWidth="1"/>
    <col min="11452" max="11452" width="8.28515625" style="383" customWidth="1"/>
    <col min="11453" max="11453" width="7.7109375" style="383" customWidth="1"/>
    <col min="11454" max="11454" width="12.140625" style="383" customWidth="1"/>
    <col min="11455" max="11455" width="11.5703125" style="383" customWidth="1"/>
    <col min="11456" max="11456" width="3.5703125" style="383" customWidth="1"/>
    <col min="11457" max="11457" width="8.28515625" style="383" customWidth="1"/>
    <col min="11458" max="11458" width="7.7109375" style="383" customWidth="1"/>
    <col min="11459" max="11459" width="12.140625" style="383" customWidth="1"/>
    <col min="11460" max="11460" width="11.5703125" style="383" customWidth="1"/>
    <col min="11461" max="11461" width="3.5703125" style="383" customWidth="1"/>
    <col min="11462" max="11462" width="8.28515625" style="383" customWidth="1"/>
    <col min="11463" max="11463" width="7.7109375" style="383" customWidth="1"/>
    <col min="11464" max="11464" width="12.140625" style="383" customWidth="1"/>
    <col min="11465" max="11465" width="11.5703125" style="383" customWidth="1"/>
    <col min="11466" max="11466" width="3.5703125" style="383" customWidth="1"/>
    <col min="11467" max="11467" width="8.28515625" style="383" customWidth="1"/>
    <col min="11468" max="11468" width="7.7109375" style="383" customWidth="1"/>
    <col min="11469" max="11469" width="12.140625" style="383" customWidth="1"/>
    <col min="11470" max="11470" width="11.5703125" style="383" customWidth="1"/>
    <col min="11471" max="11471" width="3.5703125" style="383" customWidth="1"/>
    <col min="11472" max="11472" width="8.28515625" style="383" customWidth="1"/>
    <col min="11473" max="11473" width="7.7109375" style="383" customWidth="1"/>
    <col min="11474" max="11474" width="12.140625" style="383" customWidth="1"/>
    <col min="11475" max="11475" width="11.5703125" style="383" customWidth="1"/>
    <col min="11476" max="11476" width="3.5703125" style="383" customWidth="1"/>
    <col min="11477" max="11477" width="8.28515625" style="383" customWidth="1"/>
    <col min="11478" max="11478" width="7.7109375" style="383" customWidth="1"/>
    <col min="11479" max="11479" width="12.140625" style="383" customWidth="1"/>
    <col min="11480" max="11480" width="11.5703125" style="383" customWidth="1"/>
    <col min="11481" max="11481" width="3.5703125" style="383" customWidth="1"/>
    <col min="11482" max="11482" width="8.28515625" style="383" customWidth="1"/>
    <col min="11483" max="11483" width="7.7109375" style="383" customWidth="1"/>
    <col min="11484" max="11484" width="12.140625" style="383" customWidth="1"/>
    <col min="11485" max="11485" width="11.5703125" style="383" customWidth="1"/>
    <col min="11486" max="11486" width="3.5703125" style="383" customWidth="1"/>
    <col min="11487" max="11487" width="8.28515625" style="383" customWidth="1"/>
    <col min="11488" max="11488" width="7.7109375" style="383" customWidth="1"/>
    <col min="11489" max="11489" width="12.140625" style="383" customWidth="1"/>
    <col min="11490" max="11490" width="11.5703125" style="383" customWidth="1"/>
    <col min="11491" max="11491" width="3.5703125" style="383" customWidth="1"/>
    <col min="11492" max="11492" width="8.28515625" style="383" customWidth="1"/>
    <col min="11493" max="11493" width="7.7109375" style="383" customWidth="1"/>
    <col min="11494" max="11494" width="12.140625" style="383" customWidth="1"/>
    <col min="11495" max="11495" width="11.5703125" style="383" customWidth="1"/>
    <col min="11496" max="11496" width="3.5703125" style="383" customWidth="1"/>
    <col min="11497" max="11497" width="8.28515625" style="383" customWidth="1"/>
    <col min="11498" max="11498" width="7.7109375" style="383" customWidth="1"/>
    <col min="11499" max="11499" width="12.140625" style="383" customWidth="1"/>
    <col min="11500" max="11500" width="11.5703125" style="383" customWidth="1"/>
    <col min="11501" max="11501" width="3.5703125" style="383" customWidth="1"/>
    <col min="11502" max="11502" width="8.28515625" style="383" customWidth="1"/>
    <col min="11503" max="11503" width="7.7109375" style="383" customWidth="1"/>
    <col min="11504" max="11504" width="12.140625" style="383" customWidth="1"/>
    <col min="11505" max="11505" width="11.5703125" style="383" customWidth="1"/>
    <col min="11506" max="11506" width="3.5703125" style="383" customWidth="1"/>
    <col min="11507" max="11507" width="8.28515625" style="383" customWidth="1"/>
    <col min="11508" max="11508" width="7.7109375" style="383" customWidth="1"/>
    <col min="11509" max="11509" width="12.140625" style="383" customWidth="1"/>
    <col min="11510" max="11510" width="11.5703125" style="383" customWidth="1"/>
    <col min="11511" max="11511" width="3.5703125" style="383" customWidth="1"/>
    <col min="11512" max="11512" width="8.28515625" style="383" customWidth="1"/>
    <col min="11513" max="11513" width="7.7109375" style="383" customWidth="1"/>
    <col min="11514" max="11514" width="12.140625" style="383" customWidth="1"/>
    <col min="11515" max="11515" width="11.5703125" style="383" customWidth="1"/>
    <col min="11516" max="11519" width="11.42578125" style="383"/>
    <col min="11520" max="11520" width="0" style="383" hidden="1" customWidth="1"/>
    <col min="11521" max="11521" width="6.140625" style="383" customWidth="1"/>
    <col min="11522" max="11522" width="4.7109375" style="383" customWidth="1"/>
    <col min="11523" max="11524" width="6.5703125" style="383" customWidth="1"/>
    <col min="11525" max="11525" width="5.28515625" style="383" customWidth="1"/>
    <col min="11526" max="11527" width="7.7109375" style="383" customWidth="1"/>
    <col min="11528" max="11528" width="11.5703125" style="383" customWidth="1"/>
    <col min="11529" max="11529" width="6.85546875" style="383" customWidth="1"/>
    <col min="11530" max="11530" width="54.5703125" style="383" customWidth="1"/>
    <col min="11531" max="11531" width="7.140625" style="383" customWidth="1"/>
    <col min="11532" max="11533" width="7" style="383" customWidth="1"/>
    <col min="11534" max="11534" width="7.5703125" style="383" customWidth="1"/>
    <col min="11535" max="11535" width="7.85546875" style="383" customWidth="1"/>
    <col min="11536" max="11536" width="18" style="383" customWidth="1"/>
    <col min="11537" max="11537" width="4.140625" style="383" customWidth="1"/>
    <col min="11538" max="11538" width="8.85546875" style="383" customWidth="1"/>
    <col min="11539" max="11539" width="10.28515625" style="383" customWidth="1"/>
    <col min="11540" max="11540" width="12" style="383" customWidth="1"/>
    <col min="11541" max="11541" width="10.85546875" style="383" customWidth="1"/>
    <col min="11542" max="11542" width="4.140625" style="383" customWidth="1"/>
    <col min="11543" max="11543" width="8.42578125" style="383" customWidth="1"/>
    <col min="11544" max="11544" width="8.140625" style="383" customWidth="1"/>
    <col min="11545" max="11545" width="12" style="383" customWidth="1"/>
    <col min="11546" max="11546" width="11.42578125" style="383"/>
    <col min="11547" max="11547" width="4.28515625" style="383" customWidth="1"/>
    <col min="11548" max="11548" width="7.28515625" style="383" bestFit="1" customWidth="1"/>
    <col min="11549" max="11549" width="9.28515625" style="383" bestFit="1" customWidth="1"/>
    <col min="11550" max="11551" width="11.7109375" style="383" customWidth="1"/>
    <col min="11552" max="11552" width="4.140625" style="383" customWidth="1"/>
    <col min="11553" max="11553" width="7.28515625" style="383" bestFit="1" customWidth="1"/>
    <col min="11554" max="11554" width="9.28515625" style="383" customWidth="1"/>
    <col min="11555" max="11556" width="12" style="383" customWidth="1"/>
    <col min="11557" max="11557" width="4.140625" style="383" customWidth="1"/>
    <col min="11558" max="11559" width="8.28515625" style="383" customWidth="1"/>
    <col min="11560" max="11560" width="12" style="383" customWidth="1"/>
    <col min="11561" max="11561" width="11.42578125" style="383"/>
    <col min="11562" max="11562" width="4.140625" style="383" customWidth="1"/>
    <col min="11563" max="11563" width="8.42578125" style="383" customWidth="1"/>
    <col min="11564" max="11564" width="8.140625" style="383" customWidth="1"/>
    <col min="11565" max="11565" width="12" style="383" customWidth="1"/>
    <col min="11566" max="11566" width="11.42578125" style="383"/>
    <col min="11567" max="11567" width="4" style="383" customWidth="1"/>
    <col min="11568" max="11568" width="8.85546875" style="383" customWidth="1"/>
    <col min="11569" max="11569" width="8.140625" style="383" customWidth="1"/>
    <col min="11570" max="11570" width="12.140625" style="383" customWidth="1"/>
    <col min="11571" max="11571" width="11.28515625" style="383" customWidth="1"/>
    <col min="11572" max="11572" width="4.28515625" style="383" customWidth="1"/>
    <col min="11573" max="11573" width="8.5703125" style="383" customWidth="1"/>
    <col min="11574" max="11574" width="8" style="383" customWidth="1"/>
    <col min="11575" max="11575" width="11.85546875" style="383" customWidth="1"/>
    <col min="11576" max="11576" width="10.5703125" style="383" customWidth="1"/>
    <col min="11577" max="11577" width="4" style="383" customWidth="1"/>
    <col min="11578" max="11578" width="8.85546875" style="383" bestFit="1" customWidth="1"/>
    <col min="11579" max="11579" width="8.140625" style="383" customWidth="1"/>
    <col min="11580" max="11580" width="12" style="383" customWidth="1"/>
    <col min="11581" max="11581" width="10.5703125" style="383" customWidth="1"/>
    <col min="11582" max="11582" width="3.5703125" style="383" customWidth="1"/>
    <col min="11583" max="11583" width="8.28515625" style="383" customWidth="1"/>
    <col min="11584" max="11584" width="8.7109375" style="383" customWidth="1"/>
    <col min="11585" max="11585" width="12.140625" style="383" customWidth="1"/>
    <col min="11586" max="11586" width="11" style="383" customWidth="1"/>
    <col min="11587" max="11587" width="3.5703125" style="383" customWidth="1"/>
    <col min="11588" max="11588" width="8.5703125" style="383" customWidth="1"/>
    <col min="11589" max="11589" width="7.85546875" style="383" customWidth="1"/>
    <col min="11590" max="11590" width="12.140625" style="383" customWidth="1"/>
    <col min="11591" max="11591" width="11.85546875" style="383" customWidth="1"/>
    <col min="11592" max="11592" width="3.5703125" style="383" customWidth="1"/>
    <col min="11593" max="11593" width="8.42578125" style="383" customWidth="1"/>
    <col min="11594" max="11594" width="7.85546875" style="383" customWidth="1"/>
    <col min="11595" max="11595" width="12.140625" style="383" customWidth="1"/>
    <col min="11596" max="11596" width="12" style="383" customWidth="1"/>
    <col min="11597" max="11597" width="3.5703125" style="383" customWidth="1"/>
    <col min="11598" max="11598" width="8.42578125" style="383" customWidth="1"/>
    <col min="11599" max="11599" width="9" style="383" customWidth="1"/>
    <col min="11600" max="11600" width="12.140625" style="383" customWidth="1"/>
    <col min="11601" max="11601" width="11.85546875" style="383" customWidth="1"/>
    <col min="11602" max="11602" width="3.5703125" style="383" customWidth="1"/>
    <col min="11603" max="11603" width="9" style="383" customWidth="1"/>
    <col min="11604" max="11604" width="8.140625" style="383" customWidth="1"/>
    <col min="11605" max="11605" width="12.140625" style="383" customWidth="1"/>
    <col min="11606" max="11606" width="11.5703125" style="383" customWidth="1"/>
    <col min="11607" max="11607" width="3.5703125" style="383" customWidth="1"/>
    <col min="11608" max="11608" width="8.42578125" style="383" customWidth="1"/>
    <col min="11609" max="11609" width="8.5703125" style="383" customWidth="1"/>
    <col min="11610" max="11610" width="12.140625" style="383" customWidth="1"/>
    <col min="11611" max="11611" width="12.42578125" style="383" customWidth="1"/>
    <col min="11612" max="11612" width="3.5703125" style="383" customWidth="1"/>
    <col min="11613" max="11613" width="8" style="383" customWidth="1"/>
    <col min="11614" max="11614" width="8.140625" style="383" customWidth="1"/>
    <col min="11615" max="11615" width="12.140625" style="383" customWidth="1"/>
    <col min="11616" max="11616" width="11.5703125" style="383" customWidth="1"/>
    <col min="11617" max="11617" width="3.5703125" style="383" customWidth="1"/>
    <col min="11618" max="11618" width="8.85546875" style="383" customWidth="1"/>
    <col min="11619" max="11619" width="8.140625" style="383" customWidth="1"/>
    <col min="11620" max="11620" width="12.140625" style="383" customWidth="1"/>
    <col min="11621" max="11621" width="11.5703125" style="383" customWidth="1"/>
    <col min="11622" max="11622" width="3.5703125" style="383" customWidth="1"/>
    <col min="11623" max="11623" width="9.140625" style="383" customWidth="1"/>
    <col min="11624" max="11624" width="8.5703125" style="383" customWidth="1"/>
    <col min="11625" max="11625" width="12.140625" style="383" customWidth="1"/>
    <col min="11626" max="11626" width="11.42578125" style="383"/>
    <col min="11627" max="11627" width="3.5703125" style="383" customWidth="1"/>
    <col min="11628" max="11628" width="9.140625" style="383" customWidth="1"/>
    <col min="11629" max="11629" width="8.28515625" style="383" customWidth="1"/>
    <col min="11630" max="11630" width="12.140625" style="383" customWidth="1"/>
    <col min="11631" max="11631" width="12.28515625" style="383" customWidth="1"/>
    <col min="11632" max="11632" width="3.5703125" style="383" customWidth="1"/>
    <col min="11633" max="11633" width="9" style="383" customWidth="1"/>
    <col min="11634" max="11634" width="7.85546875" style="383" customWidth="1"/>
    <col min="11635" max="11635" width="12.140625" style="383" customWidth="1"/>
    <col min="11636" max="11636" width="11.85546875" style="383" customWidth="1"/>
    <col min="11637" max="11637" width="3.5703125" style="383" customWidth="1"/>
    <col min="11638" max="11638" width="9" style="383" customWidth="1"/>
    <col min="11639" max="11639" width="8.28515625" style="383" customWidth="1"/>
    <col min="11640" max="11640" width="12.140625" style="383" customWidth="1"/>
    <col min="11641" max="11641" width="12" style="383" customWidth="1"/>
    <col min="11642" max="11642" width="3.5703125" style="383" customWidth="1"/>
    <col min="11643" max="11643" width="8.28515625" style="383" customWidth="1"/>
    <col min="11644" max="11644" width="8.140625" style="383" customWidth="1"/>
    <col min="11645" max="11645" width="12.140625" style="383" customWidth="1"/>
    <col min="11646" max="11646" width="11.5703125" style="383" customWidth="1"/>
    <col min="11647" max="11647" width="3.5703125" style="383" customWidth="1"/>
    <col min="11648" max="11649" width="8.28515625" style="383" customWidth="1"/>
    <col min="11650" max="11650" width="12.140625" style="383" customWidth="1"/>
    <col min="11651" max="11651" width="11.5703125" style="383" customWidth="1"/>
    <col min="11652" max="11652" width="3.5703125" style="383" customWidth="1"/>
    <col min="11653" max="11654" width="8.28515625" style="383" customWidth="1"/>
    <col min="11655" max="11655" width="12.140625" style="383" customWidth="1"/>
    <col min="11656" max="11656" width="11.5703125" style="383" customWidth="1"/>
    <col min="11657" max="11657" width="3.5703125" style="383" customWidth="1"/>
    <col min="11658" max="11658" width="8.28515625" style="383" customWidth="1"/>
    <col min="11659" max="11659" width="8.140625" style="383" customWidth="1"/>
    <col min="11660" max="11660" width="12.140625" style="383" customWidth="1"/>
    <col min="11661" max="11661" width="11.5703125" style="383" customWidth="1"/>
    <col min="11662" max="11662" width="3.5703125" style="383" customWidth="1"/>
    <col min="11663" max="11664" width="8.28515625" style="383" customWidth="1"/>
    <col min="11665" max="11665" width="12.140625" style="383" customWidth="1"/>
    <col min="11666" max="11666" width="11.5703125" style="383" customWidth="1"/>
    <col min="11667" max="11667" width="3.5703125" style="383" customWidth="1"/>
    <col min="11668" max="11668" width="8.28515625" style="383" customWidth="1"/>
    <col min="11669" max="11669" width="7.85546875" style="383" customWidth="1"/>
    <col min="11670" max="11670" width="12.140625" style="383" customWidth="1"/>
    <col min="11671" max="11671" width="11.5703125" style="383" customWidth="1"/>
    <col min="11672" max="11672" width="3.5703125" style="383" customWidth="1"/>
    <col min="11673" max="11673" width="8.28515625" style="383" customWidth="1"/>
    <col min="11674" max="11674" width="8.5703125" style="383" customWidth="1"/>
    <col min="11675" max="11675" width="12.140625" style="383" customWidth="1"/>
    <col min="11676" max="11676" width="11.5703125" style="383" customWidth="1"/>
    <col min="11677" max="11677" width="3.5703125" style="383" customWidth="1"/>
    <col min="11678" max="11678" width="8.28515625" style="383" customWidth="1"/>
    <col min="11679" max="11679" width="8.5703125" style="383" customWidth="1"/>
    <col min="11680" max="11680" width="12.140625" style="383" customWidth="1"/>
    <col min="11681" max="11681" width="11.5703125" style="383" customWidth="1"/>
    <col min="11682" max="11682" width="3.5703125" style="383" customWidth="1"/>
    <col min="11683" max="11683" width="8.28515625" style="383" customWidth="1"/>
    <col min="11684" max="11684" width="8.140625" style="383" customWidth="1"/>
    <col min="11685" max="11685" width="12.140625" style="383" customWidth="1"/>
    <col min="11686" max="11686" width="11.5703125" style="383" customWidth="1"/>
    <col min="11687" max="11687" width="3.5703125" style="383" customWidth="1"/>
    <col min="11688" max="11688" width="8.28515625" style="383" customWidth="1"/>
    <col min="11689" max="11689" width="7.7109375" style="383" customWidth="1"/>
    <col min="11690" max="11690" width="12.140625" style="383" customWidth="1"/>
    <col min="11691" max="11691" width="11.5703125" style="383" customWidth="1"/>
    <col min="11692" max="11692" width="3.5703125" style="383" customWidth="1"/>
    <col min="11693" max="11693" width="8.28515625" style="383" customWidth="1"/>
    <col min="11694" max="11694" width="7.7109375" style="383" customWidth="1"/>
    <col min="11695" max="11695" width="12.140625" style="383" customWidth="1"/>
    <col min="11696" max="11696" width="11.5703125" style="383" customWidth="1"/>
    <col min="11697" max="11697" width="3.5703125" style="383" customWidth="1"/>
    <col min="11698" max="11698" width="8.28515625" style="383" customWidth="1"/>
    <col min="11699" max="11699" width="7.7109375" style="383" customWidth="1"/>
    <col min="11700" max="11700" width="12.140625" style="383" customWidth="1"/>
    <col min="11701" max="11701" width="11.5703125" style="383" customWidth="1"/>
    <col min="11702" max="11702" width="3.5703125" style="383" customWidth="1"/>
    <col min="11703" max="11703" width="8.28515625" style="383" customWidth="1"/>
    <col min="11704" max="11704" width="7.7109375" style="383" customWidth="1"/>
    <col min="11705" max="11705" width="12.140625" style="383" customWidth="1"/>
    <col min="11706" max="11706" width="11.5703125" style="383" customWidth="1"/>
    <col min="11707" max="11707" width="3.5703125" style="383" customWidth="1"/>
    <col min="11708" max="11708" width="8.28515625" style="383" customWidth="1"/>
    <col min="11709" max="11709" width="7.7109375" style="383" customWidth="1"/>
    <col min="11710" max="11710" width="12.140625" style="383" customWidth="1"/>
    <col min="11711" max="11711" width="11.5703125" style="383" customWidth="1"/>
    <col min="11712" max="11712" width="3.5703125" style="383" customWidth="1"/>
    <col min="11713" max="11713" width="8.28515625" style="383" customWidth="1"/>
    <col min="11714" max="11714" width="7.7109375" style="383" customWidth="1"/>
    <col min="11715" max="11715" width="12.140625" style="383" customWidth="1"/>
    <col min="11716" max="11716" width="11.5703125" style="383" customWidth="1"/>
    <col min="11717" max="11717" width="3.5703125" style="383" customWidth="1"/>
    <col min="11718" max="11718" width="8.28515625" style="383" customWidth="1"/>
    <col min="11719" max="11719" width="7.7109375" style="383" customWidth="1"/>
    <col min="11720" max="11720" width="12.140625" style="383" customWidth="1"/>
    <col min="11721" max="11721" width="11.5703125" style="383" customWidth="1"/>
    <col min="11722" max="11722" width="3.5703125" style="383" customWidth="1"/>
    <col min="11723" max="11723" width="8.28515625" style="383" customWidth="1"/>
    <col min="11724" max="11724" width="7.7109375" style="383" customWidth="1"/>
    <col min="11725" max="11725" width="12.140625" style="383" customWidth="1"/>
    <col min="11726" max="11726" width="11.5703125" style="383" customWidth="1"/>
    <col min="11727" max="11727" width="3.5703125" style="383" customWidth="1"/>
    <col min="11728" max="11728" width="8.28515625" style="383" customWidth="1"/>
    <col min="11729" max="11729" width="7.7109375" style="383" customWidth="1"/>
    <col min="11730" max="11730" width="12.140625" style="383" customWidth="1"/>
    <col min="11731" max="11731" width="11.5703125" style="383" customWidth="1"/>
    <col min="11732" max="11732" width="3.5703125" style="383" customWidth="1"/>
    <col min="11733" max="11733" width="8.28515625" style="383" customWidth="1"/>
    <col min="11734" max="11734" width="7.7109375" style="383" customWidth="1"/>
    <col min="11735" max="11735" width="12.140625" style="383" customWidth="1"/>
    <col min="11736" max="11736" width="11.5703125" style="383" customWidth="1"/>
    <col min="11737" max="11737" width="3.5703125" style="383" customWidth="1"/>
    <col min="11738" max="11738" width="8.28515625" style="383" customWidth="1"/>
    <col min="11739" max="11739" width="7.7109375" style="383" customWidth="1"/>
    <col min="11740" max="11740" width="12.140625" style="383" customWidth="1"/>
    <col min="11741" max="11741" width="11.5703125" style="383" customWidth="1"/>
    <col min="11742" max="11742" width="3.5703125" style="383" customWidth="1"/>
    <col min="11743" max="11743" width="8.28515625" style="383" customWidth="1"/>
    <col min="11744" max="11744" width="7.7109375" style="383" customWidth="1"/>
    <col min="11745" max="11745" width="12.140625" style="383" customWidth="1"/>
    <col min="11746" max="11746" width="11.5703125" style="383" customWidth="1"/>
    <col min="11747" max="11747" width="3.5703125" style="383" customWidth="1"/>
    <col min="11748" max="11748" width="8.28515625" style="383" customWidth="1"/>
    <col min="11749" max="11749" width="7.7109375" style="383" customWidth="1"/>
    <col min="11750" max="11750" width="12.140625" style="383" customWidth="1"/>
    <col min="11751" max="11751" width="11.5703125" style="383" customWidth="1"/>
    <col min="11752" max="11752" width="3.5703125" style="383" customWidth="1"/>
    <col min="11753" max="11753" width="8.28515625" style="383" customWidth="1"/>
    <col min="11754" max="11754" width="7.7109375" style="383" customWidth="1"/>
    <col min="11755" max="11755" width="12.140625" style="383" customWidth="1"/>
    <col min="11756" max="11756" width="11.5703125" style="383" customWidth="1"/>
    <col min="11757" max="11757" width="3.5703125" style="383" customWidth="1"/>
    <col min="11758" max="11758" width="8.28515625" style="383" customWidth="1"/>
    <col min="11759" max="11759" width="7.7109375" style="383" customWidth="1"/>
    <col min="11760" max="11760" width="12.140625" style="383" customWidth="1"/>
    <col min="11761" max="11761" width="11.5703125" style="383" customWidth="1"/>
    <col min="11762" max="11762" width="3.5703125" style="383" customWidth="1"/>
    <col min="11763" max="11763" width="8.28515625" style="383" customWidth="1"/>
    <col min="11764" max="11764" width="7.7109375" style="383" customWidth="1"/>
    <col min="11765" max="11765" width="12.140625" style="383" customWidth="1"/>
    <col min="11766" max="11766" width="11.5703125" style="383" customWidth="1"/>
    <col min="11767" max="11767" width="3.5703125" style="383" customWidth="1"/>
    <col min="11768" max="11768" width="8.28515625" style="383" customWidth="1"/>
    <col min="11769" max="11769" width="7.7109375" style="383" customWidth="1"/>
    <col min="11770" max="11770" width="12.140625" style="383" customWidth="1"/>
    <col min="11771" max="11771" width="11.5703125" style="383" customWidth="1"/>
    <col min="11772" max="11775" width="11.42578125" style="383"/>
    <col min="11776" max="11776" width="0" style="383" hidden="1" customWidth="1"/>
    <col min="11777" max="11777" width="6.140625" style="383" customWidth="1"/>
    <col min="11778" max="11778" width="4.7109375" style="383" customWidth="1"/>
    <col min="11779" max="11780" width="6.5703125" style="383" customWidth="1"/>
    <col min="11781" max="11781" width="5.28515625" style="383" customWidth="1"/>
    <col min="11782" max="11783" width="7.7109375" style="383" customWidth="1"/>
    <col min="11784" max="11784" width="11.5703125" style="383" customWidth="1"/>
    <col min="11785" max="11785" width="6.85546875" style="383" customWidth="1"/>
    <col min="11786" max="11786" width="54.5703125" style="383" customWidth="1"/>
    <col min="11787" max="11787" width="7.140625" style="383" customWidth="1"/>
    <col min="11788" max="11789" width="7" style="383" customWidth="1"/>
    <col min="11790" max="11790" width="7.5703125" style="383" customWidth="1"/>
    <col min="11791" max="11791" width="7.85546875" style="383" customWidth="1"/>
    <col min="11792" max="11792" width="18" style="383" customWidth="1"/>
    <col min="11793" max="11793" width="4.140625" style="383" customWidth="1"/>
    <col min="11794" max="11794" width="8.85546875" style="383" customWidth="1"/>
    <col min="11795" max="11795" width="10.28515625" style="383" customWidth="1"/>
    <col min="11796" max="11796" width="12" style="383" customWidth="1"/>
    <col min="11797" max="11797" width="10.85546875" style="383" customWidth="1"/>
    <col min="11798" max="11798" width="4.140625" style="383" customWidth="1"/>
    <col min="11799" max="11799" width="8.42578125" style="383" customWidth="1"/>
    <col min="11800" max="11800" width="8.140625" style="383" customWidth="1"/>
    <col min="11801" max="11801" width="12" style="383" customWidth="1"/>
    <col min="11802" max="11802" width="11.42578125" style="383"/>
    <col min="11803" max="11803" width="4.28515625" style="383" customWidth="1"/>
    <col min="11804" max="11804" width="7.28515625" style="383" bestFit="1" customWidth="1"/>
    <col min="11805" max="11805" width="9.28515625" style="383" bestFit="1" customWidth="1"/>
    <col min="11806" max="11807" width="11.7109375" style="383" customWidth="1"/>
    <col min="11808" max="11808" width="4.140625" style="383" customWidth="1"/>
    <col min="11809" max="11809" width="7.28515625" style="383" bestFit="1" customWidth="1"/>
    <col min="11810" max="11810" width="9.28515625" style="383" customWidth="1"/>
    <col min="11811" max="11812" width="12" style="383" customWidth="1"/>
    <col min="11813" max="11813" width="4.140625" style="383" customWidth="1"/>
    <col min="11814" max="11815" width="8.28515625" style="383" customWidth="1"/>
    <col min="11816" max="11816" width="12" style="383" customWidth="1"/>
    <col min="11817" max="11817" width="11.42578125" style="383"/>
    <col min="11818" max="11818" width="4.140625" style="383" customWidth="1"/>
    <col min="11819" max="11819" width="8.42578125" style="383" customWidth="1"/>
    <col min="11820" max="11820" width="8.140625" style="383" customWidth="1"/>
    <col min="11821" max="11821" width="12" style="383" customWidth="1"/>
    <col min="11822" max="11822" width="11.42578125" style="383"/>
    <col min="11823" max="11823" width="4" style="383" customWidth="1"/>
    <col min="11824" max="11824" width="8.85546875" style="383" customWidth="1"/>
    <col min="11825" max="11825" width="8.140625" style="383" customWidth="1"/>
    <col min="11826" max="11826" width="12.140625" style="383" customWidth="1"/>
    <col min="11827" max="11827" width="11.28515625" style="383" customWidth="1"/>
    <col min="11828" max="11828" width="4.28515625" style="383" customWidth="1"/>
    <col min="11829" max="11829" width="8.5703125" style="383" customWidth="1"/>
    <col min="11830" max="11830" width="8" style="383" customWidth="1"/>
    <col min="11831" max="11831" width="11.85546875" style="383" customWidth="1"/>
    <col min="11832" max="11832" width="10.5703125" style="383" customWidth="1"/>
    <col min="11833" max="11833" width="4" style="383" customWidth="1"/>
    <col min="11834" max="11834" width="8.85546875" style="383" bestFit="1" customWidth="1"/>
    <col min="11835" max="11835" width="8.140625" style="383" customWidth="1"/>
    <col min="11836" max="11836" width="12" style="383" customWidth="1"/>
    <col min="11837" max="11837" width="10.5703125" style="383" customWidth="1"/>
    <col min="11838" max="11838" width="3.5703125" style="383" customWidth="1"/>
    <col min="11839" max="11839" width="8.28515625" style="383" customWidth="1"/>
    <col min="11840" max="11840" width="8.7109375" style="383" customWidth="1"/>
    <col min="11841" max="11841" width="12.140625" style="383" customWidth="1"/>
    <col min="11842" max="11842" width="11" style="383" customWidth="1"/>
    <col min="11843" max="11843" width="3.5703125" style="383" customWidth="1"/>
    <col min="11844" max="11844" width="8.5703125" style="383" customWidth="1"/>
    <col min="11845" max="11845" width="7.85546875" style="383" customWidth="1"/>
    <col min="11846" max="11846" width="12.140625" style="383" customWidth="1"/>
    <col min="11847" max="11847" width="11.85546875" style="383" customWidth="1"/>
    <col min="11848" max="11848" width="3.5703125" style="383" customWidth="1"/>
    <col min="11849" max="11849" width="8.42578125" style="383" customWidth="1"/>
    <col min="11850" max="11850" width="7.85546875" style="383" customWidth="1"/>
    <col min="11851" max="11851" width="12.140625" style="383" customWidth="1"/>
    <col min="11852" max="11852" width="12" style="383" customWidth="1"/>
    <col min="11853" max="11853" width="3.5703125" style="383" customWidth="1"/>
    <col min="11854" max="11854" width="8.42578125" style="383" customWidth="1"/>
    <col min="11855" max="11855" width="9" style="383" customWidth="1"/>
    <col min="11856" max="11856" width="12.140625" style="383" customWidth="1"/>
    <col min="11857" max="11857" width="11.85546875" style="383" customWidth="1"/>
    <col min="11858" max="11858" width="3.5703125" style="383" customWidth="1"/>
    <col min="11859" max="11859" width="9" style="383" customWidth="1"/>
    <col min="11860" max="11860" width="8.140625" style="383" customWidth="1"/>
    <col min="11861" max="11861" width="12.140625" style="383" customWidth="1"/>
    <col min="11862" max="11862" width="11.5703125" style="383" customWidth="1"/>
    <col min="11863" max="11863" width="3.5703125" style="383" customWidth="1"/>
    <col min="11864" max="11864" width="8.42578125" style="383" customWidth="1"/>
    <col min="11865" max="11865" width="8.5703125" style="383" customWidth="1"/>
    <col min="11866" max="11866" width="12.140625" style="383" customWidth="1"/>
    <col min="11867" max="11867" width="12.42578125" style="383" customWidth="1"/>
    <col min="11868" max="11868" width="3.5703125" style="383" customWidth="1"/>
    <col min="11869" max="11869" width="8" style="383" customWidth="1"/>
    <col min="11870" max="11870" width="8.140625" style="383" customWidth="1"/>
    <col min="11871" max="11871" width="12.140625" style="383" customWidth="1"/>
    <col min="11872" max="11872" width="11.5703125" style="383" customWidth="1"/>
    <col min="11873" max="11873" width="3.5703125" style="383" customWidth="1"/>
    <col min="11874" max="11874" width="8.85546875" style="383" customWidth="1"/>
    <col min="11875" max="11875" width="8.140625" style="383" customWidth="1"/>
    <col min="11876" max="11876" width="12.140625" style="383" customWidth="1"/>
    <col min="11877" max="11877" width="11.5703125" style="383" customWidth="1"/>
    <col min="11878" max="11878" width="3.5703125" style="383" customWidth="1"/>
    <col min="11879" max="11879" width="9.140625" style="383" customWidth="1"/>
    <col min="11880" max="11880" width="8.5703125" style="383" customWidth="1"/>
    <col min="11881" max="11881" width="12.140625" style="383" customWidth="1"/>
    <col min="11882" max="11882" width="11.42578125" style="383"/>
    <col min="11883" max="11883" width="3.5703125" style="383" customWidth="1"/>
    <col min="11884" max="11884" width="9.140625" style="383" customWidth="1"/>
    <col min="11885" max="11885" width="8.28515625" style="383" customWidth="1"/>
    <col min="11886" max="11886" width="12.140625" style="383" customWidth="1"/>
    <col min="11887" max="11887" width="12.28515625" style="383" customWidth="1"/>
    <col min="11888" max="11888" width="3.5703125" style="383" customWidth="1"/>
    <col min="11889" max="11889" width="9" style="383" customWidth="1"/>
    <col min="11890" max="11890" width="7.85546875" style="383" customWidth="1"/>
    <col min="11891" max="11891" width="12.140625" style="383" customWidth="1"/>
    <col min="11892" max="11892" width="11.85546875" style="383" customWidth="1"/>
    <col min="11893" max="11893" width="3.5703125" style="383" customWidth="1"/>
    <col min="11894" max="11894" width="9" style="383" customWidth="1"/>
    <col min="11895" max="11895" width="8.28515625" style="383" customWidth="1"/>
    <col min="11896" max="11896" width="12.140625" style="383" customWidth="1"/>
    <col min="11897" max="11897" width="12" style="383" customWidth="1"/>
    <col min="11898" max="11898" width="3.5703125" style="383" customWidth="1"/>
    <col min="11899" max="11899" width="8.28515625" style="383" customWidth="1"/>
    <col min="11900" max="11900" width="8.140625" style="383" customWidth="1"/>
    <col min="11901" max="11901" width="12.140625" style="383" customWidth="1"/>
    <col min="11902" max="11902" width="11.5703125" style="383" customWidth="1"/>
    <col min="11903" max="11903" width="3.5703125" style="383" customWidth="1"/>
    <col min="11904" max="11905" width="8.28515625" style="383" customWidth="1"/>
    <col min="11906" max="11906" width="12.140625" style="383" customWidth="1"/>
    <col min="11907" max="11907" width="11.5703125" style="383" customWidth="1"/>
    <col min="11908" max="11908" width="3.5703125" style="383" customWidth="1"/>
    <col min="11909" max="11910" width="8.28515625" style="383" customWidth="1"/>
    <col min="11911" max="11911" width="12.140625" style="383" customWidth="1"/>
    <col min="11912" max="11912" width="11.5703125" style="383" customWidth="1"/>
    <col min="11913" max="11913" width="3.5703125" style="383" customWidth="1"/>
    <col min="11914" max="11914" width="8.28515625" style="383" customWidth="1"/>
    <col min="11915" max="11915" width="8.140625" style="383" customWidth="1"/>
    <col min="11916" max="11916" width="12.140625" style="383" customWidth="1"/>
    <col min="11917" max="11917" width="11.5703125" style="383" customWidth="1"/>
    <col min="11918" max="11918" width="3.5703125" style="383" customWidth="1"/>
    <col min="11919" max="11920" width="8.28515625" style="383" customWidth="1"/>
    <col min="11921" max="11921" width="12.140625" style="383" customWidth="1"/>
    <col min="11922" max="11922" width="11.5703125" style="383" customWidth="1"/>
    <col min="11923" max="11923" width="3.5703125" style="383" customWidth="1"/>
    <col min="11924" max="11924" width="8.28515625" style="383" customWidth="1"/>
    <col min="11925" max="11925" width="7.85546875" style="383" customWidth="1"/>
    <col min="11926" max="11926" width="12.140625" style="383" customWidth="1"/>
    <col min="11927" max="11927" width="11.5703125" style="383" customWidth="1"/>
    <col min="11928" max="11928" width="3.5703125" style="383" customWidth="1"/>
    <col min="11929" max="11929" width="8.28515625" style="383" customWidth="1"/>
    <col min="11930" max="11930" width="8.5703125" style="383" customWidth="1"/>
    <col min="11931" max="11931" width="12.140625" style="383" customWidth="1"/>
    <col min="11932" max="11932" width="11.5703125" style="383" customWidth="1"/>
    <col min="11933" max="11933" width="3.5703125" style="383" customWidth="1"/>
    <col min="11934" max="11934" width="8.28515625" style="383" customWidth="1"/>
    <col min="11935" max="11935" width="8.5703125" style="383" customWidth="1"/>
    <col min="11936" max="11936" width="12.140625" style="383" customWidth="1"/>
    <col min="11937" max="11937" width="11.5703125" style="383" customWidth="1"/>
    <col min="11938" max="11938" width="3.5703125" style="383" customWidth="1"/>
    <col min="11939" max="11939" width="8.28515625" style="383" customWidth="1"/>
    <col min="11940" max="11940" width="8.140625" style="383" customWidth="1"/>
    <col min="11941" max="11941" width="12.140625" style="383" customWidth="1"/>
    <col min="11942" max="11942" width="11.5703125" style="383" customWidth="1"/>
    <col min="11943" max="11943" width="3.5703125" style="383" customWidth="1"/>
    <col min="11944" max="11944" width="8.28515625" style="383" customWidth="1"/>
    <col min="11945" max="11945" width="7.7109375" style="383" customWidth="1"/>
    <col min="11946" max="11946" width="12.140625" style="383" customWidth="1"/>
    <col min="11947" max="11947" width="11.5703125" style="383" customWidth="1"/>
    <col min="11948" max="11948" width="3.5703125" style="383" customWidth="1"/>
    <col min="11949" max="11949" width="8.28515625" style="383" customWidth="1"/>
    <col min="11950" max="11950" width="7.7109375" style="383" customWidth="1"/>
    <col min="11951" max="11951" width="12.140625" style="383" customWidth="1"/>
    <col min="11952" max="11952" width="11.5703125" style="383" customWidth="1"/>
    <col min="11953" max="11953" width="3.5703125" style="383" customWidth="1"/>
    <col min="11954" max="11954" width="8.28515625" style="383" customWidth="1"/>
    <col min="11955" max="11955" width="7.7109375" style="383" customWidth="1"/>
    <col min="11956" max="11956" width="12.140625" style="383" customWidth="1"/>
    <col min="11957" max="11957" width="11.5703125" style="383" customWidth="1"/>
    <col min="11958" max="11958" width="3.5703125" style="383" customWidth="1"/>
    <col min="11959" max="11959" width="8.28515625" style="383" customWidth="1"/>
    <col min="11960" max="11960" width="7.7109375" style="383" customWidth="1"/>
    <col min="11961" max="11961" width="12.140625" style="383" customWidth="1"/>
    <col min="11962" max="11962" width="11.5703125" style="383" customWidth="1"/>
    <col min="11963" max="11963" width="3.5703125" style="383" customWidth="1"/>
    <col min="11964" max="11964" width="8.28515625" style="383" customWidth="1"/>
    <col min="11965" max="11965" width="7.7109375" style="383" customWidth="1"/>
    <col min="11966" max="11966" width="12.140625" style="383" customWidth="1"/>
    <col min="11967" max="11967" width="11.5703125" style="383" customWidth="1"/>
    <col min="11968" max="11968" width="3.5703125" style="383" customWidth="1"/>
    <col min="11969" max="11969" width="8.28515625" style="383" customWidth="1"/>
    <col min="11970" max="11970" width="7.7109375" style="383" customWidth="1"/>
    <col min="11971" max="11971" width="12.140625" style="383" customWidth="1"/>
    <col min="11972" max="11972" width="11.5703125" style="383" customWidth="1"/>
    <col min="11973" max="11973" width="3.5703125" style="383" customWidth="1"/>
    <col min="11974" max="11974" width="8.28515625" style="383" customWidth="1"/>
    <col min="11975" max="11975" width="7.7109375" style="383" customWidth="1"/>
    <col min="11976" max="11976" width="12.140625" style="383" customWidth="1"/>
    <col min="11977" max="11977" width="11.5703125" style="383" customWidth="1"/>
    <col min="11978" max="11978" width="3.5703125" style="383" customWidth="1"/>
    <col min="11979" max="11979" width="8.28515625" style="383" customWidth="1"/>
    <col min="11980" max="11980" width="7.7109375" style="383" customWidth="1"/>
    <col min="11981" max="11981" width="12.140625" style="383" customWidth="1"/>
    <col min="11982" max="11982" width="11.5703125" style="383" customWidth="1"/>
    <col min="11983" max="11983" width="3.5703125" style="383" customWidth="1"/>
    <col min="11984" max="11984" width="8.28515625" style="383" customWidth="1"/>
    <col min="11985" max="11985" width="7.7109375" style="383" customWidth="1"/>
    <col min="11986" max="11986" width="12.140625" style="383" customWidth="1"/>
    <col min="11987" max="11987" width="11.5703125" style="383" customWidth="1"/>
    <col min="11988" max="11988" width="3.5703125" style="383" customWidth="1"/>
    <col min="11989" max="11989" width="8.28515625" style="383" customWidth="1"/>
    <col min="11990" max="11990" width="7.7109375" style="383" customWidth="1"/>
    <col min="11991" max="11991" width="12.140625" style="383" customWidth="1"/>
    <col min="11992" max="11992" width="11.5703125" style="383" customWidth="1"/>
    <col min="11993" max="11993" width="3.5703125" style="383" customWidth="1"/>
    <col min="11994" max="11994" width="8.28515625" style="383" customWidth="1"/>
    <col min="11995" max="11995" width="7.7109375" style="383" customWidth="1"/>
    <col min="11996" max="11996" width="12.140625" style="383" customWidth="1"/>
    <col min="11997" max="11997" width="11.5703125" style="383" customWidth="1"/>
    <col min="11998" max="11998" width="3.5703125" style="383" customWidth="1"/>
    <col min="11999" max="11999" width="8.28515625" style="383" customWidth="1"/>
    <col min="12000" max="12000" width="7.7109375" style="383" customWidth="1"/>
    <col min="12001" max="12001" width="12.140625" style="383" customWidth="1"/>
    <col min="12002" max="12002" width="11.5703125" style="383" customWidth="1"/>
    <col min="12003" max="12003" width="3.5703125" style="383" customWidth="1"/>
    <col min="12004" max="12004" width="8.28515625" style="383" customWidth="1"/>
    <col min="12005" max="12005" width="7.7109375" style="383" customWidth="1"/>
    <col min="12006" max="12006" width="12.140625" style="383" customWidth="1"/>
    <col min="12007" max="12007" width="11.5703125" style="383" customWidth="1"/>
    <col min="12008" max="12008" width="3.5703125" style="383" customWidth="1"/>
    <col min="12009" max="12009" width="8.28515625" style="383" customWidth="1"/>
    <col min="12010" max="12010" width="7.7109375" style="383" customWidth="1"/>
    <col min="12011" max="12011" width="12.140625" style="383" customWidth="1"/>
    <col min="12012" max="12012" width="11.5703125" style="383" customWidth="1"/>
    <col min="12013" max="12013" width="3.5703125" style="383" customWidth="1"/>
    <col min="12014" max="12014" width="8.28515625" style="383" customWidth="1"/>
    <col min="12015" max="12015" width="7.7109375" style="383" customWidth="1"/>
    <col min="12016" max="12016" width="12.140625" style="383" customWidth="1"/>
    <col min="12017" max="12017" width="11.5703125" style="383" customWidth="1"/>
    <col min="12018" max="12018" width="3.5703125" style="383" customWidth="1"/>
    <col min="12019" max="12019" width="8.28515625" style="383" customWidth="1"/>
    <col min="12020" max="12020" width="7.7109375" style="383" customWidth="1"/>
    <col min="12021" max="12021" width="12.140625" style="383" customWidth="1"/>
    <col min="12022" max="12022" width="11.5703125" style="383" customWidth="1"/>
    <col min="12023" max="12023" width="3.5703125" style="383" customWidth="1"/>
    <col min="12024" max="12024" width="8.28515625" style="383" customWidth="1"/>
    <col min="12025" max="12025" width="7.7109375" style="383" customWidth="1"/>
    <col min="12026" max="12026" width="12.140625" style="383" customWidth="1"/>
    <col min="12027" max="12027" width="11.5703125" style="383" customWidth="1"/>
    <col min="12028" max="12031" width="11.42578125" style="383"/>
    <col min="12032" max="12032" width="0" style="383" hidden="1" customWidth="1"/>
    <col min="12033" max="12033" width="6.140625" style="383" customWidth="1"/>
    <col min="12034" max="12034" width="4.7109375" style="383" customWidth="1"/>
    <col min="12035" max="12036" width="6.5703125" style="383" customWidth="1"/>
    <col min="12037" max="12037" width="5.28515625" style="383" customWidth="1"/>
    <col min="12038" max="12039" width="7.7109375" style="383" customWidth="1"/>
    <col min="12040" max="12040" width="11.5703125" style="383" customWidth="1"/>
    <col min="12041" max="12041" width="6.85546875" style="383" customWidth="1"/>
    <col min="12042" max="12042" width="54.5703125" style="383" customWidth="1"/>
    <col min="12043" max="12043" width="7.140625" style="383" customWidth="1"/>
    <col min="12044" max="12045" width="7" style="383" customWidth="1"/>
    <col min="12046" max="12046" width="7.5703125" style="383" customWidth="1"/>
    <col min="12047" max="12047" width="7.85546875" style="383" customWidth="1"/>
    <col min="12048" max="12048" width="18" style="383" customWidth="1"/>
    <col min="12049" max="12049" width="4.140625" style="383" customWidth="1"/>
    <col min="12050" max="12050" width="8.85546875" style="383" customWidth="1"/>
    <col min="12051" max="12051" width="10.28515625" style="383" customWidth="1"/>
    <col min="12052" max="12052" width="12" style="383" customWidth="1"/>
    <col min="12053" max="12053" width="10.85546875" style="383" customWidth="1"/>
    <col min="12054" max="12054" width="4.140625" style="383" customWidth="1"/>
    <col min="12055" max="12055" width="8.42578125" style="383" customWidth="1"/>
    <col min="12056" max="12056" width="8.140625" style="383" customWidth="1"/>
    <col min="12057" max="12057" width="12" style="383" customWidth="1"/>
    <col min="12058" max="12058" width="11.42578125" style="383"/>
    <col min="12059" max="12059" width="4.28515625" style="383" customWidth="1"/>
    <col min="12060" max="12060" width="7.28515625" style="383" bestFit="1" customWidth="1"/>
    <col min="12061" max="12061" width="9.28515625" style="383" bestFit="1" customWidth="1"/>
    <col min="12062" max="12063" width="11.7109375" style="383" customWidth="1"/>
    <col min="12064" max="12064" width="4.140625" style="383" customWidth="1"/>
    <col min="12065" max="12065" width="7.28515625" style="383" bestFit="1" customWidth="1"/>
    <col min="12066" max="12066" width="9.28515625" style="383" customWidth="1"/>
    <col min="12067" max="12068" width="12" style="383" customWidth="1"/>
    <col min="12069" max="12069" width="4.140625" style="383" customWidth="1"/>
    <col min="12070" max="12071" width="8.28515625" style="383" customWidth="1"/>
    <col min="12072" max="12072" width="12" style="383" customWidth="1"/>
    <col min="12073" max="12073" width="11.42578125" style="383"/>
    <col min="12074" max="12074" width="4.140625" style="383" customWidth="1"/>
    <col min="12075" max="12075" width="8.42578125" style="383" customWidth="1"/>
    <col min="12076" max="12076" width="8.140625" style="383" customWidth="1"/>
    <col min="12077" max="12077" width="12" style="383" customWidth="1"/>
    <col min="12078" max="12078" width="11.42578125" style="383"/>
    <col min="12079" max="12079" width="4" style="383" customWidth="1"/>
    <col min="12080" max="12080" width="8.85546875" style="383" customWidth="1"/>
    <col min="12081" max="12081" width="8.140625" style="383" customWidth="1"/>
    <col min="12082" max="12082" width="12.140625" style="383" customWidth="1"/>
    <col min="12083" max="12083" width="11.28515625" style="383" customWidth="1"/>
    <col min="12084" max="12084" width="4.28515625" style="383" customWidth="1"/>
    <col min="12085" max="12085" width="8.5703125" style="383" customWidth="1"/>
    <col min="12086" max="12086" width="8" style="383" customWidth="1"/>
    <col min="12087" max="12087" width="11.85546875" style="383" customWidth="1"/>
    <col min="12088" max="12088" width="10.5703125" style="383" customWidth="1"/>
    <col min="12089" max="12089" width="4" style="383" customWidth="1"/>
    <col min="12090" max="12090" width="8.85546875" style="383" bestFit="1" customWidth="1"/>
    <col min="12091" max="12091" width="8.140625" style="383" customWidth="1"/>
    <col min="12092" max="12092" width="12" style="383" customWidth="1"/>
    <col min="12093" max="12093" width="10.5703125" style="383" customWidth="1"/>
    <col min="12094" max="12094" width="3.5703125" style="383" customWidth="1"/>
    <col min="12095" max="12095" width="8.28515625" style="383" customWidth="1"/>
    <col min="12096" max="12096" width="8.7109375" style="383" customWidth="1"/>
    <col min="12097" max="12097" width="12.140625" style="383" customWidth="1"/>
    <col min="12098" max="12098" width="11" style="383" customWidth="1"/>
    <col min="12099" max="12099" width="3.5703125" style="383" customWidth="1"/>
    <col min="12100" max="12100" width="8.5703125" style="383" customWidth="1"/>
    <col min="12101" max="12101" width="7.85546875" style="383" customWidth="1"/>
    <col min="12102" max="12102" width="12.140625" style="383" customWidth="1"/>
    <col min="12103" max="12103" width="11.85546875" style="383" customWidth="1"/>
    <col min="12104" max="12104" width="3.5703125" style="383" customWidth="1"/>
    <col min="12105" max="12105" width="8.42578125" style="383" customWidth="1"/>
    <col min="12106" max="12106" width="7.85546875" style="383" customWidth="1"/>
    <col min="12107" max="12107" width="12.140625" style="383" customWidth="1"/>
    <col min="12108" max="12108" width="12" style="383" customWidth="1"/>
    <col min="12109" max="12109" width="3.5703125" style="383" customWidth="1"/>
    <col min="12110" max="12110" width="8.42578125" style="383" customWidth="1"/>
    <col min="12111" max="12111" width="9" style="383" customWidth="1"/>
    <col min="12112" max="12112" width="12.140625" style="383" customWidth="1"/>
    <col min="12113" max="12113" width="11.85546875" style="383" customWidth="1"/>
    <col min="12114" max="12114" width="3.5703125" style="383" customWidth="1"/>
    <col min="12115" max="12115" width="9" style="383" customWidth="1"/>
    <col min="12116" max="12116" width="8.140625" style="383" customWidth="1"/>
    <col min="12117" max="12117" width="12.140625" style="383" customWidth="1"/>
    <col min="12118" max="12118" width="11.5703125" style="383" customWidth="1"/>
    <col min="12119" max="12119" width="3.5703125" style="383" customWidth="1"/>
    <col min="12120" max="12120" width="8.42578125" style="383" customWidth="1"/>
    <col min="12121" max="12121" width="8.5703125" style="383" customWidth="1"/>
    <col min="12122" max="12122" width="12.140625" style="383" customWidth="1"/>
    <col min="12123" max="12123" width="12.42578125" style="383" customWidth="1"/>
    <col min="12124" max="12124" width="3.5703125" style="383" customWidth="1"/>
    <col min="12125" max="12125" width="8" style="383" customWidth="1"/>
    <col min="12126" max="12126" width="8.140625" style="383" customWidth="1"/>
    <col min="12127" max="12127" width="12.140625" style="383" customWidth="1"/>
    <col min="12128" max="12128" width="11.5703125" style="383" customWidth="1"/>
    <col min="12129" max="12129" width="3.5703125" style="383" customWidth="1"/>
    <col min="12130" max="12130" width="8.85546875" style="383" customWidth="1"/>
    <col min="12131" max="12131" width="8.140625" style="383" customWidth="1"/>
    <col min="12132" max="12132" width="12.140625" style="383" customWidth="1"/>
    <col min="12133" max="12133" width="11.5703125" style="383" customWidth="1"/>
    <col min="12134" max="12134" width="3.5703125" style="383" customWidth="1"/>
    <col min="12135" max="12135" width="9.140625" style="383" customWidth="1"/>
    <col min="12136" max="12136" width="8.5703125" style="383" customWidth="1"/>
    <col min="12137" max="12137" width="12.140625" style="383" customWidth="1"/>
    <col min="12138" max="12138" width="11.42578125" style="383"/>
    <col min="12139" max="12139" width="3.5703125" style="383" customWidth="1"/>
    <col min="12140" max="12140" width="9.140625" style="383" customWidth="1"/>
    <col min="12141" max="12141" width="8.28515625" style="383" customWidth="1"/>
    <col min="12142" max="12142" width="12.140625" style="383" customWidth="1"/>
    <col min="12143" max="12143" width="12.28515625" style="383" customWidth="1"/>
    <col min="12144" max="12144" width="3.5703125" style="383" customWidth="1"/>
    <col min="12145" max="12145" width="9" style="383" customWidth="1"/>
    <col min="12146" max="12146" width="7.85546875" style="383" customWidth="1"/>
    <col min="12147" max="12147" width="12.140625" style="383" customWidth="1"/>
    <col min="12148" max="12148" width="11.85546875" style="383" customWidth="1"/>
    <col min="12149" max="12149" width="3.5703125" style="383" customWidth="1"/>
    <col min="12150" max="12150" width="9" style="383" customWidth="1"/>
    <col min="12151" max="12151" width="8.28515625" style="383" customWidth="1"/>
    <col min="12152" max="12152" width="12.140625" style="383" customWidth="1"/>
    <col min="12153" max="12153" width="12" style="383" customWidth="1"/>
    <col min="12154" max="12154" width="3.5703125" style="383" customWidth="1"/>
    <col min="12155" max="12155" width="8.28515625" style="383" customWidth="1"/>
    <col min="12156" max="12156" width="8.140625" style="383" customWidth="1"/>
    <col min="12157" max="12157" width="12.140625" style="383" customWidth="1"/>
    <col min="12158" max="12158" width="11.5703125" style="383" customWidth="1"/>
    <col min="12159" max="12159" width="3.5703125" style="383" customWidth="1"/>
    <col min="12160" max="12161" width="8.28515625" style="383" customWidth="1"/>
    <col min="12162" max="12162" width="12.140625" style="383" customWidth="1"/>
    <col min="12163" max="12163" width="11.5703125" style="383" customWidth="1"/>
    <col min="12164" max="12164" width="3.5703125" style="383" customWidth="1"/>
    <col min="12165" max="12166" width="8.28515625" style="383" customWidth="1"/>
    <col min="12167" max="12167" width="12.140625" style="383" customWidth="1"/>
    <col min="12168" max="12168" width="11.5703125" style="383" customWidth="1"/>
    <col min="12169" max="12169" width="3.5703125" style="383" customWidth="1"/>
    <col min="12170" max="12170" width="8.28515625" style="383" customWidth="1"/>
    <col min="12171" max="12171" width="8.140625" style="383" customWidth="1"/>
    <col min="12172" max="12172" width="12.140625" style="383" customWidth="1"/>
    <col min="12173" max="12173" width="11.5703125" style="383" customWidth="1"/>
    <col min="12174" max="12174" width="3.5703125" style="383" customWidth="1"/>
    <col min="12175" max="12176" width="8.28515625" style="383" customWidth="1"/>
    <col min="12177" max="12177" width="12.140625" style="383" customWidth="1"/>
    <col min="12178" max="12178" width="11.5703125" style="383" customWidth="1"/>
    <col min="12179" max="12179" width="3.5703125" style="383" customWidth="1"/>
    <col min="12180" max="12180" width="8.28515625" style="383" customWidth="1"/>
    <col min="12181" max="12181" width="7.85546875" style="383" customWidth="1"/>
    <col min="12182" max="12182" width="12.140625" style="383" customWidth="1"/>
    <col min="12183" max="12183" width="11.5703125" style="383" customWidth="1"/>
    <col min="12184" max="12184" width="3.5703125" style="383" customWidth="1"/>
    <col min="12185" max="12185" width="8.28515625" style="383" customWidth="1"/>
    <col min="12186" max="12186" width="8.5703125" style="383" customWidth="1"/>
    <col min="12187" max="12187" width="12.140625" style="383" customWidth="1"/>
    <col min="12188" max="12188" width="11.5703125" style="383" customWidth="1"/>
    <col min="12189" max="12189" width="3.5703125" style="383" customWidth="1"/>
    <col min="12190" max="12190" width="8.28515625" style="383" customWidth="1"/>
    <col min="12191" max="12191" width="8.5703125" style="383" customWidth="1"/>
    <col min="12192" max="12192" width="12.140625" style="383" customWidth="1"/>
    <col min="12193" max="12193" width="11.5703125" style="383" customWidth="1"/>
    <col min="12194" max="12194" width="3.5703125" style="383" customWidth="1"/>
    <col min="12195" max="12195" width="8.28515625" style="383" customWidth="1"/>
    <col min="12196" max="12196" width="8.140625" style="383" customWidth="1"/>
    <col min="12197" max="12197" width="12.140625" style="383" customWidth="1"/>
    <col min="12198" max="12198" width="11.5703125" style="383" customWidth="1"/>
    <col min="12199" max="12199" width="3.5703125" style="383" customWidth="1"/>
    <col min="12200" max="12200" width="8.28515625" style="383" customWidth="1"/>
    <col min="12201" max="12201" width="7.7109375" style="383" customWidth="1"/>
    <col min="12202" max="12202" width="12.140625" style="383" customWidth="1"/>
    <col min="12203" max="12203" width="11.5703125" style="383" customWidth="1"/>
    <col min="12204" max="12204" width="3.5703125" style="383" customWidth="1"/>
    <col min="12205" max="12205" width="8.28515625" style="383" customWidth="1"/>
    <col min="12206" max="12206" width="7.7109375" style="383" customWidth="1"/>
    <col min="12207" max="12207" width="12.140625" style="383" customWidth="1"/>
    <col min="12208" max="12208" width="11.5703125" style="383" customWidth="1"/>
    <col min="12209" max="12209" width="3.5703125" style="383" customWidth="1"/>
    <col min="12210" max="12210" width="8.28515625" style="383" customWidth="1"/>
    <col min="12211" max="12211" width="7.7109375" style="383" customWidth="1"/>
    <col min="12212" max="12212" width="12.140625" style="383" customWidth="1"/>
    <col min="12213" max="12213" width="11.5703125" style="383" customWidth="1"/>
    <col min="12214" max="12214" width="3.5703125" style="383" customWidth="1"/>
    <col min="12215" max="12215" width="8.28515625" style="383" customWidth="1"/>
    <col min="12216" max="12216" width="7.7109375" style="383" customWidth="1"/>
    <col min="12217" max="12217" width="12.140625" style="383" customWidth="1"/>
    <col min="12218" max="12218" width="11.5703125" style="383" customWidth="1"/>
    <col min="12219" max="12219" width="3.5703125" style="383" customWidth="1"/>
    <col min="12220" max="12220" width="8.28515625" style="383" customWidth="1"/>
    <col min="12221" max="12221" width="7.7109375" style="383" customWidth="1"/>
    <col min="12222" max="12222" width="12.140625" style="383" customWidth="1"/>
    <col min="12223" max="12223" width="11.5703125" style="383" customWidth="1"/>
    <col min="12224" max="12224" width="3.5703125" style="383" customWidth="1"/>
    <col min="12225" max="12225" width="8.28515625" style="383" customWidth="1"/>
    <col min="12226" max="12226" width="7.7109375" style="383" customWidth="1"/>
    <col min="12227" max="12227" width="12.140625" style="383" customWidth="1"/>
    <col min="12228" max="12228" width="11.5703125" style="383" customWidth="1"/>
    <col min="12229" max="12229" width="3.5703125" style="383" customWidth="1"/>
    <col min="12230" max="12230" width="8.28515625" style="383" customWidth="1"/>
    <col min="12231" max="12231" width="7.7109375" style="383" customWidth="1"/>
    <col min="12232" max="12232" width="12.140625" style="383" customWidth="1"/>
    <col min="12233" max="12233" width="11.5703125" style="383" customWidth="1"/>
    <col min="12234" max="12234" width="3.5703125" style="383" customWidth="1"/>
    <col min="12235" max="12235" width="8.28515625" style="383" customWidth="1"/>
    <col min="12236" max="12236" width="7.7109375" style="383" customWidth="1"/>
    <col min="12237" max="12237" width="12.140625" style="383" customWidth="1"/>
    <col min="12238" max="12238" width="11.5703125" style="383" customWidth="1"/>
    <col min="12239" max="12239" width="3.5703125" style="383" customWidth="1"/>
    <col min="12240" max="12240" width="8.28515625" style="383" customWidth="1"/>
    <col min="12241" max="12241" width="7.7109375" style="383" customWidth="1"/>
    <col min="12242" max="12242" width="12.140625" style="383" customWidth="1"/>
    <col min="12243" max="12243" width="11.5703125" style="383" customWidth="1"/>
    <col min="12244" max="12244" width="3.5703125" style="383" customWidth="1"/>
    <col min="12245" max="12245" width="8.28515625" style="383" customWidth="1"/>
    <col min="12246" max="12246" width="7.7109375" style="383" customWidth="1"/>
    <col min="12247" max="12247" width="12.140625" style="383" customWidth="1"/>
    <col min="12248" max="12248" width="11.5703125" style="383" customWidth="1"/>
    <col min="12249" max="12249" width="3.5703125" style="383" customWidth="1"/>
    <col min="12250" max="12250" width="8.28515625" style="383" customWidth="1"/>
    <col min="12251" max="12251" width="7.7109375" style="383" customWidth="1"/>
    <col min="12252" max="12252" width="12.140625" style="383" customWidth="1"/>
    <col min="12253" max="12253" width="11.5703125" style="383" customWidth="1"/>
    <col min="12254" max="12254" width="3.5703125" style="383" customWidth="1"/>
    <col min="12255" max="12255" width="8.28515625" style="383" customWidth="1"/>
    <col min="12256" max="12256" width="7.7109375" style="383" customWidth="1"/>
    <col min="12257" max="12257" width="12.140625" style="383" customWidth="1"/>
    <col min="12258" max="12258" width="11.5703125" style="383" customWidth="1"/>
    <col min="12259" max="12259" width="3.5703125" style="383" customWidth="1"/>
    <col min="12260" max="12260" width="8.28515625" style="383" customWidth="1"/>
    <col min="12261" max="12261" width="7.7109375" style="383" customWidth="1"/>
    <col min="12262" max="12262" width="12.140625" style="383" customWidth="1"/>
    <col min="12263" max="12263" width="11.5703125" style="383" customWidth="1"/>
    <col min="12264" max="12264" width="3.5703125" style="383" customWidth="1"/>
    <col min="12265" max="12265" width="8.28515625" style="383" customWidth="1"/>
    <col min="12266" max="12266" width="7.7109375" style="383" customWidth="1"/>
    <col min="12267" max="12267" width="12.140625" style="383" customWidth="1"/>
    <col min="12268" max="12268" width="11.5703125" style="383" customWidth="1"/>
    <col min="12269" max="12269" width="3.5703125" style="383" customWidth="1"/>
    <col min="12270" max="12270" width="8.28515625" style="383" customWidth="1"/>
    <col min="12271" max="12271" width="7.7109375" style="383" customWidth="1"/>
    <col min="12272" max="12272" width="12.140625" style="383" customWidth="1"/>
    <col min="12273" max="12273" width="11.5703125" style="383" customWidth="1"/>
    <col min="12274" max="12274" width="3.5703125" style="383" customWidth="1"/>
    <col min="12275" max="12275" width="8.28515625" style="383" customWidth="1"/>
    <col min="12276" max="12276" width="7.7109375" style="383" customWidth="1"/>
    <col min="12277" max="12277" width="12.140625" style="383" customWidth="1"/>
    <col min="12278" max="12278" width="11.5703125" style="383" customWidth="1"/>
    <col min="12279" max="12279" width="3.5703125" style="383" customWidth="1"/>
    <col min="12280" max="12280" width="8.28515625" style="383" customWidth="1"/>
    <col min="12281" max="12281" width="7.7109375" style="383" customWidth="1"/>
    <col min="12282" max="12282" width="12.140625" style="383" customWidth="1"/>
    <col min="12283" max="12283" width="11.5703125" style="383" customWidth="1"/>
    <col min="12284" max="12287" width="11.42578125" style="383"/>
    <col min="12288" max="12288" width="0" style="383" hidden="1" customWidth="1"/>
    <col min="12289" max="12289" width="6.140625" style="383" customWidth="1"/>
    <col min="12290" max="12290" width="4.7109375" style="383" customWidth="1"/>
    <col min="12291" max="12292" width="6.5703125" style="383" customWidth="1"/>
    <col min="12293" max="12293" width="5.28515625" style="383" customWidth="1"/>
    <col min="12294" max="12295" width="7.7109375" style="383" customWidth="1"/>
    <col min="12296" max="12296" width="11.5703125" style="383" customWidth="1"/>
    <col min="12297" max="12297" width="6.85546875" style="383" customWidth="1"/>
    <col min="12298" max="12298" width="54.5703125" style="383" customWidth="1"/>
    <col min="12299" max="12299" width="7.140625" style="383" customWidth="1"/>
    <col min="12300" max="12301" width="7" style="383" customWidth="1"/>
    <col min="12302" max="12302" width="7.5703125" style="383" customWidth="1"/>
    <col min="12303" max="12303" width="7.85546875" style="383" customWidth="1"/>
    <col min="12304" max="12304" width="18" style="383" customWidth="1"/>
    <col min="12305" max="12305" width="4.140625" style="383" customWidth="1"/>
    <col min="12306" max="12306" width="8.85546875" style="383" customWidth="1"/>
    <col min="12307" max="12307" width="10.28515625" style="383" customWidth="1"/>
    <col min="12308" max="12308" width="12" style="383" customWidth="1"/>
    <col min="12309" max="12309" width="10.85546875" style="383" customWidth="1"/>
    <col min="12310" max="12310" width="4.140625" style="383" customWidth="1"/>
    <col min="12311" max="12311" width="8.42578125" style="383" customWidth="1"/>
    <col min="12312" max="12312" width="8.140625" style="383" customWidth="1"/>
    <col min="12313" max="12313" width="12" style="383" customWidth="1"/>
    <col min="12314" max="12314" width="11.42578125" style="383"/>
    <col min="12315" max="12315" width="4.28515625" style="383" customWidth="1"/>
    <col min="12316" max="12316" width="7.28515625" style="383" bestFit="1" customWidth="1"/>
    <col min="12317" max="12317" width="9.28515625" style="383" bestFit="1" customWidth="1"/>
    <col min="12318" max="12319" width="11.7109375" style="383" customWidth="1"/>
    <col min="12320" max="12320" width="4.140625" style="383" customWidth="1"/>
    <col min="12321" max="12321" width="7.28515625" style="383" bestFit="1" customWidth="1"/>
    <col min="12322" max="12322" width="9.28515625" style="383" customWidth="1"/>
    <col min="12323" max="12324" width="12" style="383" customWidth="1"/>
    <col min="12325" max="12325" width="4.140625" style="383" customWidth="1"/>
    <col min="12326" max="12327" width="8.28515625" style="383" customWidth="1"/>
    <col min="12328" max="12328" width="12" style="383" customWidth="1"/>
    <col min="12329" max="12329" width="11.42578125" style="383"/>
    <col min="12330" max="12330" width="4.140625" style="383" customWidth="1"/>
    <col min="12331" max="12331" width="8.42578125" style="383" customWidth="1"/>
    <col min="12332" max="12332" width="8.140625" style="383" customWidth="1"/>
    <col min="12333" max="12333" width="12" style="383" customWidth="1"/>
    <col min="12334" max="12334" width="11.42578125" style="383"/>
    <col min="12335" max="12335" width="4" style="383" customWidth="1"/>
    <col min="12336" max="12336" width="8.85546875" style="383" customWidth="1"/>
    <col min="12337" max="12337" width="8.140625" style="383" customWidth="1"/>
    <col min="12338" max="12338" width="12.140625" style="383" customWidth="1"/>
    <col min="12339" max="12339" width="11.28515625" style="383" customWidth="1"/>
    <col min="12340" max="12340" width="4.28515625" style="383" customWidth="1"/>
    <col min="12341" max="12341" width="8.5703125" style="383" customWidth="1"/>
    <col min="12342" max="12342" width="8" style="383" customWidth="1"/>
    <col min="12343" max="12343" width="11.85546875" style="383" customWidth="1"/>
    <col min="12344" max="12344" width="10.5703125" style="383" customWidth="1"/>
    <col min="12345" max="12345" width="4" style="383" customWidth="1"/>
    <col min="12346" max="12346" width="8.85546875" style="383" bestFit="1" customWidth="1"/>
    <col min="12347" max="12347" width="8.140625" style="383" customWidth="1"/>
    <col min="12348" max="12348" width="12" style="383" customWidth="1"/>
    <col min="12349" max="12349" width="10.5703125" style="383" customWidth="1"/>
    <col min="12350" max="12350" width="3.5703125" style="383" customWidth="1"/>
    <col min="12351" max="12351" width="8.28515625" style="383" customWidth="1"/>
    <col min="12352" max="12352" width="8.7109375" style="383" customWidth="1"/>
    <col min="12353" max="12353" width="12.140625" style="383" customWidth="1"/>
    <col min="12354" max="12354" width="11" style="383" customWidth="1"/>
    <col min="12355" max="12355" width="3.5703125" style="383" customWidth="1"/>
    <col min="12356" max="12356" width="8.5703125" style="383" customWidth="1"/>
    <col min="12357" max="12357" width="7.85546875" style="383" customWidth="1"/>
    <col min="12358" max="12358" width="12.140625" style="383" customWidth="1"/>
    <col min="12359" max="12359" width="11.85546875" style="383" customWidth="1"/>
    <col min="12360" max="12360" width="3.5703125" style="383" customWidth="1"/>
    <col min="12361" max="12361" width="8.42578125" style="383" customWidth="1"/>
    <col min="12362" max="12362" width="7.85546875" style="383" customWidth="1"/>
    <col min="12363" max="12363" width="12.140625" style="383" customWidth="1"/>
    <col min="12364" max="12364" width="12" style="383" customWidth="1"/>
    <col min="12365" max="12365" width="3.5703125" style="383" customWidth="1"/>
    <col min="12366" max="12366" width="8.42578125" style="383" customWidth="1"/>
    <col min="12367" max="12367" width="9" style="383" customWidth="1"/>
    <col min="12368" max="12368" width="12.140625" style="383" customWidth="1"/>
    <col min="12369" max="12369" width="11.85546875" style="383" customWidth="1"/>
    <col min="12370" max="12370" width="3.5703125" style="383" customWidth="1"/>
    <col min="12371" max="12371" width="9" style="383" customWidth="1"/>
    <col min="12372" max="12372" width="8.140625" style="383" customWidth="1"/>
    <col min="12373" max="12373" width="12.140625" style="383" customWidth="1"/>
    <col min="12374" max="12374" width="11.5703125" style="383" customWidth="1"/>
    <col min="12375" max="12375" width="3.5703125" style="383" customWidth="1"/>
    <col min="12376" max="12376" width="8.42578125" style="383" customWidth="1"/>
    <col min="12377" max="12377" width="8.5703125" style="383" customWidth="1"/>
    <col min="12378" max="12378" width="12.140625" style="383" customWidth="1"/>
    <col min="12379" max="12379" width="12.42578125" style="383" customWidth="1"/>
    <col min="12380" max="12380" width="3.5703125" style="383" customWidth="1"/>
    <col min="12381" max="12381" width="8" style="383" customWidth="1"/>
    <col min="12382" max="12382" width="8.140625" style="383" customWidth="1"/>
    <col min="12383" max="12383" width="12.140625" style="383" customWidth="1"/>
    <col min="12384" max="12384" width="11.5703125" style="383" customWidth="1"/>
    <col min="12385" max="12385" width="3.5703125" style="383" customWidth="1"/>
    <col min="12386" max="12386" width="8.85546875" style="383" customWidth="1"/>
    <col min="12387" max="12387" width="8.140625" style="383" customWidth="1"/>
    <col min="12388" max="12388" width="12.140625" style="383" customWidth="1"/>
    <col min="12389" max="12389" width="11.5703125" style="383" customWidth="1"/>
    <col min="12390" max="12390" width="3.5703125" style="383" customWidth="1"/>
    <col min="12391" max="12391" width="9.140625" style="383" customWidth="1"/>
    <col min="12392" max="12392" width="8.5703125" style="383" customWidth="1"/>
    <col min="12393" max="12393" width="12.140625" style="383" customWidth="1"/>
    <col min="12394" max="12394" width="11.42578125" style="383"/>
    <col min="12395" max="12395" width="3.5703125" style="383" customWidth="1"/>
    <col min="12396" max="12396" width="9.140625" style="383" customWidth="1"/>
    <col min="12397" max="12397" width="8.28515625" style="383" customWidth="1"/>
    <col min="12398" max="12398" width="12.140625" style="383" customWidth="1"/>
    <col min="12399" max="12399" width="12.28515625" style="383" customWidth="1"/>
    <col min="12400" max="12400" width="3.5703125" style="383" customWidth="1"/>
    <col min="12401" max="12401" width="9" style="383" customWidth="1"/>
    <col min="12402" max="12402" width="7.85546875" style="383" customWidth="1"/>
    <col min="12403" max="12403" width="12.140625" style="383" customWidth="1"/>
    <col min="12404" max="12404" width="11.85546875" style="383" customWidth="1"/>
    <col min="12405" max="12405" width="3.5703125" style="383" customWidth="1"/>
    <col min="12406" max="12406" width="9" style="383" customWidth="1"/>
    <col min="12407" max="12407" width="8.28515625" style="383" customWidth="1"/>
    <col min="12408" max="12408" width="12.140625" style="383" customWidth="1"/>
    <col min="12409" max="12409" width="12" style="383" customWidth="1"/>
    <col min="12410" max="12410" width="3.5703125" style="383" customWidth="1"/>
    <col min="12411" max="12411" width="8.28515625" style="383" customWidth="1"/>
    <col min="12412" max="12412" width="8.140625" style="383" customWidth="1"/>
    <col min="12413" max="12413" width="12.140625" style="383" customWidth="1"/>
    <col min="12414" max="12414" width="11.5703125" style="383" customWidth="1"/>
    <col min="12415" max="12415" width="3.5703125" style="383" customWidth="1"/>
    <col min="12416" max="12417" width="8.28515625" style="383" customWidth="1"/>
    <col min="12418" max="12418" width="12.140625" style="383" customWidth="1"/>
    <col min="12419" max="12419" width="11.5703125" style="383" customWidth="1"/>
    <col min="12420" max="12420" width="3.5703125" style="383" customWidth="1"/>
    <col min="12421" max="12422" width="8.28515625" style="383" customWidth="1"/>
    <col min="12423" max="12423" width="12.140625" style="383" customWidth="1"/>
    <col min="12424" max="12424" width="11.5703125" style="383" customWidth="1"/>
    <col min="12425" max="12425" width="3.5703125" style="383" customWidth="1"/>
    <col min="12426" max="12426" width="8.28515625" style="383" customWidth="1"/>
    <col min="12427" max="12427" width="8.140625" style="383" customWidth="1"/>
    <col min="12428" max="12428" width="12.140625" style="383" customWidth="1"/>
    <col min="12429" max="12429" width="11.5703125" style="383" customWidth="1"/>
    <col min="12430" max="12430" width="3.5703125" style="383" customWidth="1"/>
    <col min="12431" max="12432" width="8.28515625" style="383" customWidth="1"/>
    <col min="12433" max="12433" width="12.140625" style="383" customWidth="1"/>
    <col min="12434" max="12434" width="11.5703125" style="383" customWidth="1"/>
    <col min="12435" max="12435" width="3.5703125" style="383" customWidth="1"/>
    <col min="12436" max="12436" width="8.28515625" style="383" customWidth="1"/>
    <col min="12437" max="12437" width="7.85546875" style="383" customWidth="1"/>
    <col min="12438" max="12438" width="12.140625" style="383" customWidth="1"/>
    <col min="12439" max="12439" width="11.5703125" style="383" customWidth="1"/>
    <col min="12440" max="12440" width="3.5703125" style="383" customWidth="1"/>
    <col min="12441" max="12441" width="8.28515625" style="383" customWidth="1"/>
    <col min="12442" max="12442" width="8.5703125" style="383" customWidth="1"/>
    <col min="12443" max="12443" width="12.140625" style="383" customWidth="1"/>
    <col min="12444" max="12444" width="11.5703125" style="383" customWidth="1"/>
    <col min="12445" max="12445" width="3.5703125" style="383" customWidth="1"/>
    <col min="12446" max="12446" width="8.28515625" style="383" customWidth="1"/>
    <col min="12447" max="12447" width="8.5703125" style="383" customWidth="1"/>
    <col min="12448" max="12448" width="12.140625" style="383" customWidth="1"/>
    <col min="12449" max="12449" width="11.5703125" style="383" customWidth="1"/>
    <col min="12450" max="12450" width="3.5703125" style="383" customWidth="1"/>
    <col min="12451" max="12451" width="8.28515625" style="383" customWidth="1"/>
    <col min="12452" max="12452" width="8.140625" style="383" customWidth="1"/>
    <col min="12453" max="12453" width="12.140625" style="383" customWidth="1"/>
    <col min="12454" max="12454" width="11.5703125" style="383" customWidth="1"/>
    <col min="12455" max="12455" width="3.5703125" style="383" customWidth="1"/>
    <col min="12456" max="12456" width="8.28515625" style="383" customWidth="1"/>
    <col min="12457" max="12457" width="7.7109375" style="383" customWidth="1"/>
    <col min="12458" max="12458" width="12.140625" style="383" customWidth="1"/>
    <col min="12459" max="12459" width="11.5703125" style="383" customWidth="1"/>
    <col min="12460" max="12460" width="3.5703125" style="383" customWidth="1"/>
    <col min="12461" max="12461" width="8.28515625" style="383" customWidth="1"/>
    <col min="12462" max="12462" width="7.7109375" style="383" customWidth="1"/>
    <col min="12463" max="12463" width="12.140625" style="383" customWidth="1"/>
    <col min="12464" max="12464" width="11.5703125" style="383" customWidth="1"/>
    <col min="12465" max="12465" width="3.5703125" style="383" customWidth="1"/>
    <col min="12466" max="12466" width="8.28515625" style="383" customWidth="1"/>
    <col min="12467" max="12467" width="7.7109375" style="383" customWidth="1"/>
    <col min="12468" max="12468" width="12.140625" style="383" customWidth="1"/>
    <col min="12469" max="12469" width="11.5703125" style="383" customWidth="1"/>
    <col min="12470" max="12470" width="3.5703125" style="383" customWidth="1"/>
    <col min="12471" max="12471" width="8.28515625" style="383" customWidth="1"/>
    <col min="12472" max="12472" width="7.7109375" style="383" customWidth="1"/>
    <col min="12473" max="12473" width="12.140625" style="383" customWidth="1"/>
    <col min="12474" max="12474" width="11.5703125" style="383" customWidth="1"/>
    <col min="12475" max="12475" width="3.5703125" style="383" customWidth="1"/>
    <col min="12476" max="12476" width="8.28515625" style="383" customWidth="1"/>
    <col min="12477" max="12477" width="7.7109375" style="383" customWidth="1"/>
    <col min="12478" max="12478" width="12.140625" style="383" customWidth="1"/>
    <col min="12479" max="12479" width="11.5703125" style="383" customWidth="1"/>
    <col min="12480" max="12480" width="3.5703125" style="383" customWidth="1"/>
    <col min="12481" max="12481" width="8.28515625" style="383" customWidth="1"/>
    <col min="12482" max="12482" width="7.7109375" style="383" customWidth="1"/>
    <col min="12483" max="12483" width="12.140625" style="383" customWidth="1"/>
    <col min="12484" max="12484" width="11.5703125" style="383" customWidth="1"/>
    <col min="12485" max="12485" width="3.5703125" style="383" customWidth="1"/>
    <col min="12486" max="12486" width="8.28515625" style="383" customWidth="1"/>
    <col min="12487" max="12487" width="7.7109375" style="383" customWidth="1"/>
    <col min="12488" max="12488" width="12.140625" style="383" customWidth="1"/>
    <col min="12489" max="12489" width="11.5703125" style="383" customWidth="1"/>
    <col min="12490" max="12490" width="3.5703125" style="383" customWidth="1"/>
    <col min="12491" max="12491" width="8.28515625" style="383" customWidth="1"/>
    <col min="12492" max="12492" width="7.7109375" style="383" customWidth="1"/>
    <col min="12493" max="12493" width="12.140625" style="383" customWidth="1"/>
    <col min="12494" max="12494" width="11.5703125" style="383" customWidth="1"/>
    <col min="12495" max="12495" width="3.5703125" style="383" customWidth="1"/>
    <col min="12496" max="12496" width="8.28515625" style="383" customWidth="1"/>
    <col min="12497" max="12497" width="7.7109375" style="383" customWidth="1"/>
    <col min="12498" max="12498" width="12.140625" style="383" customWidth="1"/>
    <col min="12499" max="12499" width="11.5703125" style="383" customWidth="1"/>
    <col min="12500" max="12500" width="3.5703125" style="383" customWidth="1"/>
    <col min="12501" max="12501" width="8.28515625" style="383" customWidth="1"/>
    <col min="12502" max="12502" width="7.7109375" style="383" customWidth="1"/>
    <col min="12503" max="12503" width="12.140625" style="383" customWidth="1"/>
    <col min="12504" max="12504" width="11.5703125" style="383" customWidth="1"/>
    <col min="12505" max="12505" width="3.5703125" style="383" customWidth="1"/>
    <col min="12506" max="12506" width="8.28515625" style="383" customWidth="1"/>
    <col min="12507" max="12507" width="7.7109375" style="383" customWidth="1"/>
    <col min="12508" max="12508" width="12.140625" style="383" customWidth="1"/>
    <col min="12509" max="12509" width="11.5703125" style="383" customWidth="1"/>
    <col min="12510" max="12510" width="3.5703125" style="383" customWidth="1"/>
    <col min="12511" max="12511" width="8.28515625" style="383" customWidth="1"/>
    <col min="12512" max="12512" width="7.7109375" style="383" customWidth="1"/>
    <col min="12513" max="12513" width="12.140625" style="383" customWidth="1"/>
    <col min="12514" max="12514" width="11.5703125" style="383" customWidth="1"/>
    <col min="12515" max="12515" width="3.5703125" style="383" customWidth="1"/>
    <col min="12516" max="12516" width="8.28515625" style="383" customWidth="1"/>
    <col min="12517" max="12517" width="7.7109375" style="383" customWidth="1"/>
    <col min="12518" max="12518" width="12.140625" style="383" customWidth="1"/>
    <col min="12519" max="12519" width="11.5703125" style="383" customWidth="1"/>
    <col min="12520" max="12520" width="3.5703125" style="383" customWidth="1"/>
    <col min="12521" max="12521" width="8.28515625" style="383" customWidth="1"/>
    <col min="12522" max="12522" width="7.7109375" style="383" customWidth="1"/>
    <col min="12523" max="12523" width="12.140625" style="383" customWidth="1"/>
    <col min="12524" max="12524" width="11.5703125" style="383" customWidth="1"/>
    <col min="12525" max="12525" width="3.5703125" style="383" customWidth="1"/>
    <col min="12526" max="12526" width="8.28515625" style="383" customWidth="1"/>
    <col min="12527" max="12527" width="7.7109375" style="383" customWidth="1"/>
    <col min="12528" max="12528" width="12.140625" style="383" customWidth="1"/>
    <col min="12529" max="12529" width="11.5703125" style="383" customWidth="1"/>
    <col min="12530" max="12530" width="3.5703125" style="383" customWidth="1"/>
    <col min="12531" max="12531" width="8.28515625" style="383" customWidth="1"/>
    <col min="12532" max="12532" width="7.7109375" style="383" customWidth="1"/>
    <col min="12533" max="12533" width="12.140625" style="383" customWidth="1"/>
    <col min="12534" max="12534" width="11.5703125" style="383" customWidth="1"/>
    <col min="12535" max="12535" width="3.5703125" style="383" customWidth="1"/>
    <col min="12536" max="12536" width="8.28515625" style="383" customWidth="1"/>
    <col min="12537" max="12537" width="7.7109375" style="383" customWidth="1"/>
    <col min="12538" max="12538" width="12.140625" style="383" customWidth="1"/>
    <col min="12539" max="12539" width="11.5703125" style="383" customWidth="1"/>
    <col min="12540" max="12543" width="11.42578125" style="383"/>
    <col min="12544" max="12544" width="0" style="383" hidden="1" customWidth="1"/>
    <col min="12545" max="12545" width="6.140625" style="383" customWidth="1"/>
    <col min="12546" max="12546" width="4.7109375" style="383" customWidth="1"/>
    <col min="12547" max="12548" width="6.5703125" style="383" customWidth="1"/>
    <col min="12549" max="12549" width="5.28515625" style="383" customWidth="1"/>
    <col min="12550" max="12551" width="7.7109375" style="383" customWidth="1"/>
    <col min="12552" max="12552" width="11.5703125" style="383" customWidth="1"/>
    <col min="12553" max="12553" width="6.85546875" style="383" customWidth="1"/>
    <col min="12554" max="12554" width="54.5703125" style="383" customWidth="1"/>
    <col min="12555" max="12555" width="7.140625" style="383" customWidth="1"/>
    <col min="12556" max="12557" width="7" style="383" customWidth="1"/>
    <col min="12558" max="12558" width="7.5703125" style="383" customWidth="1"/>
    <col min="12559" max="12559" width="7.85546875" style="383" customWidth="1"/>
    <col min="12560" max="12560" width="18" style="383" customWidth="1"/>
    <col min="12561" max="12561" width="4.140625" style="383" customWidth="1"/>
    <col min="12562" max="12562" width="8.85546875" style="383" customWidth="1"/>
    <col min="12563" max="12563" width="10.28515625" style="383" customWidth="1"/>
    <col min="12564" max="12564" width="12" style="383" customWidth="1"/>
    <col min="12565" max="12565" width="10.85546875" style="383" customWidth="1"/>
    <col min="12566" max="12566" width="4.140625" style="383" customWidth="1"/>
    <col min="12567" max="12567" width="8.42578125" style="383" customWidth="1"/>
    <col min="12568" max="12568" width="8.140625" style="383" customWidth="1"/>
    <col min="12569" max="12569" width="12" style="383" customWidth="1"/>
    <col min="12570" max="12570" width="11.42578125" style="383"/>
    <col min="12571" max="12571" width="4.28515625" style="383" customWidth="1"/>
    <col min="12572" max="12572" width="7.28515625" style="383" bestFit="1" customWidth="1"/>
    <col min="12573" max="12573" width="9.28515625" style="383" bestFit="1" customWidth="1"/>
    <col min="12574" max="12575" width="11.7109375" style="383" customWidth="1"/>
    <col min="12576" max="12576" width="4.140625" style="383" customWidth="1"/>
    <col min="12577" max="12577" width="7.28515625" style="383" bestFit="1" customWidth="1"/>
    <col min="12578" max="12578" width="9.28515625" style="383" customWidth="1"/>
    <col min="12579" max="12580" width="12" style="383" customWidth="1"/>
    <col min="12581" max="12581" width="4.140625" style="383" customWidth="1"/>
    <col min="12582" max="12583" width="8.28515625" style="383" customWidth="1"/>
    <col min="12584" max="12584" width="12" style="383" customWidth="1"/>
    <col min="12585" max="12585" width="11.42578125" style="383"/>
    <col min="12586" max="12586" width="4.140625" style="383" customWidth="1"/>
    <col min="12587" max="12587" width="8.42578125" style="383" customWidth="1"/>
    <col min="12588" max="12588" width="8.140625" style="383" customWidth="1"/>
    <col min="12589" max="12589" width="12" style="383" customWidth="1"/>
    <col min="12590" max="12590" width="11.42578125" style="383"/>
    <col min="12591" max="12591" width="4" style="383" customWidth="1"/>
    <col min="12592" max="12592" width="8.85546875" style="383" customWidth="1"/>
    <col min="12593" max="12593" width="8.140625" style="383" customWidth="1"/>
    <col min="12594" max="12594" width="12.140625" style="383" customWidth="1"/>
    <col min="12595" max="12595" width="11.28515625" style="383" customWidth="1"/>
    <col min="12596" max="12596" width="4.28515625" style="383" customWidth="1"/>
    <col min="12597" max="12597" width="8.5703125" style="383" customWidth="1"/>
    <col min="12598" max="12598" width="8" style="383" customWidth="1"/>
    <col min="12599" max="12599" width="11.85546875" style="383" customWidth="1"/>
    <col min="12600" max="12600" width="10.5703125" style="383" customWidth="1"/>
    <col min="12601" max="12601" width="4" style="383" customWidth="1"/>
    <col min="12602" max="12602" width="8.85546875" style="383" bestFit="1" customWidth="1"/>
    <col min="12603" max="12603" width="8.140625" style="383" customWidth="1"/>
    <col min="12604" max="12604" width="12" style="383" customWidth="1"/>
    <col min="12605" max="12605" width="10.5703125" style="383" customWidth="1"/>
    <col min="12606" max="12606" width="3.5703125" style="383" customWidth="1"/>
    <col min="12607" max="12607" width="8.28515625" style="383" customWidth="1"/>
    <col min="12608" max="12608" width="8.7109375" style="383" customWidth="1"/>
    <col min="12609" max="12609" width="12.140625" style="383" customWidth="1"/>
    <col min="12610" max="12610" width="11" style="383" customWidth="1"/>
    <col min="12611" max="12611" width="3.5703125" style="383" customWidth="1"/>
    <col min="12612" max="12612" width="8.5703125" style="383" customWidth="1"/>
    <col min="12613" max="12613" width="7.85546875" style="383" customWidth="1"/>
    <col min="12614" max="12614" width="12.140625" style="383" customWidth="1"/>
    <col min="12615" max="12615" width="11.85546875" style="383" customWidth="1"/>
    <col min="12616" max="12616" width="3.5703125" style="383" customWidth="1"/>
    <col min="12617" max="12617" width="8.42578125" style="383" customWidth="1"/>
    <col min="12618" max="12618" width="7.85546875" style="383" customWidth="1"/>
    <col min="12619" max="12619" width="12.140625" style="383" customWidth="1"/>
    <col min="12620" max="12620" width="12" style="383" customWidth="1"/>
    <col min="12621" max="12621" width="3.5703125" style="383" customWidth="1"/>
    <col min="12622" max="12622" width="8.42578125" style="383" customWidth="1"/>
    <col min="12623" max="12623" width="9" style="383" customWidth="1"/>
    <col min="12624" max="12624" width="12.140625" style="383" customWidth="1"/>
    <col min="12625" max="12625" width="11.85546875" style="383" customWidth="1"/>
    <col min="12626" max="12626" width="3.5703125" style="383" customWidth="1"/>
    <col min="12627" max="12627" width="9" style="383" customWidth="1"/>
    <col min="12628" max="12628" width="8.140625" style="383" customWidth="1"/>
    <col min="12629" max="12629" width="12.140625" style="383" customWidth="1"/>
    <col min="12630" max="12630" width="11.5703125" style="383" customWidth="1"/>
    <col min="12631" max="12631" width="3.5703125" style="383" customWidth="1"/>
    <col min="12632" max="12632" width="8.42578125" style="383" customWidth="1"/>
    <col min="12633" max="12633" width="8.5703125" style="383" customWidth="1"/>
    <col min="12634" max="12634" width="12.140625" style="383" customWidth="1"/>
    <col min="12635" max="12635" width="12.42578125" style="383" customWidth="1"/>
    <col min="12636" max="12636" width="3.5703125" style="383" customWidth="1"/>
    <col min="12637" max="12637" width="8" style="383" customWidth="1"/>
    <col min="12638" max="12638" width="8.140625" style="383" customWidth="1"/>
    <col min="12639" max="12639" width="12.140625" style="383" customWidth="1"/>
    <col min="12640" max="12640" width="11.5703125" style="383" customWidth="1"/>
    <col min="12641" max="12641" width="3.5703125" style="383" customWidth="1"/>
    <col min="12642" max="12642" width="8.85546875" style="383" customWidth="1"/>
    <col min="12643" max="12643" width="8.140625" style="383" customWidth="1"/>
    <col min="12644" max="12644" width="12.140625" style="383" customWidth="1"/>
    <col min="12645" max="12645" width="11.5703125" style="383" customWidth="1"/>
    <col min="12646" max="12646" width="3.5703125" style="383" customWidth="1"/>
    <col min="12647" max="12647" width="9.140625" style="383" customWidth="1"/>
    <col min="12648" max="12648" width="8.5703125" style="383" customWidth="1"/>
    <col min="12649" max="12649" width="12.140625" style="383" customWidth="1"/>
    <col min="12650" max="12650" width="11.42578125" style="383"/>
    <col min="12651" max="12651" width="3.5703125" style="383" customWidth="1"/>
    <col min="12652" max="12652" width="9.140625" style="383" customWidth="1"/>
    <col min="12653" max="12653" width="8.28515625" style="383" customWidth="1"/>
    <col min="12654" max="12654" width="12.140625" style="383" customWidth="1"/>
    <col min="12655" max="12655" width="12.28515625" style="383" customWidth="1"/>
    <col min="12656" max="12656" width="3.5703125" style="383" customWidth="1"/>
    <col min="12657" max="12657" width="9" style="383" customWidth="1"/>
    <col min="12658" max="12658" width="7.85546875" style="383" customWidth="1"/>
    <col min="12659" max="12659" width="12.140625" style="383" customWidth="1"/>
    <col min="12660" max="12660" width="11.85546875" style="383" customWidth="1"/>
    <col min="12661" max="12661" width="3.5703125" style="383" customWidth="1"/>
    <col min="12662" max="12662" width="9" style="383" customWidth="1"/>
    <col min="12663" max="12663" width="8.28515625" style="383" customWidth="1"/>
    <col min="12664" max="12664" width="12.140625" style="383" customWidth="1"/>
    <col min="12665" max="12665" width="12" style="383" customWidth="1"/>
    <col min="12666" max="12666" width="3.5703125" style="383" customWidth="1"/>
    <col min="12667" max="12667" width="8.28515625" style="383" customWidth="1"/>
    <col min="12668" max="12668" width="8.140625" style="383" customWidth="1"/>
    <col min="12669" max="12669" width="12.140625" style="383" customWidth="1"/>
    <col min="12670" max="12670" width="11.5703125" style="383" customWidth="1"/>
    <col min="12671" max="12671" width="3.5703125" style="383" customWidth="1"/>
    <col min="12672" max="12673" width="8.28515625" style="383" customWidth="1"/>
    <col min="12674" max="12674" width="12.140625" style="383" customWidth="1"/>
    <col min="12675" max="12675" width="11.5703125" style="383" customWidth="1"/>
    <col min="12676" max="12676" width="3.5703125" style="383" customWidth="1"/>
    <col min="12677" max="12678" width="8.28515625" style="383" customWidth="1"/>
    <col min="12679" max="12679" width="12.140625" style="383" customWidth="1"/>
    <col min="12680" max="12680" width="11.5703125" style="383" customWidth="1"/>
    <col min="12681" max="12681" width="3.5703125" style="383" customWidth="1"/>
    <col min="12682" max="12682" width="8.28515625" style="383" customWidth="1"/>
    <col min="12683" max="12683" width="8.140625" style="383" customWidth="1"/>
    <col min="12684" max="12684" width="12.140625" style="383" customWidth="1"/>
    <col min="12685" max="12685" width="11.5703125" style="383" customWidth="1"/>
    <col min="12686" max="12686" width="3.5703125" style="383" customWidth="1"/>
    <col min="12687" max="12688" width="8.28515625" style="383" customWidth="1"/>
    <col min="12689" max="12689" width="12.140625" style="383" customWidth="1"/>
    <col min="12690" max="12690" width="11.5703125" style="383" customWidth="1"/>
    <col min="12691" max="12691" width="3.5703125" style="383" customWidth="1"/>
    <col min="12692" max="12692" width="8.28515625" style="383" customWidth="1"/>
    <col min="12693" max="12693" width="7.85546875" style="383" customWidth="1"/>
    <col min="12694" max="12694" width="12.140625" style="383" customWidth="1"/>
    <col min="12695" max="12695" width="11.5703125" style="383" customWidth="1"/>
    <col min="12696" max="12696" width="3.5703125" style="383" customWidth="1"/>
    <col min="12697" max="12697" width="8.28515625" style="383" customWidth="1"/>
    <col min="12698" max="12698" width="8.5703125" style="383" customWidth="1"/>
    <col min="12699" max="12699" width="12.140625" style="383" customWidth="1"/>
    <col min="12700" max="12700" width="11.5703125" style="383" customWidth="1"/>
    <col min="12701" max="12701" width="3.5703125" style="383" customWidth="1"/>
    <col min="12702" max="12702" width="8.28515625" style="383" customWidth="1"/>
    <col min="12703" max="12703" width="8.5703125" style="383" customWidth="1"/>
    <col min="12704" max="12704" width="12.140625" style="383" customWidth="1"/>
    <col min="12705" max="12705" width="11.5703125" style="383" customWidth="1"/>
    <col min="12706" max="12706" width="3.5703125" style="383" customWidth="1"/>
    <col min="12707" max="12707" width="8.28515625" style="383" customWidth="1"/>
    <col min="12708" max="12708" width="8.140625" style="383" customWidth="1"/>
    <col min="12709" max="12709" width="12.140625" style="383" customWidth="1"/>
    <col min="12710" max="12710" width="11.5703125" style="383" customWidth="1"/>
    <col min="12711" max="12711" width="3.5703125" style="383" customWidth="1"/>
    <col min="12712" max="12712" width="8.28515625" style="383" customWidth="1"/>
    <col min="12713" max="12713" width="7.7109375" style="383" customWidth="1"/>
    <col min="12714" max="12714" width="12.140625" style="383" customWidth="1"/>
    <col min="12715" max="12715" width="11.5703125" style="383" customWidth="1"/>
    <col min="12716" max="12716" width="3.5703125" style="383" customWidth="1"/>
    <col min="12717" max="12717" width="8.28515625" style="383" customWidth="1"/>
    <col min="12718" max="12718" width="7.7109375" style="383" customWidth="1"/>
    <col min="12719" max="12719" width="12.140625" style="383" customWidth="1"/>
    <col min="12720" max="12720" width="11.5703125" style="383" customWidth="1"/>
    <col min="12721" max="12721" width="3.5703125" style="383" customWidth="1"/>
    <col min="12722" max="12722" width="8.28515625" style="383" customWidth="1"/>
    <col min="12723" max="12723" width="7.7109375" style="383" customWidth="1"/>
    <col min="12724" max="12724" width="12.140625" style="383" customWidth="1"/>
    <col min="12725" max="12725" width="11.5703125" style="383" customWidth="1"/>
    <col min="12726" max="12726" width="3.5703125" style="383" customWidth="1"/>
    <col min="12727" max="12727" width="8.28515625" style="383" customWidth="1"/>
    <col min="12728" max="12728" width="7.7109375" style="383" customWidth="1"/>
    <col min="12729" max="12729" width="12.140625" style="383" customWidth="1"/>
    <col min="12730" max="12730" width="11.5703125" style="383" customWidth="1"/>
    <col min="12731" max="12731" width="3.5703125" style="383" customWidth="1"/>
    <col min="12732" max="12732" width="8.28515625" style="383" customWidth="1"/>
    <col min="12733" max="12733" width="7.7109375" style="383" customWidth="1"/>
    <col min="12734" max="12734" width="12.140625" style="383" customWidth="1"/>
    <col min="12735" max="12735" width="11.5703125" style="383" customWidth="1"/>
    <col min="12736" max="12736" width="3.5703125" style="383" customWidth="1"/>
    <col min="12737" max="12737" width="8.28515625" style="383" customWidth="1"/>
    <col min="12738" max="12738" width="7.7109375" style="383" customWidth="1"/>
    <col min="12739" max="12739" width="12.140625" style="383" customWidth="1"/>
    <col min="12740" max="12740" width="11.5703125" style="383" customWidth="1"/>
    <col min="12741" max="12741" width="3.5703125" style="383" customWidth="1"/>
    <col min="12742" max="12742" width="8.28515625" style="383" customWidth="1"/>
    <col min="12743" max="12743" width="7.7109375" style="383" customWidth="1"/>
    <col min="12744" max="12744" width="12.140625" style="383" customWidth="1"/>
    <col min="12745" max="12745" width="11.5703125" style="383" customWidth="1"/>
    <col min="12746" max="12746" width="3.5703125" style="383" customWidth="1"/>
    <col min="12747" max="12747" width="8.28515625" style="383" customWidth="1"/>
    <col min="12748" max="12748" width="7.7109375" style="383" customWidth="1"/>
    <col min="12749" max="12749" width="12.140625" style="383" customWidth="1"/>
    <col min="12750" max="12750" width="11.5703125" style="383" customWidth="1"/>
    <col min="12751" max="12751" width="3.5703125" style="383" customWidth="1"/>
    <col min="12752" max="12752" width="8.28515625" style="383" customWidth="1"/>
    <col min="12753" max="12753" width="7.7109375" style="383" customWidth="1"/>
    <col min="12754" max="12754" width="12.140625" style="383" customWidth="1"/>
    <col min="12755" max="12755" width="11.5703125" style="383" customWidth="1"/>
    <col min="12756" max="12756" width="3.5703125" style="383" customWidth="1"/>
    <col min="12757" max="12757" width="8.28515625" style="383" customWidth="1"/>
    <col min="12758" max="12758" width="7.7109375" style="383" customWidth="1"/>
    <col min="12759" max="12759" width="12.140625" style="383" customWidth="1"/>
    <col min="12760" max="12760" width="11.5703125" style="383" customWidth="1"/>
    <col min="12761" max="12761" width="3.5703125" style="383" customWidth="1"/>
    <col min="12762" max="12762" width="8.28515625" style="383" customWidth="1"/>
    <col min="12763" max="12763" width="7.7109375" style="383" customWidth="1"/>
    <col min="12764" max="12764" width="12.140625" style="383" customWidth="1"/>
    <col min="12765" max="12765" width="11.5703125" style="383" customWidth="1"/>
    <col min="12766" max="12766" width="3.5703125" style="383" customWidth="1"/>
    <col min="12767" max="12767" width="8.28515625" style="383" customWidth="1"/>
    <col min="12768" max="12768" width="7.7109375" style="383" customWidth="1"/>
    <col min="12769" max="12769" width="12.140625" style="383" customWidth="1"/>
    <col min="12770" max="12770" width="11.5703125" style="383" customWidth="1"/>
    <col min="12771" max="12771" width="3.5703125" style="383" customWidth="1"/>
    <col min="12772" max="12772" width="8.28515625" style="383" customWidth="1"/>
    <col min="12773" max="12773" width="7.7109375" style="383" customWidth="1"/>
    <col min="12774" max="12774" width="12.140625" style="383" customWidth="1"/>
    <col min="12775" max="12775" width="11.5703125" style="383" customWidth="1"/>
    <col min="12776" max="12776" width="3.5703125" style="383" customWidth="1"/>
    <col min="12777" max="12777" width="8.28515625" style="383" customWidth="1"/>
    <col min="12778" max="12778" width="7.7109375" style="383" customWidth="1"/>
    <col min="12779" max="12779" width="12.140625" style="383" customWidth="1"/>
    <col min="12780" max="12780" width="11.5703125" style="383" customWidth="1"/>
    <col min="12781" max="12781" width="3.5703125" style="383" customWidth="1"/>
    <col min="12782" max="12782" width="8.28515625" style="383" customWidth="1"/>
    <col min="12783" max="12783" width="7.7109375" style="383" customWidth="1"/>
    <col min="12784" max="12784" width="12.140625" style="383" customWidth="1"/>
    <col min="12785" max="12785" width="11.5703125" style="383" customWidth="1"/>
    <col min="12786" max="12786" width="3.5703125" style="383" customWidth="1"/>
    <col min="12787" max="12787" width="8.28515625" style="383" customWidth="1"/>
    <col min="12788" max="12788" width="7.7109375" style="383" customWidth="1"/>
    <col min="12789" max="12789" width="12.140625" style="383" customWidth="1"/>
    <col min="12790" max="12790" width="11.5703125" style="383" customWidth="1"/>
    <col min="12791" max="12791" width="3.5703125" style="383" customWidth="1"/>
    <col min="12792" max="12792" width="8.28515625" style="383" customWidth="1"/>
    <col min="12793" max="12793" width="7.7109375" style="383" customWidth="1"/>
    <col min="12794" max="12794" width="12.140625" style="383" customWidth="1"/>
    <col min="12795" max="12795" width="11.5703125" style="383" customWidth="1"/>
    <col min="12796" max="12799" width="11.42578125" style="383"/>
    <col min="12800" max="12800" width="0" style="383" hidden="1" customWidth="1"/>
    <col min="12801" max="12801" width="6.140625" style="383" customWidth="1"/>
    <col min="12802" max="12802" width="4.7109375" style="383" customWidth="1"/>
    <col min="12803" max="12804" width="6.5703125" style="383" customWidth="1"/>
    <col min="12805" max="12805" width="5.28515625" style="383" customWidth="1"/>
    <col min="12806" max="12807" width="7.7109375" style="383" customWidth="1"/>
    <col min="12808" max="12808" width="11.5703125" style="383" customWidth="1"/>
    <col min="12809" max="12809" width="6.85546875" style="383" customWidth="1"/>
    <col min="12810" max="12810" width="54.5703125" style="383" customWidth="1"/>
    <col min="12811" max="12811" width="7.140625" style="383" customWidth="1"/>
    <col min="12812" max="12813" width="7" style="383" customWidth="1"/>
    <col min="12814" max="12814" width="7.5703125" style="383" customWidth="1"/>
    <col min="12815" max="12815" width="7.85546875" style="383" customWidth="1"/>
    <col min="12816" max="12816" width="18" style="383" customWidth="1"/>
    <col min="12817" max="12817" width="4.140625" style="383" customWidth="1"/>
    <col min="12818" max="12818" width="8.85546875" style="383" customWidth="1"/>
    <col min="12819" max="12819" width="10.28515625" style="383" customWidth="1"/>
    <col min="12820" max="12820" width="12" style="383" customWidth="1"/>
    <col min="12821" max="12821" width="10.85546875" style="383" customWidth="1"/>
    <col min="12822" max="12822" width="4.140625" style="383" customWidth="1"/>
    <col min="12823" max="12823" width="8.42578125" style="383" customWidth="1"/>
    <col min="12824" max="12824" width="8.140625" style="383" customWidth="1"/>
    <col min="12825" max="12825" width="12" style="383" customWidth="1"/>
    <col min="12826" max="12826" width="11.42578125" style="383"/>
    <col min="12827" max="12827" width="4.28515625" style="383" customWidth="1"/>
    <col min="12828" max="12828" width="7.28515625" style="383" bestFit="1" customWidth="1"/>
    <col min="12829" max="12829" width="9.28515625" style="383" bestFit="1" customWidth="1"/>
    <col min="12830" max="12831" width="11.7109375" style="383" customWidth="1"/>
    <col min="12832" max="12832" width="4.140625" style="383" customWidth="1"/>
    <col min="12833" max="12833" width="7.28515625" style="383" bestFit="1" customWidth="1"/>
    <col min="12834" max="12834" width="9.28515625" style="383" customWidth="1"/>
    <col min="12835" max="12836" width="12" style="383" customWidth="1"/>
    <col min="12837" max="12837" width="4.140625" style="383" customWidth="1"/>
    <col min="12838" max="12839" width="8.28515625" style="383" customWidth="1"/>
    <col min="12840" max="12840" width="12" style="383" customWidth="1"/>
    <col min="12841" max="12841" width="11.42578125" style="383"/>
    <col min="12842" max="12842" width="4.140625" style="383" customWidth="1"/>
    <col min="12843" max="12843" width="8.42578125" style="383" customWidth="1"/>
    <col min="12844" max="12844" width="8.140625" style="383" customWidth="1"/>
    <col min="12845" max="12845" width="12" style="383" customWidth="1"/>
    <col min="12846" max="12846" width="11.42578125" style="383"/>
    <col min="12847" max="12847" width="4" style="383" customWidth="1"/>
    <col min="12848" max="12848" width="8.85546875" style="383" customWidth="1"/>
    <col min="12849" max="12849" width="8.140625" style="383" customWidth="1"/>
    <col min="12850" max="12850" width="12.140625" style="383" customWidth="1"/>
    <col min="12851" max="12851" width="11.28515625" style="383" customWidth="1"/>
    <col min="12852" max="12852" width="4.28515625" style="383" customWidth="1"/>
    <col min="12853" max="12853" width="8.5703125" style="383" customWidth="1"/>
    <col min="12854" max="12854" width="8" style="383" customWidth="1"/>
    <col min="12855" max="12855" width="11.85546875" style="383" customWidth="1"/>
    <col min="12856" max="12856" width="10.5703125" style="383" customWidth="1"/>
    <col min="12857" max="12857" width="4" style="383" customWidth="1"/>
    <col min="12858" max="12858" width="8.85546875" style="383" bestFit="1" customWidth="1"/>
    <col min="12859" max="12859" width="8.140625" style="383" customWidth="1"/>
    <col min="12860" max="12860" width="12" style="383" customWidth="1"/>
    <col min="12861" max="12861" width="10.5703125" style="383" customWidth="1"/>
    <col min="12862" max="12862" width="3.5703125" style="383" customWidth="1"/>
    <col min="12863" max="12863" width="8.28515625" style="383" customWidth="1"/>
    <col min="12864" max="12864" width="8.7109375" style="383" customWidth="1"/>
    <col min="12865" max="12865" width="12.140625" style="383" customWidth="1"/>
    <col min="12866" max="12866" width="11" style="383" customWidth="1"/>
    <col min="12867" max="12867" width="3.5703125" style="383" customWidth="1"/>
    <col min="12868" max="12868" width="8.5703125" style="383" customWidth="1"/>
    <col min="12869" max="12869" width="7.85546875" style="383" customWidth="1"/>
    <col min="12870" max="12870" width="12.140625" style="383" customWidth="1"/>
    <col min="12871" max="12871" width="11.85546875" style="383" customWidth="1"/>
    <col min="12872" max="12872" width="3.5703125" style="383" customWidth="1"/>
    <col min="12873" max="12873" width="8.42578125" style="383" customWidth="1"/>
    <col min="12874" max="12874" width="7.85546875" style="383" customWidth="1"/>
    <col min="12875" max="12875" width="12.140625" style="383" customWidth="1"/>
    <col min="12876" max="12876" width="12" style="383" customWidth="1"/>
    <col min="12877" max="12877" width="3.5703125" style="383" customWidth="1"/>
    <col min="12878" max="12878" width="8.42578125" style="383" customWidth="1"/>
    <col min="12879" max="12879" width="9" style="383" customWidth="1"/>
    <col min="12880" max="12880" width="12.140625" style="383" customWidth="1"/>
    <col min="12881" max="12881" width="11.85546875" style="383" customWidth="1"/>
    <col min="12882" max="12882" width="3.5703125" style="383" customWidth="1"/>
    <col min="12883" max="12883" width="9" style="383" customWidth="1"/>
    <col min="12884" max="12884" width="8.140625" style="383" customWidth="1"/>
    <col min="12885" max="12885" width="12.140625" style="383" customWidth="1"/>
    <col min="12886" max="12886" width="11.5703125" style="383" customWidth="1"/>
    <col min="12887" max="12887" width="3.5703125" style="383" customWidth="1"/>
    <col min="12888" max="12888" width="8.42578125" style="383" customWidth="1"/>
    <col min="12889" max="12889" width="8.5703125" style="383" customWidth="1"/>
    <col min="12890" max="12890" width="12.140625" style="383" customWidth="1"/>
    <col min="12891" max="12891" width="12.42578125" style="383" customWidth="1"/>
    <col min="12892" max="12892" width="3.5703125" style="383" customWidth="1"/>
    <col min="12893" max="12893" width="8" style="383" customWidth="1"/>
    <col min="12894" max="12894" width="8.140625" style="383" customWidth="1"/>
    <col min="12895" max="12895" width="12.140625" style="383" customWidth="1"/>
    <col min="12896" max="12896" width="11.5703125" style="383" customWidth="1"/>
    <col min="12897" max="12897" width="3.5703125" style="383" customWidth="1"/>
    <col min="12898" max="12898" width="8.85546875" style="383" customWidth="1"/>
    <col min="12899" max="12899" width="8.140625" style="383" customWidth="1"/>
    <col min="12900" max="12900" width="12.140625" style="383" customWidth="1"/>
    <col min="12901" max="12901" width="11.5703125" style="383" customWidth="1"/>
    <col min="12902" max="12902" width="3.5703125" style="383" customWidth="1"/>
    <col min="12903" max="12903" width="9.140625" style="383" customWidth="1"/>
    <col min="12904" max="12904" width="8.5703125" style="383" customWidth="1"/>
    <col min="12905" max="12905" width="12.140625" style="383" customWidth="1"/>
    <col min="12906" max="12906" width="11.42578125" style="383"/>
    <col min="12907" max="12907" width="3.5703125" style="383" customWidth="1"/>
    <col min="12908" max="12908" width="9.140625" style="383" customWidth="1"/>
    <col min="12909" max="12909" width="8.28515625" style="383" customWidth="1"/>
    <col min="12910" max="12910" width="12.140625" style="383" customWidth="1"/>
    <col min="12911" max="12911" width="12.28515625" style="383" customWidth="1"/>
    <col min="12912" max="12912" width="3.5703125" style="383" customWidth="1"/>
    <col min="12913" max="12913" width="9" style="383" customWidth="1"/>
    <col min="12914" max="12914" width="7.85546875" style="383" customWidth="1"/>
    <col min="12915" max="12915" width="12.140625" style="383" customWidth="1"/>
    <col min="12916" max="12916" width="11.85546875" style="383" customWidth="1"/>
    <col min="12917" max="12917" width="3.5703125" style="383" customWidth="1"/>
    <col min="12918" max="12918" width="9" style="383" customWidth="1"/>
    <col min="12919" max="12919" width="8.28515625" style="383" customWidth="1"/>
    <col min="12920" max="12920" width="12.140625" style="383" customWidth="1"/>
    <col min="12921" max="12921" width="12" style="383" customWidth="1"/>
    <col min="12922" max="12922" width="3.5703125" style="383" customWidth="1"/>
    <col min="12923" max="12923" width="8.28515625" style="383" customWidth="1"/>
    <col min="12924" max="12924" width="8.140625" style="383" customWidth="1"/>
    <col min="12925" max="12925" width="12.140625" style="383" customWidth="1"/>
    <col min="12926" max="12926" width="11.5703125" style="383" customWidth="1"/>
    <col min="12927" max="12927" width="3.5703125" style="383" customWidth="1"/>
    <col min="12928" max="12929" width="8.28515625" style="383" customWidth="1"/>
    <col min="12930" max="12930" width="12.140625" style="383" customWidth="1"/>
    <col min="12931" max="12931" width="11.5703125" style="383" customWidth="1"/>
    <col min="12932" max="12932" width="3.5703125" style="383" customWidth="1"/>
    <col min="12933" max="12934" width="8.28515625" style="383" customWidth="1"/>
    <col min="12935" max="12935" width="12.140625" style="383" customWidth="1"/>
    <col min="12936" max="12936" width="11.5703125" style="383" customWidth="1"/>
    <col min="12937" max="12937" width="3.5703125" style="383" customWidth="1"/>
    <col min="12938" max="12938" width="8.28515625" style="383" customWidth="1"/>
    <col min="12939" max="12939" width="8.140625" style="383" customWidth="1"/>
    <col min="12940" max="12940" width="12.140625" style="383" customWidth="1"/>
    <col min="12941" max="12941" width="11.5703125" style="383" customWidth="1"/>
    <col min="12942" max="12942" width="3.5703125" style="383" customWidth="1"/>
    <col min="12943" max="12944" width="8.28515625" style="383" customWidth="1"/>
    <col min="12945" max="12945" width="12.140625" style="383" customWidth="1"/>
    <col min="12946" max="12946" width="11.5703125" style="383" customWidth="1"/>
    <col min="12947" max="12947" width="3.5703125" style="383" customWidth="1"/>
    <col min="12948" max="12948" width="8.28515625" style="383" customWidth="1"/>
    <col min="12949" max="12949" width="7.85546875" style="383" customWidth="1"/>
    <col min="12950" max="12950" width="12.140625" style="383" customWidth="1"/>
    <col min="12951" max="12951" width="11.5703125" style="383" customWidth="1"/>
    <col min="12952" max="12952" width="3.5703125" style="383" customWidth="1"/>
    <col min="12953" max="12953" width="8.28515625" style="383" customWidth="1"/>
    <col min="12954" max="12954" width="8.5703125" style="383" customWidth="1"/>
    <col min="12955" max="12955" width="12.140625" style="383" customWidth="1"/>
    <col min="12956" max="12956" width="11.5703125" style="383" customWidth="1"/>
    <col min="12957" max="12957" width="3.5703125" style="383" customWidth="1"/>
    <col min="12958" max="12958" width="8.28515625" style="383" customWidth="1"/>
    <col min="12959" max="12959" width="8.5703125" style="383" customWidth="1"/>
    <col min="12960" max="12960" width="12.140625" style="383" customWidth="1"/>
    <col min="12961" max="12961" width="11.5703125" style="383" customWidth="1"/>
    <col min="12962" max="12962" width="3.5703125" style="383" customWidth="1"/>
    <col min="12963" max="12963" width="8.28515625" style="383" customWidth="1"/>
    <col min="12964" max="12964" width="8.140625" style="383" customWidth="1"/>
    <col min="12965" max="12965" width="12.140625" style="383" customWidth="1"/>
    <col min="12966" max="12966" width="11.5703125" style="383" customWidth="1"/>
    <col min="12967" max="12967" width="3.5703125" style="383" customWidth="1"/>
    <col min="12968" max="12968" width="8.28515625" style="383" customWidth="1"/>
    <col min="12969" max="12969" width="7.7109375" style="383" customWidth="1"/>
    <col min="12970" max="12970" width="12.140625" style="383" customWidth="1"/>
    <col min="12971" max="12971" width="11.5703125" style="383" customWidth="1"/>
    <col min="12972" max="12972" width="3.5703125" style="383" customWidth="1"/>
    <col min="12973" max="12973" width="8.28515625" style="383" customWidth="1"/>
    <col min="12974" max="12974" width="7.7109375" style="383" customWidth="1"/>
    <col min="12975" max="12975" width="12.140625" style="383" customWidth="1"/>
    <col min="12976" max="12976" width="11.5703125" style="383" customWidth="1"/>
    <col min="12977" max="12977" width="3.5703125" style="383" customWidth="1"/>
    <col min="12978" max="12978" width="8.28515625" style="383" customWidth="1"/>
    <col min="12979" max="12979" width="7.7109375" style="383" customWidth="1"/>
    <col min="12980" max="12980" width="12.140625" style="383" customWidth="1"/>
    <col min="12981" max="12981" width="11.5703125" style="383" customWidth="1"/>
    <col min="12982" max="12982" width="3.5703125" style="383" customWidth="1"/>
    <col min="12983" max="12983" width="8.28515625" style="383" customWidth="1"/>
    <col min="12984" max="12984" width="7.7109375" style="383" customWidth="1"/>
    <col min="12985" max="12985" width="12.140625" style="383" customWidth="1"/>
    <col min="12986" max="12986" width="11.5703125" style="383" customWidth="1"/>
    <col min="12987" max="12987" width="3.5703125" style="383" customWidth="1"/>
    <col min="12988" max="12988" width="8.28515625" style="383" customWidth="1"/>
    <col min="12989" max="12989" width="7.7109375" style="383" customWidth="1"/>
    <col min="12990" max="12990" width="12.140625" style="383" customWidth="1"/>
    <col min="12991" max="12991" width="11.5703125" style="383" customWidth="1"/>
    <col min="12992" max="12992" width="3.5703125" style="383" customWidth="1"/>
    <col min="12993" max="12993" width="8.28515625" style="383" customWidth="1"/>
    <col min="12994" max="12994" width="7.7109375" style="383" customWidth="1"/>
    <col min="12995" max="12995" width="12.140625" style="383" customWidth="1"/>
    <col min="12996" max="12996" width="11.5703125" style="383" customWidth="1"/>
    <col min="12997" max="12997" width="3.5703125" style="383" customWidth="1"/>
    <col min="12998" max="12998" width="8.28515625" style="383" customWidth="1"/>
    <col min="12999" max="12999" width="7.7109375" style="383" customWidth="1"/>
    <col min="13000" max="13000" width="12.140625" style="383" customWidth="1"/>
    <col min="13001" max="13001" width="11.5703125" style="383" customWidth="1"/>
    <col min="13002" max="13002" width="3.5703125" style="383" customWidth="1"/>
    <col min="13003" max="13003" width="8.28515625" style="383" customWidth="1"/>
    <col min="13004" max="13004" width="7.7109375" style="383" customWidth="1"/>
    <col min="13005" max="13005" width="12.140625" style="383" customWidth="1"/>
    <col min="13006" max="13006" width="11.5703125" style="383" customWidth="1"/>
    <col min="13007" max="13007" width="3.5703125" style="383" customWidth="1"/>
    <col min="13008" max="13008" width="8.28515625" style="383" customWidth="1"/>
    <col min="13009" max="13009" width="7.7109375" style="383" customWidth="1"/>
    <col min="13010" max="13010" width="12.140625" style="383" customWidth="1"/>
    <col min="13011" max="13011" width="11.5703125" style="383" customWidth="1"/>
    <col min="13012" max="13012" width="3.5703125" style="383" customWidth="1"/>
    <col min="13013" max="13013" width="8.28515625" style="383" customWidth="1"/>
    <col min="13014" max="13014" width="7.7109375" style="383" customWidth="1"/>
    <col min="13015" max="13015" width="12.140625" style="383" customWidth="1"/>
    <col min="13016" max="13016" width="11.5703125" style="383" customWidth="1"/>
    <col min="13017" max="13017" width="3.5703125" style="383" customWidth="1"/>
    <col min="13018" max="13018" width="8.28515625" style="383" customWidth="1"/>
    <col min="13019" max="13019" width="7.7109375" style="383" customWidth="1"/>
    <col min="13020" max="13020" width="12.140625" style="383" customWidth="1"/>
    <col min="13021" max="13021" width="11.5703125" style="383" customWidth="1"/>
    <col min="13022" max="13022" width="3.5703125" style="383" customWidth="1"/>
    <col min="13023" max="13023" width="8.28515625" style="383" customWidth="1"/>
    <col min="13024" max="13024" width="7.7109375" style="383" customWidth="1"/>
    <col min="13025" max="13025" width="12.140625" style="383" customWidth="1"/>
    <col min="13026" max="13026" width="11.5703125" style="383" customWidth="1"/>
    <col min="13027" max="13027" width="3.5703125" style="383" customWidth="1"/>
    <col min="13028" max="13028" width="8.28515625" style="383" customWidth="1"/>
    <col min="13029" max="13029" width="7.7109375" style="383" customWidth="1"/>
    <col min="13030" max="13030" width="12.140625" style="383" customWidth="1"/>
    <col min="13031" max="13031" width="11.5703125" style="383" customWidth="1"/>
    <col min="13032" max="13032" width="3.5703125" style="383" customWidth="1"/>
    <col min="13033" max="13033" width="8.28515625" style="383" customWidth="1"/>
    <col min="13034" max="13034" width="7.7109375" style="383" customWidth="1"/>
    <col min="13035" max="13035" width="12.140625" style="383" customWidth="1"/>
    <col min="13036" max="13036" width="11.5703125" style="383" customWidth="1"/>
    <col min="13037" max="13037" width="3.5703125" style="383" customWidth="1"/>
    <col min="13038" max="13038" width="8.28515625" style="383" customWidth="1"/>
    <col min="13039" max="13039" width="7.7109375" style="383" customWidth="1"/>
    <col min="13040" max="13040" width="12.140625" style="383" customWidth="1"/>
    <col min="13041" max="13041" width="11.5703125" style="383" customWidth="1"/>
    <col min="13042" max="13042" width="3.5703125" style="383" customWidth="1"/>
    <col min="13043" max="13043" width="8.28515625" style="383" customWidth="1"/>
    <col min="13044" max="13044" width="7.7109375" style="383" customWidth="1"/>
    <col min="13045" max="13045" width="12.140625" style="383" customWidth="1"/>
    <col min="13046" max="13046" width="11.5703125" style="383" customWidth="1"/>
    <col min="13047" max="13047" width="3.5703125" style="383" customWidth="1"/>
    <col min="13048" max="13048" width="8.28515625" style="383" customWidth="1"/>
    <col min="13049" max="13049" width="7.7109375" style="383" customWidth="1"/>
    <col min="13050" max="13050" width="12.140625" style="383" customWidth="1"/>
    <col min="13051" max="13051" width="11.5703125" style="383" customWidth="1"/>
    <col min="13052" max="13055" width="11.42578125" style="383"/>
    <col min="13056" max="13056" width="0" style="383" hidden="1" customWidth="1"/>
    <col min="13057" max="13057" width="6.140625" style="383" customWidth="1"/>
    <col min="13058" max="13058" width="4.7109375" style="383" customWidth="1"/>
    <col min="13059" max="13060" width="6.5703125" style="383" customWidth="1"/>
    <col min="13061" max="13061" width="5.28515625" style="383" customWidth="1"/>
    <col min="13062" max="13063" width="7.7109375" style="383" customWidth="1"/>
    <col min="13064" max="13064" width="11.5703125" style="383" customWidth="1"/>
    <col min="13065" max="13065" width="6.85546875" style="383" customWidth="1"/>
    <col min="13066" max="13066" width="54.5703125" style="383" customWidth="1"/>
    <col min="13067" max="13067" width="7.140625" style="383" customWidth="1"/>
    <col min="13068" max="13069" width="7" style="383" customWidth="1"/>
    <col min="13070" max="13070" width="7.5703125" style="383" customWidth="1"/>
    <col min="13071" max="13071" width="7.85546875" style="383" customWidth="1"/>
    <col min="13072" max="13072" width="18" style="383" customWidth="1"/>
    <col min="13073" max="13073" width="4.140625" style="383" customWidth="1"/>
    <col min="13074" max="13074" width="8.85546875" style="383" customWidth="1"/>
    <col min="13075" max="13075" width="10.28515625" style="383" customWidth="1"/>
    <col min="13076" max="13076" width="12" style="383" customWidth="1"/>
    <col min="13077" max="13077" width="10.85546875" style="383" customWidth="1"/>
    <col min="13078" max="13078" width="4.140625" style="383" customWidth="1"/>
    <col min="13079" max="13079" width="8.42578125" style="383" customWidth="1"/>
    <col min="13080" max="13080" width="8.140625" style="383" customWidth="1"/>
    <col min="13081" max="13081" width="12" style="383" customWidth="1"/>
    <col min="13082" max="13082" width="11.42578125" style="383"/>
    <col min="13083" max="13083" width="4.28515625" style="383" customWidth="1"/>
    <col min="13084" max="13084" width="7.28515625" style="383" bestFit="1" customWidth="1"/>
    <col min="13085" max="13085" width="9.28515625" style="383" bestFit="1" customWidth="1"/>
    <col min="13086" max="13087" width="11.7109375" style="383" customWidth="1"/>
    <col min="13088" max="13088" width="4.140625" style="383" customWidth="1"/>
    <col min="13089" max="13089" width="7.28515625" style="383" bestFit="1" customWidth="1"/>
    <col min="13090" max="13090" width="9.28515625" style="383" customWidth="1"/>
    <col min="13091" max="13092" width="12" style="383" customWidth="1"/>
    <col min="13093" max="13093" width="4.140625" style="383" customWidth="1"/>
    <col min="13094" max="13095" width="8.28515625" style="383" customWidth="1"/>
    <col min="13096" max="13096" width="12" style="383" customWidth="1"/>
    <col min="13097" max="13097" width="11.42578125" style="383"/>
    <col min="13098" max="13098" width="4.140625" style="383" customWidth="1"/>
    <col min="13099" max="13099" width="8.42578125" style="383" customWidth="1"/>
    <col min="13100" max="13100" width="8.140625" style="383" customWidth="1"/>
    <col min="13101" max="13101" width="12" style="383" customWidth="1"/>
    <col min="13102" max="13102" width="11.42578125" style="383"/>
    <col min="13103" max="13103" width="4" style="383" customWidth="1"/>
    <col min="13104" max="13104" width="8.85546875" style="383" customWidth="1"/>
    <col min="13105" max="13105" width="8.140625" style="383" customWidth="1"/>
    <col min="13106" max="13106" width="12.140625" style="383" customWidth="1"/>
    <col min="13107" max="13107" width="11.28515625" style="383" customWidth="1"/>
    <col min="13108" max="13108" width="4.28515625" style="383" customWidth="1"/>
    <col min="13109" max="13109" width="8.5703125" style="383" customWidth="1"/>
    <col min="13110" max="13110" width="8" style="383" customWidth="1"/>
    <col min="13111" max="13111" width="11.85546875" style="383" customWidth="1"/>
    <col min="13112" max="13112" width="10.5703125" style="383" customWidth="1"/>
    <col min="13113" max="13113" width="4" style="383" customWidth="1"/>
    <col min="13114" max="13114" width="8.85546875" style="383" bestFit="1" customWidth="1"/>
    <col min="13115" max="13115" width="8.140625" style="383" customWidth="1"/>
    <col min="13116" max="13116" width="12" style="383" customWidth="1"/>
    <col min="13117" max="13117" width="10.5703125" style="383" customWidth="1"/>
    <col min="13118" max="13118" width="3.5703125" style="383" customWidth="1"/>
    <col min="13119" max="13119" width="8.28515625" style="383" customWidth="1"/>
    <col min="13120" max="13120" width="8.7109375" style="383" customWidth="1"/>
    <col min="13121" max="13121" width="12.140625" style="383" customWidth="1"/>
    <col min="13122" max="13122" width="11" style="383" customWidth="1"/>
    <col min="13123" max="13123" width="3.5703125" style="383" customWidth="1"/>
    <col min="13124" max="13124" width="8.5703125" style="383" customWidth="1"/>
    <col min="13125" max="13125" width="7.85546875" style="383" customWidth="1"/>
    <col min="13126" max="13126" width="12.140625" style="383" customWidth="1"/>
    <col min="13127" max="13127" width="11.85546875" style="383" customWidth="1"/>
    <col min="13128" max="13128" width="3.5703125" style="383" customWidth="1"/>
    <col min="13129" max="13129" width="8.42578125" style="383" customWidth="1"/>
    <col min="13130" max="13130" width="7.85546875" style="383" customWidth="1"/>
    <col min="13131" max="13131" width="12.140625" style="383" customWidth="1"/>
    <col min="13132" max="13132" width="12" style="383" customWidth="1"/>
    <col min="13133" max="13133" width="3.5703125" style="383" customWidth="1"/>
    <col min="13134" max="13134" width="8.42578125" style="383" customWidth="1"/>
    <col min="13135" max="13135" width="9" style="383" customWidth="1"/>
    <col min="13136" max="13136" width="12.140625" style="383" customWidth="1"/>
    <col min="13137" max="13137" width="11.85546875" style="383" customWidth="1"/>
    <col min="13138" max="13138" width="3.5703125" style="383" customWidth="1"/>
    <col min="13139" max="13139" width="9" style="383" customWidth="1"/>
    <col min="13140" max="13140" width="8.140625" style="383" customWidth="1"/>
    <col min="13141" max="13141" width="12.140625" style="383" customWidth="1"/>
    <col min="13142" max="13142" width="11.5703125" style="383" customWidth="1"/>
    <col min="13143" max="13143" width="3.5703125" style="383" customWidth="1"/>
    <col min="13144" max="13144" width="8.42578125" style="383" customWidth="1"/>
    <col min="13145" max="13145" width="8.5703125" style="383" customWidth="1"/>
    <col min="13146" max="13146" width="12.140625" style="383" customWidth="1"/>
    <col min="13147" max="13147" width="12.42578125" style="383" customWidth="1"/>
    <col min="13148" max="13148" width="3.5703125" style="383" customWidth="1"/>
    <col min="13149" max="13149" width="8" style="383" customWidth="1"/>
    <col min="13150" max="13150" width="8.140625" style="383" customWidth="1"/>
    <col min="13151" max="13151" width="12.140625" style="383" customWidth="1"/>
    <col min="13152" max="13152" width="11.5703125" style="383" customWidth="1"/>
    <col min="13153" max="13153" width="3.5703125" style="383" customWidth="1"/>
    <col min="13154" max="13154" width="8.85546875" style="383" customWidth="1"/>
    <col min="13155" max="13155" width="8.140625" style="383" customWidth="1"/>
    <col min="13156" max="13156" width="12.140625" style="383" customWidth="1"/>
    <col min="13157" max="13157" width="11.5703125" style="383" customWidth="1"/>
    <col min="13158" max="13158" width="3.5703125" style="383" customWidth="1"/>
    <col min="13159" max="13159" width="9.140625" style="383" customWidth="1"/>
    <col min="13160" max="13160" width="8.5703125" style="383" customWidth="1"/>
    <col min="13161" max="13161" width="12.140625" style="383" customWidth="1"/>
    <col min="13162" max="13162" width="11.42578125" style="383"/>
    <col min="13163" max="13163" width="3.5703125" style="383" customWidth="1"/>
    <col min="13164" max="13164" width="9.140625" style="383" customWidth="1"/>
    <col min="13165" max="13165" width="8.28515625" style="383" customWidth="1"/>
    <col min="13166" max="13166" width="12.140625" style="383" customWidth="1"/>
    <col min="13167" max="13167" width="12.28515625" style="383" customWidth="1"/>
    <col min="13168" max="13168" width="3.5703125" style="383" customWidth="1"/>
    <col min="13169" max="13169" width="9" style="383" customWidth="1"/>
    <col min="13170" max="13170" width="7.85546875" style="383" customWidth="1"/>
    <col min="13171" max="13171" width="12.140625" style="383" customWidth="1"/>
    <col min="13172" max="13172" width="11.85546875" style="383" customWidth="1"/>
    <col min="13173" max="13173" width="3.5703125" style="383" customWidth="1"/>
    <col min="13174" max="13174" width="9" style="383" customWidth="1"/>
    <col min="13175" max="13175" width="8.28515625" style="383" customWidth="1"/>
    <col min="13176" max="13176" width="12.140625" style="383" customWidth="1"/>
    <col min="13177" max="13177" width="12" style="383" customWidth="1"/>
    <col min="13178" max="13178" width="3.5703125" style="383" customWidth="1"/>
    <col min="13179" max="13179" width="8.28515625" style="383" customWidth="1"/>
    <col min="13180" max="13180" width="8.140625" style="383" customWidth="1"/>
    <col min="13181" max="13181" width="12.140625" style="383" customWidth="1"/>
    <col min="13182" max="13182" width="11.5703125" style="383" customWidth="1"/>
    <col min="13183" max="13183" width="3.5703125" style="383" customWidth="1"/>
    <col min="13184" max="13185" width="8.28515625" style="383" customWidth="1"/>
    <col min="13186" max="13186" width="12.140625" style="383" customWidth="1"/>
    <col min="13187" max="13187" width="11.5703125" style="383" customWidth="1"/>
    <col min="13188" max="13188" width="3.5703125" style="383" customWidth="1"/>
    <col min="13189" max="13190" width="8.28515625" style="383" customWidth="1"/>
    <col min="13191" max="13191" width="12.140625" style="383" customWidth="1"/>
    <col min="13192" max="13192" width="11.5703125" style="383" customWidth="1"/>
    <col min="13193" max="13193" width="3.5703125" style="383" customWidth="1"/>
    <col min="13194" max="13194" width="8.28515625" style="383" customWidth="1"/>
    <col min="13195" max="13195" width="8.140625" style="383" customWidth="1"/>
    <col min="13196" max="13196" width="12.140625" style="383" customWidth="1"/>
    <col min="13197" max="13197" width="11.5703125" style="383" customWidth="1"/>
    <col min="13198" max="13198" width="3.5703125" style="383" customWidth="1"/>
    <col min="13199" max="13200" width="8.28515625" style="383" customWidth="1"/>
    <col min="13201" max="13201" width="12.140625" style="383" customWidth="1"/>
    <col min="13202" max="13202" width="11.5703125" style="383" customWidth="1"/>
    <col min="13203" max="13203" width="3.5703125" style="383" customWidth="1"/>
    <col min="13204" max="13204" width="8.28515625" style="383" customWidth="1"/>
    <col min="13205" max="13205" width="7.85546875" style="383" customWidth="1"/>
    <col min="13206" max="13206" width="12.140625" style="383" customWidth="1"/>
    <col min="13207" max="13207" width="11.5703125" style="383" customWidth="1"/>
    <col min="13208" max="13208" width="3.5703125" style="383" customWidth="1"/>
    <col min="13209" max="13209" width="8.28515625" style="383" customWidth="1"/>
    <col min="13210" max="13210" width="8.5703125" style="383" customWidth="1"/>
    <col min="13211" max="13211" width="12.140625" style="383" customWidth="1"/>
    <col min="13212" max="13212" width="11.5703125" style="383" customWidth="1"/>
    <col min="13213" max="13213" width="3.5703125" style="383" customWidth="1"/>
    <col min="13214" max="13214" width="8.28515625" style="383" customWidth="1"/>
    <col min="13215" max="13215" width="8.5703125" style="383" customWidth="1"/>
    <col min="13216" max="13216" width="12.140625" style="383" customWidth="1"/>
    <col min="13217" max="13217" width="11.5703125" style="383" customWidth="1"/>
    <col min="13218" max="13218" width="3.5703125" style="383" customWidth="1"/>
    <col min="13219" max="13219" width="8.28515625" style="383" customWidth="1"/>
    <col min="13220" max="13220" width="8.140625" style="383" customWidth="1"/>
    <col min="13221" max="13221" width="12.140625" style="383" customWidth="1"/>
    <col min="13222" max="13222" width="11.5703125" style="383" customWidth="1"/>
    <col min="13223" max="13223" width="3.5703125" style="383" customWidth="1"/>
    <col min="13224" max="13224" width="8.28515625" style="383" customWidth="1"/>
    <col min="13225" max="13225" width="7.7109375" style="383" customWidth="1"/>
    <col min="13226" max="13226" width="12.140625" style="383" customWidth="1"/>
    <col min="13227" max="13227" width="11.5703125" style="383" customWidth="1"/>
    <col min="13228" max="13228" width="3.5703125" style="383" customWidth="1"/>
    <col min="13229" max="13229" width="8.28515625" style="383" customWidth="1"/>
    <col min="13230" max="13230" width="7.7109375" style="383" customWidth="1"/>
    <col min="13231" max="13231" width="12.140625" style="383" customWidth="1"/>
    <col min="13232" max="13232" width="11.5703125" style="383" customWidth="1"/>
    <col min="13233" max="13233" width="3.5703125" style="383" customWidth="1"/>
    <col min="13234" max="13234" width="8.28515625" style="383" customWidth="1"/>
    <col min="13235" max="13235" width="7.7109375" style="383" customWidth="1"/>
    <col min="13236" max="13236" width="12.140625" style="383" customWidth="1"/>
    <col min="13237" max="13237" width="11.5703125" style="383" customWidth="1"/>
    <col min="13238" max="13238" width="3.5703125" style="383" customWidth="1"/>
    <col min="13239" max="13239" width="8.28515625" style="383" customWidth="1"/>
    <col min="13240" max="13240" width="7.7109375" style="383" customWidth="1"/>
    <col min="13241" max="13241" width="12.140625" style="383" customWidth="1"/>
    <col min="13242" max="13242" width="11.5703125" style="383" customWidth="1"/>
    <col min="13243" max="13243" width="3.5703125" style="383" customWidth="1"/>
    <col min="13244" max="13244" width="8.28515625" style="383" customWidth="1"/>
    <col min="13245" max="13245" width="7.7109375" style="383" customWidth="1"/>
    <col min="13246" max="13246" width="12.140625" style="383" customWidth="1"/>
    <col min="13247" max="13247" width="11.5703125" style="383" customWidth="1"/>
    <col min="13248" max="13248" width="3.5703125" style="383" customWidth="1"/>
    <col min="13249" max="13249" width="8.28515625" style="383" customWidth="1"/>
    <col min="13250" max="13250" width="7.7109375" style="383" customWidth="1"/>
    <col min="13251" max="13251" width="12.140625" style="383" customWidth="1"/>
    <col min="13252" max="13252" width="11.5703125" style="383" customWidth="1"/>
    <col min="13253" max="13253" width="3.5703125" style="383" customWidth="1"/>
    <col min="13254" max="13254" width="8.28515625" style="383" customWidth="1"/>
    <col min="13255" max="13255" width="7.7109375" style="383" customWidth="1"/>
    <col min="13256" max="13256" width="12.140625" style="383" customWidth="1"/>
    <col min="13257" max="13257" width="11.5703125" style="383" customWidth="1"/>
    <col min="13258" max="13258" width="3.5703125" style="383" customWidth="1"/>
    <col min="13259" max="13259" width="8.28515625" style="383" customWidth="1"/>
    <col min="13260" max="13260" width="7.7109375" style="383" customWidth="1"/>
    <col min="13261" max="13261" width="12.140625" style="383" customWidth="1"/>
    <col min="13262" max="13262" width="11.5703125" style="383" customWidth="1"/>
    <col min="13263" max="13263" width="3.5703125" style="383" customWidth="1"/>
    <col min="13264" max="13264" width="8.28515625" style="383" customWidth="1"/>
    <col min="13265" max="13265" width="7.7109375" style="383" customWidth="1"/>
    <col min="13266" max="13266" width="12.140625" style="383" customWidth="1"/>
    <col min="13267" max="13267" width="11.5703125" style="383" customWidth="1"/>
    <col min="13268" max="13268" width="3.5703125" style="383" customWidth="1"/>
    <col min="13269" max="13269" width="8.28515625" style="383" customWidth="1"/>
    <col min="13270" max="13270" width="7.7109375" style="383" customWidth="1"/>
    <col min="13271" max="13271" width="12.140625" style="383" customWidth="1"/>
    <col min="13272" max="13272" width="11.5703125" style="383" customWidth="1"/>
    <col min="13273" max="13273" width="3.5703125" style="383" customWidth="1"/>
    <col min="13274" max="13274" width="8.28515625" style="383" customWidth="1"/>
    <col min="13275" max="13275" width="7.7109375" style="383" customWidth="1"/>
    <col min="13276" max="13276" width="12.140625" style="383" customWidth="1"/>
    <col min="13277" max="13277" width="11.5703125" style="383" customWidth="1"/>
    <col min="13278" max="13278" width="3.5703125" style="383" customWidth="1"/>
    <col min="13279" max="13279" width="8.28515625" style="383" customWidth="1"/>
    <col min="13280" max="13280" width="7.7109375" style="383" customWidth="1"/>
    <col min="13281" max="13281" width="12.140625" style="383" customWidth="1"/>
    <col min="13282" max="13282" width="11.5703125" style="383" customWidth="1"/>
    <col min="13283" max="13283" width="3.5703125" style="383" customWidth="1"/>
    <col min="13284" max="13284" width="8.28515625" style="383" customWidth="1"/>
    <col min="13285" max="13285" width="7.7109375" style="383" customWidth="1"/>
    <col min="13286" max="13286" width="12.140625" style="383" customWidth="1"/>
    <col min="13287" max="13287" width="11.5703125" style="383" customWidth="1"/>
    <col min="13288" max="13288" width="3.5703125" style="383" customWidth="1"/>
    <col min="13289" max="13289" width="8.28515625" style="383" customWidth="1"/>
    <col min="13290" max="13290" width="7.7109375" style="383" customWidth="1"/>
    <col min="13291" max="13291" width="12.140625" style="383" customWidth="1"/>
    <col min="13292" max="13292" width="11.5703125" style="383" customWidth="1"/>
    <col min="13293" max="13293" width="3.5703125" style="383" customWidth="1"/>
    <col min="13294" max="13294" width="8.28515625" style="383" customWidth="1"/>
    <col min="13295" max="13295" width="7.7109375" style="383" customWidth="1"/>
    <col min="13296" max="13296" width="12.140625" style="383" customWidth="1"/>
    <col min="13297" max="13297" width="11.5703125" style="383" customWidth="1"/>
    <col min="13298" max="13298" width="3.5703125" style="383" customWidth="1"/>
    <col min="13299" max="13299" width="8.28515625" style="383" customWidth="1"/>
    <col min="13300" max="13300" width="7.7109375" style="383" customWidth="1"/>
    <col min="13301" max="13301" width="12.140625" style="383" customWidth="1"/>
    <col min="13302" max="13302" width="11.5703125" style="383" customWidth="1"/>
    <col min="13303" max="13303" width="3.5703125" style="383" customWidth="1"/>
    <col min="13304" max="13304" width="8.28515625" style="383" customWidth="1"/>
    <col min="13305" max="13305" width="7.7109375" style="383" customWidth="1"/>
    <col min="13306" max="13306" width="12.140625" style="383" customWidth="1"/>
    <col min="13307" max="13307" width="11.5703125" style="383" customWidth="1"/>
    <col min="13308" max="13311" width="11.42578125" style="383"/>
    <col min="13312" max="13312" width="0" style="383" hidden="1" customWidth="1"/>
    <col min="13313" max="13313" width="6.140625" style="383" customWidth="1"/>
    <col min="13314" max="13314" width="4.7109375" style="383" customWidth="1"/>
    <col min="13315" max="13316" width="6.5703125" style="383" customWidth="1"/>
    <col min="13317" max="13317" width="5.28515625" style="383" customWidth="1"/>
    <col min="13318" max="13319" width="7.7109375" style="383" customWidth="1"/>
    <col min="13320" max="13320" width="11.5703125" style="383" customWidth="1"/>
    <col min="13321" max="13321" width="6.85546875" style="383" customWidth="1"/>
    <col min="13322" max="13322" width="54.5703125" style="383" customWidth="1"/>
    <col min="13323" max="13323" width="7.140625" style="383" customWidth="1"/>
    <col min="13324" max="13325" width="7" style="383" customWidth="1"/>
    <col min="13326" max="13326" width="7.5703125" style="383" customWidth="1"/>
    <col min="13327" max="13327" width="7.85546875" style="383" customWidth="1"/>
    <col min="13328" max="13328" width="18" style="383" customWidth="1"/>
    <col min="13329" max="13329" width="4.140625" style="383" customWidth="1"/>
    <col min="13330" max="13330" width="8.85546875" style="383" customWidth="1"/>
    <col min="13331" max="13331" width="10.28515625" style="383" customWidth="1"/>
    <col min="13332" max="13332" width="12" style="383" customWidth="1"/>
    <col min="13333" max="13333" width="10.85546875" style="383" customWidth="1"/>
    <col min="13334" max="13334" width="4.140625" style="383" customWidth="1"/>
    <col min="13335" max="13335" width="8.42578125" style="383" customWidth="1"/>
    <col min="13336" max="13336" width="8.140625" style="383" customWidth="1"/>
    <col min="13337" max="13337" width="12" style="383" customWidth="1"/>
    <col min="13338" max="13338" width="11.42578125" style="383"/>
    <col min="13339" max="13339" width="4.28515625" style="383" customWidth="1"/>
    <col min="13340" max="13340" width="7.28515625" style="383" bestFit="1" customWidth="1"/>
    <col min="13341" max="13341" width="9.28515625" style="383" bestFit="1" customWidth="1"/>
    <col min="13342" max="13343" width="11.7109375" style="383" customWidth="1"/>
    <col min="13344" max="13344" width="4.140625" style="383" customWidth="1"/>
    <col min="13345" max="13345" width="7.28515625" style="383" bestFit="1" customWidth="1"/>
    <col min="13346" max="13346" width="9.28515625" style="383" customWidth="1"/>
    <col min="13347" max="13348" width="12" style="383" customWidth="1"/>
    <col min="13349" max="13349" width="4.140625" style="383" customWidth="1"/>
    <col min="13350" max="13351" width="8.28515625" style="383" customWidth="1"/>
    <col min="13352" max="13352" width="12" style="383" customWidth="1"/>
    <col min="13353" max="13353" width="11.42578125" style="383"/>
    <col min="13354" max="13354" width="4.140625" style="383" customWidth="1"/>
    <col min="13355" max="13355" width="8.42578125" style="383" customWidth="1"/>
    <col min="13356" max="13356" width="8.140625" style="383" customWidth="1"/>
    <col min="13357" max="13357" width="12" style="383" customWidth="1"/>
    <col min="13358" max="13358" width="11.42578125" style="383"/>
    <col min="13359" max="13359" width="4" style="383" customWidth="1"/>
    <col min="13360" max="13360" width="8.85546875" style="383" customWidth="1"/>
    <col min="13361" max="13361" width="8.140625" style="383" customWidth="1"/>
    <col min="13362" max="13362" width="12.140625" style="383" customWidth="1"/>
    <col min="13363" max="13363" width="11.28515625" style="383" customWidth="1"/>
    <col min="13364" max="13364" width="4.28515625" style="383" customWidth="1"/>
    <col min="13365" max="13365" width="8.5703125" style="383" customWidth="1"/>
    <col min="13366" max="13366" width="8" style="383" customWidth="1"/>
    <col min="13367" max="13367" width="11.85546875" style="383" customWidth="1"/>
    <col min="13368" max="13368" width="10.5703125" style="383" customWidth="1"/>
    <col min="13369" max="13369" width="4" style="383" customWidth="1"/>
    <col min="13370" max="13370" width="8.85546875" style="383" bestFit="1" customWidth="1"/>
    <col min="13371" max="13371" width="8.140625" style="383" customWidth="1"/>
    <col min="13372" max="13372" width="12" style="383" customWidth="1"/>
    <col min="13373" max="13373" width="10.5703125" style="383" customWidth="1"/>
    <col min="13374" max="13374" width="3.5703125" style="383" customWidth="1"/>
    <col min="13375" max="13375" width="8.28515625" style="383" customWidth="1"/>
    <col min="13376" max="13376" width="8.7109375" style="383" customWidth="1"/>
    <col min="13377" max="13377" width="12.140625" style="383" customWidth="1"/>
    <col min="13378" max="13378" width="11" style="383" customWidth="1"/>
    <col min="13379" max="13379" width="3.5703125" style="383" customWidth="1"/>
    <col min="13380" max="13380" width="8.5703125" style="383" customWidth="1"/>
    <col min="13381" max="13381" width="7.85546875" style="383" customWidth="1"/>
    <col min="13382" max="13382" width="12.140625" style="383" customWidth="1"/>
    <col min="13383" max="13383" width="11.85546875" style="383" customWidth="1"/>
    <col min="13384" max="13384" width="3.5703125" style="383" customWidth="1"/>
    <col min="13385" max="13385" width="8.42578125" style="383" customWidth="1"/>
    <col min="13386" max="13386" width="7.85546875" style="383" customWidth="1"/>
    <col min="13387" max="13387" width="12.140625" style="383" customWidth="1"/>
    <col min="13388" max="13388" width="12" style="383" customWidth="1"/>
    <col min="13389" max="13389" width="3.5703125" style="383" customWidth="1"/>
    <col min="13390" max="13390" width="8.42578125" style="383" customWidth="1"/>
    <col min="13391" max="13391" width="9" style="383" customWidth="1"/>
    <col min="13392" max="13392" width="12.140625" style="383" customWidth="1"/>
    <col min="13393" max="13393" width="11.85546875" style="383" customWidth="1"/>
    <col min="13394" max="13394" width="3.5703125" style="383" customWidth="1"/>
    <col min="13395" max="13395" width="9" style="383" customWidth="1"/>
    <col min="13396" max="13396" width="8.140625" style="383" customWidth="1"/>
    <col min="13397" max="13397" width="12.140625" style="383" customWidth="1"/>
    <col min="13398" max="13398" width="11.5703125" style="383" customWidth="1"/>
    <col min="13399" max="13399" width="3.5703125" style="383" customWidth="1"/>
    <col min="13400" max="13400" width="8.42578125" style="383" customWidth="1"/>
    <col min="13401" max="13401" width="8.5703125" style="383" customWidth="1"/>
    <col min="13402" max="13402" width="12.140625" style="383" customWidth="1"/>
    <col min="13403" max="13403" width="12.42578125" style="383" customWidth="1"/>
    <col min="13404" max="13404" width="3.5703125" style="383" customWidth="1"/>
    <col min="13405" max="13405" width="8" style="383" customWidth="1"/>
    <col min="13406" max="13406" width="8.140625" style="383" customWidth="1"/>
    <col min="13407" max="13407" width="12.140625" style="383" customWidth="1"/>
    <col min="13408" max="13408" width="11.5703125" style="383" customWidth="1"/>
    <col min="13409" max="13409" width="3.5703125" style="383" customWidth="1"/>
    <col min="13410" max="13410" width="8.85546875" style="383" customWidth="1"/>
    <col min="13411" max="13411" width="8.140625" style="383" customWidth="1"/>
    <col min="13412" max="13412" width="12.140625" style="383" customWidth="1"/>
    <col min="13413" max="13413" width="11.5703125" style="383" customWidth="1"/>
    <col min="13414" max="13414" width="3.5703125" style="383" customWidth="1"/>
    <col min="13415" max="13415" width="9.140625" style="383" customWidth="1"/>
    <col min="13416" max="13416" width="8.5703125" style="383" customWidth="1"/>
    <col min="13417" max="13417" width="12.140625" style="383" customWidth="1"/>
    <col min="13418" max="13418" width="11.42578125" style="383"/>
    <col min="13419" max="13419" width="3.5703125" style="383" customWidth="1"/>
    <col min="13420" max="13420" width="9.140625" style="383" customWidth="1"/>
    <col min="13421" max="13421" width="8.28515625" style="383" customWidth="1"/>
    <col min="13422" max="13422" width="12.140625" style="383" customWidth="1"/>
    <col min="13423" max="13423" width="12.28515625" style="383" customWidth="1"/>
    <col min="13424" max="13424" width="3.5703125" style="383" customWidth="1"/>
    <col min="13425" max="13425" width="9" style="383" customWidth="1"/>
    <col min="13426" max="13426" width="7.85546875" style="383" customWidth="1"/>
    <col min="13427" max="13427" width="12.140625" style="383" customWidth="1"/>
    <col min="13428" max="13428" width="11.85546875" style="383" customWidth="1"/>
    <col min="13429" max="13429" width="3.5703125" style="383" customWidth="1"/>
    <col min="13430" max="13430" width="9" style="383" customWidth="1"/>
    <col min="13431" max="13431" width="8.28515625" style="383" customWidth="1"/>
    <col min="13432" max="13432" width="12.140625" style="383" customWidth="1"/>
    <col min="13433" max="13433" width="12" style="383" customWidth="1"/>
    <col min="13434" max="13434" width="3.5703125" style="383" customWidth="1"/>
    <col min="13435" max="13435" width="8.28515625" style="383" customWidth="1"/>
    <col min="13436" max="13436" width="8.140625" style="383" customWidth="1"/>
    <col min="13437" max="13437" width="12.140625" style="383" customWidth="1"/>
    <col min="13438" max="13438" width="11.5703125" style="383" customWidth="1"/>
    <col min="13439" max="13439" width="3.5703125" style="383" customWidth="1"/>
    <col min="13440" max="13441" width="8.28515625" style="383" customWidth="1"/>
    <col min="13442" max="13442" width="12.140625" style="383" customWidth="1"/>
    <col min="13443" max="13443" width="11.5703125" style="383" customWidth="1"/>
    <col min="13444" max="13444" width="3.5703125" style="383" customWidth="1"/>
    <col min="13445" max="13446" width="8.28515625" style="383" customWidth="1"/>
    <col min="13447" max="13447" width="12.140625" style="383" customWidth="1"/>
    <col min="13448" max="13448" width="11.5703125" style="383" customWidth="1"/>
    <col min="13449" max="13449" width="3.5703125" style="383" customWidth="1"/>
    <col min="13450" max="13450" width="8.28515625" style="383" customWidth="1"/>
    <col min="13451" max="13451" width="8.140625" style="383" customWidth="1"/>
    <col min="13452" max="13452" width="12.140625" style="383" customWidth="1"/>
    <col min="13453" max="13453" width="11.5703125" style="383" customWidth="1"/>
    <col min="13454" max="13454" width="3.5703125" style="383" customWidth="1"/>
    <col min="13455" max="13456" width="8.28515625" style="383" customWidth="1"/>
    <col min="13457" max="13457" width="12.140625" style="383" customWidth="1"/>
    <col min="13458" max="13458" width="11.5703125" style="383" customWidth="1"/>
    <col min="13459" max="13459" width="3.5703125" style="383" customWidth="1"/>
    <col min="13460" max="13460" width="8.28515625" style="383" customWidth="1"/>
    <col min="13461" max="13461" width="7.85546875" style="383" customWidth="1"/>
    <col min="13462" max="13462" width="12.140625" style="383" customWidth="1"/>
    <col min="13463" max="13463" width="11.5703125" style="383" customWidth="1"/>
    <col min="13464" max="13464" width="3.5703125" style="383" customWidth="1"/>
    <col min="13465" max="13465" width="8.28515625" style="383" customWidth="1"/>
    <col min="13466" max="13466" width="8.5703125" style="383" customWidth="1"/>
    <col min="13467" max="13467" width="12.140625" style="383" customWidth="1"/>
    <col min="13468" max="13468" width="11.5703125" style="383" customWidth="1"/>
    <col min="13469" max="13469" width="3.5703125" style="383" customWidth="1"/>
    <col min="13470" max="13470" width="8.28515625" style="383" customWidth="1"/>
    <col min="13471" max="13471" width="8.5703125" style="383" customWidth="1"/>
    <col min="13472" max="13472" width="12.140625" style="383" customWidth="1"/>
    <col min="13473" max="13473" width="11.5703125" style="383" customWidth="1"/>
    <col min="13474" max="13474" width="3.5703125" style="383" customWidth="1"/>
    <col min="13475" max="13475" width="8.28515625" style="383" customWidth="1"/>
    <col min="13476" max="13476" width="8.140625" style="383" customWidth="1"/>
    <col min="13477" max="13477" width="12.140625" style="383" customWidth="1"/>
    <col min="13478" max="13478" width="11.5703125" style="383" customWidth="1"/>
    <col min="13479" max="13479" width="3.5703125" style="383" customWidth="1"/>
    <col min="13480" max="13480" width="8.28515625" style="383" customWidth="1"/>
    <col min="13481" max="13481" width="7.7109375" style="383" customWidth="1"/>
    <col min="13482" max="13482" width="12.140625" style="383" customWidth="1"/>
    <col min="13483" max="13483" width="11.5703125" style="383" customWidth="1"/>
    <col min="13484" max="13484" width="3.5703125" style="383" customWidth="1"/>
    <col min="13485" max="13485" width="8.28515625" style="383" customWidth="1"/>
    <col min="13486" max="13486" width="7.7109375" style="383" customWidth="1"/>
    <col min="13487" max="13487" width="12.140625" style="383" customWidth="1"/>
    <col min="13488" max="13488" width="11.5703125" style="383" customWidth="1"/>
    <col min="13489" max="13489" width="3.5703125" style="383" customWidth="1"/>
    <col min="13490" max="13490" width="8.28515625" style="383" customWidth="1"/>
    <col min="13491" max="13491" width="7.7109375" style="383" customWidth="1"/>
    <col min="13492" max="13492" width="12.140625" style="383" customWidth="1"/>
    <col min="13493" max="13493" width="11.5703125" style="383" customWidth="1"/>
    <col min="13494" max="13494" width="3.5703125" style="383" customWidth="1"/>
    <col min="13495" max="13495" width="8.28515625" style="383" customWidth="1"/>
    <col min="13496" max="13496" width="7.7109375" style="383" customWidth="1"/>
    <col min="13497" max="13497" width="12.140625" style="383" customWidth="1"/>
    <col min="13498" max="13498" width="11.5703125" style="383" customWidth="1"/>
    <col min="13499" max="13499" width="3.5703125" style="383" customWidth="1"/>
    <col min="13500" max="13500" width="8.28515625" style="383" customWidth="1"/>
    <col min="13501" max="13501" width="7.7109375" style="383" customWidth="1"/>
    <col min="13502" max="13502" width="12.140625" style="383" customWidth="1"/>
    <col min="13503" max="13503" width="11.5703125" style="383" customWidth="1"/>
    <col min="13504" max="13504" width="3.5703125" style="383" customWidth="1"/>
    <col min="13505" max="13505" width="8.28515625" style="383" customWidth="1"/>
    <col min="13506" max="13506" width="7.7109375" style="383" customWidth="1"/>
    <col min="13507" max="13507" width="12.140625" style="383" customWidth="1"/>
    <col min="13508" max="13508" width="11.5703125" style="383" customWidth="1"/>
    <col min="13509" max="13509" width="3.5703125" style="383" customWidth="1"/>
    <col min="13510" max="13510" width="8.28515625" style="383" customWidth="1"/>
    <col min="13511" max="13511" width="7.7109375" style="383" customWidth="1"/>
    <col min="13512" max="13512" width="12.140625" style="383" customWidth="1"/>
    <col min="13513" max="13513" width="11.5703125" style="383" customWidth="1"/>
    <col min="13514" max="13514" width="3.5703125" style="383" customWidth="1"/>
    <col min="13515" max="13515" width="8.28515625" style="383" customWidth="1"/>
    <col min="13516" max="13516" width="7.7109375" style="383" customWidth="1"/>
    <col min="13517" max="13517" width="12.140625" style="383" customWidth="1"/>
    <col min="13518" max="13518" width="11.5703125" style="383" customWidth="1"/>
    <col min="13519" max="13519" width="3.5703125" style="383" customWidth="1"/>
    <col min="13520" max="13520" width="8.28515625" style="383" customWidth="1"/>
    <col min="13521" max="13521" width="7.7109375" style="383" customWidth="1"/>
    <col min="13522" max="13522" width="12.140625" style="383" customWidth="1"/>
    <col min="13523" max="13523" width="11.5703125" style="383" customWidth="1"/>
    <col min="13524" max="13524" width="3.5703125" style="383" customWidth="1"/>
    <col min="13525" max="13525" width="8.28515625" style="383" customWidth="1"/>
    <col min="13526" max="13526" width="7.7109375" style="383" customWidth="1"/>
    <col min="13527" max="13527" width="12.140625" style="383" customWidth="1"/>
    <col min="13528" max="13528" width="11.5703125" style="383" customWidth="1"/>
    <col min="13529" max="13529" width="3.5703125" style="383" customWidth="1"/>
    <col min="13530" max="13530" width="8.28515625" style="383" customWidth="1"/>
    <col min="13531" max="13531" width="7.7109375" style="383" customWidth="1"/>
    <col min="13532" max="13532" width="12.140625" style="383" customWidth="1"/>
    <col min="13533" max="13533" width="11.5703125" style="383" customWidth="1"/>
    <col min="13534" max="13534" width="3.5703125" style="383" customWidth="1"/>
    <col min="13535" max="13535" width="8.28515625" style="383" customWidth="1"/>
    <col min="13536" max="13536" width="7.7109375" style="383" customWidth="1"/>
    <col min="13537" max="13537" width="12.140625" style="383" customWidth="1"/>
    <col min="13538" max="13538" width="11.5703125" style="383" customWidth="1"/>
    <col min="13539" max="13539" width="3.5703125" style="383" customWidth="1"/>
    <col min="13540" max="13540" width="8.28515625" style="383" customWidth="1"/>
    <col min="13541" max="13541" width="7.7109375" style="383" customWidth="1"/>
    <col min="13542" max="13542" width="12.140625" style="383" customWidth="1"/>
    <col min="13543" max="13543" width="11.5703125" style="383" customWidth="1"/>
    <col min="13544" max="13544" width="3.5703125" style="383" customWidth="1"/>
    <col min="13545" max="13545" width="8.28515625" style="383" customWidth="1"/>
    <col min="13546" max="13546" width="7.7109375" style="383" customWidth="1"/>
    <col min="13547" max="13547" width="12.140625" style="383" customWidth="1"/>
    <col min="13548" max="13548" width="11.5703125" style="383" customWidth="1"/>
    <col min="13549" max="13549" width="3.5703125" style="383" customWidth="1"/>
    <col min="13550" max="13550" width="8.28515625" style="383" customWidth="1"/>
    <col min="13551" max="13551" width="7.7109375" style="383" customWidth="1"/>
    <col min="13552" max="13552" width="12.140625" style="383" customWidth="1"/>
    <col min="13553" max="13553" width="11.5703125" style="383" customWidth="1"/>
    <col min="13554" max="13554" width="3.5703125" style="383" customWidth="1"/>
    <col min="13555" max="13555" width="8.28515625" style="383" customWidth="1"/>
    <col min="13556" max="13556" width="7.7109375" style="383" customWidth="1"/>
    <col min="13557" max="13557" width="12.140625" style="383" customWidth="1"/>
    <col min="13558" max="13558" width="11.5703125" style="383" customWidth="1"/>
    <col min="13559" max="13559" width="3.5703125" style="383" customWidth="1"/>
    <col min="13560" max="13560" width="8.28515625" style="383" customWidth="1"/>
    <col min="13561" max="13561" width="7.7109375" style="383" customWidth="1"/>
    <col min="13562" max="13562" width="12.140625" style="383" customWidth="1"/>
    <col min="13563" max="13563" width="11.5703125" style="383" customWidth="1"/>
    <col min="13564" max="13567" width="11.42578125" style="383"/>
    <col min="13568" max="13568" width="0" style="383" hidden="1" customWidth="1"/>
    <col min="13569" max="13569" width="6.140625" style="383" customWidth="1"/>
    <col min="13570" max="13570" width="4.7109375" style="383" customWidth="1"/>
    <col min="13571" max="13572" width="6.5703125" style="383" customWidth="1"/>
    <col min="13573" max="13573" width="5.28515625" style="383" customWidth="1"/>
    <col min="13574" max="13575" width="7.7109375" style="383" customWidth="1"/>
    <col min="13576" max="13576" width="11.5703125" style="383" customWidth="1"/>
    <col min="13577" max="13577" width="6.85546875" style="383" customWidth="1"/>
    <col min="13578" max="13578" width="54.5703125" style="383" customWidth="1"/>
    <col min="13579" max="13579" width="7.140625" style="383" customWidth="1"/>
    <col min="13580" max="13581" width="7" style="383" customWidth="1"/>
    <col min="13582" max="13582" width="7.5703125" style="383" customWidth="1"/>
    <col min="13583" max="13583" width="7.85546875" style="383" customWidth="1"/>
    <col min="13584" max="13584" width="18" style="383" customWidth="1"/>
    <col min="13585" max="13585" width="4.140625" style="383" customWidth="1"/>
    <col min="13586" max="13586" width="8.85546875" style="383" customWidth="1"/>
    <col min="13587" max="13587" width="10.28515625" style="383" customWidth="1"/>
    <col min="13588" max="13588" width="12" style="383" customWidth="1"/>
    <col min="13589" max="13589" width="10.85546875" style="383" customWidth="1"/>
    <col min="13590" max="13590" width="4.140625" style="383" customWidth="1"/>
    <col min="13591" max="13591" width="8.42578125" style="383" customWidth="1"/>
    <col min="13592" max="13592" width="8.140625" style="383" customWidth="1"/>
    <col min="13593" max="13593" width="12" style="383" customWidth="1"/>
    <col min="13594" max="13594" width="11.42578125" style="383"/>
    <col min="13595" max="13595" width="4.28515625" style="383" customWidth="1"/>
    <col min="13596" max="13596" width="7.28515625" style="383" bestFit="1" customWidth="1"/>
    <col min="13597" max="13597" width="9.28515625" style="383" bestFit="1" customWidth="1"/>
    <col min="13598" max="13599" width="11.7109375" style="383" customWidth="1"/>
    <col min="13600" max="13600" width="4.140625" style="383" customWidth="1"/>
    <col min="13601" max="13601" width="7.28515625" style="383" bestFit="1" customWidth="1"/>
    <col min="13602" max="13602" width="9.28515625" style="383" customWidth="1"/>
    <col min="13603" max="13604" width="12" style="383" customWidth="1"/>
    <col min="13605" max="13605" width="4.140625" style="383" customWidth="1"/>
    <col min="13606" max="13607" width="8.28515625" style="383" customWidth="1"/>
    <col min="13608" max="13608" width="12" style="383" customWidth="1"/>
    <col min="13609" max="13609" width="11.42578125" style="383"/>
    <col min="13610" max="13610" width="4.140625" style="383" customWidth="1"/>
    <col min="13611" max="13611" width="8.42578125" style="383" customWidth="1"/>
    <col min="13612" max="13612" width="8.140625" style="383" customWidth="1"/>
    <col min="13613" max="13613" width="12" style="383" customWidth="1"/>
    <col min="13614" max="13614" width="11.42578125" style="383"/>
    <col min="13615" max="13615" width="4" style="383" customWidth="1"/>
    <col min="13616" max="13616" width="8.85546875" style="383" customWidth="1"/>
    <col min="13617" max="13617" width="8.140625" style="383" customWidth="1"/>
    <col min="13618" max="13618" width="12.140625" style="383" customWidth="1"/>
    <col min="13619" max="13619" width="11.28515625" style="383" customWidth="1"/>
    <col min="13620" max="13620" width="4.28515625" style="383" customWidth="1"/>
    <col min="13621" max="13621" width="8.5703125" style="383" customWidth="1"/>
    <col min="13622" max="13622" width="8" style="383" customWidth="1"/>
    <col min="13623" max="13623" width="11.85546875" style="383" customWidth="1"/>
    <col min="13624" max="13624" width="10.5703125" style="383" customWidth="1"/>
    <col min="13625" max="13625" width="4" style="383" customWidth="1"/>
    <col min="13626" max="13626" width="8.85546875" style="383" bestFit="1" customWidth="1"/>
    <col min="13627" max="13627" width="8.140625" style="383" customWidth="1"/>
    <col min="13628" max="13628" width="12" style="383" customWidth="1"/>
    <col min="13629" max="13629" width="10.5703125" style="383" customWidth="1"/>
    <col min="13630" max="13630" width="3.5703125" style="383" customWidth="1"/>
    <col min="13631" max="13631" width="8.28515625" style="383" customWidth="1"/>
    <col min="13632" max="13632" width="8.7109375" style="383" customWidth="1"/>
    <col min="13633" max="13633" width="12.140625" style="383" customWidth="1"/>
    <col min="13634" max="13634" width="11" style="383" customWidth="1"/>
    <col min="13635" max="13635" width="3.5703125" style="383" customWidth="1"/>
    <col min="13636" max="13636" width="8.5703125" style="383" customWidth="1"/>
    <col min="13637" max="13637" width="7.85546875" style="383" customWidth="1"/>
    <col min="13638" max="13638" width="12.140625" style="383" customWidth="1"/>
    <col min="13639" max="13639" width="11.85546875" style="383" customWidth="1"/>
    <col min="13640" max="13640" width="3.5703125" style="383" customWidth="1"/>
    <col min="13641" max="13641" width="8.42578125" style="383" customWidth="1"/>
    <col min="13642" max="13642" width="7.85546875" style="383" customWidth="1"/>
    <col min="13643" max="13643" width="12.140625" style="383" customWidth="1"/>
    <col min="13644" max="13644" width="12" style="383" customWidth="1"/>
    <col min="13645" max="13645" width="3.5703125" style="383" customWidth="1"/>
    <col min="13646" max="13646" width="8.42578125" style="383" customWidth="1"/>
    <col min="13647" max="13647" width="9" style="383" customWidth="1"/>
    <col min="13648" max="13648" width="12.140625" style="383" customWidth="1"/>
    <col min="13649" max="13649" width="11.85546875" style="383" customWidth="1"/>
    <col min="13650" max="13650" width="3.5703125" style="383" customWidth="1"/>
    <col min="13651" max="13651" width="9" style="383" customWidth="1"/>
    <col min="13652" max="13652" width="8.140625" style="383" customWidth="1"/>
    <col min="13653" max="13653" width="12.140625" style="383" customWidth="1"/>
    <col min="13654" max="13654" width="11.5703125" style="383" customWidth="1"/>
    <col min="13655" max="13655" width="3.5703125" style="383" customWidth="1"/>
    <col min="13656" max="13656" width="8.42578125" style="383" customWidth="1"/>
    <col min="13657" max="13657" width="8.5703125" style="383" customWidth="1"/>
    <col min="13658" max="13658" width="12.140625" style="383" customWidth="1"/>
    <col min="13659" max="13659" width="12.42578125" style="383" customWidth="1"/>
    <col min="13660" max="13660" width="3.5703125" style="383" customWidth="1"/>
    <col min="13661" max="13661" width="8" style="383" customWidth="1"/>
    <col min="13662" max="13662" width="8.140625" style="383" customWidth="1"/>
    <col min="13663" max="13663" width="12.140625" style="383" customWidth="1"/>
    <col min="13664" max="13664" width="11.5703125" style="383" customWidth="1"/>
    <col min="13665" max="13665" width="3.5703125" style="383" customWidth="1"/>
    <col min="13666" max="13666" width="8.85546875" style="383" customWidth="1"/>
    <col min="13667" max="13667" width="8.140625" style="383" customWidth="1"/>
    <col min="13668" max="13668" width="12.140625" style="383" customWidth="1"/>
    <col min="13669" max="13669" width="11.5703125" style="383" customWidth="1"/>
    <col min="13670" max="13670" width="3.5703125" style="383" customWidth="1"/>
    <col min="13671" max="13671" width="9.140625" style="383" customWidth="1"/>
    <col min="13672" max="13672" width="8.5703125" style="383" customWidth="1"/>
    <col min="13673" max="13673" width="12.140625" style="383" customWidth="1"/>
    <col min="13674" max="13674" width="11.42578125" style="383"/>
    <col min="13675" max="13675" width="3.5703125" style="383" customWidth="1"/>
    <col min="13676" max="13676" width="9.140625" style="383" customWidth="1"/>
    <col min="13677" max="13677" width="8.28515625" style="383" customWidth="1"/>
    <col min="13678" max="13678" width="12.140625" style="383" customWidth="1"/>
    <col min="13679" max="13679" width="12.28515625" style="383" customWidth="1"/>
    <col min="13680" max="13680" width="3.5703125" style="383" customWidth="1"/>
    <col min="13681" max="13681" width="9" style="383" customWidth="1"/>
    <col min="13682" max="13682" width="7.85546875" style="383" customWidth="1"/>
    <col min="13683" max="13683" width="12.140625" style="383" customWidth="1"/>
    <col min="13684" max="13684" width="11.85546875" style="383" customWidth="1"/>
    <col min="13685" max="13685" width="3.5703125" style="383" customWidth="1"/>
    <col min="13686" max="13686" width="9" style="383" customWidth="1"/>
    <col min="13687" max="13687" width="8.28515625" style="383" customWidth="1"/>
    <col min="13688" max="13688" width="12.140625" style="383" customWidth="1"/>
    <col min="13689" max="13689" width="12" style="383" customWidth="1"/>
    <col min="13690" max="13690" width="3.5703125" style="383" customWidth="1"/>
    <col min="13691" max="13691" width="8.28515625" style="383" customWidth="1"/>
    <col min="13692" max="13692" width="8.140625" style="383" customWidth="1"/>
    <col min="13693" max="13693" width="12.140625" style="383" customWidth="1"/>
    <col min="13694" max="13694" width="11.5703125" style="383" customWidth="1"/>
    <col min="13695" max="13695" width="3.5703125" style="383" customWidth="1"/>
    <col min="13696" max="13697" width="8.28515625" style="383" customWidth="1"/>
    <col min="13698" max="13698" width="12.140625" style="383" customWidth="1"/>
    <col min="13699" max="13699" width="11.5703125" style="383" customWidth="1"/>
    <col min="13700" max="13700" width="3.5703125" style="383" customWidth="1"/>
    <col min="13701" max="13702" width="8.28515625" style="383" customWidth="1"/>
    <col min="13703" max="13703" width="12.140625" style="383" customWidth="1"/>
    <col min="13704" max="13704" width="11.5703125" style="383" customWidth="1"/>
    <col min="13705" max="13705" width="3.5703125" style="383" customWidth="1"/>
    <col min="13706" max="13706" width="8.28515625" style="383" customWidth="1"/>
    <col min="13707" max="13707" width="8.140625" style="383" customWidth="1"/>
    <col min="13708" max="13708" width="12.140625" style="383" customWidth="1"/>
    <col min="13709" max="13709" width="11.5703125" style="383" customWidth="1"/>
    <col min="13710" max="13710" width="3.5703125" style="383" customWidth="1"/>
    <col min="13711" max="13712" width="8.28515625" style="383" customWidth="1"/>
    <col min="13713" max="13713" width="12.140625" style="383" customWidth="1"/>
    <col min="13714" max="13714" width="11.5703125" style="383" customWidth="1"/>
    <col min="13715" max="13715" width="3.5703125" style="383" customWidth="1"/>
    <col min="13716" max="13716" width="8.28515625" style="383" customWidth="1"/>
    <col min="13717" max="13717" width="7.85546875" style="383" customWidth="1"/>
    <col min="13718" max="13718" width="12.140625" style="383" customWidth="1"/>
    <col min="13719" max="13719" width="11.5703125" style="383" customWidth="1"/>
    <col min="13720" max="13720" width="3.5703125" style="383" customWidth="1"/>
    <col min="13721" max="13721" width="8.28515625" style="383" customWidth="1"/>
    <col min="13722" max="13722" width="8.5703125" style="383" customWidth="1"/>
    <col min="13723" max="13723" width="12.140625" style="383" customWidth="1"/>
    <col min="13724" max="13724" width="11.5703125" style="383" customWidth="1"/>
    <col min="13725" max="13725" width="3.5703125" style="383" customWidth="1"/>
    <col min="13726" max="13726" width="8.28515625" style="383" customWidth="1"/>
    <col min="13727" max="13727" width="8.5703125" style="383" customWidth="1"/>
    <col min="13728" max="13728" width="12.140625" style="383" customWidth="1"/>
    <col min="13729" max="13729" width="11.5703125" style="383" customWidth="1"/>
    <col min="13730" max="13730" width="3.5703125" style="383" customWidth="1"/>
    <col min="13731" max="13731" width="8.28515625" style="383" customWidth="1"/>
    <col min="13732" max="13732" width="8.140625" style="383" customWidth="1"/>
    <col min="13733" max="13733" width="12.140625" style="383" customWidth="1"/>
    <col min="13734" max="13734" width="11.5703125" style="383" customWidth="1"/>
    <col min="13735" max="13735" width="3.5703125" style="383" customWidth="1"/>
    <col min="13736" max="13736" width="8.28515625" style="383" customWidth="1"/>
    <col min="13737" max="13737" width="7.7109375" style="383" customWidth="1"/>
    <col min="13738" max="13738" width="12.140625" style="383" customWidth="1"/>
    <col min="13739" max="13739" width="11.5703125" style="383" customWidth="1"/>
    <col min="13740" max="13740" width="3.5703125" style="383" customWidth="1"/>
    <col min="13741" max="13741" width="8.28515625" style="383" customWidth="1"/>
    <col min="13742" max="13742" width="7.7109375" style="383" customWidth="1"/>
    <col min="13743" max="13743" width="12.140625" style="383" customWidth="1"/>
    <col min="13744" max="13744" width="11.5703125" style="383" customWidth="1"/>
    <col min="13745" max="13745" width="3.5703125" style="383" customWidth="1"/>
    <col min="13746" max="13746" width="8.28515625" style="383" customWidth="1"/>
    <col min="13747" max="13747" width="7.7109375" style="383" customWidth="1"/>
    <col min="13748" max="13748" width="12.140625" style="383" customWidth="1"/>
    <col min="13749" max="13749" width="11.5703125" style="383" customWidth="1"/>
    <col min="13750" max="13750" width="3.5703125" style="383" customWidth="1"/>
    <col min="13751" max="13751" width="8.28515625" style="383" customWidth="1"/>
    <col min="13752" max="13752" width="7.7109375" style="383" customWidth="1"/>
    <col min="13753" max="13753" width="12.140625" style="383" customWidth="1"/>
    <col min="13754" max="13754" width="11.5703125" style="383" customWidth="1"/>
    <col min="13755" max="13755" width="3.5703125" style="383" customWidth="1"/>
    <col min="13756" max="13756" width="8.28515625" style="383" customWidth="1"/>
    <col min="13757" max="13757" width="7.7109375" style="383" customWidth="1"/>
    <col min="13758" max="13758" width="12.140625" style="383" customWidth="1"/>
    <col min="13759" max="13759" width="11.5703125" style="383" customWidth="1"/>
    <col min="13760" max="13760" width="3.5703125" style="383" customWidth="1"/>
    <col min="13761" max="13761" width="8.28515625" style="383" customWidth="1"/>
    <col min="13762" max="13762" width="7.7109375" style="383" customWidth="1"/>
    <col min="13763" max="13763" width="12.140625" style="383" customWidth="1"/>
    <col min="13764" max="13764" width="11.5703125" style="383" customWidth="1"/>
    <col min="13765" max="13765" width="3.5703125" style="383" customWidth="1"/>
    <col min="13766" max="13766" width="8.28515625" style="383" customWidth="1"/>
    <col min="13767" max="13767" width="7.7109375" style="383" customWidth="1"/>
    <col min="13768" max="13768" width="12.140625" style="383" customWidth="1"/>
    <col min="13769" max="13769" width="11.5703125" style="383" customWidth="1"/>
    <col min="13770" max="13770" width="3.5703125" style="383" customWidth="1"/>
    <col min="13771" max="13771" width="8.28515625" style="383" customWidth="1"/>
    <col min="13772" max="13772" width="7.7109375" style="383" customWidth="1"/>
    <col min="13773" max="13773" width="12.140625" style="383" customWidth="1"/>
    <col min="13774" max="13774" width="11.5703125" style="383" customWidth="1"/>
    <col min="13775" max="13775" width="3.5703125" style="383" customWidth="1"/>
    <col min="13776" max="13776" width="8.28515625" style="383" customWidth="1"/>
    <col min="13777" max="13777" width="7.7109375" style="383" customWidth="1"/>
    <col min="13778" max="13778" width="12.140625" style="383" customWidth="1"/>
    <col min="13779" max="13779" width="11.5703125" style="383" customWidth="1"/>
    <col min="13780" max="13780" width="3.5703125" style="383" customWidth="1"/>
    <col min="13781" max="13781" width="8.28515625" style="383" customWidth="1"/>
    <col min="13782" max="13782" width="7.7109375" style="383" customWidth="1"/>
    <col min="13783" max="13783" width="12.140625" style="383" customWidth="1"/>
    <col min="13784" max="13784" width="11.5703125" style="383" customWidth="1"/>
    <col min="13785" max="13785" width="3.5703125" style="383" customWidth="1"/>
    <col min="13786" max="13786" width="8.28515625" style="383" customWidth="1"/>
    <col min="13787" max="13787" width="7.7109375" style="383" customWidth="1"/>
    <col min="13788" max="13788" width="12.140625" style="383" customWidth="1"/>
    <col min="13789" max="13789" width="11.5703125" style="383" customWidth="1"/>
    <col min="13790" max="13790" width="3.5703125" style="383" customWidth="1"/>
    <col min="13791" max="13791" width="8.28515625" style="383" customWidth="1"/>
    <col min="13792" max="13792" width="7.7109375" style="383" customWidth="1"/>
    <col min="13793" max="13793" width="12.140625" style="383" customWidth="1"/>
    <col min="13794" max="13794" width="11.5703125" style="383" customWidth="1"/>
    <col min="13795" max="13795" width="3.5703125" style="383" customWidth="1"/>
    <col min="13796" max="13796" width="8.28515625" style="383" customWidth="1"/>
    <col min="13797" max="13797" width="7.7109375" style="383" customWidth="1"/>
    <col min="13798" max="13798" width="12.140625" style="383" customWidth="1"/>
    <col min="13799" max="13799" width="11.5703125" style="383" customWidth="1"/>
    <col min="13800" max="13800" width="3.5703125" style="383" customWidth="1"/>
    <col min="13801" max="13801" width="8.28515625" style="383" customWidth="1"/>
    <col min="13802" max="13802" width="7.7109375" style="383" customWidth="1"/>
    <col min="13803" max="13803" width="12.140625" style="383" customWidth="1"/>
    <col min="13804" max="13804" width="11.5703125" style="383" customWidth="1"/>
    <col min="13805" max="13805" width="3.5703125" style="383" customWidth="1"/>
    <col min="13806" max="13806" width="8.28515625" style="383" customWidth="1"/>
    <col min="13807" max="13807" width="7.7109375" style="383" customWidth="1"/>
    <col min="13808" max="13808" width="12.140625" style="383" customWidth="1"/>
    <col min="13809" max="13809" width="11.5703125" style="383" customWidth="1"/>
    <col min="13810" max="13810" width="3.5703125" style="383" customWidth="1"/>
    <col min="13811" max="13811" width="8.28515625" style="383" customWidth="1"/>
    <col min="13812" max="13812" width="7.7109375" style="383" customWidth="1"/>
    <col min="13813" max="13813" width="12.140625" style="383" customWidth="1"/>
    <col min="13814" max="13814" width="11.5703125" style="383" customWidth="1"/>
    <col min="13815" max="13815" width="3.5703125" style="383" customWidth="1"/>
    <col min="13816" max="13816" width="8.28515625" style="383" customWidth="1"/>
    <col min="13817" max="13817" width="7.7109375" style="383" customWidth="1"/>
    <col min="13818" max="13818" width="12.140625" style="383" customWidth="1"/>
    <col min="13819" max="13819" width="11.5703125" style="383" customWidth="1"/>
    <col min="13820" max="13823" width="11.42578125" style="383"/>
    <col min="13824" max="13824" width="0" style="383" hidden="1" customWidth="1"/>
    <col min="13825" max="13825" width="6.140625" style="383" customWidth="1"/>
    <col min="13826" max="13826" width="4.7109375" style="383" customWidth="1"/>
    <col min="13827" max="13828" width="6.5703125" style="383" customWidth="1"/>
    <col min="13829" max="13829" width="5.28515625" style="383" customWidth="1"/>
    <col min="13830" max="13831" width="7.7109375" style="383" customWidth="1"/>
    <col min="13832" max="13832" width="11.5703125" style="383" customWidth="1"/>
    <col min="13833" max="13833" width="6.85546875" style="383" customWidth="1"/>
    <col min="13834" max="13834" width="54.5703125" style="383" customWidth="1"/>
    <col min="13835" max="13835" width="7.140625" style="383" customWidth="1"/>
    <col min="13836" max="13837" width="7" style="383" customWidth="1"/>
    <col min="13838" max="13838" width="7.5703125" style="383" customWidth="1"/>
    <col min="13839" max="13839" width="7.85546875" style="383" customWidth="1"/>
    <col min="13840" max="13840" width="18" style="383" customWidth="1"/>
    <col min="13841" max="13841" width="4.140625" style="383" customWidth="1"/>
    <col min="13842" max="13842" width="8.85546875" style="383" customWidth="1"/>
    <col min="13843" max="13843" width="10.28515625" style="383" customWidth="1"/>
    <col min="13844" max="13844" width="12" style="383" customWidth="1"/>
    <col min="13845" max="13845" width="10.85546875" style="383" customWidth="1"/>
    <col min="13846" max="13846" width="4.140625" style="383" customWidth="1"/>
    <col min="13847" max="13847" width="8.42578125" style="383" customWidth="1"/>
    <col min="13848" max="13848" width="8.140625" style="383" customWidth="1"/>
    <col min="13849" max="13849" width="12" style="383" customWidth="1"/>
    <col min="13850" max="13850" width="11.42578125" style="383"/>
    <col min="13851" max="13851" width="4.28515625" style="383" customWidth="1"/>
    <col min="13852" max="13852" width="7.28515625" style="383" bestFit="1" customWidth="1"/>
    <col min="13853" max="13853" width="9.28515625" style="383" bestFit="1" customWidth="1"/>
    <col min="13854" max="13855" width="11.7109375" style="383" customWidth="1"/>
    <col min="13856" max="13856" width="4.140625" style="383" customWidth="1"/>
    <col min="13857" max="13857" width="7.28515625" style="383" bestFit="1" customWidth="1"/>
    <col min="13858" max="13858" width="9.28515625" style="383" customWidth="1"/>
    <col min="13859" max="13860" width="12" style="383" customWidth="1"/>
    <col min="13861" max="13861" width="4.140625" style="383" customWidth="1"/>
    <col min="13862" max="13863" width="8.28515625" style="383" customWidth="1"/>
    <col min="13864" max="13864" width="12" style="383" customWidth="1"/>
    <col min="13865" max="13865" width="11.42578125" style="383"/>
    <col min="13866" max="13866" width="4.140625" style="383" customWidth="1"/>
    <col min="13867" max="13867" width="8.42578125" style="383" customWidth="1"/>
    <col min="13868" max="13868" width="8.140625" style="383" customWidth="1"/>
    <col min="13869" max="13869" width="12" style="383" customWidth="1"/>
    <col min="13870" max="13870" width="11.42578125" style="383"/>
    <col min="13871" max="13871" width="4" style="383" customWidth="1"/>
    <col min="13872" max="13872" width="8.85546875" style="383" customWidth="1"/>
    <col min="13873" max="13873" width="8.140625" style="383" customWidth="1"/>
    <col min="13874" max="13874" width="12.140625" style="383" customWidth="1"/>
    <col min="13875" max="13875" width="11.28515625" style="383" customWidth="1"/>
    <col min="13876" max="13876" width="4.28515625" style="383" customWidth="1"/>
    <col min="13877" max="13877" width="8.5703125" style="383" customWidth="1"/>
    <col min="13878" max="13878" width="8" style="383" customWidth="1"/>
    <col min="13879" max="13879" width="11.85546875" style="383" customWidth="1"/>
    <col min="13880" max="13880" width="10.5703125" style="383" customWidth="1"/>
    <col min="13881" max="13881" width="4" style="383" customWidth="1"/>
    <col min="13882" max="13882" width="8.85546875" style="383" bestFit="1" customWidth="1"/>
    <col min="13883" max="13883" width="8.140625" style="383" customWidth="1"/>
    <col min="13884" max="13884" width="12" style="383" customWidth="1"/>
    <col min="13885" max="13885" width="10.5703125" style="383" customWidth="1"/>
    <col min="13886" max="13886" width="3.5703125" style="383" customWidth="1"/>
    <col min="13887" max="13887" width="8.28515625" style="383" customWidth="1"/>
    <col min="13888" max="13888" width="8.7109375" style="383" customWidth="1"/>
    <col min="13889" max="13889" width="12.140625" style="383" customWidth="1"/>
    <col min="13890" max="13890" width="11" style="383" customWidth="1"/>
    <col min="13891" max="13891" width="3.5703125" style="383" customWidth="1"/>
    <col min="13892" max="13892" width="8.5703125" style="383" customWidth="1"/>
    <col min="13893" max="13893" width="7.85546875" style="383" customWidth="1"/>
    <col min="13894" max="13894" width="12.140625" style="383" customWidth="1"/>
    <col min="13895" max="13895" width="11.85546875" style="383" customWidth="1"/>
    <col min="13896" max="13896" width="3.5703125" style="383" customWidth="1"/>
    <col min="13897" max="13897" width="8.42578125" style="383" customWidth="1"/>
    <col min="13898" max="13898" width="7.85546875" style="383" customWidth="1"/>
    <col min="13899" max="13899" width="12.140625" style="383" customWidth="1"/>
    <col min="13900" max="13900" width="12" style="383" customWidth="1"/>
    <col min="13901" max="13901" width="3.5703125" style="383" customWidth="1"/>
    <col min="13902" max="13902" width="8.42578125" style="383" customWidth="1"/>
    <col min="13903" max="13903" width="9" style="383" customWidth="1"/>
    <col min="13904" max="13904" width="12.140625" style="383" customWidth="1"/>
    <col min="13905" max="13905" width="11.85546875" style="383" customWidth="1"/>
    <col min="13906" max="13906" width="3.5703125" style="383" customWidth="1"/>
    <col min="13907" max="13907" width="9" style="383" customWidth="1"/>
    <col min="13908" max="13908" width="8.140625" style="383" customWidth="1"/>
    <col min="13909" max="13909" width="12.140625" style="383" customWidth="1"/>
    <col min="13910" max="13910" width="11.5703125" style="383" customWidth="1"/>
    <col min="13911" max="13911" width="3.5703125" style="383" customWidth="1"/>
    <col min="13912" max="13912" width="8.42578125" style="383" customWidth="1"/>
    <col min="13913" max="13913" width="8.5703125" style="383" customWidth="1"/>
    <col min="13914" max="13914" width="12.140625" style="383" customWidth="1"/>
    <col min="13915" max="13915" width="12.42578125" style="383" customWidth="1"/>
    <col min="13916" max="13916" width="3.5703125" style="383" customWidth="1"/>
    <col min="13917" max="13917" width="8" style="383" customWidth="1"/>
    <col min="13918" max="13918" width="8.140625" style="383" customWidth="1"/>
    <col min="13919" max="13919" width="12.140625" style="383" customWidth="1"/>
    <col min="13920" max="13920" width="11.5703125" style="383" customWidth="1"/>
    <col min="13921" max="13921" width="3.5703125" style="383" customWidth="1"/>
    <col min="13922" max="13922" width="8.85546875" style="383" customWidth="1"/>
    <col min="13923" max="13923" width="8.140625" style="383" customWidth="1"/>
    <col min="13924" max="13924" width="12.140625" style="383" customWidth="1"/>
    <col min="13925" max="13925" width="11.5703125" style="383" customWidth="1"/>
    <col min="13926" max="13926" width="3.5703125" style="383" customWidth="1"/>
    <col min="13927" max="13927" width="9.140625" style="383" customWidth="1"/>
    <col min="13928" max="13928" width="8.5703125" style="383" customWidth="1"/>
    <col min="13929" max="13929" width="12.140625" style="383" customWidth="1"/>
    <col min="13930" max="13930" width="11.42578125" style="383"/>
    <col min="13931" max="13931" width="3.5703125" style="383" customWidth="1"/>
    <col min="13932" max="13932" width="9.140625" style="383" customWidth="1"/>
    <col min="13933" max="13933" width="8.28515625" style="383" customWidth="1"/>
    <col min="13934" max="13934" width="12.140625" style="383" customWidth="1"/>
    <col min="13935" max="13935" width="12.28515625" style="383" customWidth="1"/>
    <col min="13936" max="13936" width="3.5703125" style="383" customWidth="1"/>
    <col min="13937" max="13937" width="9" style="383" customWidth="1"/>
    <col min="13938" max="13938" width="7.85546875" style="383" customWidth="1"/>
    <col min="13939" max="13939" width="12.140625" style="383" customWidth="1"/>
    <col min="13940" max="13940" width="11.85546875" style="383" customWidth="1"/>
    <col min="13941" max="13941" width="3.5703125" style="383" customWidth="1"/>
    <col min="13942" max="13942" width="9" style="383" customWidth="1"/>
    <col min="13943" max="13943" width="8.28515625" style="383" customWidth="1"/>
    <col min="13944" max="13944" width="12.140625" style="383" customWidth="1"/>
    <col min="13945" max="13945" width="12" style="383" customWidth="1"/>
    <col min="13946" max="13946" width="3.5703125" style="383" customWidth="1"/>
    <col min="13947" max="13947" width="8.28515625" style="383" customWidth="1"/>
    <col min="13948" max="13948" width="8.140625" style="383" customWidth="1"/>
    <col min="13949" max="13949" width="12.140625" style="383" customWidth="1"/>
    <col min="13950" max="13950" width="11.5703125" style="383" customWidth="1"/>
    <col min="13951" max="13951" width="3.5703125" style="383" customWidth="1"/>
    <col min="13952" max="13953" width="8.28515625" style="383" customWidth="1"/>
    <col min="13954" max="13954" width="12.140625" style="383" customWidth="1"/>
    <col min="13955" max="13955" width="11.5703125" style="383" customWidth="1"/>
    <col min="13956" max="13956" width="3.5703125" style="383" customWidth="1"/>
    <col min="13957" max="13958" width="8.28515625" style="383" customWidth="1"/>
    <col min="13959" max="13959" width="12.140625" style="383" customWidth="1"/>
    <col min="13960" max="13960" width="11.5703125" style="383" customWidth="1"/>
    <col min="13961" max="13961" width="3.5703125" style="383" customWidth="1"/>
    <col min="13962" max="13962" width="8.28515625" style="383" customWidth="1"/>
    <col min="13963" max="13963" width="8.140625" style="383" customWidth="1"/>
    <col min="13964" max="13964" width="12.140625" style="383" customWidth="1"/>
    <col min="13965" max="13965" width="11.5703125" style="383" customWidth="1"/>
    <col min="13966" max="13966" width="3.5703125" style="383" customWidth="1"/>
    <col min="13967" max="13968" width="8.28515625" style="383" customWidth="1"/>
    <col min="13969" max="13969" width="12.140625" style="383" customWidth="1"/>
    <col min="13970" max="13970" width="11.5703125" style="383" customWidth="1"/>
    <col min="13971" max="13971" width="3.5703125" style="383" customWidth="1"/>
    <col min="13972" max="13972" width="8.28515625" style="383" customWidth="1"/>
    <col min="13973" max="13973" width="7.85546875" style="383" customWidth="1"/>
    <col min="13974" max="13974" width="12.140625" style="383" customWidth="1"/>
    <col min="13975" max="13975" width="11.5703125" style="383" customWidth="1"/>
    <col min="13976" max="13976" width="3.5703125" style="383" customWidth="1"/>
    <col min="13977" max="13977" width="8.28515625" style="383" customWidth="1"/>
    <col min="13978" max="13978" width="8.5703125" style="383" customWidth="1"/>
    <col min="13979" max="13979" width="12.140625" style="383" customWidth="1"/>
    <col min="13980" max="13980" width="11.5703125" style="383" customWidth="1"/>
    <col min="13981" max="13981" width="3.5703125" style="383" customWidth="1"/>
    <col min="13982" max="13982" width="8.28515625" style="383" customWidth="1"/>
    <col min="13983" max="13983" width="8.5703125" style="383" customWidth="1"/>
    <col min="13984" max="13984" width="12.140625" style="383" customWidth="1"/>
    <col min="13985" max="13985" width="11.5703125" style="383" customWidth="1"/>
    <col min="13986" max="13986" width="3.5703125" style="383" customWidth="1"/>
    <col min="13987" max="13987" width="8.28515625" style="383" customWidth="1"/>
    <col min="13988" max="13988" width="8.140625" style="383" customWidth="1"/>
    <col min="13989" max="13989" width="12.140625" style="383" customWidth="1"/>
    <col min="13990" max="13990" width="11.5703125" style="383" customWidth="1"/>
    <col min="13991" max="13991" width="3.5703125" style="383" customWidth="1"/>
    <col min="13992" max="13992" width="8.28515625" style="383" customWidth="1"/>
    <col min="13993" max="13993" width="7.7109375" style="383" customWidth="1"/>
    <col min="13994" max="13994" width="12.140625" style="383" customWidth="1"/>
    <col min="13995" max="13995" width="11.5703125" style="383" customWidth="1"/>
    <col min="13996" max="13996" width="3.5703125" style="383" customWidth="1"/>
    <col min="13997" max="13997" width="8.28515625" style="383" customWidth="1"/>
    <col min="13998" max="13998" width="7.7109375" style="383" customWidth="1"/>
    <col min="13999" max="13999" width="12.140625" style="383" customWidth="1"/>
    <col min="14000" max="14000" width="11.5703125" style="383" customWidth="1"/>
    <col min="14001" max="14001" width="3.5703125" style="383" customWidth="1"/>
    <col min="14002" max="14002" width="8.28515625" style="383" customWidth="1"/>
    <col min="14003" max="14003" width="7.7109375" style="383" customWidth="1"/>
    <col min="14004" max="14004" width="12.140625" style="383" customWidth="1"/>
    <col min="14005" max="14005" width="11.5703125" style="383" customWidth="1"/>
    <col min="14006" max="14006" width="3.5703125" style="383" customWidth="1"/>
    <col min="14007" max="14007" width="8.28515625" style="383" customWidth="1"/>
    <col min="14008" max="14008" width="7.7109375" style="383" customWidth="1"/>
    <col min="14009" max="14009" width="12.140625" style="383" customWidth="1"/>
    <col min="14010" max="14010" width="11.5703125" style="383" customWidth="1"/>
    <col min="14011" max="14011" width="3.5703125" style="383" customWidth="1"/>
    <col min="14012" max="14012" width="8.28515625" style="383" customWidth="1"/>
    <col min="14013" max="14013" width="7.7109375" style="383" customWidth="1"/>
    <col min="14014" max="14014" width="12.140625" style="383" customWidth="1"/>
    <col min="14015" max="14015" width="11.5703125" style="383" customWidth="1"/>
    <col min="14016" max="14016" width="3.5703125" style="383" customWidth="1"/>
    <col min="14017" max="14017" width="8.28515625" style="383" customWidth="1"/>
    <col min="14018" max="14018" width="7.7109375" style="383" customWidth="1"/>
    <col min="14019" max="14019" width="12.140625" style="383" customWidth="1"/>
    <col min="14020" max="14020" width="11.5703125" style="383" customWidth="1"/>
    <col min="14021" max="14021" width="3.5703125" style="383" customWidth="1"/>
    <col min="14022" max="14022" width="8.28515625" style="383" customWidth="1"/>
    <col min="14023" max="14023" width="7.7109375" style="383" customWidth="1"/>
    <col min="14024" max="14024" width="12.140625" style="383" customWidth="1"/>
    <col min="14025" max="14025" width="11.5703125" style="383" customWidth="1"/>
    <col min="14026" max="14026" width="3.5703125" style="383" customWidth="1"/>
    <col min="14027" max="14027" width="8.28515625" style="383" customWidth="1"/>
    <col min="14028" max="14028" width="7.7109375" style="383" customWidth="1"/>
    <col min="14029" max="14029" width="12.140625" style="383" customWidth="1"/>
    <col min="14030" max="14030" width="11.5703125" style="383" customWidth="1"/>
    <col min="14031" max="14031" width="3.5703125" style="383" customWidth="1"/>
    <col min="14032" max="14032" width="8.28515625" style="383" customWidth="1"/>
    <col min="14033" max="14033" width="7.7109375" style="383" customWidth="1"/>
    <col min="14034" max="14034" width="12.140625" style="383" customWidth="1"/>
    <col min="14035" max="14035" width="11.5703125" style="383" customWidth="1"/>
    <col min="14036" max="14036" width="3.5703125" style="383" customWidth="1"/>
    <col min="14037" max="14037" width="8.28515625" style="383" customWidth="1"/>
    <col min="14038" max="14038" width="7.7109375" style="383" customWidth="1"/>
    <col min="14039" max="14039" width="12.140625" style="383" customWidth="1"/>
    <col min="14040" max="14040" width="11.5703125" style="383" customWidth="1"/>
    <col min="14041" max="14041" width="3.5703125" style="383" customWidth="1"/>
    <col min="14042" max="14042" width="8.28515625" style="383" customWidth="1"/>
    <col min="14043" max="14043" width="7.7109375" style="383" customWidth="1"/>
    <col min="14044" max="14044" width="12.140625" style="383" customWidth="1"/>
    <col min="14045" max="14045" width="11.5703125" style="383" customWidth="1"/>
    <col min="14046" max="14046" width="3.5703125" style="383" customWidth="1"/>
    <col min="14047" max="14047" width="8.28515625" style="383" customWidth="1"/>
    <col min="14048" max="14048" width="7.7109375" style="383" customWidth="1"/>
    <col min="14049" max="14049" width="12.140625" style="383" customWidth="1"/>
    <col min="14050" max="14050" width="11.5703125" style="383" customWidth="1"/>
    <col min="14051" max="14051" width="3.5703125" style="383" customWidth="1"/>
    <col min="14052" max="14052" width="8.28515625" style="383" customWidth="1"/>
    <col min="14053" max="14053" width="7.7109375" style="383" customWidth="1"/>
    <col min="14054" max="14054" width="12.140625" style="383" customWidth="1"/>
    <col min="14055" max="14055" width="11.5703125" style="383" customWidth="1"/>
    <col min="14056" max="14056" width="3.5703125" style="383" customWidth="1"/>
    <col min="14057" max="14057" width="8.28515625" style="383" customWidth="1"/>
    <col min="14058" max="14058" width="7.7109375" style="383" customWidth="1"/>
    <col min="14059" max="14059" width="12.140625" style="383" customWidth="1"/>
    <col min="14060" max="14060" width="11.5703125" style="383" customWidth="1"/>
    <col min="14061" max="14061" width="3.5703125" style="383" customWidth="1"/>
    <col min="14062" max="14062" width="8.28515625" style="383" customWidth="1"/>
    <col min="14063" max="14063" width="7.7109375" style="383" customWidth="1"/>
    <col min="14064" max="14064" width="12.140625" style="383" customWidth="1"/>
    <col min="14065" max="14065" width="11.5703125" style="383" customWidth="1"/>
    <col min="14066" max="14066" width="3.5703125" style="383" customWidth="1"/>
    <col min="14067" max="14067" width="8.28515625" style="383" customWidth="1"/>
    <col min="14068" max="14068" width="7.7109375" style="383" customWidth="1"/>
    <col min="14069" max="14069" width="12.140625" style="383" customWidth="1"/>
    <col min="14070" max="14070" width="11.5703125" style="383" customWidth="1"/>
    <col min="14071" max="14071" width="3.5703125" style="383" customWidth="1"/>
    <col min="14072" max="14072" width="8.28515625" style="383" customWidth="1"/>
    <col min="14073" max="14073" width="7.7109375" style="383" customWidth="1"/>
    <col min="14074" max="14074" width="12.140625" style="383" customWidth="1"/>
    <col min="14075" max="14075" width="11.5703125" style="383" customWidth="1"/>
    <col min="14076" max="14079" width="11.42578125" style="383"/>
    <col min="14080" max="14080" width="0" style="383" hidden="1" customWidth="1"/>
    <col min="14081" max="14081" width="6.140625" style="383" customWidth="1"/>
    <col min="14082" max="14082" width="4.7109375" style="383" customWidth="1"/>
    <col min="14083" max="14084" width="6.5703125" style="383" customWidth="1"/>
    <col min="14085" max="14085" width="5.28515625" style="383" customWidth="1"/>
    <col min="14086" max="14087" width="7.7109375" style="383" customWidth="1"/>
    <col min="14088" max="14088" width="11.5703125" style="383" customWidth="1"/>
    <col min="14089" max="14089" width="6.85546875" style="383" customWidth="1"/>
    <col min="14090" max="14090" width="54.5703125" style="383" customWidth="1"/>
    <col min="14091" max="14091" width="7.140625" style="383" customWidth="1"/>
    <col min="14092" max="14093" width="7" style="383" customWidth="1"/>
    <col min="14094" max="14094" width="7.5703125" style="383" customWidth="1"/>
    <col min="14095" max="14095" width="7.85546875" style="383" customWidth="1"/>
    <col min="14096" max="14096" width="18" style="383" customWidth="1"/>
    <col min="14097" max="14097" width="4.140625" style="383" customWidth="1"/>
    <col min="14098" max="14098" width="8.85546875" style="383" customWidth="1"/>
    <col min="14099" max="14099" width="10.28515625" style="383" customWidth="1"/>
    <col min="14100" max="14100" width="12" style="383" customWidth="1"/>
    <col min="14101" max="14101" width="10.85546875" style="383" customWidth="1"/>
    <col min="14102" max="14102" width="4.140625" style="383" customWidth="1"/>
    <col min="14103" max="14103" width="8.42578125" style="383" customWidth="1"/>
    <col min="14104" max="14104" width="8.140625" style="383" customWidth="1"/>
    <col min="14105" max="14105" width="12" style="383" customWidth="1"/>
    <col min="14106" max="14106" width="11.42578125" style="383"/>
    <col min="14107" max="14107" width="4.28515625" style="383" customWidth="1"/>
    <col min="14108" max="14108" width="7.28515625" style="383" bestFit="1" customWidth="1"/>
    <col min="14109" max="14109" width="9.28515625" style="383" bestFit="1" customWidth="1"/>
    <col min="14110" max="14111" width="11.7109375" style="383" customWidth="1"/>
    <col min="14112" max="14112" width="4.140625" style="383" customWidth="1"/>
    <col min="14113" max="14113" width="7.28515625" style="383" bestFit="1" customWidth="1"/>
    <col min="14114" max="14114" width="9.28515625" style="383" customWidth="1"/>
    <col min="14115" max="14116" width="12" style="383" customWidth="1"/>
    <col min="14117" max="14117" width="4.140625" style="383" customWidth="1"/>
    <col min="14118" max="14119" width="8.28515625" style="383" customWidth="1"/>
    <col min="14120" max="14120" width="12" style="383" customWidth="1"/>
    <col min="14121" max="14121" width="11.42578125" style="383"/>
    <col min="14122" max="14122" width="4.140625" style="383" customWidth="1"/>
    <col min="14123" max="14123" width="8.42578125" style="383" customWidth="1"/>
    <col min="14124" max="14124" width="8.140625" style="383" customWidth="1"/>
    <col min="14125" max="14125" width="12" style="383" customWidth="1"/>
    <col min="14126" max="14126" width="11.42578125" style="383"/>
    <col min="14127" max="14127" width="4" style="383" customWidth="1"/>
    <col min="14128" max="14128" width="8.85546875" style="383" customWidth="1"/>
    <col min="14129" max="14129" width="8.140625" style="383" customWidth="1"/>
    <col min="14130" max="14130" width="12.140625" style="383" customWidth="1"/>
    <col min="14131" max="14131" width="11.28515625" style="383" customWidth="1"/>
    <col min="14132" max="14132" width="4.28515625" style="383" customWidth="1"/>
    <col min="14133" max="14133" width="8.5703125" style="383" customWidth="1"/>
    <col min="14134" max="14134" width="8" style="383" customWidth="1"/>
    <col min="14135" max="14135" width="11.85546875" style="383" customWidth="1"/>
    <col min="14136" max="14136" width="10.5703125" style="383" customWidth="1"/>
    <col min="14137" max="14137" width="4" style="383" customWidth="1"/>
    <col min="14138" max="14138" width="8.85546875" style="383" bestFit="1" customWidth="1"/>
    <col min="14139" max="14139" width="8.140625" style="383" customWidth="1"/>
    <col min="14140" max="14140" width="12" style="383" customWidth="1"/>
    <col min="14141" max="14141" width="10.5703125" style="383" customWidth="1"/>
    <col min="14142" max="14142" width="3.5703125" style="383" customWidth="1"/>
    <col min="14143" max="14143" width="8.28515625" style="383" customWidth="1"/>
    <col min="14144" max="14144" width="8.7109375" style="383" customWidth="1"/>
    <col min="14145" max="14145" width="12.140625" style="383" customWidth="1"/>
    <col min="14146" max="14146" width="11" style="383" customWidth="1"/>
    <col min="14147" max="14147" width="3.5703125" style="383" customWidth="1"/>
    <col min="14148" max="14148" width="8.5703125" style="383" customWidth="1"/>
    <col min="14149" max="14149" width="7.85546875" style="383" customWidth="1"/>
    <col min="14150" max="14150" width="12.140625" style="383" customWidth="1"/>
    <col min="14151" max="14151" width="11.85546875" style="383" customWidth="1"/>
    <col min="14152" max="14152" width="3.5703125" style="383" customWidth="1"/>
    <col min="14153" max="14153" width="8.42578125" style="383" customWidth="1"/>
    <col min="14154" max="14154" width="7.85546875" style="383" customWidth="1"/>
    <col min="14155" max="14155" width="12.140625" style="383" customWidth="1"/>
    <col min="14156" max="14156" width="12" style="383" customWidth="1"/>
    <col min="14157" max="14157" width="3.5703125" style="383" customWidth="1"/>
    <col min="14158" max="14158" width="8.42578125" style="383" customWidth="1"/>
    <col min="14159" max="14159" width="9" style="383" customWidth="1"/>
    <col min="14160" max="14160" width="12.140625" style="383" customWidth="1"/>
    <col min="14161" max="14161" width="11.85546875" style="383" customWidth="1"/>
    <col min="14162" max="14162" width="3.5703125" style="383" customWidth="1"/>
    <col min="14163" max="14163" width="9" style="383" customWidth="1"/>
    <col min="14164" max="14164" width="8.140625" style="383" customWidth="1"/>
    <col min="14165" max="14165" width="12.140625" style="383" customWidth="1"/>
    <col min="14166" max="14166" width="11.5703125" style="383" customWidth="1"/>
    <col min="14167" max="14167" width="3.5703125" style="383" customWidth="1"/>
    <col min="14168" max="14168" width="8.42578125" style="383" customWidth="1"/>
    <col min="14169" max="14169" width="8.5703125" style="383" customWidth="1"/>
    <col min="14170" max="14170" width="12.140625" style="383" customWidth="1"/>
    <col min="14171" max="14171" width="12.42578125" style="383" customWidth="1"/>
    <col min="14172" max="14172" width="3.5703125" style="383" customWidth="1"/>
    <col min="14173" max="14173" width="8" style="383" customWidth="1"/>
    <col min="14174" max="14174" width="8.140625" style="383" customWidth="1"/>
    <col min="14175" max="14175" width="12.140625" style="383" customWidth="1"/>
    <col min="14176" max="14176" width="11.5703125" style="383" customWidth="1"/>
    <col min="14177" max="14177" width="3.5703125" style="383" customWidth="1"/>
    <col min="14178" max="14178" width="8.85546875" style="383" customWidth="1"/>
    <col min="14179" max="14179" width="8.140625" style="383" customWidth="1"/>
    <col min="14180" max="14180" width="12.140625" style="383" customWidth="1"/>
    <col min="14181" max="14181" width="11.5703125" style="383" customWidth="1"/>
    <col min="14182" max="14182" width="3.5703125" style="383" customWidth="1"/>
    <col min="14183" max="14183" width="9.140625" style="383" customWidth="1"/>
    <col min="14184" max="14184" width="8.5703125" style="383" customWidth="1"/>
    <col min="14185" max="14185" width="12.140625" style="383" customWidth="1"/>
    <col min="14186" max="14186" width="11.42578125" style="383"/>
    <col min="14187" max="14187" width="3.5703125" style="383" customWidth="1"/>
    <col min="14188" max="14188" width="9.140625" style="383" customWidth="1"/>
    <col min="14189" max="14189" width="8.28515625" style="383" customWidth="1"/>
    <col min="14190" max="14190" width="12.140625" style="383" customWidth="1"/>
    <col min="14191" max="14191" width="12.28515625" style="383" customWidth="1"/>
    <col min="14192" max="14192" width="3.5703125" style="383" customWidth="1"/>
    <col min="14193" max="14193" width="9" style="383" customWidth="1"/>
    <col min="14194" max="14194" width="7.85546875" style="383" customWidth="1"/>
    <col min="14195" max="14195" width="12.140625" style="383" customWidth="1"/>
    <col min="14196" max="14196" width="11.85546875" style="383" customWidth="1"/>
    <col min="14197" max="14197" width="3.5703125" style="383" customWidth="1"/>
    <col min="14198" max="14198" width="9" style="383" customWidth="1"/>
    <col min="14199" max="14199" width="8.28515625" style="383" customWidth="1"/>
    <col min="14200" max="14200" width="12.140625" style="383" customWidth="1"/>
    <col min="14201" max="14201" width="12" style="383" customWidth="1"/>
    <col min="14202" max="14202" width="3.5703125" style="383" customWidth="1"/>
    <col min="14203" max="14203" width="8.28515625" style="383" customWidth="1"/>
    <col min="14204" max="14204" width="8.140625" style="383" customWidth="1"/>
    <col min="14205" max="14205" width="12.140625" style="383" customWidth="1"/>
    <col min="14206" max="14206" width="11.5703125" style="383" customWidth="1"/>
    <col min="14207" max="14207" width="3.5703125" style="383" customWidth="1"/>
    <col min="14208" max="14209" width="8.28515625" style="383" customWidth="1"/>
    <col min="14210" max="14210" width="12.140625" style="383" customWidth="1"/>
    <col min="14211" max="14211" width="11.5703125" style="383" customWidth="1"/>
    <col min="14212" max="14212" width="3.5703125" style="383" customWidth="1"/>
    <col min="14213" max="14214" width="8.28515625" style="383" customWidth="1"/>
    <col min="14215" max="14215" width="12.140625" style="383" customWidth="1"/>
    <col min="14216" max="14216" width="11.5703125" style="383" customWidth="1"/>
    <col min="14217" max="14217" width="3.5703125" style="383" customWidth="1"/>
    <col min="14218" max="14218" width="8.28515625" style="383" customWidth="1"/>
    <col min="14219" max="14219" width="8.140625" style="383" customWidth="1"/>
    <col min="14220" max="14220" width="12.140625" style="383" customWidth="1"/>
    <col min="14221" max="14221" width="11.5703125" style="383" customWidth="1"/>
    <col min="14222" max="14222" width="3.5703125" style="383" customWidth="1"/>
    <col min="14223" max="14224" width="8.28515625" style="383" customWidth="1"/>
    <col min="14225" max="14225" width="12.140625" style="383" customWidth="1"/>
    <col min="14226" max="14226" width="11.5703125" style="383" customWidth="1"/>
    <col min="14227" max="14227" width="3.5703125" style="383" customWidth="1"/>
    <col min="14228" max="14228" width="8.28515625" style="383" customWidth="1"/>
    <col min="14229" max="14229" width="7.85546875" style="383" customWidth="1"/>
    <col min="14230" max="14230" width="12.140625" style="383" customWidth="1"/>
    <col min="14231" max="14231" width="11.5703125" style="383" customWidth="1"/>
    <col min="14232" max="14232" width="3.5703125" style="383" customWidth="1"/>
    <col min="14233" max="14233" width="8.28515625" style="383" customWidth="1"/>
    <col min="14234" max="14234" width="8.5703125" style="383" customWidth="1"/>
    <col min="14235" max="14235" width="12.140625" style="383" customWidth="1"/>
    <col min="14236" max="14236" width="11.5703125" style="383" customWidth="1"/>
    <col min="14237" max="14237" width="3.5703125" style="383" customWidth="1"/>
    <col min="14238" max="14238" width="8.28515625" style="383" customWidth="1"/>
    <col min="14239" max="14239" width="8.5703125" style="383" customWidth="1"/>
    <col min="14240" max="14240" width="12.140625" style="383" customWidth="1"/>
    <col min="14241" max="14241" width="11.5703125" style="383" customWidth="1"/>
    <col min="14242" max="14242" width="3.5703125" style="383" customWidth="1"/>
    <col min="14243" max="14243" width="8.28515625" style="383" customWidth="1"/>
    <col min="14244" max="14244" width="8.140625" style="383" customWidth="1"/>
    <col min="14245" max="14245" width="12.140625" style="383" customWidth="1"/>
    <col min="14246" max="14246" width="11.5703125" style="383" customWidth="1"/>
    <col min="14247" max="14247" width="3.5703125" style="383" customWidth="1"/>
    <col min="14248" max="14248" width="8.28515625" style="383" customWidth="1"/>
    <col min="14249" max="14249" width="7.7109375" style="383" customWidth="1"/>
    <col min="14250" max="14250" width="12.140625" style="383" customWidth="1"/>
    <col min="14251" max="14251" width="11.5703125" style="383" customWidth="1"/>
    <col min="14252" max="14252" width="3.5703125" style="383" customWidth="1"/>
    <col min="14253" max="14253" width="8.28515625" style="383" customWidth="1"/>
    <col min="14254" max="14254" width="7.7109375" style="383" customWidth="1"/>
    <col min="14255" max="14255" width="12.140625" style="383" customWidth="1"/>
    <col min="14256" max="14256" width="11.5703125" style="383" customWidth="1"/>
    <col min="14257" max="14257" width="3.5703125" style="383" customWidth="1"/>
    <col min="14258" max="14258" width="8.28515625" style="383" customWidth="1"/>
    <col min="14259" max="14259" width="7.7109375" style="383" customWidth="1"/>
    <col min="14260" max="14260" width="12.140625" style="383" customWidth="1"/>
    <col min="14261" max="14261" width="11.5703125" style="383" customWidth="1"/>
    <col min="14262" max="14262" width="3.5703125" style="383" customWidth="1"/>
    <col min="14263" max="14263" width="8.28515625" style="383" customWidth="1"/>
    <col min="14264" max="14264" width="7.7109375" style="383" customWidth="1"/>
    <col min="14265" max="14265" width="12.140625" style="383" customWidth="1"/>
    <col min="14266" max="14266" width="11.5703125" style="383" customWidth="1"/>
    <col min="14267" max="14267" width="3.5703125" style="383" customWidth="1"/>
    <col min="14268" max="14268" width="8.28515625" style="383" customWidth="1"/>
    <col min="14269" max="14269" width="7.7109375" style="383" customWidth="1"/>
    <col min="14270" max="14270" width="12.140625" style="383" customWidth="1"/>
    <col min="14271" max="14271" width="11.5703125" style="383" customWidth="1"/>
    <col min="14272" max="14272" width="3.5703125" style="383" customWidth="1"/>
    <col min="14273" max="14273" width="8.28515625" style="383" customWidth="1"/>
    <col min="14274" max="14274" width="7.7109375" style="383" customWidth="1"/>
    <col min="14275" max="14275" width="12.140625" style="383" customWidth="1"/>
    <col min="14276" max="14276" width="11.5703125" style="383" customWidth="1"/>
    <col min="14277" max="14277" width="3.5703125" style="383" customWidth="1"/>
    <col min="14278" max="14278" width="8.28515625" style="383" customWidth="1"/>
    <col min="14279" max="14279" width="7.7109375" style="383" customWidth="1"/>
    <col min="14280" max="14280" width="12.140625" style="383" customWidth="1"/>
    <col min="14281" max="14281" width="11.5703125" style="383" customWidth="1"/>
    <col min="14282" max="14282" width="3.5703125" style="383" customWidth="1"/>
    <col min="14283" max="14283" width="8.28515625" style="383" customWidth="1"/>
    <col min="14284" max="14284" width="7.7109375" style="383" customWidth="1"/>
    <col min="14285" max="14285" width="12.140625" style="383" customWidth="1"/>
    <col min="14286" max="14286" width="11.5703125" style="383" customWidth="1"/>
    <col min="14287" max="14287" width="3.5703125" style="383" customWidth="1"/>
    <col min="14288" max="14288" width="8.28515625" style="383" customWidth="1"/>
    <col min="14289" max="14289" width="7.7109375" style="383" customWidth="1"/>
    <col min="14290" max="14290" width="12.140625" style="383" customWidth="1"/>
    <col min="14291" max="14291" width="11.5703125" style="383" customWidth="1"/>
    <col min="14292" max="14292" width="3.5703125" style="383" customWidth="1"/>
    <col min="14293" max="14293" width="8.28515625" style="383" customWidth="1"/>
    <col min="14294" max="14294" width="7.7109375" style="383" customWidth="1"/>
    <col min="14295" max="14295" width="12.140625" style="383" customWidth="1"/>
    <col min="14296" max="14296" width="11.5703125" style="383" customWidth="1"/>
    <col min="14297" max="14297" width="3.5703125" style="383" customWidth="1"/>
    <col min="14298" max="14298" width="8.28515625" style="383" customWidth="1"/>
    <col min="14299" max="14299" width="7.7109375" style="383" customWidth="1"/>
    <col min="14300" max="14300" width="12.140625" style="383" customWidth="1"/>
    <col min="14301" max="14301" width="11.5703125" style="383" customWidth="1"/>
    <col min="14302" max="14302" width="3.5703125" style="383" customWidth="1"/>
    <col min="14303" max="14303" width="8.28515625" style="383" customWidth="1"/>
    <col min="14304" max="14304" width="7.7109375" style="383" customWidth="1"/>
    <col min="14305" max="14305" width="12.140625" style="383" customWidth="1"/>
    <col min="14306" max="14306" width="11.5703125" style="383" customWidth="1"/>
    <col min="14307" max="14307" width="3.5703125" style="383" customWidth="1"/>
    <col min="14308" max="14308" width="8.28515625" style="383" customWidth="1"/>
    <col min="14309" max="14309" width="7.7109375" style="383" customWidth="1"/>
    <col min="14310" max="14310" width="12.140625" style="383" customWidth="1"/>
    <col min="14311" max="14311" width="11.5703125" style="383" customWidth="1"/>
    <col min="14312" max="14312" width="3.5703125" style="383" customWidth="1"/>
    <col min="14313" max="14313" width="8.28515625" style="383" customWidth="1"/>
    <col min="14314" max="14314" width="7.7109375" style="383" customWidth="1"/>
    <col min="14315" max="14315" width="12.140625" style="383" customWidth="1"/>
    <col min="14316" max="14316" width="11.5703125" style="383" customWidth="1"/>
    <col min="14317" max="14317" width="3.5703125" style="383" customWidth="1"/>
    <col min="14318" max="14318" width="8.28515625" style="383" customWidth="1"/>
    <col min="14319" max="14319" width="7.7109375" style="383" customWidth="1"/>
    <col min="14320" max="14320" width="12.140625" style="383" customWidth="1"/>
    <col min="14321" max="14321" width="11.5703125" style="383" customWidth="1"/>
    <col min="14322" max="14322" width="3.5703125" style="383" customWidth="1"/>
    <col min="14323" max="14323" width="8.28515625" style="383" customWidth="1"/>
    <col min="14324" max="14324" width="7.7109375" style="383" customWidth="1"/>
    <col min="14325" max="14325" width="12.140625" style="383" customWidth="1"/>
    <col min="14326" max="14326" width="11.5703125" style="383" customWidth="1"/>
    <col min="14327" max="14327" width="3.5703125" style="383" customWidth="1"/>
    <col min="14328" max="14328" width="8.28515625" style="383" customWidth="1"/>
    <col min="14329" max="14329" width="7.7109375" style="383" customWidth="1"/>
    <col min="14330" max="14330" width="12.140625" style="383" customWidth="1"/>
    <col min="14331" max="14331" width="11.5703125" style="383" customWidth="1"/>
    <col min="14332" max="14335" width="11.42578125" style="383"/>
    <col min="14336" max="14336" width="0" style="383" hidden="1" customWidth="1"/>
    <col min="14337" max="14337" width="6.140625" style="383" customWidth="1"/>
    <col min="14338" max="14338" width="4.7109375" style="383" customWidth="1"/>
    <col min="14339" max="14340" width="6.5703125" style="383" customWidth="1"/>
    <col min="14341" max="14341" width="5.28515625" style="383" customWidth="1"/>
    <col min="14342" max="14343" width="7.7109375" style="383" customWidth="1"/>
    <col min="14344" max="14344" width="11.5703125" style="383" customWidth="1"/>
    <col min="14345" max="14345" width="6.85546875" style="383" customWidth="1"/>
    <col min="14346" max="14346" width="54.5703125" style="383" customWidth="1"/>
    <col min="14347" max="14347" width="7.140625" style="383" customWidth="1"/>
    <col min="14348" max="14349" width="7" style="383" customWidth="1"/>
    <col min="14350" max="14350" width="7.5703125" style="383" customWidth="1"/>
    <col min="14351" max="14351" width="7.85546875" style="383" customWidth="1"/>
    <col min="14352" max="14352" width="18" style="383" customWidth="1"/>
    <col min="14353" max="14353" width="4.140625" style="383" customWidth="1"/>
    <col min="14354" max="14354" width="8.85546875" style="383" customWidth="1"/>
    <col min="14355" max="14355" width="10.28515625" style="383" customWidth="1"/>
    <col min="14356" max="14356" width="12" style="383" customWidth="1"/>
    <col min="14357" max="14357" width="10.85546875" style="383" customWidth="1"/>
    <col min="14358" max="14358" width="4.140625" style="383" customWidth="1"/>
    <col min="14359" max="14359" width="8.42578125" style="383" customWidth="1"/>
    <col min="14360" max="14360" width="8.140625" style="383" customWidth="1"/>
    <col min="14361" max="14361" width="12" style="383" customWidth="1"/>
    <col min="14362" max="14362" width="11.42578125" style="383"/>
    <col min="14363" max="14363" width="4.28515625" style="383" customWidth="1"/>
    <col min="14364" max="14364" width="7.28515625" style="383" bestFit="1" customWidth="1"/>
    <col min="14365" max="14365" width="9.28515625" style="383" bestFit="1" customWidth="1"/>
    <col min="14366" max="14367" width="11.7109375" style="383" customWidth="1"/>
    <col min="14368" max="14368" width="4.140625" style="383" customWidth="1"/>
    <col min="14369" max="14369" width="7.28515625" style="383" bestFit="1" customWidth="1"/>
    <col min="14370" max="14370" width="9.28515625" style="383" customWidth="1"/>
    <col min="14371" max="14372" width="12" style="383" customWidth="1"/>
    <col min="14373" max="14373" width="4.140625" style="383" customWidth="1"/>
    <col min="14374" max="14375" width="8.28515625" style="383" customWidth="1"/>
    <col min="14376" max="14376" width="12" style="383" customWidth="1"/>
    <col min="14377" max="14377" width="11.42578125" style="383"/>
    <col min="14378" max="14378" width="4.140625" style="383" customWidth="1"/>
    <col min="14379" max="14379" width="8.42578125" style="383" customWidth="1"/>
    <col min="14380" max="14380" width="8.140625" style="383" customWidth="1"/>
    <col min="14381" max="14381" width="12" style="383" customWidth="1"/>
    <col min="14382" max="14382" width="11.42578125" style="383"/>
    <col min="14383" max="14383" width="4" style="383" customWidth="1"/>
    <col min="14384" max="14384" width="8.85546875" style="383" customWidth="1"/>
    <col min="14385" max="14385" width="8.140625" style="383" customWidth="1"/>
    <col min="14386" max="14386" width="12.140625" style="383" customWidth="1"/>
    <col min="14387" max="14387" width="11.28515625" style="383" customWidth="1"/>
    <col min="14388" max="14388" width="4.28515625" style="383" customWidth="1"/>
    <col min="14389" max="14389" width="8.5703125" style="383" customWidth="1"/>
    <col min="14390" max="14390" width="8" style="383" customWidth="1"/>
    <col min="14391" max="14391" width="11.85546875" style="383" customWidth="1"/>
    <col min="14392" max="14392" width="10.5703125" style="383" customWidth="1"/>
    <col min="14393" max="14393" width="4" style="383" customWidth="1"/>
    <col min="14394" max="14394" width="8.85546875" style="383" bestFit="1" customWidth="1"/>
    <col min="14395" max="14395" width="8.140625" style="383" customWidth="1"/>
    <col min="14396" max="14396" width="12" style="383" customWidth="1"/>
    <col min="14397" max="14397" width="10.5703125" style="383" customWidth="1"/>
    <col min="14398" max="14398" width="3.5703125" style="383" customWidth="1"/>
    <col min="14399" max="14399" width="8.28515625" style="383" customWidth="1"/>
    <col min="14400" max="14400" width="8.7109375" style="383" customWidth="1"/>
    <col min="14401" max="14401" width="12.140625" style="383" customWidth="1"/>
    <col min="14402" max="14402" width="11" style="383" customWidth="1"/>
    <col min="14403" max="14403" width="3.5703125" style="383" customWidth="1"/>
    <col min="14404" max="14404" width="8.5703125" style="383" customWidth="1"/>
    <col min="14405" max="14405" width="7.85546875" style="383" customWidth="1"/>
    <col min="14406" max="14406" width="12.140625" style="383" customWidth="1"/>
    <col min="14407" max="14407" width="11.85546875" style="383" customWidth="1"/>
    <col min="14408" max="14408" width="3.5703125" style="383" customWidth="1"/>
    <col min="14409" max="14409" width="8.42578125" style="383" customWidth="1"/>
    <col min="14410" max="14410" width="7.85546875" style="383" customWidth="1"/>
    <col min="14411" max="14411" width="12.140625" style="383" customWidth="1"/>
    <col min="14412" max="14412" width="12" style="383" customWidth="1"/>
    <col min="14413" max="14413" width="3.5703125" style="383" customWidth="1"/>
    <col min="14414" max="14414" width="8.42578125" style="383" customWidth="1"/>
    <col min="14415" max="14415" width="9" style="383" customWidth="1"/>
    <col min="14416" max="14416" width="12.140625" style="383" customWidth="1"/>
    <col min="14417" max="14417" width="11.85546875" style="383" customWidth="1"/>
    <col min="14418" max="14418" width="3.5703125" style="383" customWidth="1"/>
    <col min="14419" max="14419" width="9" style="383" customWidth="1"/>
    <col min="14420" max="14420" width="8.140625" style="383" customWidth="1"/>
    <col min="14421" max="14421" width="12.140625" style="383" customWidth="1"/>
    <col min="14422" max="14422" width="11.5703125" style="383" customWidth="1"/>
    <col min="14423" max="14423" width="3.5703125" style="383" customWidth="1"/>
    <col min="14424" max="14424" width="8.42578125" style="383" customWidth="1"/>
    <col min="14425" max="14425" width="8.5703125" style="383" customWidth="1"/>
    <col min="14426" max="14426" width="12.140625" style="383" customWidth="1"/>
    <col min="14427" max="14427" width="12.42578125" style="383" customWidth="1"/>
    <col min="14428" max="14428" width="3.5703125" style="383" customWidth="1"/>
    <col min="14429" max="14429" width="8" style="383" customWidth="1"/>
    <col min="14430" max="14430" width="8.140625" style="383" customWidth="1"/>
    <col min="14431" max="14431" width="12.140625" style="383" customWidth="1"/>
    <col min="14432" max="14432" width="11.5703125" style="383" customWidth="1"/>
    <col min="14433" max="14433" width="3.5703125" style="383" customWidth="1"/>
    <col min="14434" max="14434" width="8.85546875" style="383" customWidth="1"/>
    <col min="14435" max="14435" width="8.140625" style="383" customWidth="1"/>
    <col min="14436" max="14436" width="12.140625" style="383" customWidth="1"/>
    <col min="14437" max="14437" width="11.5703125" style="383" customWidth="1"/>
    <col min="14438" max="14438" width="3.5703125" style="383" customWidth="1"/>
    <col min="14439" max="14439" width="9.140625" style="383" customWidth="1"/>
    <col min="14440" max="14440" width="8.5703125" style="383" customWidth="1"/>
    <col min="14441" max="14441" width="12.140625" style="383" customWidth="1"/>
    <col min="14442" max="14442" width="11.42578125" style="383"/>
    <col min="14443" max="14443" width="3.5703125" style="383" customWidth="1"/>
    <col min="14444" max="14444" width="9.140625" style="383" customWidth="1"/>
    <col min="14445" max="14445" width="8.28515625" style="383" customWidth="1"/>
    <col min="14446" max="14446" width="12.140625" style="383" customWidth="1"/>
    <col min="14447" max="14447" width="12.28515625" style="383" customWidth="1"/>
    <col min="14448" max="14448" width="3.5703125" style="383" customWidth="1"/>
    <col min="14449" max="14449" width="9" style="383" customWidth="1"/>
    <col min="14450" max="14450" width="7.85546875" style="383" customWidth="1"/>
    <col min="14451" max="14451" width="12.140625" style="383" customWidth="1"/>
    <col min="14452" max="14452" width="11.85546875" style="383" customWidth="1"/>
    <col min="14453" max="14453" width="3.5703125" style="383" customWidth="1"/>
    <col min="14454" max="14454" width="9" style="383" customWidth="1"/>
    <col min="14455" max="14455" width="8.28515625" style="383" customWidth="1"/>
    <col min="14456" max="14456" width="12.140625" style="383" customWidth="1"/>
    <col min="14457" max="14457" width="12" style="383" customWidth="1"/>
    <col min="14458" max="14458" width="3.5703125" style="383" customWidth="1"/>
    <col min="14459" max="14459" width="8.28515625" style="383" customWidth="1"/>
    <col min="14460" max="14460" width="8.140625" style="383" customWidth="1"/>
    <col min="14461" max="14461" width="12.140625" style="383" customWidth="1"/>
    <col min="14462" max="14462" width="11.5703125" style="383" customWidth="1"/>
    <col min="14463" max="14463" width="3.5703125" style="383" customWidth="1"/>
    <col min="14464" max="14465" width="8.28515625" style="383" customWidth="1"/>
    <col min="14466" max="14466" width="12.140625" style="383" customWidth="1"/>
    <col min="14467" max="14467" width="11.5703125" style="383" customWidth="1"/>
    <col min="14468" max="14468" width="3.5703125" style="383" customWidth="1"/>
    <col min="14469" max="14470" width="8.28515625" style="383" customWidth="1"/>
    <col min="14471" max="14471" width="12.140625" style="383" customWidth="1"/>
    <col min="14472" max="14472" width="11.5703125" style="383" customWidth="1"/>
    <col min="14473" max="14473" width="3.5703125" style="383" customWidth="1"/>
    <col min="14474" max="14474" width="8.28515625" style="383" customWidth="1"/>
    <col min="14475" max="14475" width="8.140625" style="383" customWidth="1"/>
    <col min="14476" max="14476" width="12.140625" style="383" customWidth="1"/>
    <col min="14477" max="14477" width="11.5703125" style="383" customWidth="1"/>
    <col min="14478" max="14478" width="3.5703125" style="383" customWidth="1"/>
    <col min="14479" max="14480" width="8.28515625" style="383" customWidth="1"/>
    <col min="14481" max="14481" width="12.140625" style="383" customWidth="1"/>
    <col min="14482" max="14482" width="11.5703125" style="383" customWidth="1"/>
    <col min="14483" max="14483" width="3.5703125" style="383" customWidth="1"/>
    <col min="14484" max="14484" width="8.28515625" style="383" customWidth="1"/>
    <col min="14485" max="14485" width="7.85546875" style="383" customWidth="1"/>
    <col min="14486" max="14486" width="12.140625" style="383" customWidth="1"/>
    <col min="14487" max="14487" width="11.5703125" style="383" customWidth="1"/>
    <col min="14488" max="14488" width="3.5703125" style="383" customWidth="1"/>
    <col min="14489" max="14489" width="8.28515625" style="383" customWidth="1"/>
    <col min="14490" max="14490" width="8.5703125" style="383" customWidth="1"/>
    <col min="14491" max="14491" width="12.140625" style="383" customWidth="1"/>
    <col min="14492" max="14492" width="11.5703125" style="383" customWidth="1"/>
    <col min="14493" max="14493" width="3.5703125" style="383" customWidth="1"/>
    <col min="14494" max="14494" width="8.28515625" style="383" customWidth="1"/>
    <col min="14495" max="14495" width="8.5703125" style="383" customWidth="1"/>
    <col min="14496" max="14496" width="12.140625" style="383" customWidth="1"/>
    <col min="14497" max="14497" width="11.5703125" style="383" customWidth="1"/>
    <col min="14498" max="14498" width="3.5703125" style="383" customWidth="1"/>
    <col min="14499" max="14499" width="8.28515625" style="383" customWidth="1"/>
    <col min="14500" max="14500" width="8.140625" style="383" customWidth="1"/>
    <col min="14501" max="14501" width="12.140625" style="383" customWidth="1"/>
    <col min="14502" max="14502" width="11.5703125" style="383" customWidth="1"/>
    <col min="14503" max="14503" width="3.5703125" style="383" customWidth="1"/>
    <col min="14504" max="14504" width="8.28515625" style="383" customWidth="1"/>
    <col min="14505" max="14505" width="7.7109375" style="383" customWidth="1"/>
    <col min="14506" max="14506" width="12.140625" style="383" customWidth="1"/>
    <col min="14507" max="14507" width="11.5703125" style="383" customWidth="1"/>
    <col min="14508" max="14508" width="3.5703125" style="383" customWidth="1"/>
    <col min="14509" max="14509" width="8.28515625" style="383" customWidth="1"/>
    <col min="14510" max="14510" width="7.7109375" style="383" customWidth="1"/>
    <col min="14511" max="14511" width="12.140625" style="383" customWidth="1"/>
    <col min="14512" max="14512" width="11.5703125" style="383" customWidth="1"/>
    <col min="14513" max="14513" width="3.5703125" style="383" customWidth="1"/>
    <col min="14514" max="14514" width="8.28515625" style="383" customWidth="1"/>
    <col min="14515" max="14515" width="7.7109375" style="383" customWidth="1"/>
    <col min="14516" max="14516" width="12.140625" style="383" customWidth="1"/>
    <col min="14517" max="14517" width="11.5703125" style="383" customWidth="1"/>
    <col min="14518" max="14518" width="3.5703125" style="383" customWidth="1"/>
    <col min="14519" max="14519" width="8.28515625" style="383" customWidth="1"/>
    <col min="14520" max="14520" width="7.7109375" style="383" customWidth="1"/>
    <col min="14521" max="14521" width="12.140625" style="383" customWidth="1"/>
    <col min="14522" max="14522" width="11.5703125" style="383" customWidth="1"/>
    <col min="14523" max="14523" width="3.5703125" style="383" customWidth="1"/>
    <col min="14524" max="14524" width="8.28515625" style="383" customWidth="1"/>
    <col min="14525" max="14525" width="7.7109375" style="383" customWidth="1"/>
    <col min="14526" max="14526" width="12.140625" style="383" customWidth="1"/>
    <col min="14527" max="14527" width="11.5703125" style="383" customWidth="1"/>
    <col min="14528" max="14528" width="3.5703125" style="383" customWidth="1"/>
    <col min="14529" max="14529" width="8.28515625" style="383" customWidth="1"/>
    <col min="14530" max="14530" width="7.7109375" style="383" customWidth="1"/>
    <col min="14531" max="14531" width="12.140625" style="383" customWidth="1"/>
    <col min="14532" max="14532" width="11.5703125" style="383" customWidth="1"/>
    <col min="14533" max="14533" width="3.5703125" style="383" customWidth="1"/>
    <col min="14534" max="14534" width="8.28515625" style="383" customWidth="1"/>
    <col min="14535" max="14535" width="7.7109375" style="383" customWidth="1"/>
    <col min="14536" max="14536" width="12.140625" style="383" customWidth="1"/>
    <col min="14537" max="14537" width="11.5703125" style="383" customWidth="1"/>
    <col min="14538" max="14538" width="3.5703125" style="383" customWidth="1"/>
    <col min="14539" max="14539" width="8.28515625" style="383" customWidth="1"/>
    <col min="14540" max="14540" width="7.7109375" style="383" customWidth="1"/>
    <col min="14541" max="14541" width="12.140625" style="383" customWidth="1"/>
    <col min="14542" max="14542" width="11.5703125" style="383" customWidth="1"/>
    <col min="14543" max="14543" width="3.5703125" style="383" customWidth="1"/>
    <col min="14544" max="14544" width="8.28515625" style="383" customWidth="1"/>
    <col min="14545" max="14545" width="7.7109375" style="383" customWidth="1"/>
    <col min="14546" max="14546" width="12.140625" style="383" customWidth="1"/>
    <col min="14547" max="14547" width="11.5703125" style="383" customWidth="1"/>
    <col min="14548" max="14548" width="3.5703125" style="383" customWidth="1"/>
    <col min="14549" max="14549" width="8.28515625" style="383" customWidth="1"/>
    <col min="14550" max="14550" width="7.7109375" style="383" customWidth="1"/>
    <col min="14551" max="14551" width="12.140625" style="383" customWidth="1"/>
    <col min="14552" max="14552" width="11.5703125" style="383" customWidth="1"/>
    <col min="14553" max="14553" width="3.5703125" style="383" customWidth="1"/>
    <col min="14554" max="14554" width="8.28515625" style="383" customWidth="1"/>
    <col min="14555" max="14555" width="7.7109375" style="383" customWidth="1"/>
    <col min="14556" max="14556" width="12.140625" style="383" customWidth="1"/>
    <col min="14557" max="14557" width="11.5703125" style="383" customWidth="1"/>
    <col min="14558" max="14558" width="3.5703125" style="383" customWidth="1"/>
    <col min="14559" max="14559" width="8.28515625" style="383" customWidth="1"/>
    <col min="14560" max="14560" width="7.7109375" style="383" customWidth="1"/>
    <col min="14561" max="14561" width="12.140625" style="383" customWidth="1"/>
    <col min="14562" max="14562" width="11.5703125" style="383" customWidth="1"/>
    <col min="14563" max="14563" width="3.5703125" style="383" customWidth="1"/>
    <col min="14564" max="14564" width="8.28515625" style="383" customWidth="1"/>
    <col min="14565" max="14565" width="7.7109375" style="383" customWidth="1"/>
    <col min="14566" max="14566" width="12.140625" style="383" customWidth="1"/>
    <col min="14567" max="14567" width="11.5703125" style="383" customWidth="1"/>
    <col min="14568" max="14568" width="3.5703125" style="383" customWidth="1"/>
    <col min="14569" max="14569" width="8.28515625" style="383" customWidth="1"/>
    <col min="14570" max="14570" width="7.7109375" style="383" customWidth="1"/>
    <col min="14571" max="14571" width="12.140625" style="383" customWidth="1"/>
    <col min="14572" max="14572" width="11.5703125" style="383" customWidth="1"/>
    <col min="14573" max="14573" width="3.5703125" style="383" customWidth="1"/>
    <col min="14574" max="14574" width="8.28515625" style="383" customWidth="1"/>
    <col min="14575" max="14575" width="7.7109375" style="383" customWidth="1"/>
    <col min="14576" max="14576" width="12.140625" style="383" customWidth="1"/>
    <col min="14577" max="14577" width="11.5703125" style="383" customWidth="1"/>
    <col min="14578" max="14578" width="3.5703125" style="383" customWidth="1"/>
    <col min="14579" max="14579" width="8.28515625" style="383" customWidth="1"/>
    <col min="14580" max="14580" width="7.7109375" style="383" customWidth="1"/>
    <col min="14581" max="14581" width="12.140625" style="383" customWidth="1"/>
    <col min="14582" max="14582" width="11.5703125" style="383" customWidth="1"/>
    <col min="14583" max="14583" width="3.5703125" style="383" customWidth="1"/>
    <col min="14584" max="14584" width="8.28515625" style="383" customWidth="1"/>
    <col min="14585" max="14585" width="7.7109375" style="383" customWidth="1"/>
    <col min="14586" max="14586" width="12.140625" style="383" customWidth="1"/>
    <col min="14587" max="14587" width="11.5703125" style="383" customWidth="1"/>
    <col min="14588" max="14591" width="11.42578125" style="383"/>
    <col min="14592" max="14592" width="0" style="383" hidden="1" customWidth="1"/>
    <col min="14593" max="14593" width="6.140625" style="383" customWidth="1"/>
    <col min="14594" max="14594" width="4.7109375" style="383" customWidth="1"/>
    <col min="14595" max="14596" width="6.5703125" style="383" customWidth="1"/>
    <col min="14597" max="14597" width="5.28515625" style="383" customWidth="1"/>
    <col min="14598" max="14599" width="7.7109375" style="383" customWidth="1"/>
    <col min="14600" max="14600" width="11.5703125" style="383" customWidth="1"/>
    <col min="14601" max="14601" width="6.85546875" style="383" customWidth="1"/>
    <col min="14602" max="14602" width="54.5703125" style="383" customWidth="1"/>
    <col min="14603" max="14603" width="7.140625" style="383" customWidth="1"/>
    <col min="14604" max="14605" width="7" style="383" customWidth="1"/>
    <col min="14606" max="14606" width="7.5703125" style="383" customWidth="1"/>
    <col min="14607" max="14607" width="7.85546875" style="383" customWidth="1"/>
    <col min="14608" max="14608" width="18" style="383" customWidth="1"/>
    <col min="14609" max="14609" width="4.140625" style="383" customWidth="1"/>
    <col min="14610" max="14610" width="8.85546875" style="383" customWidth="1"/>
    <col min="14611" max="14611" width="10.28515625" style="383" customWidth="1"/>
    <col min="14612" max="14612" width="12" style="383" customWidth="1"/>
    <col min="14613" max="14613" width="10.85546875" style="383" customWidth="1"/>
    <col min="14614" max="14614" width="4.140625" style="383" customWidth="1"/>
    <col min="14615" max="14615" width="8.42578125" style="383" customWidth="1"/>
    <col min="14616" max="14616" width="8.140625" style="383" customWidth="1"/>
    <col min="14617" max="14617" width="12" style="383" customWidth="1"/>
    <col min="14618" max="14618" width="11.42578125" style="383"/>
    <col min="14619" max="14619" width="4.28515625" style="383" customWidth="1"/>
    <col min="14620" max="14620" width="7.28515625" style="383" bestFit="1" customWidth="1"/>
    <col min="14621" max="14621" width="9.28515625" style="383" bestFit="1" customWidth="1"/>
    <col min="14622" max="14623" width="11.7109375" style="383" customWidth="1"/>
    <col min="14624" max="14624" width="4.140625" style="383" customWidth="1"/>
    <col min="14625" max="14625" width="7.28515625" style="383" bestFit="1" customWidth="1"/>
    <col min="14626" max="14626" width="9.28515625" style="383" customWidth="1"/>
    <col min="14627" max="14628" width="12" style="383" customWidth="1"/>
    <col min="14629" max="14629" width="4.140625" style="383" customWidth="1"/>
    <col min="14630" max="14631" width="8.28515625" style="383" customWidth="1"/>
    <col min="14632" max="14632" width="12" style="383" customWidth="1"/>
    <col min="14633" max="14633" width="11.42578125" style="383"/>
    <col min="14634" max="14634" width="4.140625" style="383" customWidth="1"/>
    <col min="14635" max="14635" width="8.42578125" style="383" customWidth="1"/>
    <col min="14636" max="14636" width="8.140625" style="383" customWidth="1"/>
    <col min="14637" max="14637" width="12" style="383" customWidth="1"/>
    <col min="14638" max="14638" width="11.42578125" style="383"/>
    <col min="14639" max="14639" width="4" style="383" customWidth="1"/>
    <col min="14640" max="14640" width="8.85546875" style="383" customWidth="1"/>
    <col min="14641" max="14641" width="8.140625" style="383" customWidth="1"/>
    <col min="14642" max="14642" width="12.140625" style="383" customWidth="1"/>
    <col min="14643" max="14643" width="11.28515625" style="383" customWidth="1"/>
    <col min="14644" max="14644" width="4.28515625" style="383" customWidth="1"/>
    <col min="14645" max="14645" width="8.5703125" style="383" customWidth="1"/>
    <col min="14646" max="14646" width="8" style="383" customWidth="1"/>
    <col min="14647" max="14647" width="11.85546875" style="383" customWidth="1"/>
    <col min="14648" max="14648" width="10.5703125" style="383" customWidth="1"/>
    <col min="14649" max="14649" width="4" style="383" customWidth="1"/>
    <col min="14650" max="14650" width="8.85546875" style="383" bestFit="1" customWidth="1"/>
    <col min="14651" max="14651" width="8.140625" style="383" customWidth="1"/>
    <col min="14652" max="14652" width="12" style="383" customWidth="1"/>
    <col min="14653" max="14653" width="10.5703125" style="383" customWidth="1"/>
    <col min="14654" max="14654" width="3.5703125" style="383" customWidth="1"/>
    <col min="14655" max="14655" width="8.28515625" style="383" customWidth="1"/>
    <col min="14656" max="14656" width="8.7109375" style="383" customWidth="1"/>
    <col min="14657" max="14657" width="12.140625" style="383" customWidth="1"/>
    <col min="14658" max="14658" width="11" style="383" customWidth="1"/>
    <col min="14659" max="14659" width="3.5703125" style="383" customWidth="1"/>
    <col min="14660" max="14660" width="8.5703125" style="383" customWidth="1"/>
    <col min="14661" max="14661" width="7.85546875" style="383" customWidth="1"/>
    <col min="14662" max="14662" width="12.140625" style="383" customWidth="1"/>
    <col min="14663" max="14663" width="11.85546875" style="383" customWidth="1"/>
    <col min="14664" max="14664" width="3.5703125" style="383" customWidth="1"/>
    <col min="14665" max="14665" width="8.42578125" style="383" customWidth="1"/>
    <col min="14666" max="14666" width="7.85546875" style="383" customWidth="1"/>
    <col min="14667" max="14667" width="12.140625" style="383" customWidth="1"/>
    <col min="14668" max="14668" width="12" style="383" customWidth="1"/>
    <col min="14669" max="14669" width="3.5703125" style="383" customWidth="1"/>
    <col min="14670" max="14670" width="8.42578125" style="383" customWidth="1"/>
    <col min="14671" max="14671" width="9" style="383" customWidth="1"/>
    <col min="14672" max="14672" width="12.140625" style="383" customWidth="1"/>
    <col min="14673" max="14673" width="11.85546875" style="383" customWidth="1"/>
    <col min="14674" max="14674" width="3.5703125" style="383" customWidth="1"/>
    <col min="14675" max="14675" width="9" style="383" customWidth="1"/>
    <col min="14676" max="14676" width="8.140625" style="383" customWidth="1"/>
    <col min="14677" max="14677" width="12.140625" style="383" customWidth="1"/>
    <col min="14678" max="14678" width="11.5703125" style="383" customWidth="1"/>
    <col min="14679" max="14679" width="3.5703125" style="383" customWidth="1"/>
    <col min="14680" max="14680" width="8.42578125" style="383" customWidth="1"/>
    <col min="14681" max="14681" width="8.5703125" style="383" customWidth="1"/>
    <col min="14682" max="14682" width="12.140625" style="383" customWidth="1"/>
    <col min="14683" max="14683" width="12.42578125" style="383" customWidth="1"/>
    <col min="14684" max="14684" width="3.5703125" style="383" customWidth="1"/>
    <col min="14685" max="14685" width="8" style="383" customWidth="1"/>
    <col min="14686" max="14686" width="8.140625" style="383" customWidth="1"/>
    <col min="14687" max="14687" width="12.140625" style="383" customWidth="1"/>
    <col min="14688" max="14688" width="11.5703125" style="383" customWidth="1"/>
    <col min="14689" max="14689" width="3.5703125" style="383" customWidth="1"/>
    <col min="14690" max="14690" width="8.85546875" style="383" customWidth="1"/>
    <col min="14691" max="14691" width="8.140625" style="383" customWidth="1"/>
    <col min="14692" max="14692" width="12.140625" style="383" customWidth="1"/>
    <col min="14693" max="14693" width="11.5703125" style="383" customWidth="1"/>
    <col min="14694" max="14694" width="3.5703125" style="383" customWidth="1"/>
    <col min="14695" max="14695" width="9.140625" style="383" customWidth="1"/>
    <col min="14696" max="14696" width="8.5703125" style="383" customWidth="1"/>
    <col min="14697" max="14697" width="12.140625" style="383" customWidth="1"/>
    <col min="14698" max="14698" width="11.42578125" style="383"/>
    <col min="14699" max="14699" width="3.5703125" style="383" customWidth="1"/>
    <col min="14700" max="14700" width="9.140625" style="383" customWidth="1"/>
    <col min="14701" max="14701" width="8.28515625" style="383" customWidth="1"/>
    <col min="14702" max="14702" width="12.140625" style="383" customWidth="1"/>
    <col min="14703" max="14703" width="12.28515625" style="383" customWidth="1"/>
    <col min="14704" max="14704" width="3.5703125" style="383" customWidth="1"/>
    <col min="14705" max="14705" width="9" style="383" customWidth="1"/>
    <col min="14706" max="14706" width="7.85546875" style="383" customWidth="1"/>
    <col min="14707" max="14707" width="12.140625" style="383" customWidth="1"/>
    <col min="14708" max="14708" width="11.85546875" style="383" customWidth="1"/>
    <col min="14709" max="14709" width="3.5703125" style="383" customWidth="1"/>
    <col min="14710" max="14710" width="9" style="383" customWidth="1"/>
    <col min="14711" max="14711" width="8.28515625" style="383" customWidth="1"/>
    <col min="14712" max="14712" width="12.140625" style="383" customWidth="1"/>
    <col min="14713" max="14713" width="12" style="383" customWidth="1"/>
    <col min="14714" max="14714" width="3.5703125" style="383" customWidth="1"/>
    <col min="14715" max="14715" width="8.28515625" style="383" customWidth="1"/>
    <col min="14716" max="14716" width="8.140625" style="383" customWidth="1"/>
    <col min="14717" max="14717" width="12.140625" style="383" customWidth="1"/>
    <col min="14718" max="14718" width="11.5703125" style="383" customWidth="1"/>
    <col min="14719" max="14719" width="3.5703125" style="383" customWidth="1"/>
    <col min="14720" max="14721" width="8.28515625" style="383" customWidth="1"/>
    <col min="14722" max="14722" width="12.140625" style="383" customWidth="1"/>
    <col min="14723" max="14723" width="11.5703125" style="383" customWidth="1"/>
    <col min="14724" max="14724" width="3.5703125" style="383" customWidth="1"/>
    <col min="14725" max="14726" width="8.28515625" style="383" customWidth="1"/>
    <col min="14727" max="14727" width="12.140625" style="383" customWidth="1"/>
    <col min="14728" max="14728" width="11.5703125" style="383" customWidth="1"/>
    <col min="14729" max="14729" width="3.5703125" style="383" customWidth="1"/>
    <col min="14730" max="14730" width="8.28515625" style="383" customWidth="1"/>
    <col min="14731" max="14731" width="8.140625" style="383" customWidth="1"/>
    <col min="14732" max="14732" width="12.140625" style="383" customWidth="1"/>
    <col min="14733" max="14733" width="11.5703125" style="383" customWidth="1"/>
    <col min="14734" max="14734" width="3.5703125" style="383" customWidth="1"/>
    <col min="14735" max="14736" width="8.28515625" style="383" customWidth="1"/>
    <col min="14737" max="14737" width="12.140625" style="383" customWidth="1"/>
    <col min="14738" max="14738" width="11.5703125" style="383" customWidth="1"/>
    <col min="14739" max="14739" width="3.5703125" style="383" customWidth="1"/>
    <col min="14740" max="14740" width="8.28515625" style="383" customWidth="1"/>
    <col min="14741" max="14741" width="7.85546875" style="383" customWidth="1"/>
    <col min="14742" max="14742" width="12.140625" style="383" customWidth="1"/>
    <col min="14743" max="14743" width="11.5703125" style="383" customWidth="1"/>
    <col min="14744" max="14744" width="3.5703125" style="383" customWidth="1"/>
    <col min="14745" max="14745" width="8.28515625" style="383" customWidth="1"/>
    <col min="14746" max="14746" width="8.5703125" style="383" customWidth="1"/>
    <col min="14747" max="14747" width="12.140625" style="383" customWidth="1"/>
    <col min="14748" max="14748" width="11.5703125" style="383" customWidth="1"/>
    <col min="14749" max="14749" width="3.5703125" style="383" customWidth="1"/>
    <col min="14750" max="14750" width="8.28515625" style="383" customWidth="1"/>
    <col min="14751" max="14751" width="8.5703125" style="383" customWidth="1"/>
    <col min="14752" max="14752" width="12.140625" style="383" customWidth="1"/>
    <col min="14753" max="14753" width="11.5703125" style="383" customWidth="1"/>
    <col min="14754" max="14754" width="3.5703125" style="383" customWidth="1"/>
    <col min="14755" max="14755" width="8.28515625" style="383" customWidth="1"/>
    <col min="14756" max="14756" width="8.140625" style="383" customWidth="1"/>
    <col min="14757" max="14757" width="12.140625" style="383" customWidth="1"/>
    <col min="14758" max="14758" width="11.5703125" style="383" customWidth="1"/>
    <col min="14759" max="14759" width="3.5703125" style="383" customWidth="1"/>
    <col min="14760" max="14760" width="8.28515625" style="383" customWidth="1"/>
    <col min="14761" max="14761" width="7.7109375" style="383" customWidth="1"/>
    <col min="14762" max="14762" width="12.140625" style="383" customWidth="1"/>
    <col min="14763" max="14763" width="11.5703125" style="383" customWidth="1"/>
    <col min="14764" max="14764" width="3.5703125" style="383" customWidth="1"/>
    <col min="14765" max="14765" width="8.28515625" style="383" customWidth="1"/>
    <col min="14766" max="14766" width="7.7109375" style="383" customWidth="1"/>
    <col min="14767" max="14767" width="12.140625" style="383" customWidth="1"/>
    <col min="14768" max="14768" width="11.5703125" style="383" customWidth="1"/>
    <col min="14769" max="14769" width="3.5703125" style="383" customWidth="1"/>
    <col min="14770" max="14770" width="8.28515625" style="383" customWidth="1"/>
    <col min="14771" max="14771" width="7.7109375" style="383" customWidth="1"/>
    <col min="14772" max="14772" width="12.140625" style="383" customWidth="1"/>
    <col min="14773" max="14773" width="11.5703125" style="383" customWidth="1"/>
    <col min="14774" max="14774" width="3.5703125" style="383" customWidth="1"/>
    <col min="14775" max="14775" width="8.28515625" style="383" customWidth="1"/>
    <col min="14776" max="14776" width="7.7109375" style="383" customWidth="1"/>
    <col min="14777" max="14777" width="12.140625" style="383" customWidth="1"/>
    <col min="14778" max="14778" width="11.5703125" style="383" customWidth="1"/>
    <col min="14779" max="14779" width="3.5703125" style="383" customWidth="1"/>
    <col min="14780" max="14780" width="8.28515625" style="383" customWidth="1"/>
    <col min="14781" max="14781" width="7.7109375" style="383" customWidth="1"/>
    <col min="14782" max="14782" width="12.140625" style="383" customWidth="1"/>
    <col min="14783" max="14783" width="11.5703125" style="383" customWidth="1"/>
    <col min="14784" max="14784" width="3.5703125" style="383" customWidth="1"/>
    <col min="14785" max="14785" width="8.28515625" style="383" customWidth="1"/>
    <col min="14786" max="14786" width="7.7109375" style="383" customWidth="1"/>
    <col min="14787" max="14787" width="12.140625" style="383" customWidth="1"/>
    <col min="14788" max="14788" width="11.5703125" style="383" customWidth="1"/>
    <col min="14789" max="14789" width="3.5703125" style="383" customWidth="1"/>
    <col min="14790" max="14790" width="8.28515625" style="383" customWidth="1"/>
    <col min="14791" max="14791" width="7.7109375" style="383" customWidth="1"/>
    <col min="14792" max="14792" width="12.140625" style="383" customWidth="1"/>
    <col min="14793" max="14793" width="11.5703125" style="383" customWidth="1"/>
    <col min="14794" max="14794" width="3.5703125" style="383" customWidth="1"/>
    <col min="14795" max="14795" width="8.28515625" style="383" customWidth="1"/>
    <col min="14796" max="14796" width="7.7109375" style="383" customWidth="1"/>
    <col min="14797" max="14797" width="12.140625" style="383" customWidth="1"/>
    <col min="14798" max="14798" width="11.5703125" style="383" customWidth="1"/>
    <col min="14799" max="14799" width="3.5703125" style="383" customWidth="1"/>
    <col min="14800" max="14800" width="8.28515625" style="383" customWidth="1"/>
    <col min="14801" max="14801" width="7.7109375" style="383" customWidth="1"/>
    <col min="14802" max="14802" width="12.140625" style="383" customWidth="1"/>
    <col min="14803" max="14803" width="11.5703125" style="383" customWidth="1"/>
    <col min="14804" max="14804" width="3.5703125" style="383" customWidth="1"/>
    <col min="14805" max="14805" width="8.28515625" style="383" customWidth="1"/>
    <col min="14806" max="14806" width="7.7109375" style="383" customWidth="1"/>
    <col min="14807" max="14807" width="12.140625" style="383" customWidth="1"/>
    <col min="14808" max="14808" width="11.5703125" style="383" customWidth="1"/>
    <col min="14809" max="14809" width="3.5703125" style="383" customWidth="1"/>
    <col min="14810" max="14810" width="8.28515625" style="383" customWidth="1"/>
    <col min="14811" max="14811" width="7.7109375" style="383" customWidth="1"/>
    <col min="14812" max="14812" width="12.140625" style="383" customWidth="1"/>
    <col min="14813" max="14813" width="11.5703125" style="383" customWidth="1"/>
    <col min="14814" max="14814" width="3.5703125" style="383" customWidth="1"/>
    <col min="14815" max="14815" width="8.28515625" style="383" customWidth="1"/>
    <col min="14816" max="14816" width="7.7109375" style="383" customWidth="1"/>
    <col min="14817" max="14817" width="12.140625" style="383" customWidth="1"/>
    <col min="14818" max="14818" width="11.5703125" style="383" customWidth="1"/>
    <col min="14819" max="14819" width="3.5703125" style="383" customWidth="1"/>
    <col min="14820" max="14820" width="8.28515625" style="383" customWidth="1"/>
    <col min="14821" max="14821" width="7.7109375" style="383" customWidth="1"/>
    <col min="14822" max="14822" width="12.140625" style="383" customWidth="1"/>
    <col min="14823" max="14823" width="11.5703125" style="383" customWidth="1"/>
    <col min="14824" max="14824" width="3.5703125" style="383" customWidth="1"/>
    <col min="14825" max="14825" width="8.28515625" style="383" customWidth="1"/>
    <col min="14826" max="14826" width="7.7109375" style="383" customWidth="1"/>
    <col min="14827" max="14827" width="12.140625" style="383" customWidth="1"/>
    <col min="14828" max="14828" width="11.5703125" style="383" customWidth="1"/>
    <col min="14829" max="14829" width="3.5703125" style="383" customWidth="1"/>
    <col min="14830" max="14830" width="8.28515625" style="383" customWidth="1"/>
    <col min="14831" max="14831" width="7.7109375" style="383" customWidth="1"/>
    <col min="14832" max="14832" width="12.140625" style="383" customWidth="1"/>
    <col min="14833" max="14833" width="11.5703125" style="383" customWidth="1"/>
    <col min="14834" max="14834" width="3.5703125" style="383" customWidth="1"/>
    <col min="14835" max="14835" width="8.28515625" style="383" customWidth="1"/>
    <col min="14836" max="14836" width="7.7109375" style="383" customWidth="1"/>
    <col min="14837" max="14837" width="12.140625" style="383" customWidth="1"/>
    <col min="14838" max="14838" width="11.5703125" style="383" customWidth="1"/>
    <col min="14839" max="14839" width="3.5703125" style="383" customWidth="1"/>
    <col min="14840" max="14840" width="8.28515625" style="383" customWidth="1"/>
    <col min="14841" max="14841" width="7.7109375" style="383" customWidth="1"/>
    <col min="14842" max="14842" width="12.140625" style="383" customWidth="1"/>
    <col min="14843" max="14843" width="11.5703125" style="383" customWidth="1"/>
    <col min="14844" max="14847" width="11.42578125" style="383"/>
    <col min="14848" max="14848" width="0" style="383" hidden="1" customWidth="1"/>
    <col min="14849" max="14849" width="6.140625" style="383" customWidth="1"/>
    <col min="14850" max="14850" width="4.7109375" style="383" customWidth="1"/>
    <col min="14851" max="14852" width="6.5703125" style="383" customWidth="1"/>
    <col min="14853" max="14853" width="5.28515625" style="383" customWidth="1"/>
    <col min="14854" max="14855" width="7.7109375" style="383" customWidth="1"/>
    <col min="14856" max="14856" width="11.5703125" style="383" customWidth="1"/>
    <col min="14857" max="14857" width="6.85546875" style="383" customWidth="1"/>
    <col min="14858" max="14858" width="54.5703125" style="383" customWidth="1"/>
    <col min="14859" max="14859" width="7.140625" style="383" customWidth="1"/>
    <col min="14860" max="14861" width="7" style="383" customWidth="1"/>
    <col min="14862" max="14862" width="7.5703125" style="383" customWidth="1"/>
    <col min="14863" max="14863" width="7.85546875" style="383" customWidth="1"/>
    <col min="14864" max="14864" width="18" style="383" customWidth="1"/>
    <col min="14865" max="14865" width="4.140625" style="383" customWidth="1"/>
    <col min="14866" max="14866" width="8.85546875" style="383" customWidth="1"/>
    <col min="14867" max="14867" width="10.28515625" style="383" customWidth="1"/>
    <col min="14868" max="14868" width="12" style="383" customWidth="1"/>
    <col min="14869" max="14869" width="10.85546875" style="383" customWidth="1"/>
    <col min="14870" max="14870" width="4.140625" style="383" customWidth="1"/>
    <col min="14871" max="14871" width="8.42578125" style="383" customWidth="1"/>
    <col min="14872" max="14872" width="8.140625" style="383" customWidth="1"/>
    <col min="14873" max="14873" width="12" style="383" customWidth="1"/>
    <col min="14874" max="14874" width="11.42578125" style="383"/>
    <col min="14875" max="14875" width="4.28515625" style="383" customWidth="1"/>
    <col min="14876" max="14876" width="7.28515625" style="383" bestFit="1" customWidth="1"/>
    <col min="14877" max="14877" width="9.28515625" style="383" bestFit="1" customWidth="1"/>
    <col min="14878" max="14879" width="11.7109375" style="383" customWidth="1"/>
    <col min="14880" max="14880" width="4.140625" style="383" customWidth="1"/>
    <col min="14881" max="14881" width="7.28515625" style="383" bestFit="1" customWidth="1"/>
    <col min="14882" max="14882" width="9.28515625" style="383" customWidth="1"/>
    <col min="14883" max="14884" width="12" style="383" customWidth="1"/>
    <col min="14885" max="14885" width="4.140625" style="383" customWidth="1"/>
    <col min="14886" max="14887" width="8.28515625" style="383" customWidth="1"/>
    <col min="14888" max="14888" width="12" style="383" customWidth="1"/>
    <col min="14889" max="14889" width="11.42578125" style="383"/>
    <col min="14890" max="14890" width="4.140625" style="383" customWidth="1"/>
    <col min="14891" max="14891" width="8.42578125" style="383" customWidth="1"/>
    <col min="14892" max="14892" width="8.140625" style="383" customWidth="1"/>
    <col min="14893" max="14893" width="12" style="383" customWidth="1"/>
    <col min="14894" max="14894" width="11.42578125" style="383"/>
    <col min="14895" max="14895" width="4" style="383" customWidth="1"/>
    <col min="14896" max="14896" width="8.85546875" style="383" customWidth="1"/>
    <col min="14897" max="14897" width="8.140625" style="383" customWidth="1"/>
    <col min="14898" max="14898" width="12.140625" style="383" customWidth="1"/>
    <col min="14899" max="14899" width="11.28515625" style="383" customWidth="1"/>
    <col min="14900" max="14900" width="4.28515625" style="383" customWidth="1"/>
    <col min="14901" max="14901" width="8.5703125" style="383" customWidth="1"/>
    <col min="14902" max="14902" width="8" style="383" customWidth="1"/>
    <col min="14903" max="14903" width="11.85546875" style="383" customWidth="1"/>
    <col min="14904" max="14904" width="10.5703125" style="383" customWidth="1"/>
    <col min="14905" max="14905" width="4" style="383" customWidth="1"/>
    <col min="14906" max="14906" width="8.85546875" style="383" bestFit="1" customWidth="1"/>
    <col min="14907" max="14907" width="8.140625" style="383" customWidth="1"/>
    <col min="14908" max="14908" width="12" style="383" customWidth="1"/>
    <col min="14909" max="14909" width="10.5703125" style="383" customWidth="1"/>
    <col min="14910" max="14910" width="3.5703125" style="383" customWidth="1"/>
    <col min="14911" max="14911" width="8.28515625" style="383" customWidth="1"/>
    <col min="14912" max="14912" width="8.7109375" style="383" customWidth="1"/>
    <col min="14913" max="14913" width="12.140625" style="383" customWidth="1"/>
    <col min="14914" max="14914" width="11" style="383" customWidth="1"/>
    <col min="14915" max="14915" width="3.5703125" style="383" customWidth="1"/>
    <col min="14916" max="14916" width="8.5703125" style="383" customWidth="1"/>
    <col min="14917" max="14917" width="7.85546875" style="383" customWidth="1"/>
    <col min="14918" max="14918" width="12.140625" style="383" customWidth="1"/>
    <col min="14919" max="14919" width="11.85546875" style="383" customWidth="1"/>
    <col min="14920" max="14920" width="3.5703125" style="383" customWidth="1"/>
    <col min="14921" max="14921" width="8.42578125" style="383" customWidth="1"/>
    <col min="14922" max="14922" width="7.85546875" style="383" customWidth="1"/>
    <col min="14923" max="14923" width="12.140625" style="383" customWidth="1"/>
    <col min="14924" max="14924" width="12" style="383" customWidth="1"/>
    <col min="14925" max="14925" width="3.5703125" style="383" customWidth="1"/>
    <col min="14926" max="14926" width="8.42578125" style="383" customWidth="1"/>
    <col min="14927" max="14927" width="9" style="383" customWidth="1"/>
    <col min="14928" max="14928" width="12.140625" style="383" customWidth="1"/>
    <col min="14929" max="14929" width="11.85546875" style="383" customWidth="1"/>
    <col min="14930" max="14930" width="3.5703125" style="383" customWidth="1"/>
    <col min="14931" max="14931" width="9" style="383" customWidth="1"/>
    <col min="14932" max="14932" width="8.140625" style="383" customWidth="1"/>
    <col min="14933" max="14933" width="12.140625" style="383" customWidth="1"/>
    <col min="14934" max="14934" width="11.5703125" style="383" customWidth="1"/>
    <col min="14935" max="14935" width="3.5703125" style="383" customWidth="1"/>
    <col min="14936" max="14936" width="8.42578125" style="383" customWidth="1"/>
    <col min="14937" max="14937" width="8.5703125" style="383" customWidth="1"/>
    <col min="14938" max="14938" width="12.140625" style="383" customWidth="1"/>
    <col min="14939" max="14939" width="12.42578125" style="383" customWidth="1"/>
    <col min="14940" max="14940" width="3.5703125" style="383" customWidth="1"/>
    <col min="14941" max="14941" width="8" style="383" customWidth="1"/>
    <col min="14942" max="14942" width="8.140625" style="383" customWidth="1"/>
    <col min="14943" max="14943" width="12.140625" style="383" customWidth="1"/>
    <col min="14944" max="14944" width="11.5703125" style="383" customWidth="1"/>
    <col min="14945" max="14945" width="3.5703125" style="383" customWidth="1"/>
    <col min="14946" max="14946" width="8.85546875" style="383" customWidth="1"/>
    <col min="14947" max="14947" width="8.140625" style="383" customWidth="1"/>
    <col min="14948" max="14948" width="12.140625" style="383" customWidth="1"/>
    <col min="14949" max="14949" width="11.5703125" style="383" customWidth="1"/>
    <col min="14950" max="14950" width="3.5703125" style="383" customWidth="1"/>
    <col min="14951" max="14951" width="9.140625" style="383" customWidth="1"/>
    <col min="14952" max="14952" width="8.5703125" style="383" customWidth="1"/>
    <col min="14953" max="14953" width="12.140625" style="383" customWidth="1"/>
    <col min="14954" max="14954" width="11.42578125" style="383"/>
    <col min="14955" max="14955" width="3.5703125" style="383" customWidth="1"/>
    <col min="14956" max="14956" width="9.140625" style="383" customWidth="1"/>
    <col min="14957" max="14957" width="8.28515625" style="383" customWidth="1"/>
    <col min="14958" max="14958" width="12.140625" style="383" customWidth="1"/>
    <col min="14959" max="14959" width="12.28515625" style="383" customWidth="1"/>
    <col min="14960" max="14960" width="3.5703125" style="383" customWidth="1"/>
    <col min="14961" max="14961" width="9" style="383" customWidth="1"/>
    <col min="14962" max="14962" width="7.85546875" style="383" customWidth="1"/>
    <col min="14963" max="14963" width="12.140625" style="383" customWidth="1"/>
    <col min="14964" max="14964" width="11.85546875" style="383" customWidth="1"/>
    <col min="14965" max="14965" width="3.5703125" style="383" customWidth="1"/>
    <col min="14966" max="14966" width="9" style="383" customWidth="1"/>
    <col min="14967" max="14967" width="8.28515625" style="383" customWidth="1"/>
    <col min="14968" max="14968" width="12.140625" style="383" customWidth="1"/>
    <col min="14969" max="14969" width="12" style="383" customWidth="1"/>
    <col min="14970" max="14970" width="3.5703125" style="383" customWidth="1"/>
    <col min="14971" max="14971" width="8.28515625" style="383" customWidth="1"/>
    <col min="14972" max="14972" width="8.140625" style="383" customWidth="1"/>
    <col min="14973" max="14973" width="12.140625" style="383" customWidth="1"/>
    <col min="14974" max="14974" width="11.5703125" style="383" customWidth="1"/>
    <col min="14975" max="14975" width="3.5703125" style="383" customWidth="1"/>
    <col min="14976" max="14977" width="8.28515625" style="383" customWidth="1"/>
    <col min="14978" max="14978" width="12.140625" style="383" customWidth="1"/>
    <col min="14979" max="14979" width="11.5703125" style="383" customWidth="1"/>
    <col min="14980" max="14980" width="3.5703125" style="383" customWidth="1"/>
    <col min="14981" max="14982" width="8.28515625" style="383" customWidth="1"/>
    <col min="14983" max="14983" width="12.140625" style="383" customWidth="1"/>
    <col min="14984" max="14984" width="11.5703125" style="383" customWidth="1"/>
    <col min="14985" max="14985" width="3.5703125" style="383" customWidth="1"/>
    <col min="14986" max="14986" width="8.28515625" style="383" customWidth="1"/>
    <col min="14987" max="14987" width="8.140625" style="383" customWidth="1"/>
    <col min="14988" max="14988" width="12.140625" style="383" customWidth="1"/>
    <col min="14989" max="14989" width="11.5703125" style="383" customWidth="1"/>
    <col min="14990" max="14990" width="3.5703125" style="383" customWidth="1"/>
    <col min="14991" max="14992" width="8.28515625" style="383" customWidth="1"/>
    <col min="14993" max="14993" width="12.140625" style="383" customWidth="1"/>
    <col min="14994" max="14994" width="11.5703125" style="383" customWidth="1"/>
    <col min="14995" max="14995" width="3.5703125" style="383" customWidth="1"/>
    <col min="14996" max="14996" width="8.28515625" style="383" customWidth="1"/>
    <col min="14997" max="14997" width="7.85546875" style="383" customWidth="1"/>
    <col min="14998" max="14998" width="12.140625" style="383" customWidth="1"/>
    <col min="14999" max="14999" width="11.5703125" style="383" customWidth="1"/>
    <col min="15000" max="15000" width="3.5703125" style="383" customWidth="1"/>
    <col min="15001" max="15001" width="8.28515625" style="383" customWidth="1"/>
    <col min="15002" max="15002" width="8.5703125" style="383" customWidth="1"/>
    <col min="15003" max="15003" width="12.140625" style="383" customWidth="1"/>
    <col min="15004" max="15004" width="11.5703125" style="383" customWidth="1"/>
    <col min="15005" max="15005" width="3.5703125" style="383" customWidth="1"/>
    <col min="15006" max="15006" width="8.28515625" style="383" customWidth="1"/>
    <col min="15007" max="15007" width="8.5703125" style="383" customWidth="1"/>
    <col min="15008" max="15008" width="12.140625" style="383" customWidth="1"/>
    <col min="15009" max="15009" width="11.5703125" style="383" customWidth="1"/>
    <col min="15010" max="15010" width="3.5703125" style="383" customWidth="1"/>
    <col min="15011" max="15011" width="8.28515625" style="383" customWidth="1"/>
    <col min="15012" max="15012" width="8.140625" style="383" customWidth="1"/>
    <col min="15013" max="15013" width="12.140625" style="383" customWidth="1"/>
    <col min="15014" max="15014" width="11.5703125" style="383" customWidth="1"/>
    <col min="15015" max="15015" width="3.5703125" style="383" customWidth="1"/>
    <col min="15016" max="15016" width="8.28515625" style="383" customWidth="1"/>
    <col min="15017" max="15017" width="7.7109375" style="383" customWidth="1"/>
    <col min="15018" max="15018" width="12.140625" style="383" customWidth="1"/>
    <col min="15019" max="15019" width="11.5703125" style="383" customWidth="1"/>
    <col min="15020" max="15020" width="3.5703125" style="383" customWidth="1"/>
    <col min="15021" max="15021" width="8.28515625" style="383" customWidth="1"/>
    <col min="15022" max="15022" width="7.7109375" style="383" customWidth="1"/>
    <col min="15023" max="15023" width="12.140625" style="383" customWidth="1"/>
    <col min="15024" max="15024" width="11.5703125" style="383" customWidth="1"/>
    <col min="15025" max="15025" width="3.5703125" style="383" customWidth="1"/>
    <col min="15026" max="15026" width="8.28515625" style="383" customWidth="1"/>
    <col min="15027" max="15027" width="7.7109375" style="383" customWidth="1"/>
    <col min="15028" max="15028" width="12.140625" style="383" customWidth="1"/>
    <col min="15029" max="15029" width="11.5703125" style="383" customWidth="1"/>
    <col min="15030" max="15030" width="3.5703125" style="383" customWidth="1"/>
    <col min="15031" max="15031" width="8.28515625" style="383" customWidth="1"/>
    <col min="15032" max="15032" width="7.7109375" style="383" customWidth="1"/>
    <col min="15033" max="15033" width="12.140625" style="383" customWidth="1"/>
    <col min="15034" max="15034" width="11.5703125" style="383" customWidth="1"/>
    <col min="15035" max="15035" width="3.5703125" style="383" customWidth="1"/>
    <col min="15036" max="15036" width="8.28515625" style="383" customWidth="1"/>
    <col min="15037" max="15037" width="7.7109375" style="383" customWidth="1"/>
    <col min="15038" max="15038" width="12.140625" style="383" customWidth="1"/>
    <col min="15039" max="15039" width="11.5703125" style="383" customWidth="1"/>
    <col min="15040" max="15040" width="3.5703125" style="383" customWidth="1"/>
    <col min="15041" max="15041" width="8.28515625" style="383" customWidth="1"/>
    <col min="15042" max="15042" width="7.7109375" style="383" customWidth="1"/>
    <col min="15043" max="15043" width="12.140625" style="383" customWidth="1"/>
    <col min="15044" max="15044" width="11.5703125" style="383" customWidth="1"/>
    <col min="15045" max="15045" width="3.5703125" style="383" customWidth="1"/>
    <col min="15046" max="15046" width="8.28515625" style="383" customWidth="1"/>
    <col min="15047" max="15047" width="7.7109375" style="383" customWidth="1"/>
    <col min="15048" max="15048" width="12.140625" style="383" customWidth="1"/>
    <col min="15049" max="15049" width="11.5703125" style="383" customWidth="1"/>
    <col min="15050" max="15050" width="3.5703125" style="383" customWidth="1"/>
    <col min="15051" max="15051" width="8.28515625" style="383" customWidth="1"/>
    <col min="15052" max="15052" width="7.7109375" style="383" customWidth="1"/>
    <col min="15053" max="15053" width="12.140625" style="383" customWidth="1"/>
    <col min="15054" max="15054" width="11.5703125" style="383" customWidth="1"/>
    <col min="15055" max="15055" width="3.5703125" style="383" customWidth="1"/>
    <col min="15056" max="15056" width="8.28515625" style="383" customWidth="1"/>
    <col min="15057" max="15057" width="7.7109375" style="383" customWidth="1"/>
    <col min="15058" max="15058" width="12.140625" style="383" customWidth="1"/>
    <col min="15059" max="15059" width="11.5703125" style="383" customWidth="1"/>
    <col min="15060" max="15060" width="3.5703125" style="383" customWidth="1"/>
    <col min="15061" max="15061" width="8.28515625" style="383" customWidth="1"/>
    <col min="15062" max="15062" width="7.7109375" style="383" customWidth="1"/>
    <col min="15063" max="15063" width="12.140625" style="383" customWidth="1"/>
    <col min="15064" max="15064" width="11.5703125" style="383" customWidth="1"/>
    <col min="15065" max="15065" width="3.5703125" style="383" customWidth="1"/>
    <col min="15066" max="15066" width="8.28515625" style="383" customWidth="1"/>
    <col min="15067" max="15067" width="7.7109375" style="383" customWidth="1"/>
    <col min="15068" max="15068" width="12.140625" style="383" customWidth="1"/>
    <col min="15069" max="15069" width="11.5703125" style="383" customWidth="1"/>
    <col min="15070" max="15070" width="3.5703125" style="383" customWidth="1"/>
    <col min="15071" max="15071" width="8.28515625" style="383" customWidth="1"/>
    <col min="15072" max="15072" width="7.7109375" style="383" customWidth="1"/>
    <col min="15073" max="15073" width="12.140625" style="383" customWidth="1"/>
    <col min="15074" max="15074" width="11.5703125" style="383" customWidth="1"/>
    <col min="15075" max="15075" width="3.5703125" style="383" customWidth="1"/>
    <col min="15076" max="15076" width="8.28515625" style="383" customWidth="1"/>
    <col min="15077" max="15077" width="7.7109375" style="383" customWidth="1"/>
    <col min="15078" max="15078" width="12.140625" style="383" customWidth="1"/>
    <col min="15079" max="15079" width="11.5703125" style="383" customWidth="1"/>
    <col min="15080" max="15080" width="3.5703125" style="383" customWidth="1"/>
    <col min="15081" max="15081" width="8.28515625" style="383" customWidth="1"/>
    <col min="15082" max="15082" width="7.7109375" style="383" customWidth="1"/>
    <col min="15083" max="15083" width="12.140625" style="383" customWidth="1"/>
    <col min="15084" max="15084" width="11.5703125" style="383" customWidth="1"/>
    <col min="15085" max="15085" width="3.5703125" style="383" customWidth="1"/>
    <col min="15086" max="15086" width="8.28515625" style="383" customWidth="1"/>
    <col min="15087" max="15087" width="7.7109375" style="383" customWidth="1"/>
    <col min="15088" max="15088" width="12.140625" style="383" customWidth="1"/>
    <col min="15089" max="15089" width="11.5703125" style="383" customWidth="1"/>
    <col min="15090" max="15090" width="3.5703125" style="383" customWidth="1"/>
    <col min="15091" max="15091" width="8.28515625" style="383" customWidth="1"/>
    <col min="15092" max="15092" width="7.7109375" style="383" customWidth="1"/>
    <col min="15093" max="15093" width="12.140625" style="383" customWidth="1"/>
    <col min="15094" max="15094" width="11.5703125" style="383" customWidth="1"/>
    <col min="15095" max="15095" width="3.5703125" style="383" customWidth="1"/>
    <col min="15096" max="15096" width="8.28515625" style="383" customWidth="1"/>
    <col min="15097" max="15097" width="7.7109375" style="383" customWidth="1"/>
    <col min="15098" max="15098" width="12.140625" style="383" customWidth="1"/>
    <col min="15099" max="15099" width="11.5703125" style="383" customWidth="1"/>
    <col min="15100" max="15103" width="11.42578125" style="383"/>
    <col min="15104" max="15104" width="0" style="383" hidden="1" customWidth="1"/>
    <col min="15105" max="15105" width="6.140625" style="383" customWidth="1"/>
    <col min="15106" max="15106" width="4.7109375" style="383" customWidth="1"/>
    <col min="15107" max="15108" width="6.5703125" style="383" customWidth="1"/>
    <col min="15109" max="15109" width="5.28515625" style="383" customWidth="1"/>
    <col min="15110" max="15111" width="7.7109375" style="383" customWidth="1"/>
    <col min="15112" max="15112" width="11.5703125" style="383" customWidth="1"/>
    <col min="15113" max="15113" width="6.85546875" style="383" customWidth="1"/>
    <col min="15114" max="15114" width="54.5703125" style="383" customWidth="1"/>
    <col min="15115" max="15115" width="7.140625" style="383" customWidth="1"/>
    <col min="15116" max="15117" width="7" style="383" customWidth="1"/>
    <col min="15118" max="15118" width="7.5703125" style="383" customWidth="1"/>
    <col min="15119" max="15119" width="7.85546875" style="383" customWidth="1"/>
    <col min="15120" max="15120" width="18" style="383" customWidth="1"/>
    <col min="15121" max="15121" width="4.140625" style="383" customWidth="1"/>
    <col min="15122" max="15122" width="8.85546875" style="383" customWidth="1"/>
    <col min="15123" max="15123" width="10.28515625" style="383" customWidth="1"/>
    <col min="15124" max="15124" width="12" style="383" customWidth="1"/>
    <col min="15125" max="15125" width="10.85546875" style="383" customWidth="1"/>
    <col min="15126" max="15126" width="4.140625" style="383" customWidth="1"/>
    <col min="15127" max="15127" width="8.42578125" style="383" customWidth="1"/>
    <col min="15128" max="15128" width="8.140625" style="383" customWidth="1"/>
    <col min="15129" max="15129" width="12" style="383" customWidth="1"/>
    <col min="15130" max="15130" width="11.42578125" style="383"/>
    <col min="15131" max="15131" width="4.28515625" style="383" customWidth="1"/>
    <col min="15132" max="15132" width="7.28515625" style="383" bestFit="1" customWidth="1"/>
    <col min="15133" max="15133" width="9.28515625" style="383" bestFit="1" customWidth="1"/>
    <col min="15134" max="15135" width="11.7109375" style="383" customWidth="1"/>
    <col min="15136" max="15136" width="4.140625" style="383" customWidth="1"/>
    <col min="15137" max="15137" width="7.28515625" style="383" bestFit="1" customWidth="1"/>
    <col min="15138" max="15138" width="9.28515625" style="383" customWidth="1"/>
    <col min="15139" max="15140" width="12" style="383" customWidth="1"/>
    <col min="15141" max="15141" width="4.140625" style="383" customWidth="1"/>
    <col min="15142" max="15143" width="8.28515625" style="383" customWidth="1"/>
    <col min="15144" max="15144" width="12" style="383" customWidth="1"/>
    <col min="15145" max="15145" width="11.42578125" style="383"/>
    <col min="15146" max="15146" width="4.140625" style="383" customWidth="1"/>
    <col min="15147" max="15147" width="8.42578125" style="383" customWidth="1"/>
    <col min="15148" max="15148" width="8.140625" style="383" customWidth="1"/>
    <col min="15149" max="15149" width="12" style="383" customWidth="1"/>
    <col min="15150" max="15150" width="11.42578125" style="383"/>
    <col min="15151" max="15151" width="4" style="383" customWidth="1"/>
    <col min="15152" max="15152" width="8.85546875" style="383" customWidth="1"/>
    <col min="15153" max="15153" width="8.140625" style="383" customWidth="1"/>
    <col min="15154" max="15154" width="12.140625" style="383" customWidth="1"/>
    <col min="15155" max="15155" width="11.28515625" style="383" customWidth="1"/>
    <col min="15156" max="15156" width="4.28515625" style="383" customWidth="1"/>
    <col min="15157" max="15157" width="8.5703125" style="383" customWidth="1"/>
    <col min="15158" max="15158" width="8" style="383" customWidth="1"/>
    <col min="15159" max="15159" width="11.85546875" style="383" customWidth="1"/>
    <col min="15160" max="15160" width="10.5703125" style="383" customWidth="1"/>
    <col min="15161" max="15161" width="4" style="383" customWidth="1"/>
    <col min="15162" max="15162" width="8.85546875" style="383" bestFit="1" customWidth="1"/>
    <col min="15163" max="15163" width="8.140625" style="383" customWidth="1"/>
    <col min="15164" max="15164" width="12" style="383" customWidth="1"/>
    <col min="15165" max="15165" width="10.5703125" style="383" customWidth="1"/>
    <col min="15166" max="15166" width="3.5703125" style="383" customWidth="1"/>
    <col min="15167" max="15167" width="8.28515625" style="383" customWidth="1"/>
    <col min="15168" max="15168" width="8.7109375" style="383" customWidth="1"/>
    <col min="15169" max="15169" width="12.140625" style="383" customWidth="1"/>
    <col min="15170" max="15170" width="11" style="383" customWidth="1"/>
    <col min="15171" max="15171" width="3.5703125" style="383" customWidth="1"/>
    <col min="15172" max="15172" width="8.5703125" style="383" customWidth="1"/>
    <col min="15173" max="15173" width="7.85546875" style="383" customWidth="1"/>
    <col min="15174" max="15174" width="12.140625" style="383" customWidth="1"/>
    <col min="15175" max="15175" width="11.85546875" style="383" customWidth="1"/>
    <col min="15176" max="15176" width="3.5703125" style="383" customWidth="1"/>
    <col min="15177" max="15177" width="8.42578125" style="383" customWidth="1"/>
    <col min="15178" max="15178" width="7.85546875" style="383" customWidth="1"/>
    <col min="15179" max="15179" width="12.140625" style="383" customWidth="1"/>
    <col min="15180" max="15180" width="12" style="383" customWidth="1"/>
    <col min="15181" max="15181" width="3.5703125" style="383" customWidth="1"/>
    <col min="15182" max="15182" width="8.42578125" style="383" customWidth="1"/>
    <col min="15183" max="15183" width="9" style="383" customWidth="1"/>
    <col min="15184" max="15184" width="12.140625" style="383" customWidth="1"/>
    <col min="15185" max="15185" width="11.85546875" style="383" customWidth="1"/>
    <col min="15186" max="15186" width="3.5703125" style="383" customWidth="1"/>
    <col min="15187" max="15187" width="9" style="383" customWidth="1"/>
    <col min="15188" max="15188" width="8.140625" style="383" customWidth="1"/>
    <col min="15189" max="15189" width="12.140625" style="383" customWidth="1"/>
    <col min="15190" max="15190" width="11.5703125" style="383" customWidth="1"/>
    <col min="15191" max="15191" width="3.5703125" style="383" customWidth="1"/>
    <col min="15192" max="15192" width="8.42578125" style="383" customWidth="1"/>
    <col min="15193" max="15193" width="8.5703125" style="383" customWidth="1"/>
    <col min="15194" max="15194" width="12.140625" style="383" customWidth="1"/>
    <col min="15195" max="15195" width="12.42578125" style="383" customWidth="1"/>
    <col min="15196" max="15196" width="3.5703125" style="383" customWidth="1"/>
    <col min="15197" max="15197" width="8" style="383" customWidth="1"/>
    <col min="15198" max="15198" width="8.140625" style="383" customWidth="1"/>
    <col min="15199" max="15199" width="12.140625" style="383" customWidth="1"/>
    <col min="15200" max="15200" width="11.5703125" style="383" customWidth="1"/>
    <col min="15201" max="15201" width="3.5703125" style="383" customWidth="1"/>
    <col min="15202" max="15202" width="8.85546875" style="383" customWidth="1"/>
    <col min="15203" max="15203" width="8.140625" style="383" customWidth="1"/>
    <col min="15204" max="15204" width="12.140625" style="383" customWidth="1"/>
    <col min="15205" max="15205" width="11.5703125" style="383" customWidth="1"/>
    <col min="15206" max="15206" width="3.5703125" style="383" customWidth="1"/>
    <col min="15207" max="15207" width="9.140625" style="383" customWidth="1"/>
    <col min="15208" max="15208" width="8.5703125" style="383" customWidth="1"/>
    <col min="15209" max="15209" width="12.140625" style="383" customWidth="1"/>
    <col min="15210" max="15210" width="11.42578125" style="383"/>
    <col min="15211" max="15211" width="3.5703125" style="383" customWidth="1"/>
    <col min="15212" max="15212" width="9.140625" style="383" customWidth="1"/>
    <col min="15213" max="15213" width="8.28515625" style="383" customWidth="1"/>
    <col min="15214" max="15214" width="12.140625" style="383" customWidth="1"/>
    <col min="15215" max="15215" width="12.28515625" style="383" customWidth="1"/>
    <col min="15216" max="15216" width="3.5703125" style="383" customWidth="1"/>
    <col min="15217" max="15217" width="9" style="383" customWidth="1"/>
    <col min="15218" max="15218" width="7.85546875" style="383" customWidth="1"/>
    <col min="15219" max="15219" width="12.140625" style="383" customWidth="1"/>
    <col min="15220" max="15220" width="11.85546875" style="383" customWidth="1"/>
    <col min="15221" max="15221" width="3.5703125" style="383" customWidth="1"/>
    <col min="15222" max="15222" width="9" style="383" customWidth="1"/>
    <col min="15223" max="15223" width="8.28515625" style="383" customWidth="1"/>
    <col min="15224" max="15224" width="12.140625" style="383" customWidth="1"/>
    <col min="15225" max="15225" width="12" style="383" customWidth="1"/>
    <col min="15226" max="15226" width="3.5703125" style="383" customWidth="1"/>
    <col min="15227" max="15227" width="8.28515625" style="383" customWidth="1"/>
    <col min="15228" max="15228" width="8.140625" style="383" customWidth="1"/>
    <col min="15229" max="15229" width="12.140625" style="383" customWidth="1"/>
    <col min="15230" max="15230" width="11.5703125" style="383" customWidth="1"/>
    <col min="15231" max="15231" width="3.5703125" style="383" customWidth="1"/>
    <col min="15232" max="15233" width="8.28515625" style="383" customWidth="1"/>
    <col min="15234" max="15234" width="12.140625" style="383" customWidth="1"/>
    <col min="15235" max="15235" width="11.5703125" style="383" customWidth="1"/>
    <col min="15236" max="15236" width="3.5703125" style="383" customWidth="1"/>
    <col min="15237" max="15238" width="8.28515625" style="383" customWidth="1"/>
    <col min="15239" max="15239" width="12.140625" style="383" customWidth="1"/>
    <col min="15240" max="15240" width="11.5703125" style="383" customWidth="1"/>
    <col min="15241" max="15241" width="3.5703125" style="383" customWidth="1"/>
    <col min="15242" max="15242" width="8.28515625" style="383" customWidth="1"/>
    <col min="15243" max="15243" width="8.140625" style="383" customWidth="1"/>
    <col min="15244" max="15244" width="12.140625" style="383" customWidth="1"/>
    <col min="15245" max="15245" width="11.5703125" style="383" customWidth="1"/>
    <col min="15246" max="15246" width="3.5703125" style="383" customWidth="1"/>
    <col min="15247" max="15248" width="8.28515625" style="383" customWidth="1"/>
    <col min="15249" max="15249" width="12.140625" style="383" customWidth="1"/>
    <col min="15250" max="15250" width="11.5703125" style="383" customWidth="1"/>
    <col min="15251" max="15251" width="3.5703125" style="383" customWidth="1"/>
    <col min="15252" max="15252" width="8.28515625" style="383" customWidth="1"/>
    <col min="15253" max="15253" width="7.85546875" style="383" customWidth="1"/>
    <col min="15254" max="15254" width="12.140625" style="383" customWidth="1"/>
    <col min="15255" max="15255" width="11.5703125" style="383" customWidth="1"/>
    <col min="15256" max="15256" width="3.5703125" style="383" customWidth="1"/>
    <col min="15257" max="15257" width="8.28515625" style="383" customWidth="1"/>
    <col min="15258" max="15258" width="8.5703125" style="383" customWidth="1"/>
    <col min="15259" max="15259" width="12.140625" style="383" customWidth="1"/>
    <col min="15260" max="15260" width="11.5703125" style="383" customWidth="1"/>
    <col min="15261" max="15261" width="3.5703125" style="383" customWidth="1"/>
    <col min="15262" max="15262" width="8.28515625" style="383" customWidth="1"/>
    <col min="15263" max="15263" width="8.5703125" style="383" customWidth="1"/>
    <col min="15264" max="15264" width="12.140625" style="383" customWidth="1"/>
    <col min="15265" max="15265" width="11.5703125" style="383" customWidth="1"/>
    <col min="15266" max="15266" width="3.5703125" style="383" customWidth="1"/>
    <col min="15267" max="15267" width="8.28515625" style="383" customWidth="1"/>
    <col min="15268" max="15268" width="8.140625" style="383" customWidth="1"/>
    <col min="15269" max="15269" width="12.140625" style="383" customWidth="1"/>
    <col min="15270" max="15270" width="11.5703125" style="383" customWidth="1"/>
    <col min="15271" max="15271" width="3.5703125" style="383" customWidth="1"/>
    <col min="15272" max="15272" width="8.28515625" style="383" customWidth="1"/>
    <col min="15273" max="15273" width="7.7109375" style="383" customWidth="1"/>
    <col min="15274" max="15274" width="12.140625" style="383" customWidth="1"/>
    <col min="15275" max="15275" width="11.5703125" style="383" customWidth="1"/>
    <col min="15276" max="15276" width="3.5703125" style="383" customWidth="1"/>
    <col min="15277" max="15277" width="8.28515625" style="383" customWidth="1"/>
    <col min="15278" max="15278" width="7.7109375" style="383" customWidth="1"/>
    <col min="15279" max="15279" width="12.140625" style="383" customWidth="1"/>
    <col min="15280" max="15280" width="11.5703125" style="383" customWidth="1"/>
    <col min="15281" max="15281" width="3.5703125" style="383" customWidth="1"/>
    <col min="15282" max="15282" width="8.28515625" style="383" customWidth="1"/>
    <col min="15283" max="15283" width="7.7109375" style="383" customWidth="1"/>
    <col min="15284" max="15284" width="12.140625" style="383" customWidth="1"/>
    <col min="15285" max="15285" width="11.5703125" style="383" customWidth="1"/>
    <col min="15286" max="15286" width="3.5703125" style="383" customWidth="1"/>
    <col min="15287" max="15287" width="8.28515625" style="383" customWidth="1"/>
    <col min="15288" max="15288" width="7.7109375" style="383" customWidth="1"/>
    <col min="15289" max="15289" width="12.140625" style="383" customWidth="1"/>
    <col min="15290" max="15290" width="11.5703125" style="383" customWidth="1"/>
    <col min="15291" max="15291" width="3.5703125" style="383" customWidth="1"/>
    <col min="15292" max="15292" width="8.28515625" style="383" customWidth="1"/>
    <col min="15293" max="15293" width="7.7109375" style="383" customWidth="1"/>
    <col min="15294" max="15294" width="12.140625" style="383" customWidth="1"/>
    <col min="15295" max="15295" width="11.5703125" style="383" customWidth="1"/>
    <col min="15296" max="15296" width="3.5703125" style="383" customWidth="1"/>
    <col min="15297" max="15297" width="8.28515625" style="383" customWidth="1"/>
    <col min="15298" max="15298" width="7.7109375" style="383" customWidth="1"/>
    <col min="15299" max="15299" width="12.140625" style="383" customWidth="1"/>
    <col min="15300" max="15300" width="11.5703125" style="383" customWidth="1"/>
    <col min="15301" max="15301" width="3.5703125" style="383" customWidth="1"/>
    <col min="15302" max="15302" width="8.28515625" style="383" customWidth="1"/>
    <col min="15303" max="15303" width="7.7109375" style="383" customWidth="1"/>
    <col min="15304" max="15304" width="12.140625" style="383" customWidth="1"/>
    <col min="15305" max="15305" width="11.5703125" style="383" customWidth="1"/>
    <col min="15306" max="15306" width="3.5703125" style="383" customWidth="1"/>
    <col min="15307" max="15307" width="8.28515625" style="383" customWidth="1"/>
    <col min="15308" max="15308" width="7.7109375" style="383" customWidth="1"/>
    <col min="15309" max="15309" width="12.140625" style="383" customWidth="1"/>
    <col min="15310" max="15310" width="11.5703125" style="383" customWidth="1"/>
    <col min="15311" max="15311" width="3.5703125" style="383" customWidth="1"/>
    <col min="15312" max="15312" width="8.28515625" style="383" customWidth="1"/>
    <col min="15313" max="15313" width="7.7109375" style="383" customWidth="1"/>
    <col min="15314" max="15314" width="12.140625" style="383" customWidth="1"/>
    <col min="15315" max="15315" width="11.5703125" style="383" customWidth="1"/>
    <col min="15316" max="15316" width="3.5703125" style="383" customWidth="1"/>
    <col min="15317" max="15317" width="8.28515625" style="383" customWidth="1"/>
    <col min="15318" max="15318" width="7.7109375" style="383" customWidth="1"/>
    <col min="15319" max="15319" width="12.140625" style="383" customWidth="1"/>
    <col min="15320" max="15320" width="11.5703125" style="383" customWidth="1"/>
    <col min="15321" max="15321" width="3.5703125" style="383" customWidth="1"/>
    <col min="15322" max="15322" width="8.28515625" style="383" customWidth="1"/>
    <col min="15323" max="15323" width="7.7109375" style="383" customWidth="1"/>
    <col min="15324" max="15324" width="12.140625" style="383" customWidth="1"/>
    <col min="15325" max="15325" width="11.5703125" style="383" customWidth="1"/>
    <col min="15326" max="15326" width="3.5703125" style="383" customWidth="1"/>
    <col min="15327" max="15327" width="8.28515625" style="383" customWidth="1"/>
    <col min="15328" max="15328" width="7.7109375" style="383" customWidth="1"/>
    <col min="15329" max="15329" width="12.140625" style="383" customWidth="1"/>
    <col min="15330" max="15330" width="11.5703125" style="383" customWidth="1"/>
    <col min="15331" max="15331" width="3.5703125" style="383" customWidth="1"/>
    <col min="15332" max="15332" width="8.28515625" style="383" customWidth="1"/>
    <col min="15333" max="15333" width="7.7109375" style="383" customWidth="1"/>
    <col min="15334" max="15334" width="12.140625" style="383" customWidth="1"/>
    <col min="15335" max="15335" width="11.5703125" style="383" customWidth="1"/>
    <col min="15336" max="15336" width="3.5703125" style="383" customWidth="1"/>
    <col min="15337" max="15337" width="8.28515625" style="383" customWidth="1"/>
    <col min="15338" max="15338" width="7.7109375" style="383" customWidth="1"/>
    <col min="15339" max="15339" width="12.140625" style="383" customWidth="1"/>
    <col min="15340" max="15340" width="11.5703125" style="383" customWidth="1"/>
    <col min="15341" max="15341" width="3.5703125" style="383" customWidth="1"/>
    <col min="15342" max="15342" width="8.28515625" style="383" customWidth="1"/>
    <col min="15343" max="15343" width="7.7109375" style="383" customWidth="1"/>
    <col min="15344" max="15344" width="12.140625" style="383" customWidth="1"/>
    <col min="15345" max="15345" width="11.5703125" style="383" customWidth="1"/>
    <col min="15346" max="15346" width="3.5703125" style="383" customWidth="1"/>
    <col min="15347" max="15347" width="8.28515625" style="383" customWidth="1"/>
    <col min="15348" max="15348" width="7.7109375" style="383" customWidth="1"/>
    <col min="15349" max="15349" width="12.140625" style="383" customWidth="1"/>
    <col min="15350" max="15350" width="11.5703125" style="383" customWidth="1"/>
    <col min="15351" max="15351" width="3.5703125" style="383" customWidth="1"/>
    <col min="15352" max="15352" width="8.28515625" style="383" customWidth="1"/>
    <col min="15353" max="15353" width="7.7109375" style="383" customWidth="1"/>
    <col min="15354" max="15354" width="12.140625" style="383" customWidth="1"/>
    <col min="15355" max="15355" width="11.5703125" style="383" customWidth="1"/>
    <col min="15356" max="15359" width="11.42578125" style="383"/>
    <col min="15360" max="15360" width="0" style="383" hidden="1" customWidth="1"/>
    <col min="15361" max="15361" width="6.140625" style="383" customWidth="1"/>
    <col min="15362" max="15362" width="4.7109375" style="383" customWidth="1"/>
    <col min="15363" max="15364" width="6.5703125" style="383" customWidth="1"/>
    <col min="15365" max="15365" width="5.28515625" style="383" customWidth="1"/>
    <col min="15366" max="15367" width="7.7109375" style="383" customWidth="1"/>
    <col min="15368" max="15368" width="11.5703125" style="383" customWidth="1"/>
    <col min="15369" max="15369" width="6.85546875" style="383" customWidth="1"/>
    <col min="15370" max="15370" width="54.5703125" style="383" customWidth="1"/>
    <col min="15371" max="15371" width="7.140625" style="383" customWidth="1"/>
    <col min="15372" max="15373" width="7" style="383" customWidth="1"/>
    <col min="15374" max="15374" width="7.5703125" style="383" customWidth="1"/>
    <col min="15375" max="15375" width="7.85546875" style="383" customWidth="1"/>
    <col min="15376" max="15376" width="18" style="383" customWidth="1"/>
    <col min="15377" max="15377" width="4.140625" style="383" customWidth="1"/>
    <col min="15378" max="15378" width="8.85546875" style="383" customWidth="1"/>
    <col min="15379" max="15379" width="10.28515625" style="383" customWidth="1"/>
    <col min="15380" max="15380" width="12" style="383" customWidth="1"/>
    <col min="15381" max="15381" width="10.85546875" style="383" customWidth="1"/>
    <col min="15382" max="15382" width="4.140625" style="383" customWidth="1"/>
    <col min="15383" max="15383" width="8.42578125" style="383" customWidth="1"/>
    <col min="15384" max="15384" width="8.140625" style="383" customWidth="1"/>
    <col min="15385" max="15385" width="12" style="383" customWidth="1"/>
    <col min="15386" max="15386" width="11.42578125" style="383"/>
    <col min="15387" max="15387" width="4.28515625" style="383" customWidth="1"/>
    <col min="15388" max="15388" width="7.28515625" style="383" bestFit="1" customWidth="1"/>
    <col min="15389" max="15389" width="9.28515625" style="383" bestFit="1" customWidth="1"/>
    <col min="15390" max="15391" width="11.7109375" style="383" customWidth="1"/>
    <col min="15392" max="15392" width="4.140625" style="383" customWidth="1"/>
    <col min="15393" max="15393" width="7.28515625" style="383" bestFit="1" customWidth="1"/>
    <col min="15394" max="15394" width="9.28515625" style="383" customWidth="1"/>
    <col min="15395" max="15396" width="12" style="383" customWidth="1"/>
    <col min="15397" max="15397" width="4.140625" style="383" customWidth="1"/>
    <col min="15398" max="15399" width="8.28515625" style="383" customWidth="1"/>
    <col min="15400" max="15400" width="12" style="383" customWidth="1"/>
    <col min="15401" max="15401" width="11.42578125" style="383"/>
    <col min="15402" max="15402" width="4.140625" style="383" customWidth="1"/>
    <col min="15403" max="15403" width="8.42578125" style="383" customWidth="1"/>
    <col min="15404" max="15404" width="8.140625" style="383" customWidth="1"/>
    <col min="15405" max="15405" width="12" style="383" customWidth="1"/>
    <col min="15406" max="15406" width="11.42578125" style="383"/>
    <col min="15407" max="15407" width="4" style="383" customWidth="1"/>
    <col min="15408" max="15408" width="8.85546875" style="383" customWidth="1"/>
    <col min="15409" max="15409" width="8.140625" style="383" customWidth="1"/>
    <col min="15410" max="15410" width="12.140625" style="383" customWidth="1"/>
    <col min="15411" max="15411" width="11.28515625" style="383" customWidth="1"/>
    <col min="15412" max="15412" width="4.28515625" style="383" customWidth="1"/>
    <col min="15413" max="15413" width="8.5703125" style="383" customWidth="1"/>
    <col min="15414" max="15414" width="8" style="383" customWidth="1"/>
    <col min="15415" max="15415" width="11.85546875" style="383" customWidth="1"/>
    <col min="15416" max="15416" width="10.5703125" style="383" customWidth="1"/>
    <col min="15417" max="15417" width="4" style="383" customWidth="1"/>
    <col min="15418" max="15418" width="8.85546875" style="383" bestFit="1" customWidth="1"/>
    <col min="15419" max="15419" width="8.140625" style="383" customWidth="1"/>
    <col min="15420" max="15420" width="12" style="383" customWidth="1"/>
    <col min="15421" max="15421" width="10.5703125" style="383" customWidth="1"/>
    <col min="15422" max="15422" width="3.5703125" style="383" customWidth="1"/>
    <col min="15423" max="15423" width="8.28515625" style="383" customWidth="1"/>
    <col min="15424" max="15424" width="8.7109375" style="383" customWidth="1"/>
    <col min="15425" max="15425" width="12.140625" style="383" customWidth="1"/>
    <col min="15426" max="15426" width="11" style="383" customWidth="1"/>
    <col min="15427" max="15427" width="3.5703125" style="383" customWidth="1"/>
    <col min="15428" max="15428" width="8.5703125" style="383" customWidth="1"/>
    <col min="15429" max="15429" width="7.85546875" style="383" customWidth="1"/>
    <col min="15430" max="15430" width="12.140625" style="383" customWidth="1"/>
    <col min="15431" max="15431" width="11.85546875" style="383" customWidth="1"/>
    <col min="15432" max="15432" width="3.5703125" style="383" customWidth="1"/>
    <col min="15433" max="15433" width="8.42578125" style="383" customWidth="1"/>
    <col min="15434" max="15434" width="7.85546875" style="383" customWidth="1"/>
    <col min="15435" max="15435" width="12.140625" style="383" customWidth="1"/>
    <col min="15436" max="15436" width="12" style="383" customWidth="1"/>
    <col min="15437" max="15437" width="3.5703125" style="383" customWidth="1"/>
    <col min="15438" max="15438" width="8.42578125" style="383" customWidth="1"/>
    <col min="15439" max="15439" width="9" style="383" customWidth="1"/>
    <col min="15440" max="15440" width="12.140625" style="383" customWidth="1"/>
    <col min="15441" max="15441" width="11.85546875" style="383" customWidth="1"/>
    <col min="15442" max="15442" width="3.5703125" style="383" customWidth="1"/>
    <col min="15443" max="15443" width="9" style="383" customWidth="1"/>
    <col min="15444" max="15444" width="8.140625" style="383" customWidth="1"/>
    <col min="15445" max="15445" width="12.140625" style="383" customWidth="1"/>
    <col min="15446" max="15446" width="11.5703125" style="383" customWidth="1"/>
    <col min="15447" max="15447" width="3.5703125" style="383" customWidth="1"/>
    <col min="15448" max="15448" width="8.42578125" style="383" customWidth="1"/>
    <col min="15449" max="15449" width="8.5703125" style="383" customWidth="1"/>
    <col min="15450" max="15450" width="12.140625" style="383" customWidth="1"/>
    <col min="15451" max="15451" width="12.42578125" style="383" customWidth="1"/>
    <col min="15452" max="15452" width="3.5703125" style="383" customWidth="1"/>
    <col min="15453" max="15453" width="8" style="383" customWidth="1"/>
    <col min="15454" max="15454" width="8.140625" style="383" customWidth="1"/>
    <col min="15455" max="15455" width="12.140625" style="383" customWidth="1"/>
    <col min="15456" max="15456" width="11.5703125" style="383" customWidth="1"/>
    <col min="15457" max="15457" width="3.5703125" style="383" customWidth="1"/>
    <col min="15458" max="15458" width="8.85546875" style="383" customWidth="1"/>
    <col min="15459" max="15459" width="8.140625" style="383" customWidth="1"/>
    <col min="15460" max="15460" width="12.140625" style="383" customWidth="1"/>
    <col min="15461" max="15461" width="11.5703125" style="383" customWidth="1"/>
    <col min="15462" max="15462" width="3.5703125" style="383" customWidth="1"/>
    <col min="15463" max="15463" width="9.140625" style="383" customWidth="1"/>
    <col min="15464" max="15464" width="8.5703125" style="383" customWidth="1"/>
    <col min="15465" max="15465" width="12.140625" style="383" customWidth="1"/>
    <col min="15466" max="15466" width="11.42578125" style="383"/>
    <col min="15467" max="15467" width="3.5703125" style="383" customWidth="1"/>
    <col min="15468" max="15468" width="9.140625" style="383" customWidth="1"/>
    <col min="15469" max="15469" width="8.28515625" style="383" customWidth="1"/>
    <col min="15470" max="15470" width="12.140625" style="383" customWidth="1"/>
    <col min="15471" max="15471" width="12.28515625" style="383" customWidth="1"/>
    <col min="15472" max="15472" width="3.5703125" style="383" customWidth="1"/>
    <col min="15473" max="15473" width="9" style="383" customWidth="1"/>
    <col min="15474" max="15474" width="7.85546875" style="383" customWidth="1"/>
    <col min="15475" max="15475" width="12.140625" style="383" customWidth="1"/>
    <col min="15476" max="15476" width="11.85546875" style="383" customWidth="1"/>
    <col min="15477" max="15477" width="3.5703125" style="383" customWidth="1"/>
    <col min="15478" max="15478" width="9" style="383" customWidth="1"/>
    <col min="15479" max="15479" width="8.28515625" style="383" customWidth="1"/>
    <col min="15480" max="15480" width="12.140625" style="383" customWidth="1"/>
    <col min="15481" max="15481" width="12" style="383" customWidth="1"/>
    <col min="15482" max="15482" width="3.5703125" style="383" customWidth="1"/>
    <col min="15483" max="15483" width="8.28515625" style="383" customWidth="1"/>
    <col min="15484" max="15484" width="8.140625" style="383" customWidth="1"/>
    <col min="15485" max="15485" width="12.140625" style="383" customWidth="1"/>
    <col min="15486" max="15486" width="11.5703125" style="383" customWidth="1"/>
    <col min="15487" max="15487" width="3.5703125" style="383" customWidth="1"/>
    <col min="15488" max="15489" width="8.28515625" style="383" customWidth="1"/>
    <col min="15490" max="15490" width="12.140625" style="383" customWidth="1"/>
    <col min="15491" max="15491" width="11.5703125" style="383" customWidth="1"/>
    <col min="15492" max="15492" width="3.5703125" style="383" customWidth="1"/>
    <col min="15493" max="15494" width="8.28515625" style="383" customWidth="1"/>
    <col min="15495" max="15495" width="12.140625" style="383" customWidth="1"/>
    <col min="15496" max="15496" width="11.5703125" style="383" customWidth="1"/>
    <col min="15497" max="15497" width="3.5703125" style="383" customWidth="1"/>
    <col min="15498" max="15498" width="8.28515625" style="383" customWidth="1"/>
    <col min="15499" max="15499" width="8.140625" style="383" customWidth="1"/>
    <col min="15500" max="15500" width="12.140625" style="383" customWidth="1"/>
    <col min="15501" max="15501" width="11.5703125" style="383" customWidth="1"/>
    <col min="15502" max="15502" width="3.5703125" style="383" customWidth="1"/>
    <col min="15503" max="15504" width="8.28515625" style="383" customWidth="1"/>
    <col min="15505" max="15505" width="12.140625" style="383" customWidth="1"/>
    <col min="15506" max="15506" width="11.5703125" style="383" customWidth="1"/>
    <col min="15507" max="15507" width="3.5703125" style="383" customWidth="1"/>
    <col min="15508" max="15508" width="8.28515625" style="383" customWidth="1"/>
    <col min="15509" max="15509" width="7.85546875" style="383" customWidth="1"/>
    <col min="15510" max="15510" width="12.140625" style="383" customWidth="1"/>
    <col min="15511" max="15511" width="11.5703125" style="383" customWidth="1"/>
    <col min="15512" max="15512" width="3.5703125" style="383" customWidth="1"/>
    <col min="15513" max="15513" width="8.28515625" style="383" customWidth="1"/>
    <col min="15514" max="15514" width="8.5703125" style="383" customWidth="1"/>
    <col min="15515" max="15515" width="12.140625" style="383" customWidth="1"/>
    <col min="15516" max="15516" width="11.5703125" style="383" customWidth="1"/>
    <col min="15517" max="15517" width="3.5703125" style="383" customWidth="1"/>
    <col min="15518" max="15518" width="8.28515625" style="383" customWidth="1"/>
    <col min="15519" max="15519" width="8.5703125" style="383" customWidth="1"/>
    <col min="15520" max="15520" width="12.140625" style="383" customWidth="1"/>
    <col min="15521" max="15521" width="11.5703125" style="383" customWidth="1"/>
    <col min="15522" max="15522" width="3.5703125" style="383" customWidth="1"/>
    <col min="15523" max="15523" width="8.28515625" style="383" customWidth="1"/>
    <col min="15524" max="15524" width="8.140625" style="383" customWidth="1"/>
    <col min="15525" max="15525" width="12.140625" style="383" customWidth="1"/>
    <col min="15526" max="15526" width="11.5703125" style="383" customWidth="1"/>
    <col min="15527" max="15527" width="3.5703125" style="383" customWidth="1"/>
    <col min="15528" max="15528" width="8.28515625" style="383" customWidth="1"/>
    <col min="15529" max="15529" width="7.7109375" style="383" customWidth="1"/>
    <col min="15530" max="15530" width="12.140625" style="383" customWidth="1"/>
    <col min="15531" max="15531" width="11.5703125" style="383" customWidth="1"/>
    <col min="15532" max="15532" width="3.5703125" style="383" customWidth="1"/>
    <col min="15533" max="15533" width="8.28515625" style="383" customWidth="1"/>
    <col min="15534" max="15534" width="7.7109375" style="383" customWidth="1"/>
    <col min="15535" max="15535" width="12.140625" style="383" customWidth="1"/>
    <col min="15536" max="15536" width="11.5703125" style="383" customWidth="1"/>
    <col min="15537" max="15537" width="3.5703125" style="383" customWidth="1"/>
    <col min="15538" max="15538" width="8.28515625" style="383" customWidth="1"/>
    <col min="15539" max="15539" width="7.7109375" style="383" customWidth="1"/>
    <col min="15540" max="15540" width="12.140625" style="383" customWidth="1"/>
    <col min="15541" max="15541" width="11.5703125" style="383" customWidth="1"/>
    <col min="15542" max="15542" width="3.5703125" style="383" customWidth="1"/>
    <col min="15543" max="15543" width="8.28515625" style="383" customWidth="1"/>
    <col min="15544" max="15544" width="7.7109375" style="383" customWidth="1"/>
    <col min="15545" max="15545" width="12.140625" style="383" customWidth="1"/>
    <col min="15546" max="15546" width="11.5703125" style="383" customWidth="1"/>
    <col min="15547" max="15547" width="3.5703125" style="383" customWidth="1"/>
    <col min="15548" max="15548" width="8.28515625" style="383" customWidth="1"/>
    <col min="15549" max="15549" width="7.7109375" style="383" customWidth="1"/>
    <col min="15550" max="15550" width="12.140625" style="383" customWidth="1"/>
    <col min="15551" max="15551" width="11.5703125" style="383" customWidth="1"/>
    <col min="15552" max="15552" width="3.5703125" style="383" customWidth="1"/>
    <col min="15553" max="15553" width="8.28515625" style="383" customWidth="1"/>
    <col min="15554" max="15554" width="7.7109375" style="383" customWidth="1"/>
    <col min="15555" max="15555" width="12.140625" style="383" customWidth="1"/>
    <col min="15556" max="15556" width="11.5703125" style="383" customWidth="1"/>
    <col min="15557" max="15557" width="3.5703125" style="383" customWidth="1"/>
    <col min="15558" max="15558" width="8.28515625" style="383" customWidth="1"/>
    <col min="15559" max="15559" width="7.7109375" style="383" customWidth="1"/>
    <col min="15560" max="15560" width="12.140625" style="383" customWidth="1"/>
    <col min="15561" max="15561" width="11.5703125" style="383" customWidth="1"/>
    <col min="15562" max="15562" width="3.5703125" style="383" customWidth="1"/>
    <col min="15563" max="15563" width="8.28515625" style="383" customWidth="1"/>
    <col min="15564" max="15564" width="7.7109375" style="383" customWidth="1"/>
    <col min="15565" max="15565" width="12.140625" style="383" customWidth="1"/>
    <col min="15566" max="15566" width="11.5703125" style="383" customWidth="1"/>
    <col min="15567" max="15567" width="3.5703125" style="383" customWidth="1"/>
    <col min="15568" max="15568" width="8.28515625" style="383" customWidth="1"/>
    <col min="15569" max="15569" width="7.7109375" style="383" customWidth="1"/>
    <col min="15570" max="15570" width="12.140625" style="383" customWidth="1"/>
    <col min="15571" max="15571" width="11.5703125" style="383" customWidth="1"/>
    <col min="15572" max="15572" width="3.5703125" style="383" customWidth="1"/>
    <col min="15573" max="15573" width="8.28515625" style="383" customWidth="1"/>
    <col min="15574" max="15574" width="7.7109375" style="383" customWidth="1"/>
    <col min="15575" max="15575" width="12.140625" style="383" customWidth="1"/>
    <col min="15576" max="15576" width="11.5703125" style="383" customWidth="1"/>
    <col min="15577" max="15577" width="3.5703125" style="383" customWidth="1"/>
    <col min="15578" max="15578" width="8.28515625" style="383" customWidth="1"/>
    <col min="15579" max="15579" width="7.7109375" style="383" customWidth="1"/>
    <col min="15580" max="15580" width="12.140625" style="383" customWidth="1"/>
    <col min="15581" max="15581" width="11.5703125" style="383" customWidth="1"/>
    <col min="15582" max="15582" width="3.5703125" style="383" customWidth="1"/>
    <col min="15583" max="15583" width="8.28515625" style="383" customWidth="1"/>
    <col min="15584" max="15584" width="7.7109375" style="383" customWidth="1"/>
    <col min="15585" max="15585" width="12.140625" style="383" customWidth="1"/>
    <col min="15586" max="15586" width="11.5703125" style="383" customWidth="1"/>
    <col min="15587" max="15587" width="3.5703125" style="383" customWidth="1"/>
    <col min="15588" max="15588" width="8.28515625" style="383" customWidth="1"/>
    <col min="15589" max="15589" width="7.7109375" style="383" customWidth="1"/>
    <col min="15590" max="15590" width="12.140625" style="383" customWidth="1"/>
    <col min="15591" max="15591" width="11.5703125" style="383" customWidth="1"/>
    <col min="15592" max="15592" width="3.5703125" style="383" customWidth="1"/>
    <col min="15593" max="15593" width="8.28515625" style="383" customWidth="1"/>
    <col min="15594" max="15594" width="7.7109375" style="383" customWidth="1"/>
    <col min="15595" max="15595" width="12.140625" style="383" customWidth="1"/>
    <col min="15596" max="15596" width="11.5703125" style="383" customWidth="1"/>
    <col min="15597" max="15597" width="3.5703125" style="383" customWidth="1"/>
    <col min="15598" max="15598" width="8.28515625" style="383" customWidth="1"/>
    <col min="15599" max="15599" width="7.7109375" style="383" customWidth="1"/>
    <col min="15600" max="15600" width="12.140625" style="383" customWidth="1"/>
    <col min="15601" max="15601" width="11.5703125" style="383" customWidth="1"/>
    <col min="15602" max="15602" width="3.5703125" style="383" customWidth="1"/>
    <col min="15603" max="15603" width="8.28515625" style="383" customWidth="1"/>
    <col min="15604" max="15604" width="7.7109375" style="383" customWidth="1"/>
    <col min="15605" max="15605" width="12.140625" style="383" customWidth="1"/>
    <col min="15606" max="15606" width="11.5703125" style="383" customWidth="1"/>
    <col min="15607" max="15607" width="3.5703125" style="383" customWidth="1"/>
    <col min="15608" max="15608" width="8.28515625" style="383" customWidth="1"/>
    <col min="15609" max="15609" width="7.7109375" style="383" customWidth="1"/>
    <col min="15610" max="15610" width="12.140625" style="383" customWidth="1"/>
    <col min="15611" max="15611" width="11.5703125" style="383" customWidth="1"/>
    <col min="15612" max="15615" width="11.42578125" style="383"/>
    <col min="15616" max="15616" width="0" style="383" hidden="1" customWidth="1"/>
    <col min="15617" max="15617" width="6.140625" style="383" customWidth="1"/>
    <col min="15618" max="15618" width="4.7109375" style="383" customWidth="1"/>
    <col min="15619" max="15620" width="6.5703125" style="383" customWidth="1"/>
    <col min="15621" max="15621" width="5.28515625" style="383" customWidth="1"/>
    <col min="15622" max="15623" width="7.7109375" style="383" customWidth="1"/>
    <col min="15624" max="15624" width="11.5703125" style="383" customWidth="1"/>
    <col min="15625" max="15625" width="6.85546875" style="383" customWidth="1"/>
    <col min="15626" max="15626" width="54.5703125" style="383" customWidth="1"/>
    <col min="15627" max="15627" width="7.140625" style="383" customWidth="1"/>
    <col min="15628" max="15629" width="7" style="383" customWidth="1"/>
    <col min="15630" max="15630" width="7.5703125" style="383" customWidth="1"/>
    <col min="15631" max="15631" width="7.85546875" style="383" customWidth="1"/>
    <col min="15632" max="15632" width="18" style="383" customWidth="1"/>
    <col min="15633" max="15633" width="4.140625" style="383" customWidth="1"/>
    <col min="15634" max="15634" width="8.85546875" style="383" customWidth="1"/>
    <col min="15635" max="15635" width="10.28515625" style="383" customWidth="1"/>
    <col min="15636" max="15636" width="12" style="383" customWidth="1"/>
    <col min="15637" max="15637" width="10.85546875" style="383" customWidth="1"/>
    <col min="15638" max="15638" width="4.140625" style="383" customWidth="1"/>
    <col min="15639" max="15639" width="8.42578125" style="383" customWidth="1"/>
    <col min="15640" max="15640" width="8.140625" style="383" customWidth="1"/>
    <col min="15641" max="15641" width="12" style="383" customWidth="1"/>
    <col min="15642" max="15642" width="11.42578125" style="383"/>
    <col min="15643" max="15643" width="4.28515625" style="383" customWidth="1"/>
    <col min="15644" max="15644" width="7.28515625" style="383" bestFit="1" customWidth="1"/>
    <col min="15645" max="15645" width="9.28515625" style="383" bestFit="1" customWidth="1"/>
    <col min="15646" max="15647" width="11.7109375" style="383" customWidth="1"/>
    <col min="15648" max="15648" width="4.140625" style="383" customWidth="1"/>
    <col min="15649" max="15649" width="7.28515625" style="383" bestFit="1" customWidth="1"/>
    <col min="15650" max="15650" width="9.28515625" style="383" customWidth="1"/>
    <col min="15651" max="15652" width="12" style="383" customWidth="1"/>
    <col min="15653" max="15653" width="4.140625" style="383" customWidth="1"/>
    <col min="15654" max="15655" width="8.28515625" style="383" customWidth="1"/>
    <col min="15656" max="15656" width="12" style="383" customWidth="1"/>
    <col min="15657" max="15657" width="11.42578125" style="383"/>
    <col min="15658" max="15658" width="4.140625" style="383" customWidth="1"/>
    <col min="15659" max="15659" width="8.42578125" style="383" customWidth="1"/>
    <col min="15660" max="15660" width="8.140625" style="383" customWidth="1"/>
    <col min="15661" max="15661" width="12" style="383" customWidth="1"/>
    <col min="15662" max="15662" width="11.42578125" style="383"/>
    <col min="15663" max="15663" width="4" style="383" customWidth="1"/>
    <col min="15664" max="15664" width="8.85546875" style="383" customWidth="1"/>
    <col min="15665" max="15665" width="8.140625" style="383" customWidth="1"/>
    <col min="15666" max="15666" width="12.140625" style="383" customWidth="1"/>
    <col min="15667" max="15667" width="11.28515625" style="383" customWidth="1"/>
    <col min="15668" max="15668" width="4.28515625" style="383" customWidth="1"/>
    <col min="15669" max="15669" width="8.5703125" style="383" customWidth="1"/>
    <col min="15670" max="15670" width="8" style="383" customWidth="1"/>
    <col min="15671" max="15671" width="11.85546875" style="383" customWidth="1"/>
    <col min="15672" max="15672" width="10.5703125" style="383" customWidth="1"/>
    <col min="15673" max="15673" width="4" style="383" customWidth="1"/>
    <col min="15674" max="15674" width="8.85546875" style="383" bestFit="1" customWidth="1"/>
    <col min="15675" max="15675" width="8.140625" style="383" customWidth="1"/>
    <col min="15676" max="15676" width="12" style="383" customWidth="1"/>
    <col min="15677" max="15677" width="10.5703125" style="383" customWidth="1"/>
    <col min="15678" max="15678" width="3.5703125" style="383" customWidth="1"/>
    <col min="15679" max="15679" width="8.28515625" style="383" customWidth="1"/>
    <col min="15680" max="15680" width="8.7109375" style="383" customWidth="1"/>
    <col min="15681" max="15681" width="12.140625" style="383" customWidth="1"/>
    <col min="15682" max="15682" width="11" style="383" customWidth="1"/>
    <col min="15683" max="15683" width="3.5703125" style="383" customWidth="1"/>
    <col min="15684" max="15684" width="8.5703125" style="383" customWidth="1"/>
    <col min="15685" max="15685" width="7.85546875" style="383" customWidth="1"/>
    <col min="15686" max="15686" width="12.140625" style="383" customWidth="1"/>
    <col min="15687" max="15687" width="11.85546875" style="383" customWidth="1"/>
    <col min="15688" max="15688" width="3.5703125" style="383" customWidth="1"/>
    <col min="15689" max="15689" width="8.42578125" style="383" customWidth="1"/>
    <col min="15690" max="15690" width="7.85546875" style="383" customWidth="1"/>
    <col min="15691" max="15691" width="12.140625" style="383" customWidth="1"/>
    <col min="15692" max="15692" width="12" style="383" customWidth="1"/>
    <col min="15693" max="15693" width="3.5703125" style="383" customWidth="1"/>
    <col min="15694" max="15694" width="8.42578125" style="383" customWidth="1"/>
    <col min="15695" max="15695" width="9" style="383" customWidth="1"/>
    <col min="15696" max="15696" width="12.140625" style="383" customWidth="1"/>
    <col min="15697" max="15697" width="11.85546875" style="383" customWidth="1"/>
    <col min="15698" max="15698" width="3.5703125" style="383" customWidth="1"/>
    <col min="15699" max="15699" width="9" style="383" customWidth="1"/>
    <col min="15700" max="15700" width="8.140625" style="383" customWidth="1"/>
    <col min="15701" max="15701" width="12.140625" style="383" customWidth="1"/>
    <col min="15702" max="15702" width="11.5703125" style="383" customWidth="1"/>
    <col min="15703" max="15703" width="3.5703125" style="383" customWidth="1"/>
    <col min="15704" max="15704" width="8.42578125" style="383" customWidth="1"/>
    <col min="15705" max="15705" width="8.5703125" style="383" customWidth="1"/>
    <col min="15706" max="15706" width="12.140625" style="383" customWidth="1"/>
    <col min="15707" max="15707" width="12.42578125" style="383" customWidth="1"/>
    <col min="15708" max="15708" width="3.5703125" style="383" customWidth="1"/>
    <col min="15709" max="15709" width="8" style="383" customWidth="1"/>
    <col min="15710" max="15710" width="8.140625" style="383" customWidth="1"/>
    <col min="15711" max="15711" width="12.140625" style="383" customWidth="1"/>
    <col min="15712" max="15712" width="11.5703125" style="383" customWidth="1"/>
    <col min="15713" max="15713" width="3.5703125" style="383" customWidth="1"/>
    <col min="15714" max="15714" width="8.85546875" style="383" customWidth="1"/>
    <col min="15715" max="15715" width="8.140625" style="383" customWidth="1"/>
    <col min="15716" max="15716" width="12.140625" style="383" customWidth="1"/>
    <col min="15717" max="15717" width="11.5703125" style="383" customWidth="1"/>
    <col min="15718" max="15718" width="3.5703125" style="383" customWidth="1"/>
    <col min="15719" max="15719" width="9.140625" style="383" customWidth="1"/>
    <col min="15720" max="15720" width="8.5703125" style="383" customWidth="1"/>
    <col min="15721" max="15721" width="12.140625" style="383" customWidth="1"/>
    <col min="15722" max="15722" width="11.42578125" style="383"/>
    <col min="15723" max="15723" width="3.5703125" style="383" customWidth="1"/>
    <col min="15724" max="15724" width="9.140625" style="383" customWidth="1"/>
    <col min="15725" max="15725" width="8.28515625" style="383" customWidth="1"/>
    <col min="15726" max="15726" width="12.140625" style="383" customWidth="1"/>
    <col min="15727" max="15727" width="12.28515625" style="383" customWidth="1"/>
    <col min="15728" max="15728" width="3.5703125" style="383" customWidth="1"/>
    <col min="15729" max="15729" width="9" style="383" customWidth="1"/>
    <col min="15730" max="15730" width="7.85546875" style="383" customWidth="1"/>
    <col min="15731" max="15731" width="12.140625" style="383" customWidth="1"/>
    <col min="15732" max="15732" width="11.85546875" style="383" customWidth="1"/>
    <col min="15733" max="15733" width="3.5703125" style="383" customWidth="1"/>
    <col min="15734" max="15734" width="9" style="383" customWidth="1"/>
    <col min="15735" max="15735" width="8.28515625" style="383" customWidth="1"/>
    <col min="15736" max="15736" width="12.140625" style="383" customWidth="1"/>
    <col min="15737" max="15737" width="12" style="383" customWidth="1"/>
    <col min="15738" max="15738" width="3.5703125" style="383" customWidth="1"/>
    <col min="15739" max="15739" width="8.28515625" style="383" customWidth="1"/>
    <col min="15740" max="15740" width="8.140625" style="383" customWidth="1"/>
    <col min="15741" max="15741" width="12.140625" style="383" customWidth="1"/>
    <col min="15742" max="15742" width="11.5703125" style="383" customWidth="1"/>
    <col min="15743" max="15743" width="3.5703125" style="383" customWidth="1"/>
    <col min="15744" max="15745" width="8.28515625" style="383" customWidth="1"/>
    <col min="15746" max="15746" width="12.140625" style="383" customWidth="1"/>
    <col min="15747" max="15747" width="11.5703125" style="383" customWidth="1"/>
    <col min="15748" max="15748" width="3.5703125" style="383" customWidth="1"/>
    <col min="15749" max="15750" width="8.28515625" style="383" customWidth="1"/>
    <col min="15751" max="15751" width="12.140625" style="383" customWidth="1"/>
    <col min="15752" max="15752" width="11.5703125" style="383" customWidth="1"/>
    <col min="15753" max="15753" width="3.5703125" style="383" customWidth="1"/>
    <col min="15754" max="15754" width="8.28515625" style="383" customWidth="1"/>
    <col min="15755" max="15755" width="8.140625" style="383" customWidth="1"/>
    <col min="15756" max="15756" width="12.140625" style="383" customWidth="1"/>
    <col min="15757" max="15757" width="11.5703125" style="383" customWidth="1"/>
    <col min="15758" max="15758" width="3.5703125" style="383" customWidth="1"/>
    <col min="15759" max="15760" width="8.28515625" style="383" customWidth="1"/>
    <col min="15761" max="15761" width="12.140625" style="383" customWidth="1"/>
    <col min="15762" max="15762" width="11.5703125" style="383" customWidth="1"/>
    <col min="15763" max="15763" width="3.5703125" style="383" customWidth="1"/>
    <col min="15764" max="15764" width="8.28515625" style="383" customWidth="1"/>
    <col min="15765" max="15765" width="7.85546875" style="383" customWidth="1"/>
    <col min="15766" max="15766" width="12.140625" style="383" customWidth="1"/>
    <col min="15767" max="15767" width="11.5703125" style="383" customWidth="1"/>
    <col min="15768" max="15768" width="3.5703125" style="383" customWidth="1"/>
    <col min="15769" max="15769" width="8.28515625" style="383" customWidth="1"/>
    <col min="15770" max="15770" width="8.5703125" style="383" customWidth="1"/>
    <col min="15771" max="15771" width="12.140625" style="383" customWidth="1"/>
    <col min="15772" max="15772" width="11.5703125" style="383" customWidth="1"/>
    <col min="15773" max="15773" width="3.5703125" style="383" customWidth="1"/>
    <col min="15774" max="15774" width="8.28515625" style="383" customWidth="1"/>
    <col min="15775" max="15775" width="8.5703125" style="383" customWidth="1"/>
    <col min="15776" max="15776" width="12.140625" style="383" customWidth="1"/>
    <col min="15777" max="15777" width="11.5703125" style="383" customWidth="1"/>
    <col min="15778" max="15778" width="3.5703125" style="383" customWidth="1"/>
    <col min="15779" max="15779" width="8.28515625" style="383" customWidth="1"/>
    <col min="15780" max="15780" width="8.140625" style="383" customWidth="1"/>
    <col min="15781" max="15781" width="12.140625" style="383" customWidth="1"/>
    <col min="15782" max="15782" width="11.5703125" style="383" customWidth="1"/>
    <col min="15783" max="15783" width="3.5703125" style="383" customWidth="1"/>
    <col min="15784" max="15784" width="8.28515625" style="383" customWidth="1"/>
    <col min="15785" max="15785" width="7.7109375" style="383" customWidth="1"/>
    <col min="15786" max="15786" width="12.140625" style="383" customWidth="1"/>
    <col min="15787" max="15787" width="11.5703125" style="383" customWidth="1"/>
    <col min="15788" max="15788" width="3.5703125" style="383" customWidth="1"/>
    <col min="15789" max="15789" width="8.28515625" style="383" customWidth="1"/>
    <col min="15790" max="15790" width="7.7109375" style="383" customWidth="1"/>
    <col min="15791" max="15791" width="12.140625" style="383" customWidth="1"/>
    <col min="15792" max="15792" width="11.5703125" style="383" customWidth="1"/>
    <col min="15793" max="15793" width="3.5703125" style="383" customWidth="1"/>
    <col min="15794" max="15794" width="8.28515625" style="383" customWidth="1"/>
    <col min="15795" max="15795" width="7.7109375" style="383" customWidth="1"/>
    <col min="15796" max="15796" width="12.140625" style="383" customWidth="1"/>
    <col min="15797" max="15797" width="11.5703125" style="383" customWidth="1"/>
    <col min="15798" max="15798" width="3.5703125" style="383" customWidth="1"/>
    <col min="15799" max="15799" width="8.28515625" style="383" customWidth="1"/>
    <col min="15800" max="15800" width="7.7109375" style="383" customWidth="1"/>
    <col min="15801" max="15801" width="12.140625" style="383" customWidth="1"/>
    <col min="15802" max="15802" width="11.5703125" style="383" customWidth="1"/>
    <col min="15803" max="15803" width="3.5703125" style="383" customWidth="1"/>
    <col min="15804" max="15804" width="8.28515625" style="383" customWidth="1"/>
    <col min="15805" max="15805" width="7.7109375" style="383" customWidth="1"/>
    <col min="15806" max="15806" width="12.140625" style="383" customWidth="1"/>
    <col min="15807" max="15807" width="11.5703125" style="383" customWidth="1"/>
    <col min="15808" max="15808" width="3.5703125" style="383" customWidth="1"/>
    <col min="15809" max="15809" width="8.28515625" style="383" customWidth="1"/>
    <col min="15810" max="15810" width="7.7109375" style="383" customWidth="1"/>
    <col min="15811" max="15811" width="12.140625" style="383" customWidth="1"/>
    <col min="15812" max="15812" width="11.5703125" style="383" customWidth="1"/>
    <col min="15813" max="15813" width="3.5703125" style="383" customWidth="1"/>
    <col min="15814" max="15814" width="8.28515625" style="383" customWidth="1"/>
    <col min="15815" max="15815" width="7.7109375" style="383" customWidth="1"/>
    <col min="15816" max="15816" width="12.140625" style="383" customWidth="1"/>
    <col min="15817" max="15817" width="11.5703125" style="383" customWidth="1"/>
    <col min="15818" max="15818" width="3.5703125" style="383" customWidth="1"/>
    <col min="15819" max="15819" width="8.28515625" style="383" customWidth="1"/>
    <col min="15820" max="15820" width="7.7109375" style="383" customWidth="1"/>
    <col min="15821" max="15821" width="12.140625" style="383" customWidth="1"/>
    <col min="15822" max="15822" width="11.5703125" style="383" customWidth="1"/>
    <col min="15823" max="15823" width="3.5703125" style="383" customWidth="1"/>
    <col min="15824" max="15824" width="8.28515625" style="383" customWidth="1"/>
    <col min="15825" max="15825" width="7.7109375" style="383" customWidth="1"/>
    <col min="15826" max="15826" width="12.140625" style="383" customWidth="1"/>
    <col min="15827" max="15827" width="11.5703125" style="383" customWidth="1"/>
    <col min="15828" max="15828" width="3.5703125" style="383" customWidth="1"/>
    <col min="15829" max="15829" width="8.28515625" style="383" customWidth="1"/>
    <col min="15830" max="15830" width="7.7109375" style="383" customWidth="1"/>
    <col min="15831" max="15831" width="12.140625" style="383" customWidth="1"/>
    <col min="15832" max="15832" width="11.5703125" style="383" customWidth="1"/>
    <col min="15833" max="15833" width="3.5703125" style="383" customWidth="1"/>
    <col min="15834" max="15834" width="8.28515625" style="383" customWidth="1"/>
    <col min="15835" max="15835" width="7.7109375" style="383" customWidth="1"/>
    <col min="15836" max="15836" width="12.140625" style="383" customWidth="1"/>
    <col min="15837" max="15837" width="11.5703125" style="383" customWidth="1"/>
    <col min="15838" max="15838" width="3.5703125" style="383" customWidth="1"/>
    <col min="15839" max="15839" width="8.28515625" style="383" customWidth="1"/>
    <col min="15840" max="15840" width="7.7109375" style="383" customWidth="1"/>
    <col min="15841" max="15841" width="12.140625" style="383" customWidth="1"/>
    <col min="15842" max="15842" width="11.5703125" style="383" customWidth="1"/>
    <col min="15843" max="15843" width="3.5703125" style="383" customWidth="1"/>
    <col min="15844" max="15844" width="8.28515625" style="383" customWidth="1"/>
    <col min="15845" max="15845" width="7.7109375" style="383" customWidth="1"/>
    <col min="15846" max="15846" width="12.140625" style="383" customWidth="1"/>
    <col min="15847" max="15847" width="11.5703125" style="383" customWidth="1"/>
    <col min="15848" max="15848" width="3.5703125" style="383" customWidth="1"/>
    <col min="15849" max="15849" width="8.28515625" style="383" customWidth="1"/>
    <col min="15850" max="15850" width="7.7109375" style="383" customWidth="1"/>
    <col min="15851" max="15851" width="12.140625" style="383" customWidth="1"/>
    <col min="15852" max="15852" width="11.5703125" style="383" customWidth="1"/>
    <col min="15853" max="15853" width="3.5703125" style="383" customWidth="1"/>
    <col min="15854" max="15854" width="8.28515625" style="383" customWidth="1"/>
    <col min="15855" max="15855" width="7.7109375" style="383" customWidth="1"/>
    <col min="15856" max="15856" width="12.140625" style="383" customWidth="1"/>
    <col min="15857" max="15857" width="11.5703125" style="383" customWidth="1"/>
    <col min="15858" max="15858" width="3.5703125" style="383" customWidth="1"/>
    <col min="15859" max="15859" width="8.28515625" style="383" customWidth="1"/>
    <col min="15860" max="15860" width="7.7109375" style="383" customWidth="1"/>
    <col min="15861" max="15861" width="12.140625" style="383" customWidth="1"/>
    <col min="15862" max="15862" width="11.5703125" style="383" customWidth="1"/>
    <col min="15863" max="15863" width="3.5703125" style="383" customWidth="1"/>
    <col min="15864" max="15864" width="8.28515625" style="383" customWidth="1"/>
    <col min="15865" max="15865" width="7.7109375" style="383" customWidth="1"/>
    <col min="15866" max="15866" width="12.140625" style="383" customWidth="1"/>
    <col min="15867" max="15867" width="11.5703125" style="383" customWidth="1"/>
    <col min="15868" max="15871" width="11.42578125" style="383"/>
    <col min="15872" max="15872" width="0" style="383" hidden="1" customWidth="1"/>
    <col min="15873" max="15873" width="6.140625" style="383" customWidth="1"/>
    <col min="15874" max="15874" width="4.7109375" style="383" customWidth="1"/>
    <col min="15875" max="15876" width="6.5703125" style="383" customWidth="1"/>
    <col min="15877" max="15877" width="5.28515625" style="383" customWidth="1"/>
    <col min="15878" max="15879" width="7.7109375" style="383" customWidth="1"/>
    <col min="15880" max="15880" width="11.5703125" style="383" customWidth="1"/>
    <col min="15881" max="15881" width="6.85546875" style="383" customWidth="1"/>
    <col min="15882" max="15882" width="54.5703125" style="383" customWidth="1"/>
    <col min="15883" max="15883" width="7.140625" style="383" customWidth="1"/>
    <col min="15884" max="15885" width="7" style="383" customWidth="1"/>
    <col min="15886" max="15886" width="7.5703125" style="383" customWidth="1"/>
    <col min="15887" max="15887" width="7.85546875" style="383" customWidth="1"/>
    <col min="15888" max="15888" width="18" style="383" customWidth="1"/>
    <col min="15889" max="15889" width="4.140625" style="383" customWidth="1"/>
    <col min="15890" max="15890" width="8.85546875" style="383" customWidth="1"/>
    <col min="15891" max="15891" width="10.28515625" style="383" customWidth="1"/>
    <col min="15892" max="15892" width="12" style="383" customWidth="1"/>
    <col min="15893" max="15893" width="10.85546875" style="383" customWidth="1"/>
    <col min="15894" max="15894" width="4.140625" style="383" customWidth="1"/>
    <col min="15895" max="15895" width="8.42578125" style="383" customWidth="1"/>
    <col min="15896" max="15896" width="8.140625" style="383" customWidth="1"/>
    <col min="15897" max="15897" width="12" style="383" customWidth="1"/>
    <col min="15898" max="15898" width="11.42578125" style="383"/>
    <col min="15899" max="15899" width="4.28515625" style="383" customWidth="1"/>
    <col min="15900" max="15900" width="7.28515625" style="383" bestFit="1" customWidth="1"/>
    <col min="15901" max="15901" width="9.28515625" style="383" bestFit="1" customWidth="1"/>
    <col min="15902" max="15903" width="11.7109375" style="383" customWidth="1"/>
    <col min="15904" max="15904" width="4.140625" style="383" customWidth="1"/>
    <col min="15905" max="15905" width="7.28515625" style="383" bestFit="1" customWidth="1"/>
    <col min="15906" max="15906" width="9.28515625" style="383" customWidth="1"/>
    <col min="15907" max="15908" width="12" style="383" customWidth="1"/>
    <col min="15909" max="15909" width="4.140625" style="383" customWidth="1"/>
    <col min="15910" max="15911" width="8.28515625" style="383" customWidth="1"/>
    <col min="15912" max="15912" width="12" style="383" customWidth="1"/>
    <col min="15913" max="15913" width="11.42578125" style="383"/>
    <col min="15914" max="15914" width="4.140625" style="383" customWidth="1"/>
    <col min="15915" max="15915" width="8.42578125" style="383" customWidth="1"/>
    <col min="15916" max="15916" width="8.140625" style="383" customWidth="1"/>
    <col min="15917" max="15917" width="12" style="383" customWidth="1"/>
    <col min="15918" max="15918" width="11.42578125" style="383"/>
    <col min="15919" max="15919" width="4" style="383" customWidth="1"/>
    <col min="15920" max="15920" width="8.85546875" style="383" customWidth="1"/>
    <col min="15921" max="15921" width="8.140625" style="383" customWidth="1"/>
    <col min="15922" max="15922" width="12.140625" style="383" customWidth="1"/>
    <col min="15923" max="15923" width="11.28515625" style="383" customWidth="1"/>
    <col min="15924" max="15924" width="4.28515625" style="383" customWidth="1"/>
    <col min="15925" max="15925" width="8.5703125" style="383" customWidth="1"/>
    <col min="15926" max="15926" width="8" style="383" customWidth="1"/>
    <col min="15927" max="15927" width="11.85546875" style="383" customWidth="1"/>
    <col min="15928" max="15928" width="10.5703125" style="383" customWidth="1"/>
    <col min="15929" max="15929" width="4" style="383" customWidth="1"/>
    <col min="15930" max="15930" width="8.85546875" style="383" bestFit="1" customWidth="1"/>
    <col min="15931" max="15931" width="8.140625" style="383" customWidth="1"/>
    <col min="15932" max="15932" width="12" style="383" customWidth="1"/>
    <col min="15933" max="15933" width="10.5703125" style="383" customWidth="1"/>
    <col min="15934" max="15934" width="3.5703125" style="383" customWidth="1"/>
    <col min="15935" max="15935" width="8.28515625" style="383" customWidth="1"/>
    <col min="15936" max="15936" width="8.7109375" style="383" customWidth="1"/>
    <col min="15937" max="15937" width="12.140625" style="383" customWidth="1"/>
    <col min="15938" max="15938" width="11" style="383" customWidth="1"/>
    <col min="15939" max="15939" width="3.5703125" style="383" customWidth="1"/>
    <col min="15940" max="15940" width="8.5703125" style="383" customWidth="1"/>
    <col min="15941" max="15941" width="7.85546875" style="383" customWidth="1"/>
    <col min="15942" max="15942" width="12.140625" style="383" customWidth="1"/>
    <col min="15943" max="15943" width="11.85546875" style="383" customWidth="1"/>
    <col min="15944" max="15944" width="3.5703125" style="383" customWidth="1"/>
    <col min="15945" max="15945" width="8.42578125" style="383" customWidth="1"/>
    <col min="15946" max="15946" width="7.85546875" style="383" customWidth="1"/>
    <col min="15947" max="15947" width="12.140625" style="383" customWidth="1"/>
    <col min="15948" max="15948" width="12" style="383" customWidth="1"/>
    <col min="15949" max="15949" width="3.5703125" style="383" customWidth="1"/>
    <col min="15950" max="15950" width="8.42578125" style="383" customWidth="1"/>
    <col min="15951" max="15951" width="9" style="383" customWidth="1"/>
    <col min="15952" max="15952" width="12.140625" style="383" customWidth="1"/>
    <col min="15953" max="15953" width="11.85546875" style="383" customWidth="1"/>
    <col min="15954" max="15954" width="3.5703125" style="383" customWidth="1"/>
    <col min="15955" max="15955" width="9" style="383" customWidth="1"/>
    <col min="15956" max="15956" width="8.140625" style="383" customWidth="1"/>
    <col min="15957" max="15957" width="12.140625" style="383" customWidth="1"/>
    <col min="15958" max="15958" width="11.5703125" style="383" customWidth="1"/>
    <col min="15959" max="15959" width="3.5703125" style="383" customWidth="1"/>
    <col min="15960" max="15960" width="8.42578125" style="383" customWidth="1"/>
    <col min="15961" max="15961" width="8.5703125" style="383" customWidth="1"/>
    <col min="15962" max="15962" width="12.140625" style="383" customWidth="1"/>
    <col min="15963" max="15963" width="12.42578125" style="383" customWidth="1"/>
    <col min="15964" max="15964" width="3.5703125" style="383" customWidth="1"/>
    <col min="15965" max="15965" width="8" style="383" customWidth="1"/>
    <col min="15966" max="15966" width="8.140625" style="383" customWidth="1"/>
    <col min="15967" max="15967" width="12.140625" style="383" customWidth="1"/>
    <col min="15968" max="15968" width="11.5703125" style="383" customWidth="1"/>
    <col min="15969" max="15969" width="3.5703125" style="383" customWidth="1"/>
    <col min="15970" max="15970" width="8.85546875" style="383" customWidth="1"/>
    <col min="15971" max="15971" width="8.140625" style="383" customWidth="1"/>
    <col min="15972" max="15972" width="12.140625" style="383" customWidth="1"/>
    <col min="15973" max="15973" width="11.5703125" style="383" customWidth="1"/>
    <col min="15974" max="15974" width="3.5703125" style="383" customWidth="1"/>
    <col min="15975" max="15975" width="9.140625" style="383" customWidth="1"/>
    <col min="15976" max="15976" width="8.5703125" style="383" customWidth="1"/>
    <col min="15977" max="15977" width="12.140625" style="383" customWidth="1"/>
    <col min="15978" max="15978" width="11.42578125" style="383"/>
    <col min="15979" max="15979" width="3.5703125" style="383" customWidth="1"/>
    <col min="15980" max="15980" width="9.140625" style="383" customWidth="1"/>
    <col min="15981" max="15981" width="8.28515625" style="383" customWidth="1"/>
    <col min="15982" max="15982" width="12.140625" style="383" customWidth="1"/>
    <col min="15983" max="15983" width="12.28515625" style="383" customWidth="1"/>
    <col min="15984" max="15984" width="3.5703125" style="383" customWidth="1"/>
    <col min="15985" max="15985" width="9" style="383" customWidth="1"/>
    <col min="15986" max="15986" width="7.85546875" style="383" customWidth="1"/>
    <col min="15987" max="15987" width="12.140625" style="383" customWidth="1"/>
    <col min="15988" max="15988" width="11.85546875" style="383" customWidth="1"/>
    <col min="15989" max="15989" width="3.5703125" style="383" customWidth="1"/>
    <col min="15990" max="15990" width="9" style="383" customWidth="1"/>
    <col min="15991" max="15991" width="8.28515625" style="383" customWidth="1"/>
    <col min="15992" max="15992" width="12.140625" style="383" customWidth="1"/>
    <col min="15993" max="15993" width="12" style="383" customWidth="1"/>
    <col min="15994" max="15994" width="3.5703125" style="383" customWidth="1"/>
    <col min="15995" max="15995" width="8.28515625" style="383" customWidth="1"/>
    <col min="15996" max="15996" width="8.140625" style="383" customWidth="1"/>
    <col min="15997" max="15997" width="12.140625" style="383" customWidth="1"/>
    <col min="15998" max="15998" width="11.5703125" style="383" customWidth="1"/>
    <col min="15999" max="15999" width="3.5703125" style="383" customWidth="1"/>
    <col min="16000" max="16001" width="8.28515625" style="383" customWidth="1"/>
    <col min="16002" max="16002" width="12.140625" style="383" customWidth="1"/>
    <col min="16003" max="16003" width="11.5703125" style="383" customWidth="1"/>
    <col min="16004" max="16004" width="3.5703125" style="383" customWidth="1"/>
    <col min="16005" max="16006" width="8.28515625" style="383" customWidth="1"/>
    <col min="16007" max="16007" width="12.140625" style="383" customWidth="1"/>
    <col min="16008" max="16008" width="11.5703125" style="383" customWidth="1"/>
    <col min="16009" max="16009" width="3.5703125" style="383" customWidth="1"/>
    <col min="16010" max="16010" width="8.28515625" style="383" customWidth="1"/>
    <col min="16011" max="16011" width="8.140625" style="383" customWidth="1"/>
    <col min="16012" max="16012" width="12.140625" style="383" customWidth="1"/>
    <col min="16013" max="16013" width="11.5703125" style="383" customWidth="1"/>
    <col min="16014" max="16014" width="3.5703125" style="383" customWidth="1"/>
    <col min="16015" max="16016" width="8.28515625" style="383" customWidth="1"/>
    <col min="16017" max="16017" width="12.140625" style="383" customWidth="1"/>
    <col min="16018" max="16018" width="11.5703125" style="383" customWidth="1"/>
    <col min="16019" max="16019" width="3.5703125" style="383" customWidth="1"/>
    <col min="16020" max="16020" width="8.28515625" style="383" customWidth="1"/>
    <col min="16021" max="16021" width="7.85546875" style="383" customWidth="1"/>
    <col min="16022" max="16022" width="12.140625" style="383" customWidth="1"/>
    <col min="16023" max="16023" width="11.5703125" style="383" customWidth="1"/>
    <col min="16024" max="16024" width="3.5703125" style="383" customWidth="1"/>
    <col min="16025" max="16025" width="8.28515625" style="383" customWidth="1"/>
    <col min="16026" max="16026" width="8.5703125" style="383" customWidth="1"/>
    <col min="16027" max="16027" width="12.140625" style="383" customWidth="1"/>
    <col min="16028" max="16028" width="11.5703125" style="383" customWidth="1"/>
    <col min="16029" max="16029" width="3.5703125" style="383" customWidth="1"/>
    <col min="16030" max="16030" width="8.28515625" style="383" customWidth="1"/>
    <col min="16031" max="16031" width="8.5703125" style="383" customWidth="1"/>
    <col min="16032" max="16032" width="12.140625" style="383" customWidth="1"/>
    <col min="16033" max="16033" width="11.5703125" style="383" customWidth="1"/>
    <col min="16034" max="16034" width="3.5703125" style="383" customWidth="1"/>
    <col min="16035" max="16035" width="8.28515625" style="383" customWidth="1"/>
    <col min="16036" max="16036" width="8.140625" style="383" customWidth="1"/>
    <col min="16037" max="16037" width="12.140625" style="383" customWidth="1"/>
    <col min="16038" max="16038" width="11.5703125" style="383" customWidth="1"/>
    <col min="16039" max="16039" width="3.5703125" style="383" customWidth="1"/>
    <col min="16040" max="16040" width="8.28515625" style="383" customWidth="1"/>
    <col min="16041" max="16041" width="7.7109375" style="383" customWidth="1"/>
    <col min="16042" max="16042" width="12.140625" style="383" customWidth="1"/>
    <col min="16043" max="16043" width="11.5703125" style="383" customWidth="1"/>
    <col min="16044" max="16044" width="3.5703125" style="383" customWidth="1"/>
    <col min="16045" max="16045" width="8.28515625" style="383" customWidth="1"/>
    <col min="16046" max="16046" width="7.7109375" style="383" customWidth="1"/>
    <col min="16047" max="16047" width="12.140625" style="383" customWidth="1"/>
    <col min="16048" max="16048" width="11.5703125" style="383" customWidth="1"/>
    <col min="16049" max="16049" width="3.5703125" style="383" customWidth="1"/>
    <col min="16050" max="16050" width="8.28515625" style="383" customWidth="1"/>
    <col min="16051" max="16051" width="7.7109375" style="383" customWidth="1"/>
    <col min="16052" max="16052" width="12.140625" style="383" customWidth="1"/>
    <col min="16053" max="16053" width="11.5703125" style="383" customWidth="1"/>
    <col min="16054" max="16054" width="3.5703125" style="383" customWidth="1"/>
    <col min="16055" max="16055" width="8.28515625" style="383" customWidth="1"/>
    <col min="16056" max="16056" width="7.7109375" style="383" customWidth="1"/>
    <col min="16057" max="16057" width="12.140625" style="383" customWidth="1"/>
    <col min="16058" max="16058" width="11.5703125" style="383" customWidth="1"/>
    <col min="16059" max="16059" width="3.5703125" style="383" customWidth="1"/>
    <col min="16060" max="16060" width="8.28515625" style="383" customWidth="1"/>
    <col min="16061" max="16061" width="7.7109375" style="383" customWidth="1"/>
    <col min="16062" max="16062" width="12.140625" style="383" customWidth="1"/>
    <col min="16063" max="16063" width="11.5703125" style="383" customWidth="1"/>
    <col min="16064" max="16064" width="3.5703125" style="383" customWidth="1"/>
    <col min="16065" max="16065" width="8.28515625" style="383" customWidth="1"/>
    <col min="16066" max="16066" width="7.7109375" style="383" customWidth="1"/>
    <col min="16067" max="16067" width="12.140625" style="383" customWidth="1"/>
    <col min="16068" max="16068" width="11.5703125" style="383" customWidth="1"/>
    <col min="16069" max="16069" width="3.5703125" style="383" customWidth="1"/>
    <col min="16070" max="16070" width="8.28515625" style="383" customWidth="1"/>
    <col min="16071" max="16071" width="7.7109375" style="383" customWidth="1"/>
    <col min="16072" max="16072" width="12.140625" style="383" customWidth="1"/>
    <col min="16073" max="16073" width="11.5703125" style="383" customWidth="1"/>
    <col min="16074" max="16074" width="3.5703125" style="383" customWidth="1"/>
    <col min="16075" max="16075" width="8.28515625" style="383" customWidth="1"/>
    <col min="16076" max="16076" width="7.7109375" style="383" customWidth="1"/>
    <col min="16077" max="16077" width="12.140625" style="383" customWidth="1"/>
    <col min="16078" max="16078" width="11.5703125" style="383" customWidth="1"/>
    <col min="16079" max="16079" width="3.5703125" style="383" customWidth="1"/>
    <col min="16080" max="16080" width="8.28515625" style="383" customWidth="1"/>
    <col min="16081" max="16081" width="7.7109375" style="383" customWidth="1"/>
    <col min="16082" max="16082" width="12.140625" style="383" customWidth="1"/>
    <col min="16083" max="16083" width="11.5703125" style="383" customWidth="1"/>
    <col min="16084" max="16084" width="3.5703125" style="383" customWidth="1"/>
    <col min="16085" max="16085" width="8.28515625" style="383" customWidth="1"/>
    <col min="16086" max="16086" width="7.7109375" style="383" customWidth="1"/>
    <col min="16087" max="16087" width="12.140625" style="383" customWidth="1"/>
    <col min="16088" max="16088" width="11.5703125" style="383" customWidth="1"/>
    <col min="16089" max="16089" width="3.5703125" style="383" customWidth="1"/>
    <col min="16090" max="16090" width="8.28515625" style="383" customWidth="1"/>
    <col min="16091" max="16091" width="7.7109375" style="383" customWidth="1"/>
    <col min="16092" max="16092" width="12.140625" style="383" customWidth="1"/>
    <col min="16093" max="16093" width="11.5703125" style="383" customWidth="1"/>
    <col min="16094" max="16094" width="3.5703125" style="383" customWidth="1"/>
    <col min="16095" max="16095" width="8.28515625" style="383" customWidth="1"/>
    <col min="16096" max="16096" width="7.7109375" style="383" customWidth="1"/>
    <col min="16097" max="16097" width="12.140625" style="383" customWidth="1"/>
    <col min="16098" max="16098" width="11.5703125" style="383" customWidth="1"/>
    <col min="16099" max="16099" width="3.5703125" style="383" customWidth="1"/>
    <col min="16100" max="16100" width="8.28515625" style="383" customWidth="1"/>
    <col min="16101" max="16101" width="7.7109375" style="383" customWidth="1"/>
    <col min="16102" max="16102" width="12.140625" style="383" customWidth="1"/>
    <col min="16103" max="16103" width="11.5703125" style="383" customWidth="1"/>
    <col min="16104" max="16104" width="3.5703125" style="383" customWidth="1"/>
    <col min="16105" max="16105" width="8.28515625" style="383" customWidth="1"/>
    <col min="16106" max="16106" width="7.7109375" style="383" customWidth="1"/>
    <col min="16107" max="16107" width="12.140625" style="383" customWidth="1"/>
    <col min="16108" max="16108" width="11.5703125" style="383" customWidth="1"/>
    <col min="16109" max="16109" width="3.5703125" style="383" customWidth="1"/>
    <col min="16110" max="16110" width="8.28515625" style="383" customWidth="1"/>
    <col min="16111" max="16111" width="7.7109375" style="383" customWidth="1"/>
    <col min="16112" max="16112" width="12.140625" style="383" customWidth="1"/>
    <col min="16113" max="16113" width="11.5703125" style="383" customWidth="1"/>
    <col min="16114" max="16114" width="3.5703125" style="383" customWidth="1"/>
    <col min="16115" max="16115" width="8.28515625" style="383" customWidth="1"/>
    <col min="16116" max="16116" width="7.7109375" style="383" customWidth="1"/>
    <col min="16117" max="16117" width="12.140625" style="383" customWidth="1"/>
    <col min="16118" max="16118" width="11.5703125" style="383" customWidth="1"/>
    <col min="16119" max="16119" width="3.5703125" style="383" customWidth="1"/>
    <col min="16120" max="16120" width="8.28515625" style="383" customWidth="1"/>
    <col min="16121" max="16121" width="7.7109375" style="383" customWidth="1"/>
    <col min="16122" max="16122" width="12.140625" style="383" customWidth="1"/>
    <col min="16123" max="16123" width="11.5703125" style="383" customWidth="1"/>
    <col min="16124" max="16127" width="11.42578125" style="383"/>
    <col min="16128" max="16128" width="0" style="383" hidden="1" customWidth="1"/>
    <col min="16129" max="16129" width="6.140625" style="383" customWidth="1"/>
    <col min="16130" max="16130" width="4.7109375" style="383" customWidth="1"/>
    <col min="16131" max="16132" width="6.5703125" style="383" customWidth="1"/>
    <col min="16133" max="16133" width="5.28515625" style="383" customWidth="1"/>
    <col min="16134" max="16135" width="7.7109375" style="383" customWidth="1"/>
    <col min="16136" max="16136" width="11.5703125" style="383" customWidth="1"/>
    <col min="16137" max="16137" width="6.85546875" style="383" customWidth="1"/>
    <col min="16138" max="16138" width="54.5703125" style="383" customWidth="1"/>
    <col min="16139" max="16139" width="7.140625" style="383" customWidth="1"/>
    <col min="16140" max="16141" width="7" style="383" customWidth="1"/>
    <col min="16142" max="16142" width="7.5703125" style="383" customWidth="1"/>
    <col min="16143" max="16143" width="7.85546875" style="383" customWidth="1"/>
    <col min="16144" max="16144" width="18" style="383" customWidth="1"/>
    <col min="16145" max="16145" width="4.140625" style="383" customWidth="1"/>
    <col min="16146" max="16146" width="8.85546875" style="383" customWidth="1"/>
    <col min="16147" max="16147" width="10.28515625" style="383" customWidth="1"/>
    <col min="16148" max="16148" width="12" style="383" customWidth="1"/>
    <col min="16149" max="16149" width="10.85546875" style="383" customWidth="1"/>
    <col min="16150" max="16150" width="4.140625" style="383" customWidth="1"/>
    <col min="16151" max="16151" width="8.42578125" style="383" customWidth="1"/>
    <col min="16152" max="16152" width="8.140625" style="383" customWidth="1"/>
    <col min="16153" max="16153" width="12" style="383" customWidth="1"/>
    <col min="16154" max="16154" width="11.42578125" style="383"/>
    <col min="16155" max="16155" width="4.28515625" style="383" customWidth="1"/>
    <col min="16156" max="16156" width="7.28515625" style="383" bestFit="1" customWidth="1"/>
    <col min="16157" max="16157" width="9.28515625" style="383" bestFit="1" customWidth="1"/>
    <col min="16158" max="16159" width="11.7109375" style="383" customWidth="1"/>
    <col min="16160" max="16160" width="4.140625" style="383" customWidth="1"/>
    <col min="16161" max="16161" width="7.28515625" style="383" bestFit="1" customWidth="1"/>
    <col min="16162" max="16162" width="9.28515625" style="383" customWidth="1"/>
    <col min="16163" max="16164" width="12" style="383" customWidth="1"/>
    <col min="16165" max="16165" width="4.140625" style="383" customWidth="1"/>
    <col min="16166" max="16167" width="8.28515625" style="383" customWidth="1"/>
    <col min="16168" max="16168" width="12" style="383" customWidth="1"/>
    <col min="16169" max="16169" width="11.42578125" style="383"/>
    <col min="16170" max="16170" width="4.140625" style="383" customWidth="1"/>
    <col min="16171" max="16171" width="8.42578125" style="383" customWidth="1"/>
    <col min="16172" max="16172" width="8.140625" style="383" customWidth="1"/>
    <col min="16173" max="16173" width="12" style="383" customWidth="1"/>
    <col min="16174" max="16174" width="11.42578125" style="383"/>
    <col min="16175" max="16175" width="4" style="383" customWidth="1"/>
    <col min="16176" max="16176" width="8.85546875" style="383" customWidth="1"/>
    <col min="16177" max="16177" width="8.140625" style="383" customWidth="1"/>
    <col min="16178" max="16178" width="12.140625" style="383" customWidth="1"/>
    <col min="16179" max="16179" width="11.28515625" style="383" customWidth="1"/>
    <col min="16180" max="16180" width="4.28515625" style="383" customWidth="1"/>
    <col min="16181" max="16181" width="8.5703125" style="383" customWidth="1"/>
    <col min="16182" max="16182" width="8" style="383" customWidth="1"/>
    <col min="16183" max="16183" width="11.85546875" style="383" customWidth="1"/>
    <col min="16184" max="16184" width="10.5703125" style="383" customWidth="1"/>
    <col min="16185" max="16185" width="4" style="383" customWidth="1"/>
    <col min="16186" max="16186" width="8.85546875" style="383" bestFit="1" customWidth="1"/>
    <col min="16187" max="16187" width="8.140625" style="383" customWidth="1"/>
    <col min="16188" max="16188" width="12" style="383" customWidth="1"/>
    <col min="16189" max="16189" width="10.5703125" style="383" customWidth="1"/>
    <col min="16190" max="16190" width="3.5703125" style="383" customWidth="1"/>
    <col min="16191" max="16191" width="8.28515625" style="383" customWidth="1"/>
    <col min="16192" max="16192" width="8.7109375" style="383" customWidth="1"/>
    <col min="16193" max="16193" width="12.140625" style="383" customWidth="1"/>
    <col min="16194" max="16194" width="11" style="383" customWidth="1"/>
    <col min="16195" max="16195" width="3.5703125" style="383" customWidth="1"/>
    <col min="16196" max="16196" width="8.5703125" style="383" customWidth="1"/>
    <col min="16197" max="16197" width="7.85546875" style="383" customWidth="1"/>
    <col min="16198" max="16198" width="12.140625" style="383" customWidth="1"/>
    <col min="16199" max="16199" width="11.85546875" style="383" customWidth="1"/>
    <col min="16200" max="16200" width="3.5703125" style="383" customWidth="1"/>
    <col min="16201" max="16201" width="8.42578125" style="383" customWidth="1"/>
    <col min="16202" max="16202" width="7.85546875" style="383" customWidth="1"/>
    <col min="16203" max="16203" width="12.140625" style="383" customWidth="1"/>
    <col min="16204" max="16204" width="12" style="383" customWidth="1"/>
    <col min="16205" max="16205" width="3.5703125" style="383" customWidth="1"/>
    <col min="16206" max="16206" width="8.42578125" style="383" customWidth="1"/>
    <col min="16207" max="16207" width="9" style="383" customWidth="1"/>
    <col min="16208" max="16208" width="12.140625" style="383" customWidth="1"/>
    <col min="16209" max="16209" width="11.85546875" style="383" customWidth="1"/>
    <col min="16210" max="16210" width="3.5703125" style="383" customWidth="1"/>
    <col min="16211" max="16211" width="9" style="383" customWidth="1"/>
    <col min="16212" max="16212" width="8.140625" style="383" customWidth="1"/>
    <col min="16213" max="16213" width="12.140625" style="383" customWidth="1"/>
    <col min="16214" max="16214" width="11.5703125" style="383" customWidth="1"/>
    <col min="16215" max="16215" width="3.5703125" style="383" customWidth="1"/>
    <col min="16216" max="16216" width="8.42578125" style="383" customWidth="1"/>
    <col min="16217" max="16217" width="8.5703125" style="383" customWidth="1"/>
    <col min="16218" max="16218" width="12.140625" style="383" customWidth="1"/>
    <col min="16219" max="16219" width="12.42578125" style="383" customWidth="1"/>
    <col min="16220" max="16220" width="3.5703125" style="383" customWidth="1"/>
    <col min="16221" max="16221" width="8" style="383" customWidth="1"/>
    <col min="16222" max="16222" width="8.140625" style="383" customWidth="1"/>
    <col min="16223" max="16223" width="12.140625" style="383" customWidth="1"/>
    <col min="16224" max="16224" width="11.5703125" style="383" customWidth="1"/>
    <col min="16225" max="16225" width="3.5703125" style="383" customWidth="1"/>
    <col min="16226" max="16226" width="8.85546875" style="383" customWidth="1"/>
    <col min="16227" max="16227" width="8.140625" style="383" customWidth="1"/>
    <col min="16228" max="16228" width="12.140625" style="383" customWidth="1"/>
    <col min="16229" max="16229" width="11.5703125" style="383" customWidth="1"/>
    <col min="16230" max="16230" width="3.5703125" style="383" customWidth="1"/>
    <col min="16231" max="16231" width="9.140625" style="383" customWidth="1"/>
    <col min="16232" max="16232" width="8.5703125" style="383" customWidth="1"/>
    <col min="16233" max="16233" width="12.140625" style="383" customWidth="1"/>
    <col min="16234" max="16234" width="11.42578125" style="383"/>
    <col min="16235" max="16235" width="3.5703125" style="383" customWidth="1"/>
    <col min="16236" max="16236" width="9.140625" style="383" customWidth="1"/>
    <col min="16237" max="16237" width="8.28515625" style="383" customWidth="1"/>
    <col min="16238" max="16238" width="12.140625" style="383" customWidth="1"/>
    <col min="16239" max="16239" width="12.28515625" style="383" customWidth="1"/>
    <col min="16240" max="16240" width="3.5703125" style="383" customWidth="1"/>
    <col min="16241" max="16241" width="9" style="383" customWidth="1"/>
    <col min="16242" max="16242" width="7.85546875" style="383" customWidth="1"/>
    <col min="16243" max="16243" width="12.140625" style="383" customWidth="1"/>
    <col min="16244" max="16244" width="11.85546875" style="383" customWidth="1"/>
    <col min="16245" max="16245" width="3.5703125" style="383" customWidth="1"/>
    <col min="16246" max="16246" width="9" style="383" customWidth="1"/>
    <col min="16247" max="16247" width="8.28515625" style="383" customWidth="1"/>
    <col min="16248" max="16248" width="12.140625" style="383" customWidth="1"/>
    <col min="16249" max="16249" width="12" style="383" customWidth="1"/>
    <col min="16250" max="16250" width="3.5703125" style="383" customWidth="1"/>
    <col min="16251" max="16251" width="8.28515625" style="383" customWidth="1"/>
    <col min="16252" max="16252" width="8.140625" style="383" customWidth="1"/>
    <col min="16253" max="16253" width="12.140625" style="383" customWidth="1"/>
    <col min="16254" max="16254" width="11.5703125" style="383" customWidth="1"/>
    <col min="16255" max="16255" width="3.5703125" style="383" customWidth="1"/>
    <col min="16256" max="16257" width="8.28515625" style="383" customWidth="1"/>
    <col min="16258" max="16258" width="12.140625" style="383" customWidth="1"/>
    <col min="16259" max="16259" width="11.5703125" style="383" customWidth="1"/>
    <col min="16260" max="16260" width="3.5703125" style="383" customWidth="1"/>
    <col min="16261" max="16262" width="8.28515625" style="383" customWidth="1"/>
    <col min="16263" max="16263" width="12.140625" style="383" customWidth="1"/>
    <col min="16264" max="16264" width="11.5703125" style="383" customWidth="1"/>
    <col min="16265" max="16265" width="3.5703125" style="383" customWidth="1"/>
    <col min="16266" max="16266" width="8.28515625" style="383" customWidth="1"/>
    <col min="16267" max="16267" width="8.140625" style="383" customWidth="1"/>
    <col min="16268" max="16268" width="12.140625" style="383" customWidth="1"/>
    <col min="16269" max="16269" width="11.5703125" style="383" customWidth="1"/>
    <col min="16270" max="16270" width="3.5703125" style="383" customWidth="1"/>
    <col min="16271" max="16272" width="8.28515625" style="383" customWidth="1"/>
    <col min="16273" max="16273" width="12.140625" style="383" customWidth="1"/>
    <col min="16274" max="16274" width="11.5703125" style="383" customWidth="1"/>
    <col min="16275" max="16275" width="3.5703125" style="383" customWidth="1"/>
    <col min="16276" max="16276" width="8.28515625" style="383" customWidth="1"/>
    <col min="16277" max="16277" width="7.85546875" style="383" customWidth="1"/>
    <col min="16278" max="16278" width="12.140625" style="383" customWidth="1"/>
    <col min="16279" max="16279" width="11.5703125" style="383" customWidth="1"/>
    <col min="16280" max="16280" width="3.5703125" style="383" customWidth="1"/>
    <col min="16281" max="16281" width="8.28515625" style="383" customWidth="1"/>
    <col min="16282" max="16282" width="8.5703125" style="383" customWidth="1"/>
    <col min="16283" max="16283" width="12.140625" style="383" customWidth="1"/>
    <col min="16284" max="16284" width="11.5703125" style="383" customWidth="1"/>
    <col min="16285" max="16285" width="3.5703125" style="383" customWidth="1"/>
    <col min="16286" max="16286" width="8.28515625" style="383" customWidth="1"/>
    <col min="16287" max="16287" width="8.5703125" style="383" customWidth="1"/>
    <col min="16288" max="16288" width="12.140625" style="383" customWidth="1"/>
    <col min="16289" max="16289" width="11.5703125" style="383" customWidth="1"/>
    <col min="16290" max="16290" width="3.5703125" style="383" customWidth="1"/>
    <col min="16291" max="16291" width="8.28515625" style="383" customWidth="1"/>
    <col min="16292" max="16292" width="8.140625" style="383" customWidth="1"/>
    <col min="16293" max="16293" width="12.140625" style="383" customWidth="1"/>
    <col min="16294" max="16294" width="11.5703125" style="383" customWidth="1"/>
    <col min="16295" max="16295" width="3.5703125" style="383" customWidth="1"/>
    <col min="16296" max="16296" width="8.28515625" style="383" customWidth="1"/>
    <col min="16297" max="16297" width="7.7109375" style="383" customWidth="1"/>
    <col min="16298" max="16298" width="12.140625" style="383" customWidth="1"/>
    <col min="16299" max="16299" width="11.5703125" style="383" customWidth="1"/>
    <col min="16300" max="16300" width="3.5703125" style="383" customWidth="1"/>
    <col min="16301" max="16301" width="8.28515625" style="383" customWidth="1"/>
    <col min="16302" max="16302" width="7.7109375" style="383" customWidth="1"/>
    <col min="16303" max="16303" width="12.140625" style="383" customWidth="1"/>
    <col min="16304" max="16304" width="11.5703125" style="383" customWidth="1"/>
    <col min="16305" max="16305" width="3.5703125" style="383" customWidth="1"/>
    <col min="16306" max="16306" width="8.28515625" style="383" customWidth="1"/>
    <col min="16307" max="16307" width="7.7109375" style="383" customWidth="1"/>
    <col min="16308" max="16308" width="12.140625" style="383" customWidth="1"/>
    <col min="16309" max="16309" width="11.5703125" style="383" customWidth="1"/>
    <col min="16310" max="16310" width="3.5703125" style="383" customWidth="1"/>
    <col min="16311" max="16311" width="8.28515625" style="383" customWidth="1"/>
    <col min="16312" max="16312" width="7.7109375" style="383" customWidth="1"/>
    <col min="16313" max="16313" width="12.140625" style="383" customWidth="1"/>
    <col min="16314" max="16314" width="11.5703125" style="383" customWidth="1"/>
    <col min="16315" max="16315" width="3.5703125" style="383" customWidth="1"/>
    <col min="16316" max="16316" width="8.28515625" style="383" customWidth="1"/>
    <col min="16317" max="16317" width="7.7109375" style="383" customWidth="1"/>
    <col min="16318" max="16318" width="12.140625" style="383" customWidth="1"/>
    <col min="16319" max="16319" width="11.5703125" style="383" customWidth="1"/>
    <col min="16320" max="16320" width="3.5703125" style="383" customWidth="1"/>
    <col min="16321" max="16321" width="8.28515625" style="383" customWidth="1"/>
    <col min="16322" max="16322" width="7.7109375" style="383" customWidth="1"/>
    <col min="16323" max="16323" width="12.140625" style="383" customWidth="1"/>
    <col min="16324" max="16324" width="11.5703125" style="383" customWidth="1"/>
    <col min="16325" max="16325" width="3.5703125" style="383" customWidth="1"/>
    <col min="16326" max="16326" width="8.28515625" style="383" customWidth="1"/>
    <col min="16327" max="16327" width="7.7109375" style="383" customWidth="1"/>
    <col min="16328" max="16328" width="12.140625" style="383" customWidth="1"/>
    <col min="16329" max="16329" width="11.5703125" style="383" customWidth="1"/>
    <col min="16330" max="16330" width="3.5703125" style="383" customWidth="1"/>
    <col min="16331" max="16331" width="8.28515625" style="383" customWidth="1"/>
    <col min="16332" max="16332" width="7.7109375" style="383" customWidth="1"/>
    <col min="16333" max="16333" width="12.140625" style="383" customWidth="1"/>
    <col min="16334" max="16334" width="11.5703125" style="383" customWidth="1"/>
    <col min="16335" max="16335" width="3.5703125" style="383" customWidth="1"/>
    <col min="16336" max="16336" width="8.28515625" style="383" customWidth="1"/>
    <col min="16337" max="16337" width="7.7109375" style="383" customWidth="1"/>
    <col min="16338" max="16338" width="12.140625" style="383" customWidth="1"/>
    <col min="16339" max="16339" width="11.5703125" style="383" customWidth="1"/>
    <col min="16340" max="16340" width="3.5703125" style="383" customWidth="1"/>
    <col min="16341" max="16341" width="8.28515625" style="383" customWidth="1"/>
    <col min="16342" max="16342" width="7.7109375" style="383" customWidth="1"/>
    <col min="16343" max="16343" width="12.140625" style="383" customWidth="1"/>
    <col min="16344" max="16344" width="11.5703125" style="383" customWidth="1"/>
    <col min="16345" max="16345" width="3.5703125" style="383" customWidth="1"/>
    <col min="16346" max="16346" width="8.28515625" style="383" customWidth="1"/>
    <col min="16347" max="16347" width="7.7109375" style="383" customWidth="1"/>
    <col min="16348" max="16348" width="12.140625" style="383" customWidth="1"/>
    <col min="16349" max="16349" width="11.5703125" style="383" customWidth="1"/>
    <col min="16350" max="16350" width="3.5703125" style="383" customWidth="1"/>
    <col min="16351" max="16351" width="8.28515625" style="383" customWidth="1"/>
    <col min="16352" max="16352" width="7.7109375" style="383" customWidth="1"/>
    <col min="16353" max="16353" width="12.140625" style="383" customWidth="1"/>
    <col min="16354" max="16354" width="11.5703125" style="383" customWidth="1"/>
    <col min="16355" max="16355" width="3.5703125" style="383" customWidth="1"/>
    <col min="16356" max="16356" width="8.28515625" style="383" customWidth="1"/>
    <col min="16357" max="16357" width="7.7109375" style="383" customWidth="1"/>
    <col min="16358" max="16358" width="12.140625" style="383" customWidth="1"/>
    <col min="16359" max="16359" width="11.5703125" style="383" customWidth="1"/>
    <col min="16360" max="16360" width="3.5703125" style="383" customWidth="1"/>
    <col min="16361" max="16361" width="8.28515625" style="383" customWidth="1"/>
    <col min="16362" max="16362" width="7.7109375" style="383" customWidth="1"/>
    <col min="16363" max="16363" width="12.140625" style="383" customWidth="1"/>
    <col min="16364" max="16364" width="11.5703125" style="383" customWidth="1"/>
    <col min="16365" max="16365" width="3.5703125" style="383" customWidth="1"/>
    <col min="16366" max="16366" width="8.28515625" style="383" customWidth="1"/>
    <col min="16367" max="16367" width="7.7109375" style="383" customWidth="1"/>
    <col min="16368" max="16368" width="12.140625" style="383" customWidth="1"/>
    <col min="16369" max="16369" width="11.5703125" style="383" customWidth="1"/>
    <col min="16370" max="16370" width="3.5703125" style="383" customWidth="1"/>
    <col min="16371" max="16371" width="8.28515625" style="383" customWidth="1"/>
    <col min="16372" max="16372" width="7.7109375" style="383" customWidth="1"/>
    <col min="16373" max="16373" width="12.140625" style="383" customWidth="1"/>
    <col min="16374" max="16374" width="11.5703125" style="383" customWidth="1"/>
    <col min="16375" max="16375" width="3.5703125" style="383" customWidth="1"/>
    <col min="16376" max="16376" width="8.28515625" style="383" customWidth="1"/>
    <col min="16377" max="16377" width="7.7109375" style="383" customWidth="1"/>
    <col min="16378" max="16378" width="12.140625" style="383" customWidth="1"/>
    <col min="16379" max="16379" width="11.5703125" style="383" customWidth="1"/>
    <col min="16380" max="16384" width="11.42578125" style="383"/>
  </cols>
  <sheetData>
    <row r="1" spans="2:251" ht="13.5" customHeight="1" thickBot="1">
      <c r="S1" s="386">
        <f>COLUMN()</f>
        <v>19</v>
      </c>
      <c r="V1" s="386"/>
      <c r="W1" s="386"/>
      <c r="X1" s="386">
        <f>COLUMN()</f>
        <v>24</v>
      </c>
      <c r="Y1" s="387"/>
      <c r="Z1" s="387"/>
      <c r="AA1" s="386"/>
      <c r="AB1" s="386"/>
      <c r="AC1" s="386">
        <f>COLUMN()</f>
        <v>29</v>
      </c>
      <c r="AD1" s="387"/>
      <c r="AE1" s="387"/>
      <c r="AF1" s="386"/>
      <c r="AG1" s="386"/>
      <c r="AH1" s="386">
        <f>COLUMN()</f>
        <v>34</v>
      </c>
      <c r="AI1" s="387"/>
      <c r="AJ1" s="387"/>
      <c r="AK1" s="386"/>
      <c r="AL1" s="386"/>
      <c r="AM1" s="386">
        <f>COLUMN()</f>
        <v>39</v>
      </c>
      <c r="AN1" s="387"/>
      <c r="AO1" s="387"/>
      <c r="AP1" s="386"/>
      <c r="AQ1" s="386"/>
      <c r="AR1" s="386">
        <f>COLUMN()</f>
        <v>44</v>
      </c>
      <c r="AS1" s="387"/>
      <c r="AT1" s="387"/>
      <c r="AU1" s="386"/>
      <c r="AV1" s="386"/>
      <c r="AW1" s="386">
        <f>COLUMN()</f>
        <v>49</v>
      </c>
      <c r="AX1" s="387"/>
      <c r="AY1" s="387"/>
      <c r="AZ1" s="386"/>
      <c r="BA1" s="386"/>
      <c r="BB1" s="386">
        <f>COLUMN()</f>
        <v>54</v>
      </c>
      <c r="BC1" s="387"/>
      <c r="BD1" s="387"/>
      <c r="BE1" s="386"/>
      <c r="BF1" s="386"/>
      <c r="BG1" s="386">
        <f>COLUMN()</f>
        <v>59</v>
      </c>
      <c r="BH1" s="387"/>
      <c r="BI1" s="387"/>
      <c r="BJ1" s="386"/>
      <c r="BK1" s="386"/>
      <c r="BL1" s="386">
        <f>COLUMN()</f>
        <v>64</v>
      </c>
      <c r="BM1" s="387"/>
      <c r="BN1" s="387"/>
      <c r="BQ1" s="386">
        <f>COLUMN()</f>
        <v>69</v>
      </c>
      <c r="BR1" s="387"/>
      <c r="BS1" s="387"/>
      <c r="BV1" s="386">
        <f>COLUMN()</f>
        <v>74</v>
      </c>
      <c r="BW1" s="387"/>
      <c r="BX1" s="387"/>
      <c r="CA1" s="386">
        <f>COLUMN()</f>
        <v>79</v>
      </c>
      <c r="CB1" s="387"/>
      <c r="CC1" s="387"/>
      <c r="CF1" s="386">
        <f>COLUMN()</f>
        <v>84</v>
      </c>
      <c r="CG1" s="387"/>
      <c r="CH1" s="387"/>
      <c r="CK1" s="386">
        <f>COLUMN()</f>
        <v>89</v>
      </c>
      <c r="CL1" s="387"/>
      <c r="CM1" s="387"/>
      <c r="CP1" s="386">
        <f>COLUMN()</f>
        <v>94</v>
      </c>
      <c r="CQ1" s="387"/>
      <c r="CR1" s="387"/>
      <c r="CU1" s="386">
        <f>COLUMN()</f>
        <v>99</v>
      </c>
      <c r="CV1" s="387"/>
      <c r="CW1" s="387"/>
      <c r="CZ1" s="386">
        <f>COLUMN()</f>
        <v>104</v>
      </c>
      <c r="DA1" s="387"/>
      <c r="DB1" s="387"/>
      <c r="DE1" s="386">
        <f>COLUMN()</f>
        <v>109</v>
      </c>
      <c r="DF1" s="387"/>
      <c r="DG1" s="387"/>
      <c r="DJ1" s="386">
        <f>COLUMN()</f>
        <v>114</v>
      </c>
      <c r="DK1" s="387"/>
      <c r="DL1" s="387"/>
      <c r="DO1" s="386">
        <f>COLUMN()</f>
        <v>119</v>
      </c>
      <c r="DP1" s="387"/>
      <c r="DQ1" s="387"/>
      <c r="DT1" s="386">
        <f>COLUMN()</f>
        <v>124</v>
      </c>
      <c r="DU1" s="387"/>
      <c r="DV1" s="387"/>
      <c r="DY1" s="386">
        <f>COLUMN()</f>
        <v>129</v>
      </c>
      <c r="DZ1" s="387"/>
      <c r="EA1" s="387"/>
      <c r="ED1" s="386">
        <f>COLUMN()</f>
        <v>134</v>
      </c>
      <c r="EE1" s="387"/>
      <c r="EF1" s="387"/>
      <c r="EI1" s="386">
        <f>COLUMN()</f>
        <v>139</v>
      </c>
      <c r="EJ1" s="387"/>
      <c r="EK1" s="387"/>
      <c r="EN1" s="386">
        <f>COLUMN()</f>
        <v>144</v>
      </c>
      <c r="EO1" s="387"/>
      <c r="EP1" s="387"/>
      <c r="ES1" s="386">
        <f>COLUMN()</f>
        <v>149</v>
      </c>
      <c r="ET1" s="387"/>
      <c r="EU1" s="387"/>
      <c r="EX1" s="386">
        <f>COLUMN()</f>
        <v>154</v>
      </c>
      <c r="EY1" s="387"/>
      <c r="EZ1" s="387"/>
      <c r="FC1" s="386">
        <f>COLUMN()</f>
        <v>159</v>
      </c>
      <c r="FD1" s="387"/>
      <c r="FE1" s="387"/>
      <c r="FH1" s="386">
        <f>COLUMN()</f>
        <v>164</v>
      </c>
      <c r="FI1" s="387"/>
      <c r="FJ1" s="387"/>
      <c r="FM1" s="386">
        <f>COLUMN()</f>
        <v>169</v>
      </c>
      <c r="FN1" s="387"/>
      <c r="FO1" s="387"/>
      <c r="FR1" s="386">
        <f>COLUMN()</f>
        <v>174</v>
      </c>
      <c r="FS1" s="387"/>
      <c r="FT1" s="387"/>
      <c r="FW1" s="386">
        <f>COLUMN()</f>
        <v>179</v>
      </c>
      <c r="FX1" s="387"/>
      <c r="FY1" s="387"/>
      <c r="GB1" s="386">
        <f>COLUMN()</f>
        <v>184</v>
      </c>
      <c r="GC1" s="387"/>
      <c r="GD1" s="387"/>
      <c r="GG1" s="386">
        <f>COLUMN()</f>
        <v>189</v>
      </c>
      <c r="GH1" s="387"/>
      <c r="GI1" s="387"/>
      <c r="GL1" s="386">
        <f>COLUMN()</f>
        <v>194</v>
      </c>
      <c r="GM1" s="387"/>
      <c r="GN1" s="387"/>
      <c r="GQ1" s="386">
        <f>COLUMN()</f>
        <v>199</v>
      </c>
      <c r="GR1" s="387"/>
      <c r="GS1" s="387"/>
      <c r="GV1" s="386">
        <f>COLUMN()</f>
        <v>204</v>
      </c>
      <c r="GW1" s="387"/>
      <c r="GX1" s="387"/>
      <c r="HA1" s="386">
        <f>COLUMN()</f>
        <v>209</v>
      </c>
      <c r="HB1" s="387"/>
      <c r="HC1" s="387"/>
      <c r="HF1" s="386">
        <f>COLUMN()</f>
        <v>214</v>
      </c>
      <c r="HG1" s="387"/>
      <c r="HH1" s="387"/>
      <c r="HK1" s="386">
        <f>COLUMN()</f>
        <v>219</v>
      </c>
      <c r="HL1" s="387"/>
      <c r="HM1" s="387"/>
      <c r="HP1" s="386">
        <f>COLUMN()</f>
        <v>224</v>
      </c>
      <c r="HQ1" s="387"/>
      <c r="HR1" s="387"/>
      <c r="HU1" s="386">
        <f>COLUMN()</f>
        <v>229</v>
      </c>
      <c r="HV1" s="387"/>
      <c r="HW1" s="387"/>
      <c r="HZ1" s="386">
        <f>COLUMN()</f>
        <v>234</v>
      </c>
      <c r="IA1" s="387"/>
      <c r="IB1" s="387"/>
      <c r="IE1" s="386">
        <f>COLUMN()</f>
        <v>239</v>
      </c>
      <c r="IF1" s="387"/>
      <c r="IG1" s="387"/>
      <c r="IJ1" s="386">
        <f>COLUMN()</f>
        <v>244</v>
      </c>
      <c r="IK1" s="387"/>
      <c r="IL1" s="387"/>
      <c r="IO1" s="386">
        <f>COLUMN()</f>
        <v>249</v>
      </c>
      <c r="IP1" s="387"/>
      <c r="IQ1" s="387"/>
    </row>
    <row r="2" spans="2:251" s="273" customFormat="1" ht="22.15" customHeight="1" thickBot="1">
      <c r="F2" s="388"/>
      <c r="G2" s="388"/>
      <c r="H2" s="389"/>
      <c r="I2" s="390">
        <v>42668</v>
      </c>
      <c r="K2" s="391"/>
      <c r="L2" s="391"/>
      <c r="N2" s="392"/>
      <c r="O2" s="392"/>
      <c r="P2" s="393" t="s">
        <v>229</v>
      </c>
      <c r="Q2" s="578" t="s">
        <v>292</v>
      </c>
      <c r="R2" s="579"/>
      <c r="S2" s="579"/>
      <c r="T2" s="579"/>
      <c r="U2" s="580"/>
      <c r="V2" s="578" t="s">
        <v>293</v>
      </c>
      <c r="W2" s="579"/>
      <c r="X2" s="579"/>
      <c r="Y2" s="579"/>
      <c r="Z2" s="580"/>
      <c r="AA2" s="578"/>
      <c r="AB2" s="579"/>
      <c r="AC2" s="579"/>
      <c r="AD2" s="579"/>
      <c r="AE2" s="580"/>
      <c r="AF2" s="578"/>
      <c r="AG2" s="579"/>
      <c r="AH2" s="579"/>
      <c r="AI2" s="579"/>
      <c r="AJ2" s="580"/>
      <c r="AK2" s="578"/>
      <c r="AL2" s="579"/>
      <c r="AM2" s="579"/>
      <c r="AN2" s="579"/>
      <c r="AO2" s="580"/>
      <c r="AP2" s="578"/>
      <c r="AQ2" s="579"/>
      <c r="AR2" s="579"/>
      <c r="AS2" s="579"/>
      <c r="AT2" s="580"/>
      <c r="AU2" s="578"/>
      <c r="AV2" s="579"/>
      <c r="AW2" s="579"/>
      <c r="AX2" s="579"/>
      <c r="AY2" s="580"/>
      <c r="AZ2" s="578"/>
      <c r="BA2" s="579"/>
      <c r="BB2" s="579"/>
      <c r="BC2" s="579"/>
      <c r="BD2" s="580"/>
      <c r="BE2" s="578"/>
      <c r="BF2" s="579"/>
      <c r="BG2" s="579"/>
      <c r="BH2" s="579"/>
      <c r="BI2" s="580"/>
      <c r="BJ2" s="578"/>
      <c r="BK2" s="579"/>
      <c r="BL2" s="579"/>
      <c r="BM2" s="579"/>
      <c r="BN2" s="580"/>
      <c r="BO2" s="578"/>
      <c r="BP2" s="579"/>
      <c r="BQ2" s="579"/>
      <c r="BR2" s="579"/>
      <c r="BS2" s="580"/>
      <c r="BT2" s="578"/>
      <c r="BU2" s="579"/>
      <c r="BV2" s="579"/>
      <c r="BW2" s="579"/>
      <c r="BX2" s="580"/>
      <c r="BY2" s="578"/>
      <c r="BZ2" s="579"/>
      <c r="CA2" s="579"/>
      <c r="CB2" s="579"/>
      <c r="CC2" s="580"/>
      <c r="CD2" s="578"/>
      <c r="CE2" s="579"/>
      <c r="CF2" s="579"/>
      <c r="CG2" s="579"/>
      <c r="CH2" s="580"/>
      <c r="CI2" s="578"/>
      <c r="CJ2" s="579"/>
      <c r="CK2" s="579"/>
      <c r="CL2" s="579"/>
      <c r="CM2" s="580"/>
      <c r="CN2" s="578"/>
      <c r="CO2" s="579"/>
      <c r="CP2" s="579"/>
      <c r="CQ2" s="579"/>
      <c r="CR2" s="580"/>
      <c r="CS2" s="578"/>
      <c r="CT2" s="579"/>
      <c r="CU2" s="579"/>
      <c r="CV2" s="579"/>
      <c r="CW2" s="580"/>
      <c r="CX2" s="578"/>
      <c r="CY2" s="579"/>
      <c r="CZ2" s="579"/>
      <c r="DA2" s="579"/>
      <c r="DB2" s="580"/>
      <c r="DC2" s="578"/>
      <c r="DD2" s="579"/>
      <c r="DE2" s="579"/>
      <c r="DF2" s="579"/>
      <c r="DG2" s="580"/>
      <c r="DH2" s="578"/>
      <c r="DI2" s="579"/>
      <c r="DJ2" s="579"/>
      <c r="DK2" s="579"/>
      <c r="DL2" s="580"/>
      <c r="DM2" s="578"/>
      <c r="DN2" s="579"/>
      <c r="DO2" s="579"/>
      <c r="DP2" s="579"/>
      <c r="DQ2" s="580"/>
      <c r="DR2" s="578"/>
      <c r="DS2" s="579"/>
      <c r="DT2" s="579"/>
      <c r="DU2" s="579"/>
      <c r="DV2" s="580"/>
      <c r="DW2" s="578"/>
      <c r="DX2" s="579"/>
      <c r="DY2" s="579"/>
      <c r="DZ2" s="579"/>
      <c r="EA2" s="580"/>
      <c r="EB2" s="578"/>
      <c r="EC2" s="579"/>
      <c r="ED2" s="579"/>
      <c r="EE2" s="579"/>
      <c r="EF2" s="580"/>
      <c r="EG2" s="578"/>
      <c r="EH2" s="579"/>
      <c r="EI2" s="579"/>
      <c r="EJ2" s="579"/>
      <c r="EK2" s="580"/>
      <c r="EL2" s="578"/>
      <c r="EM2" s="579"/>
      <c r="EN2" s="579"/>
      <c r="EO2" s="579"/>
      <c r="EP2" s="580"/>
      <c r="EQ2" s="578"/>
      <c r="ER2" s="579"/>
      <c r="ES2" s="579"/>
      <c r="ET2" s="579"/>
      <c r="EU2" s="580"/>
      <c r="EV2" s="578"/>
      <c r="EW2" s="579"/>
      <c r="EX2" s="579"/>
      <c r="EY2" s="579"/>
      <c r="EZ2" s="580"/>
      <c r="FA2" s="578"/>
      <c r="FB2" s="579"/>
      <c r="FC2" s="579"/>
      <c r="FD2" s="579"/>
      <c r="FE2" s="580"/>
      <c r="FF2" s="578"/>
      <c r="FG2" s="579"/>
      <c r="FH2" s="579"/>
      <c r="FI2" s="579"/>
      <c r="FJ2" s="580"/>
      <c r="FK2" s="578"/>
      <c r="FL2" s="579"/>
      <c r="FM2" s="579"/>
      <c r="FN2" s="579"/>
      <c r="FO2" s="580"/>
      <c r="FP2" s="578"/>
      <c r="FQ2" s="579"/>
      <c r="FR2" s="579"/>
      <c r="FS2" s="579"/>
      <c r="FT2" s="580"/>
      <c r="FU2" s="578"/>
      <c r="FV2" s="579"/>
      <c r="FW2" s="579"/>
      <c r="FX2" s="579"/>
      <c r="FY2" s="580"/>
      <c r="FZ2" s="578"/>
      <c r="GA2" s="579"/>
      <c r="GB2" s="579"/>
      <c r="GC2" s="579"/>
      <c r="GD2" s="580"/>
      <c r="GE2" s="578"/>
      <c r="GF2" s="579"/>
      <c r="GG2" s="579"/>
      <c r="GH2" s="579"/>
      <c r="GI2" s="580"/>
      <c r="GJ2" s="578"/>
      <c r="GK2" s="579"/>
      <c r="GL2" s="579"/>
      <c r="GM2" s="579"/>
      <c r="GN2" s="580"/>
      <c r="GO2" s="578"/>
      <c r="GP2" s="579"/>
      <c r="GQ2" s="579"/>
      <c r="GR2" s="579"/>
      <c r="GS2" s="580"/>
      <c r="GT2" s="578"/>
      <c r="GU2" s="579"/>
      <c r="GV2" s="579"/>
      <c r="GW2" s="579"/>
      <c r="GX2" s="580"/>
      <c r="GY2" s="578"/>
      <c r="GZ2" s="579"/>
      <c r="HA2" s="579"/>
      <c r="HB2" s="579"/>
      <c r="HC2" s="580"/>
      <c r="HD2" s="578"/>
      <c r="HE2" s="579"/>
      <c r="HF2" s="579"/>
      <c r="HG2" s="579"/>
      <c r="HH2" s="580"/>
      <c r="HI2" s="578"/>
      <c r="HJ2" s="579"/>
      <c r="HK2" s="579"/>
      <c r="HL2" s="579"/>
      <c r="HM2" s="580"/>
      <c r="HN2" s="578"/>
      <c r="HO2" s="579"/>
      <c r="HP2" s="579"/>
      <c r="HQ2" s="579"/>
      <c r="HR2" s="580"/>
      <c r="HS2" s="578"/>
      <c r="HT2" s="579"/>
      <c r="HU2" s="579"/>
      <c r="HV2" s="579"/>
      <c r="HW2" s="580"/>
      <c r="HX2" s="578"/>
      <c r="HY2" s="579"/>
      <c r="HZ2" s="579"/>
      <c r="IA2" s="579"/>
      <c r="IB2" s="580"/>
      <c r="IC2" s="578"/>
      <c r="ID2" s="579"/>
      <c r="IE2" s="579"/>
      <c r="IF2" s="579"/>
      <c r="IG2" s="580"/>
      <c r="IH2" s="578"/>
      <c r="II2" s="579"/>
      <c r="IJ2" s="579"/>
      <c r="IK2" s="579"/>
      <c r="IL2" s="580"/>
      <c r="IM2" s="578"/>
      <c r="IN2" s="579"/>
      <c r="IO2" s="579"/>
      <c r="IP2" s="579"/>
      <c r="IQ2" s="580"/>
    </row>
    <row r="3" spans="2:251" s="273" customFormat="1" ht="18" customHeight="1">
      <c r="F3" s="394"/>
      <c r="G3" s="394"/>
      <c r="H3" s="394"/>
      <c r="I3" s="395"/>
      <c r="K3" s="391"/>
      <c r="L3" s="391"/>
      <c r="N3" s="392"/>
      <c r="O3" s="392"/>
      <c r="P3" s="396" t="s">
        <v>230</v>
      </c>
      <c r="Q3" s="581" t="s">
        <v>231</v>
      </c>
      <c r="R3" s="582"/>
      <c r="S3" s="582"/>
      <c r="T3" s="582"/>
      <c r="U3" s="583"/>
      <c r="V3" s="581" t="s">
        <v>231</v>
      </c>
      <c r="W3" s="582"/>
      <c r="X3" s="582"/>
      <c r="Y3" s="582"/>
      <c r="Z3" s="583"/>
      <c r="AA3" s="397"/>
      <c r="AB3" s="398"/>
      <c r="AC3" s="398"/>
      <c r="AD3" s="398"/>
      <c r="AE3" s="399"/>
      <c r="AF3" s="397"/>
      <c r="AG3" s="398"/>
      <c r="AH3" s="398"/>
      <c r="AI3" s="398"/>
      <c r="AJ3" s="399"/>
      <c r="AK3" s="397"/>
      <c r="AL3" s="398"/>
      <c r="AM3" s="398"/>
      <c r="AN3" s="398"/>
      <c r="AO3" s="399"/>
      <c r="AP3" s="397"/>
      <c r="AQ3" s="398"/>
      <c r="AR3" s="398"/>
      <c r="AS3" s="398"/>
      <c r="AT3" s="399"/>
      <c r="AU3" s="397"/>
      <c r="AV3" s="398"/>
      <c r="AW3" s="398"/>
      <c r="AX3" s="398"/>
      <c r="AY3" s="399"/>
      <c r="AZ3" s="397"/>
      <c r="BA3" s="398"/>
      <c r="BB3" s="398"/>
      <c r="BC3" s="398"/>
      <c r="BD3" s="399"/>
      <c r="BE3" s="397"/>
      <c r="BF3" s="398"/>
      <c r="BG3" s="398"/>
      <c r="BH3" s="398"/>
      <c r="BI3" s="399"/>
      <c r="BJ3" s="397"/>
      <c r="BK3" s="398"/>
      <c r="BL3" s="398"/>
      <c r="BM3" s="398"/>
      <c r="BN3" s="399"/>
      <c r="BO3" s="397"/>
      <c r="BP3" s="398"/>
      <c r="BQ3" s="398"/>
      <c r="BR3" s="398"/>
      <c r="BS3" s="399"/>
      <c r="BT3" s="397"/>
      <c r="BU3" s="398"/>
      <c r="BV3" s="398"/>
      <c r="BW3" s="398"/>
      <c r="BX3" s="399"/>
      <c r="BY3" s="397"/>
      <c r="BZ3" s="398"/>
      <c r="CA3" s="398"/>
      <c r="CB3" s="398"/>
      <c r="CC3" s="399"/>
      <c r="CD3" s="397"/>
      <c r="CE3" s="398"/>
      <c r="CF3" s="398"/>
      <c r="CG3" s="398"/>
      <c r="CH3" s="399"/>
      <c r="CI3" s="397"/>
      <c r="CJ3" s="398"/>
      <c r="CK3" s="398"/>
      <c r="CL3" s="398"/>
      <c r="CM3" s="399"/>
      <c r="CN3" s="397"/>
      <c r="CO3" s="398"/>
      <c r="CP3" s="398"/>
      <c r="CQ3" s="398"/>
      <c r="CR3" s="399"/>
      <c r="CS3" s="397"/>
      <c r="CT3" s="398"/>
      <c r="CU3" s="398"/>
      <c r="CV3" s="398"/>
      <c r="CW3" s="399"/>
      <c r="CX3" s="397"/>
      <c r="CY3" s="398"/>
      <c r="CZ3" s="398"/>
      <c r="DA3" s="398"/>
      <c r="DB3" s="399"/>
      <c r="DC3" s="397"/>
      <c r="DD3" s="398"/>
      <c r="DE3" s="398"/>
      <c r="DF3" s="398"/>
      <c r="DG3" s="399"/>
      <c r="DH3" s="397"/>
      <c r="DI3" s="398"/>
      <c r="DJ3" s="398"/>
      <c r="DK3" s="398"/>
      <c r="DL3" s="399"/>
      <c r="DM3" s="397"/>
      <c r="DN3" s="398"/>
      <c r="DO3" s="398"/>
      <c r="DP3" s="398"/>
      <c r="DQ3" s="399"/>
      <c r="DR3" s="397"/>
      <c r="DS3" s="398"/>
      <c r="DT3" s="398"/>
      <c r="DU3" s="398"/>
      <c r="DV3" s="399"/>
      <c r="DW3" s="397"/>
      <c r="DX3" s="398"/>
      <c r="DY3" s="398"/>
      <c r="DZ3" s="398"/>
      <c r="EA3" s="399"/>
      <c r="EB3" s="397"/>
      <c r="EC3" s="398"/>
      <c r="ED3" s="398"/>
      <c r="EE3" s="398"/>
      <c r="EF3" s="399"/>
      <c r="EG3" s="397"/>
      <c r="EH3" s="398"/>
      <c r="EI3" s="398"/>
      <c r="EJ3" s="398"/>
      <c r="EK3" s="399"/>
      <c r="EL3" s="397"/>
      <c r="EM3" s="398"/>
      <c r="EN3" s="398"/>
      <c r="EO3" s="398"/>
      <c r="EP3" s="399"/>
      <c r="EQ3" s="397"/>
      <c r="ER3" s="398"/>
      <c r="ES3" s="398"/>
      <c r="ET3" s="398"/>
      <c r="EU3" s="399"/>
      <c r="EV3" s="397"/>
      <c r="EW3" s="398"/>
      <c r="EX3" s="398"/>
      <c r="EY3" s="398"/>
      <c r="EZ3" s="399"/>
      <c r="FA3" s="397"/>
      <c r="FB3" s="398"/>
      <c r="FC3" s="398"/>
      <c r="FD3" s="398"/>
      <c r="FE3" s="399"/>
      <c r="FF3" s="397"/>
      <c r="FG3" s="398"/>
      <c r="FH3" s="398"/>
      <c r="FI3" s="398"/>
      <c r="FJ3" s="399"/>
      <c r="FK3" s="397"/>
      <c r="FL3" s="398"/>
      <c r="FM3" s="398"/>
      <c r="FN3" s="398"/>
      <c r="FO3" s="399"/>
      <c r="FP3" s="397"/>
      <c r="FQ3" s="398"/>
      <c r="FR3" s="398"/>
      <c r="FS3" s="398"/>
      <c r="FT3" s="399"/>
      <c r="FU3" s="397"/>
      <c r="FV3" s="398"/>
      <c r="FW3" s="398"/>
      <c r="FX3" s="398"/>
      <c r="FY3" s="399"/>
      <c r="FZ3" s="397"/>
      <c r="GA3" s="398"/>
      <c r="GB3" s="398"/>
      <c r="GC3" s="398"/>
      <c r="GD3" s="399"/>
      <c r="GE3" s="397"/>
      <c r="GF3" s="398"/>
      <c r="GG3" s="398"/>
      <c r="GH3" s="398"/>
      <c r="GI3" s="399"/>
      <c r="GJ3" s="397"/>
      <c r="GK3" s="398"/>
      <c r="GL3" s="398"/>
      <c r="GM3" s="398"/>
      <c r="GN3" s="399"/>
      <c r="GO3" s="397"/>
      <c r="GP3" s="398"/>
      <c r="GQ3" s="398"/>
      <c r="GR3" s="398"/>
      <c r="GS3" s="399"/>
      <c r="GT3" s="397"/>
      <c r="GU3" s="398"/>
      <c r="GV3" s="398"/>
      <c r="GW3" s="398"/>
      <c r="GX3" s="399"/>
      <c r="GY3" s="397"/>
      <c r="GZ3" s="398"/>
      <c r="HA3" s="398"/>
      <c r="HB3" s="398"/>
      <c r="HC3" s="399"/>
      <c r="HD3" s="397"/>
      <c r="HE3" s="398"/>
      <c r="HF3" s="398"/>
      <c r="HG3" s="398"/>
      <c r="HH3" s="399"/>
      <c r="HI3" s="397"/>
      <c r="HJ3" s="398"/>
      <c r="HK3" s="398"/>
      <c r="HL3" s="398"/>
      <c r="HM3" s="399"/>
      <c r="HN3" s="397"/>
      <c r="HO3" s="398"/>
      <c r="HP3" s="398"/>
      <c r="HQ3" s="398"/>
      <c r="HR3" s="399"/>
      <c r="HS3" s="397"/>
      <c r="HT3" s="398"/>
      <c r="HU3" s="398"/>
      <c r="HV3" s="398"/>
      <c r="HW3" s="399"/>
      <c r="HX3" s="397"/>
      <c r="HY3" s="398"/>
      <c r="HZ3" s="398"/>
      <c r="IA3" s="398"/>
      <c r="IB3" s="399"/>
      <c r="IC3" s="397"/>
      <c r="ID3" s="398"/>
      <c r="IE3" s="398"/>
      <c r="IF3" s="398"/>
      <c r="IG3" s="399"/>
      <c r="IH3" s="397"/>
      <c r="II3" s="398"/>
      <c r="IJ3" s="398"/>
      <c r="IK3" s="398"/>
      <c r="IL3" s="399"/>
      <c r="IM3" s="397"/>
      <c r="IN3" s="398"/>
      <c r="IO3" s="398"/>
      <c r="IP3" s="398"/>
      <c r="IQ3" s="399"/>
    </row>
    <row r="4" spans="2:251" s="401" customFormat="1" ht="18" customHeight="1">
      <c r="B4" s="400"/>
      <c r="K4" s="402"/>
      <c r="L4" s="402"/>
      <c r="N4" s="403"/>
      <c r="O4" s="403"/>
      <c r="P4" s="404" t="s">
        <v>232</v>
      </c>
      <c r="Q4" s="575">
        <v>690000001</v>
      </c>
      <c r="R4" s="576"/>
      <c r="S4" s="576"/>
      <c r="T4" s="576"/>
      <c r="U4" s="577"/>
      <c r="V4" s="575">
        <v>690000002</v>
      </c>
      <c r="W4" s="576"/>
      <c r="X4" s="576"/>
      <c r="Y4" s="576"/>
      <c r="Z4" s="577"/>
      <c r="AA4" s="575"/>
      <c r="AB4" s="576"/>
      <c r="AC4" s="576"/>
      <c r="AD4" s="576"/>
      <c r="AE4" s="577"/>
      <c r="AF4" s="575"/>
      <c r="AG4" s="576"/>
      <c r="AH4" s="576"/>
      <c r="AI4" s="576"/>
      <c r="AJ4" s="577"/>
      <c r="AK4" s="575"/>
      <c r="AL4" s="576"/>
      <c r="AM4" s="576"/>
      <c r="AN4" s="576"/>
      <c r="AO4" s="577"/>
      <c r="AP4" s="575"/>
      <c r="AQ4" s="576"/>
      <c r="AR4" s="576"/>
      <c r="AS4" s="576"/>
      <c r="AT4" s="577"/>
      <c r="AU4" s="575"/>
      <c r="AV4" s="576"/>
      <c r="AW4" s="576"/>
      <c r="AX4" s="576"/>
      <c r="AY4" s="577"/>
      <c r="AZ4" s="575"/>
      <c r="BA4" s="576"/>
      <c r="BB4" s="576"/>
      <c r="BC4" s="576"/>
      <c r="BD4" s="577"/>
      <c r="BE4" s="575"/>
      <c r="BF4" s="576"/>
      <c r="BG4" s="576"/>
      <c r="BH4" s="576"/>
      <c r="BI4" s="577"/>
      <c r="BJ4" s="575"/>
      <c r="BK4" s="576"/>
      <c r="BL4" s="576"/>
      <c r="BM4" s="576"/>
      <c r="BN4" s="577"/>
      <c r="BO4" s="575"/>
      <c r="BP4" s="576"/>
      <c r="BQ4" s="576"/>
      <c r="BR4" s="576"/>
      <c r="BS4" s="577"/>
      <c r="BT4" s="575"/>
      <c r="BU4" s="576"/>
      <c r="BV4" s="576"/>
      <c r="BW4" s="576"/>
      <c r="BX4" s="577"/>
      <c r="BY4" s="575"/>
      <c r="BZ4" s="576"/>
      <c r="CA4" s="576"/>
      <c r="CB4" s="576"/>
      <c r="CC4" s="577"/>
      <c r="CD4" s="575"/>
      <c r="CE4" s="576"/>
      <c r="CF4" s="576"/>
      <c r="CG4" s="576"/>
      <c r="CH4" s="577"/>
      <c r="CI4" s="575"/>
      <c r="CJ4" s="576"/>
      <c r="CK4" s="576"/>
      <c r="CL4" s="576"/>
      <c r="CM4" s="577"/>
      <c r="CN4" s="575"/>
      <c r="CO4" s="576"/>
      <c r="CP4" s="576"/>
      <c r="CQ4" s="576"/>
      <c r="CR4" s="577"/>
      <c r="CS4" s="575"/>
      <c r="CT4" s="576"/>
      <c r="CU4" s="576"/>
      <c r="CV4" s="576"/>
      <c r="CW4" s="577"/>
      <c r="CX4" s="575"/>
      <c r="CY4" s="576"/>
      <c r="CZ4" s="576"/>
      <c r="DA4" s="576"/>
      <c r="DB4" s="577"/>
      <c r="DC4" s="575"/>
      <c r="DD4" s="576"/>
      <c r="DE4" s="576"/>
      <c r="DF4" s="576"/>
      <c r="DG4" s="577"/>
      <c r="DH4" s="575"/>
      <c r="DI4" s="576"/>
      <c r="DJ4" s="576"/>
      <c r="DK4" s="576"/>
      <c r="DL4" s="577"/>
      <c r="DM4" s="575"/>
      <c r="DN4" s="576"/>
      <c r="DO4" s="576"/>
      <c r="DP4" s="576"/>
      <c r="DQ4" s="577"/>
      <c r="DR4" s="575"/>
      <c r="DS4" s="576"/>
      <c r="DT4" s="576"/>
      <c r="DU4" s="576"/>
      <c r="DV4" s="577"/>
      <c r="DW4" s="575"/>
      <c r="DX4" s="576"/>
      <c r="DY4" s="576"/>
      <c r="DZ4" s="576"/>
      <c r="EA4" s="577"/>
      <c r="EB4" s="575"/>
      <c r="EC4" s="576"/>
      <c r="ED4" s="576"/>
      <c r="EE4" s="576"/>
      <c r="EF4" s="577"/>
      <c r="EG4" s="575"/>
      <c r="EH4" s="576"/>
      <c r="EI4" s="576"/>
      <c r="EJ4" s="576"/>
      <c r="EK4" s="577"/>
      <c r="EL4" s="575"/>
      <c r="EM4" s="576"/>
      <c r="EN4" s="576"/>
      <c r="EO4" s="576"/>
      <c r="EP4" s="577"/>
      <c r="EQ4" s="575"/>
      <c r="ER4" s="576"/>
      <c r="ES4" s="576"/>
      <c r="ET4" s="576"/>
      <c r="EU4" s="577"/>
      <c r="EV4" s="575"/>
      <c r="EW4" s="576"/>
      <c r="EX4" s="576"/>
      <c r="EY4" s="576"/>
      <c r="EZ4" s="577"/>
      <c r="FA4" s="575"/>
      <c r="FB4" s="576"/>
      <c r="FC4" s="576"/>
      <c r="FD4" s="576"/>
      <c r="FE4" s="577"/>
      <c r="FF4" s="575"/>
      <c r="FG4" s="576"/>
      <c r="FH4" s="576"/>
      <c r="FI4" s="576"/>
      <c r="FJ4" s="577"/>
      <c r="FK4" s="575"/>
      <c r="FL4" s="576"/>
      <c r="FM4" s="576"/>
      <c r="FN4" s="576"/>
      <c r="FO4" s="577"/>
      <c r="FP4" s="575"/>
      <c r="FQ4" s="576"/>
      <c r="FR4" s="576"/>
      <c r="FS4" s="576"/>
      <c r="FT4" s="577"/>
      <c r="FU4" s="575"/>
      <c r="FV4" s="576"/>
      <c r="FW4" s="576"/>
      <c r="FX4" s="576"/>
      <c r="FY4" s="577"/>
      <c r="FZ4" s="575"/>
      <c r="GA4" s="576"/>
      <c r="GB4" s="576"/>
      <c r="GC4" s="576"/>
      <c r="GD4" s="577"/>
      <c r="GE4" s="575"/>
      <c r="GF4" s="576"/>
      <c r="GG4" s="576"/>
      <c r="GH4" s="576"/>
      <c r="GI4" s="577"/>
      <c r="GJ4" s="575"/>
      <c r="GK4" s="576"/>
      <c r="GL4" s="576"/>
      <c r="GM4" s="576"/>
      <c r="GN4" s="577"/>
      <c r="GO4" s="575"/>
      <c r="GP4" s="576"/>
      <c r="GQ4" s="576"/>
      <c r="GR4" s="576"/>
      <c r="GS4" s="577"/>
      <c r="GT4" s="575"/>
      <c r="GU4" s="576"/>
      <c r="GV4" s="576"/>
      <c r="GW4" s="576"/>
      <c r="GX4" s="577"/>
      <c r="GY4" s="575"/>
      <c r="GZ4" s="576"/>
      <c r="HA4" s="576"/>
      <c r="HB4" s="576"/>
      <c r="HC4" s="577"/>
      <c r="HD4" s="575"/>
      <c r="HE4" s="576"/>
      <c r="HF4" s="576"/>
      <c r="HG4" s="576"/>
      <c r="HH4" s="577"/>
      <c r="HI4" s="575"/>
      <c r="HJ4" s="576"/>
      <c r="HK4" s="576"/>
      <c r="HL4" s="576"/>
      <c r="HM4" s="577"/>
      <c r="HN4" s="575"/>
      <c r="HO4" s="576"/>
      <c r="HP4" s="576"/>
      <c r="HQ4" s="576"/>
      <c r="HR4" s="577"/>
      <c r="HS4" s="575"/>
      <c r="HT4" s="576"/>
      <c r="HU4" s="576"/>
      <c r="HV4" s="576"/>
      <c r="HW4" s="577"/>
      <c r="HX4" s="575"/>
      <c r="HY4" s="576"/>
      <c r="HZ4" s="576"/>
      <c r="IA4" s="576"/>
      <c r="IB4" s="577"/>
      <c r="IC4" s="575"/>
      <c r="ID4" s="576"/>
      <c r="IE4" s="576"/>
      <c r="IF4" s="576"/>
      <c r="IG4" s="577"/>
      <c r="IH4" s="575"/>
      <c r="II4" s="576"/>
      <c r="IJ4" s="576"/>
      <c r="IK4" s="576"/>
      <c r="IL4" s="577"/>
      <c r="IM4" s="575"/>
      <c r="IN4" s="576"/>
      <c r="IO4" s="576"/>
      <c r="IP4" s="576"/>
      <c r="IQ4" s="577"/>
    </row>
    <row r="5" spans="2:251" s="273" customFormat="1" ht="18" customHeight="1">
      <c r="B5" s="405"/>
      <c r="F5" s="455" t="s">
        <v>233</v>
      </c>
      <c r="K5" s="391"/>
      <c r="L5" s="391"/>
      <c r="N5" s="392"/>
      <c r="O5" s="392"/>
      <c r="P5" s="406" t="s">
        <v>234</v>
      </c>
      <c r="Q5" s="572" t="s">
        <v>235</v>
      </c>
      <c r="R5" s="573"/>
      <c r="S5" s="573"/>
      <c r="T5" s="573"/>
      <c r="U5" s="574"/>
      <c r="V5" s="572">
        <v>490020456</v>
      </c>
      <c r="W5" s="573"/>
      <c r="X5" s="573"/>
      <c r="Y5" s="573"/>
      <c r="Z5" s="574"/>
      <c r="AA5" s="572"/>
      <c r="AB5" s="573"/>
      <c r="AC5" s="573"/>
      <c r="AD5" s="573"/>
      <c r="AE5" s="574"/>
      <c r="AF5" s="572"/>
      <c r="AG5" s="573"/>
      <c r="AH5" s="573"/>
      <c r="AI5" s="573"/>
      <c r="AJ5" s="574"/>
      <c r="AK5" s="572"/>
      <c r="AL5" s="573"/>
      <c r="AM5" s="573"/>
      <c r="AN5" s="573"/>
      <c r="AO5" s="574"/>
      <c r="AP5" s="572"/>
      <c r="AQ5" s="573"/>
      <c r="AR5" s="573"/>
      <c r="AS5" s="573"/>
      <c r="AT5" s="574"/>
      <c r="AU5" s="572"/>
      <c r="AV5" s="573"/>
      <c r="AW5" s="573"/>
      <c r="AX5" s="573"/>
      <c r="AY5" s="574"/>
      <c r="AZ5" s="572"/>
      <c r="BA5" s="573"/>
      <c r="BB5" s="573"/>
      <c r="BC5" s="573"/>
      <c r="BD5" s="574"/>
      <c r="BE5" s="572"/>
      <c r="BF5" s="573"/>
      <c r="BG5" s="573"/>
      <c r="BH5" s="573"/>
      <c r="BI5" s="574"/>
      <c r="BJ5" s="572"/>
      <c r="BK5" s="573"/>
      <c r="BL5" s="573"/>
      <c r="BM5" s="573"/>
      <c r="BN5" s="574"/>
      <c r="BO5" s="572"/>
      <c r="BP5" s="573"/>
      <c r="BQ5" s="573"/>
      <c r="BR5" s="573"/>
      <c r="BS5" s="574"/>
      <c r="BT5" s="572"/>
      <c r="BU5" s="573"/>
      <c r="BV5" s="573"/>
      <c r="BW5" s="573"/>
      <c r="BX5" s="574"/>
      <c r="BY5" s="572"/>
      <c r="BZ5" s="573"/>
      <c r="CA5" s="573"/>
      <c r="CB5" s="573"/>
      <c r="CC5" s="574"/>
      <c r="CD5" s="572"/>
      <c r="CE5" s="573"/>
      <c r="CF5" s="573"/>
      <c r="CG5" s="573"/>
      <c r="CH5" s="574"/>
      <c r="CI5" s="572"/>
      <c r="CJ5" s="573"/>
      <c r="CK5" s="573"/>
      <c r="CL5" s="573"/>
      <c r="CM5" s="574"/>
      <c r="CN5" s="572"/>
      <c r="CO5" s="573"/>
      <c r="CP5" s="573"/>
      <c r="CQ5" s="573"/>
      <c r="CR5" s="574"/>
      <c r="CS5" s="572"/>
      <c r="CT5" s="573"/>
      <c r="CU5" s="573"/>
      <c r="CV5" s="573"/>
      <c r="CW5" s="574"/>
      <c r="CX5" s="572"/>
      <c r="CY5" s="573"/>
      <c r="CZ5" s="573"/>
      <c r="DA5" s="573"/>
      <c r="DB5" s="574"/>
      <c r="DC5" s="572"/>
      <c r="DD5" s="573"/>
      <c r="DE5" s="573"/>
      <c r="DF5" s="573"/>
      <c r="DG5" s="574"/>
      <c r="DH5" s="572"/>
      <c r="DI5" s="573"/>
      <c r="DJ5" s="573"/>
      <c r="DK5" s="573"/>
      <c r="DL5" s="574"/>
      <c r="DM5" s="572"/>
      <c r="DN5" s="573"/>
      <c r="DO5" s="573"/>
      <c r="DP5" s="573"/>
      <c r="DQ5" s="574"/>
      <c r="DR5" s="572"/>
      <c r="DS5" s="573"/>
      <c r="DT5" s="573"/>
      <c r="DU5" s="573"/>
      <c r="DV5" s="574"/>
      <c r="DW5" s="572"/>
      <c r="DX5" s="573"/>
      <c r="DY5" s="573"/>
      <c r="DZ5" s="573"/>
      <c r="EA5" s="574"/>
      <c r="EB5" s="572"/>
      <c r="EC5" s="573"/>
      <c r="ED5" s="573"/>
      <c r="EE5" s="573"/>
      <c r="EF5" s="574"/>
      <c r="EG5" s="572"/>
      <c r="EH5" s="573"/>
      <c r="EI5" s="573"/>
      <c r="EJ5" s="573"/>
      <c r="EK5" s="574"/>
      <c r="EL5" s="572"/>
      <c r="EM5" s="573"/>
      <c r="EN5" s="573"/>
      <c r="EO5" s="573"/>
      <c r="EP5" s="574"/>
      <c r="EQ5" s="572"/>
      <c r="ER5" s="573"/>
      <c r="ES5" s="573"/>
      <c r="ET5" s="573"/>
      <c r="EU5" s="574"/>
      <c r="EV5" s="572"/>
      <c r="EW5" s="573"/>
      <c r="EX5" s="573"/>
      <c r="EY5" s="573"/>
      <c r="EZ5" s="574"/>
      <c r="FA5" s="572"/>
      <c r="FB5" s="573"/>
      <c r="FC5" s="573"/>
      <c r="FD5" s="573"/>
      <c r="FE5" s="574"/>
      <c r="FF5" s="572"/>
      <c r="FG5" s="573"/>
      <c r="FH5" s="573"/>
      <c r="FI5" s="573"/>
      <c r="FJ5" s="574"/>
      <c r="FK5" s="572"/>
      <c r="FL5" s="573"/>
      <c r="FM5" s="573"/>
      <c r="FN5" s="573"/>
      <c r="FO5" s="574"/>
      <c r="FP5" s="572"/>
      <c r="FQ5" s="573"/>
      <c r="FR5" s="573"/>
      <c r="FS5" s="573"/>
      <c r="FT5" s="574"/>
      <c r="FU5" s="572"/>
      <c r="FV5" s="573"/>
      <c r="FW5" s="573"/>
      <c r="FX5" s="573"/>
      <c r="FY5" s="574"/>
      <c r="FZ5" s="572"/>
      <c r="GA5" s="573"/>
      <c r="GB5" s="573"/>
      <c r="GC5" s="573"/>
      <c r="GD5" s="574"/>
      <c r="GE5" s="572"/>
      <c r="GF5" s="573"/>
      <c r="GG5" s="573"/>
      <c r="GH5" s="573"/>
      <c r="GI5" s="574"/>
      <c r="GJ5" s="572"/>
      <c r="GK5" s="573"/>
      <c r="GL5" s="573"/>
      <c r="GM5" s="573"/>
      <c r="GN5" s="574"/>
      <c r="GO5" s="572"/>
      <c r="GP5" s="573"/>
      <c r="GQ5" s="573"/>
      <c r="GR5" s="573"/>
      <c r="GS5" s="574"/>
      <c r="GT5" s="572"/>
      <c r="GU5" s="573"/>
      <c r="GV5" s="573"/>
      <c r="GW5" s="573"/>
      <c r="GX5" s="574"/>
      <c r="GY5" s="572"/>
      <c r="GZ5" s="573"/>
      <c r="HA5" s="573"/>
      <c r="HB5" s="573"/>
      <c r="HC5" s="574"/>
      <c r="HD5" s="572"/>
      <c r="HE5" s="573"/>
      <c r="HF5" s="573"/>
      <c r="HG5" s="573"/>
      <c r="HH5" s="574"/>
      <c r="HI5" s="572"/>
      <c r="HJ5" s="573"/>
      <c r="HK5" s="573"/>
      <c r="HL5" s="573"/>
      <c r="HM5" s="574"/>
      <c r="HN5" s="572"/>
      <c r="HO5" s="573"/>
      <c r="HP5" s="573"/>
      <c r="HQ5" s="573"/>
      <c r="HR5" s="574"/>
      <c r="HS5" s="572"/>
      <c r="HT5" s="573"/>
      <c r="HU5" s="573"/>
      <c r="HV5" s="573"/>
      <c r="HW5" s="574"/>
      <c r="HX5" s="572"/>
      <c r="HY5" s="573"/>
      <c r="HZ5" s="573"/>
      <c r="IA5" s="573"/>
      <c r="IB5" s="574"/>
      <c r="IC5" s="572"/>
      <c r="ID5" s="573"/>
      <c r="IE5" s="573"/>
      <c r="IF5" s="573"/>
      <c r="IG5" s="574"/>
      <c r="IH5" s="572"/>
      <c r="II5" s="573"/>
      <c r="IJ5" s="573"/>
      <c r="IK5" s="573"/>
      <c r="IL5" s="574"/>
      <c r="IM5" s="572"/>
      <c r="IN5" s="573"/>
      <c r="IO5" s="573"/>
      <c r="IP5" s="573"/>
      <c r="IQ5" s="574"/>
    </row>
    <row r="6" spans="2:251" s="401" customFormat="1" ht="18" customHeight="1">
      <c r="B6" s="400"/>
      <c r="F6" s="520" t="s">
        <v>236</v>
      </c>
      <c r="K6" s="402"/>
      <c r="L6" s="402"/>
      <c r="N6" s="403"/>
      <c r="O6" s="403"/>
      <c r="P6" s="407" t="s">
        <v>237</v>
      </c>
      <c r="Q6" s="569" t="s">
        <v>238</v>
      </c>
      <c r="R6" s="570"/>
      <c r="S6" s="570"/>
      <c r="T6" s="570"/>
      <c r="U6" s="571"/>
      <c r="V6" s="569" t="s">
        <v>239</v>
      </c>
      <c r="W6" s="570"/>
      <c r="X6" s="570"/>
      <c r="Y6" s="570"/>
      <c r="Z6" s="571"/>
      <c r="AA6" s="569"/>
      <c r="AB6" s="570"/>
      <c r="AC6" s="570"/>
      <c r="AD6" s="570"/>
      <c r="AE6" s="571"/>
      <c r="AF6" s="569"/>
      <c r="AG6" s="570"/>
      <c r="AH6" s="570"/>
      <c r="AI6" s="570"/>
      <c r="AJ6" s="571"/>
      <c r="AK6" s="569"/>
      <c r="AL6" s="570"/>
      <c r="AM6" s="570"/>
      <c r="AN6" s="570"/>
      <c r="AO6" s="571"/>
      <c r="AP6" s="569"/>
      <c r="AQ6" s="570"/>
      <c r="AR6" s="570"/>
      <c r="AS6" s="570"/>
      <c r="AT6" s="571"/>
      <c r="AU6" s="569"/>
      <c r="AV6" s="570"/>
      <c r="AW6" s="570"/>
      <c r="AX6" s="570"/>
      <c r="AY6" s="571"/>
      <c r="AZ6" s="569"/>
      <c r="BA6" s="570"/>
      <c r="BB6" s="570"/>
      <c r="BC6" s="570"/>
      <c r="BD6" s="571"/>
      <c r="BE6" s="569"/>
      <c r="BF6" s="570"/>
      <c r="BG6" s="570"/>
      <c r="BH6" s="570"/>
      <c r="BI6" s="571"/>
      <c r="BJ6" s="569"/>
      <c r="BK6" s="570"/>
      <c r="BL6" s="570"/>
      <c r="BM6" s="570"/>
      <c r="BN6" s="571"/>
      <c r="BO6" s="569"/>
      <c r="BP6" s="570"/>
      <c r="BQ6" s="570"/>
      <c r="BR6" s="570"/>
      <c r="BS6" s="571"/>
      <c r="BT6" s="569"/>
      <c r="BU6" s="570"/>
      <c r="BV6" s="570"/>
      <c r="BW6" s="570"/>
      <c r="BX6" s="571"/>
      <c r="BY6" s="569"/>
      <c r="BZ6" s="570"/>
      <c r="CA6" s="570"/>
      <c r="CB6" s="570"/>
      <c r="CC6" s="571"/>
      <c r="CD6" s="569"/>
      <c r="CE6" s="570"/>
      <c r="CF6" s="570"/>
      <c r="CG6" s="570"/>
      <c r="CH6" s="571"/>
      <c r="CI6" s="569"/>
      <c r="CJ6" s="570"/>
      <c r="CK6" s="570"/>
      <c r="CL6" s="570"/>
      <c r="CM6" s="571"/>
      <c r="CN6" s="569"/>
      <c r="CO6" s="570"/>
      <c r="CP6" s="570"/>
      <c r="CQ6" s="570"/>
      <c r="CR6" s="571"/>
      <c r="CS6" s="569"/>
      <c r="CT6" s="570"/>
      <c r="CU6" s="570"/>
      <c r="CV6" s="570"/>
      <c r="CW6" s="571"/>
      <c r="CX6" s="569"/>
      <c r="CY6" s="570"/>
      <c r="CZ6" s="570"/>
      <c r="DA6" s="570"/>
      <c r="DB6" s="571"/>
      <c r="DC6" s="569"/>
      <c r="DD6" s="570"/>
      <c r="DE6" s="570"/>
      <c r="DF6" s="570"/>
      <c r="DG6" s="571"/>
      <c r="DH6" s="569"/>
      <c r="DI6" s="570"/>
      <c r="DJ6" s="570"/>
      <c r="DK6" s="570"/>
      <c r="DL6" s="571"/>
      <c r="DM6" s="569"/>
      <c r="DN6" s="570"/>
      <c r="DO6" s="570"/>
      <c r="DP6" s="570"/>
      <c r="DQ6" s="571"/>
      <c r="DR6" s="569"/>
      <c r="DS6" s="570"/>
      <c r="DT6" s="570"/>
      <c r="DU6" s="570"/>
      <c r="DV6" s="571"/>
      <c r="DW6" s="569"/>
      <c r="DX6" s="570"/>
      <c r="DY6" s="570"/>
      <c r="DZ6" s="570"/>
      <c r="EA6" s="571"/>
      <c r="EB6" s="569"/>
      <c r="EC6" s="570"/>
      <c r="ED6" s="570"/>
      <c r="EE6" s="570"/>
      <c r="EF6" s="571"/>
      <c r="EG6" s="569"/>
      <c r="EH6" s="570"/>
      <c r="EI6" s="570"/>
      <c r="EJ6" s="570"/>
      <c r="EK6" s="571"/>
      <c r="EL6" s="569"/>
      <c r="EM6" s="570"/>
      <c r="EN6" s="570"/>
      <c r="EO6" s="570"/>
      <c r="EP6" s="571"/>
      <c r="EQ6" s="569"/>
      <c r="ER6" s="570"/>
      <c r="ES6" s="570"/>
      <c r="ET6" s="570"/>
      <c r="EU6" s="571"/>
      <c r="EV6" s="569"/>
      <c r="EW6" s="570"/>
      <c r="EX6" s="570"/>
      <c r="EY6" s="570"/>
      <c r="EZ6" s="571"/>
      <c r="FA6" s="569"/>
      <c r="FB6" s="570"/>
      <c r="FC6" s="570"/>
      <c r="FD6" s="570"/>
      <c r="FE6" s="571"/>
      <c r="FF6" s="569"/>
      <c r="FG6" s="570"/>
      <c r="FH6" s="570"/>
      <c r="FI6" s="570"/>
      <c r="FJ6" s="571"/>
      <c r="FK6" s="569"/>
      <c r="FL6" s="570"/>
      <c r="FM6" s="570"/>
      <c r="FN6" s="570"/>
      <c r="FO6" s="571"/>
      <c r="FP6" s="569"/>
      <c r="FQ6" s="570"/>
      <c r="FR6" s="570"/>
      <c r="FS6" s="570"/>
      <c r="FT6" s="571"/>
      <c r="FU6" s="569"/>
      <c r="FV6" s="570"/>
      <c r="FW6" s="570"/>
      <c r="FX6" s="570"/>
      <c r="FY6" s="571"/>
      <c r="FZ6" s="569"/>
      <c r="GA6" s="570"/>
      <c r="GB6" s="570"/>
      <c r="GC6" s="570"/>
      <c r="GD6" s="571"/>
      <c r="GE6" s="569"/>
      <c r="GF6" s="570"/>
      <c r="GG6" s="570"/>
      <c r="GH6" s="570"/>
      <c r="GI6" s="571"/>
      <c r="GJ6" s="569"/>
      <c r="GK6" s="570"/>
      <c r="GL6" s="570"/>
      <c r="GM6" s="570"/>
      <c r="GN6" s="571"/>
      <c r="GO6" s="569"/>
      <c r="GP6" s="570"/>
      <c r="GQ6" s="570"/>
      <c r="GR6" s="570"/>
      <c r="GS6" s="571"/>
      <c r="GT6" s="569"/>
      <c r="GU6" s="570"/>
      <c r="GV6" s="570"/>
      <c r="GW6" s="570"/>
      <c r="GX6" s="571"/>
      <c r="GY6" s="569"/>
      <c r="GZ6" s="570"/>
      <c r="HA6" s="570"/>
      <c r="HB6" s="570"/>
      <c r="HC6" s="571"/>
      <c r="HD6" s="569"/>
      <c r="HE6" s="570"/>
      <c r="HF6" s="570"/>
      <c r="HG6" s="570"/>
      <c r="HH6" s="571"/>
      <c r="HI6" s="569"/>
      <c r="HJ6" s="570"/>
      <c r="HK6" s="570"/>
      <c r="HL6" s="570"/>
      <c r="HM6" s="571"/>
      <c r="HN6" s="569"/>
      <c r="HO6" s="570"/>
      <c r="HP6" s="570"/>
      <c r="HQ6" s="570"/>
      <c r="HR6" s="571"/>
      <c r="HS6" s="569"/>
      <c r="HT6" s="570"/>
      <c r="HU6" s="570"/>
      <c r="HV6" s="570"/>
      <c r="HW6" s="571"/>
      <c r="HX6" s="569"/>
      <c r="HY6" s="570"/>
      <c r="HZ6" s="570"/>
      <c r="IA6" s="570"/>
      <c r="IB6" s="571"/>
      <c r="IC6" s="569"/>
      <c r="ID6" s="570"/>
      <c r="IE6" s="570"/>
      <c r="IF6" s="570"/>
      <c r="IG6" s="571"/>
      <c r="IH6" s="569"/>
      <c r="II6" s="570"/>
      <c r="IJ6" s="570"/>
      <c r="IK6" s="570"/>
      <c r="IL6" s="571"/>
      <c r="IM6" s="569"/>
      <c r="IN6" s="570"/>
      <c r="IO6" s="570"/>
      <c r="IP6" s="570"/>
      <c r="IQ6" s="571"/>
    </row>
    <row r="7" spans="2:251" s="401" customFormat="1" ht="31.15" customHeight="1">
      <c r="B7" s="400"/>
      <c r="F7" s="524" t="s">
        <v>303</v>
      </c>
      <c r="I7" s="403"/>
      <c r="J7" s="403"/>
      <c r="K7" s="402"/>
      <c r="L7" s="402"/>
      <c r="N7" s="403"/>
      <c r="O7" s="403"/>
      <c r="P7" s="407" t="s">
        <v>240</v>
      </c>
      <c r="Q7" s="549">
        <v>2085</v>
      </c>
      <c r="R7" s="550"/>
      <c r="S7" s="550"/>
      <c r="T7" s="550"/>
      <c r="U7" s="551"/>
      <c r="V7" s="549">
        <v>1069</v>
      </c>
      <c r="W7" s="550"/>
      <c r="X7" s="550"/>
      <c r="Y7" s="550"/>
      <c r="Z7" s="551"/>
      <c r="AA7" s="549"/>
      <c r="AB7" s="550"/>
      <c r="AC7" s="550"/>
      <c r="AD7" s="550"/>
      <c r="AE7" s="551"/>
      <c r="AF7" s="549"/>
      <c r="AG7" s="550"/>
      <c r="AH7" s="550"/>
      <c r="AI7" s="550"/>
      <c r="AJ7" s="551"/>
      <c r="AK7" s="549"/>
      <c r="AL7" s="550"/>
      <c r="AM7" s="550"/>
      <c r="AN7" s="550"/>
      <c r="AO7" s="551"/>
      <c r="AP7" s="549"/>
      <c r="AQ7" s="550"/>
      <c r="AR7" s="550"/>
      <c r="AS7" s="550"/>
      <c r="AT7" s="551"/>
      <c r="AU7" s="549"/>
      <c r="AV7" s="550"/>
      <c r="AW7" s="550"/>
      <c r="AX7" s="550"/>
      <c r="AY7" s="551"/>
      <c r="AZ7" s="549"/>
      <c r="BA7" s="550"/>
      <c r="BB7" s="550"/>
      <c r="BC7" s="550"/>
      <c r="BD7" s="551"/>
      <c r="BE7" s="549"/>
      <c r="BF7" s="550"/>
      <c r="BG7" s="550"/>
      <c r="BH7" s="550"/>
      <c r="BI7" s="551"/>
      <c r="BJ7" s="549"/>
      <c r="BK7" s="550"/>
      <c r="BL7" s="550"/>
      <c r="BM7" s="550"/>
      <c r="BN7" s="551"/>
      <c r="BO7" s="549"/>
      <c r="BP7" s="550"/>
      <c r="BQ7" s="550"/>
      <c r="BR7" s="550"/>
      <c r="BS7" s="551"/>
      <c r="BT7" s="549"/>
      <c r="BU7" s="550"/>
      <c r="BV7" s="550"/>
      <c r="BW7" s="550"/>
      <c r="BX7" s="551"/>
      <c r="BY7" s="549"/>
      <c r="BZ7" s="550"/>
      <c r="CA7" s="550"/>
      <c r="CB7" s="550"/>
      <c r="CC7" s="551"/>
      <c r="CD7" s="549"/>
      <c r="CE7" s="550"/>
      <c r="CF7" s="550"/>
      <c r="CG7" s="550"/>
      <c r="CH7" s="551"/>
      <c r="CI7" s="549"/>
      <c r="CJ7" s="550"/>
      <c r="CK7" s="550"/>
      <c r="CL7" s="550"/>
      <c r="CM7" s="551"/>
      <c r="CN7" s="549"/>
      <c r="CO7" s="550"/>
      <c r="CP7" s="550"/>
      <c r="CQ7" s="550"/>
      <c r="CR7" s="551"/>
      <c r="CS7" s="549"/>
      <c r="CT7" s="550"/>
      <c r="CU7" s="550"/>
      <c r="CV7" s="550"/>
      <c r="CW7" s="551"/>
      <c r="CX7" s="549"/>
      <c r="CY7" s="550"/>
      <c r="CZ7" s="550"/>
      <c r="DA7" s="550"/>
      <c r="DB7" s="551"/>
      <c r="DC7" s="549"/>
      <c r="DD7" s="550"/>
      <c r="DE7" s="550"/>
      <c r="DF7" s="550"/>
      <c r="DG7" s="551"/>
      <c r="DH7" s="549"/>
      <c r="DI7" s="550"/>
      <c r="DJ7" s="550"/>
      <c r="DK7" s="550"/>
      <c r="DL7" s="551"/>
      <c r="DM7" s="549"/>
      <c r="DN7" s="550"/>
      <c r="DO7" s="550"/>
      <c r="DP7" s="550"/>
      <c r="DQ7" s="551"/>
      <c r="DR7" s="549"/>
      <c r="DS7" s="550"/>
      <c r="DT7" s="550"/>
      <c r="DU7" s="550"/>
      <c r="DV7" s="551"/>
      <c r="DW7" s="549"/>
      <c r="DX7" s="550"/>
      <c r="DY7" s="550"/>
      <c r="DZ7" s="550"/>
      <c r="EA7" s="551"/>
      <c r="EB7" s="549"/>
      <c r="EC7" s="550"/>
      <c r="ED7" s="550"/>
      <c r="EE7" s="550"/>
      <c r="EF7" s="551"/>
      <c r="EG7" s="549"/>
      <c r="EH7" s="550"/>
      <c r="EI7" s="550"/>
      <c r="EJ7" s="550"/>
      <c r="EK7" s="551"/>
      <c r="EL7" s="549"/>
      <c r="EM7" s="550"/>
      <c r="EN7" s="550"/>
      <c r="EO7" s="550"/>
      <c r="EP7" s="551"/>
      <c r="EQ7" s="549"/>
      <c r="ER7" s="550"/>
      <c r="ES7" s="550"/>
      <c r="ET7" s="550"/>
      <c r="EU7" s="551"/>
      <c r="EV7" s="549"/>
      <c r="EW7" s="550"/>
      <c r="EX7" s="550"/>
      <c r="EY7" s="550"/>
      <c r="EZ7" s="551"/>
      <c r="FA7" s="549"/>
      <c r="FB7" s="550"/>
      <c r="FC7" s="550"/>
      <c r="FD7" s="550"/>
      <c r="FE7" s="551"/>
      <c r="FF7" s="549"/>
      <c r="FG7" s="550"/>
      <c r="FH7" s="550"/>
      <c r="FI7" s="550"/>
      <c r="FJ7" s="551"/>
      <c r="FK7" s="549"/>
      <c r="FL7" s="550"/>
      <c r="FM7" s="550"/>
      <c r="FN7" s="550"/>
      <c r="FO7" s="551"/>
      <c r="FP7" s="549"/>
      <c r="FQ7" s="550"/>
      <c r="FR7" s="550"/>
      <c r="FS7" s="550"/>
      <c r="FT7" s="551"/>
      <c r="FU7" s="549"/>
      <c r="FV7" s="550"/>
      <c r="FW7" s="550"/>
      <c r="FX7" s="550"/>
      <c r="FY7" s="551"/>
      <c r="FZ7" s="549"/>
      <c r="GA7" s="550"/>
      <c r="GB7" s="550"/>
      <c r="GC7" s="550"/>
      <c r="GD7" s="551"/>
      <c r="GE7" s="549"/>
      <c r="GF7" s="550"/>
      <c r="GG7" s="550"/>
      <c r="GH7" s="550"/>
      <c r="GI7" s="551"/>
      <c r="GJ7" s="549"/>
      <c r="GK7" s="550"/>
      <c r="GL7" s="550"/>
      <c r="GM7" s="550"/>
      <c r="GN7" s="551"/>
      <c r="GO7" s="549"/>
      <c r="GP7" s="550"/>
      <c r="GQ7" s="550"/>
      <c r="GR7" s="550"/>
      <c r="GS7" s="551"/>
      <c r="GT7" s="549"/>
      <c r="GU7" s="550"/>
      <c r="GV7" s="550"/>
      <c r="GW7" s="550"/>
      <c r="GX7" s="551"/>
      <c r="GY7" s="549"/>
      <c r="GZ7" s="550"/>
      <c r="HA7" s="550"/>
      <c r="HB7" s="550"/>
      <c r="HC7" s="551"/>
      <c r="HD7" s="549"/>
      <c r="HE7" s="550"/>
      <c r="HF7" s="550"/>
      <c r="HG7" s="550"/>
      <c r="HH7" s="551"/>
      <c r="HI7" s="549"/>
      <c r="HJ7" s="550"/>
      <c r="HK7" s="550"/>
      <c r="HL7" s="550"/>
      <c r="HM7" s="551"/>
      <c r="HN7" s="549"/>
      <c r="HO7" s="550"/>
      <c r="HP7" s="550"/>
      <c r="HQ7" s="550"/>
      <c r="HR7" s="551"/>
      <c r="HS7" s="549"/>
      <c r="HT7" s="550"/>
      <c r="HU7" s="550"/>
      <c r="HV7" s="550"/>
      <c r="HW7" s="551"/>
      <c r="HX7" s="549"/>
      <c r="HY7" s="550"/>
      <c r="HZ7" s="550"/>
      <c r="IA7" s="550"/>
      <c r="IB7" s="551"/>
      <c r="IC7" s="549"/>
      <c r="ID7" s="550"/>
      <c r="IE7" s="550"/>
      <c r="IF7" s="550"/>
      <c r="IG7" s="551"/>
      <c r="IH7" s="549"/>
      <c r="II7" s="550"/>
      <c r="IJ7" s="550"/>
      <c r="IK7" s="550"/>
      <c r="IL7" s="551"/>
      <c r="IM7" s="549"/>
      <c r="IN7" s="550"/>
      <c r="IO7" s="550"/>
      <c r="IP7" s="550"/>
      <c r="IQ7" s="551"/>
    </row>
    <row r="8" spans="2:251" s="401" customFormat="1" ht="45" customHeight="1">
      <c r="B8" s="400"/>
      <c r="F8" s="525" t="s">
        <v>304</v>
      </c>
      <c r="K8" s="402"/>
      <c r="L8" s="402"/>
      <c r="N8" s="403"/>
      <c r="O8" s="403"/>
      <c r="P8" s="408" t="s">
        <v>241</v>
      </c>
      <c r="Q8" s="566">
        <v>110</v>
      </c>
      <c r="R8" s="567"/>
      <c r="S8" s="567"/>
      <c r="T8" s="567"/>
      <c r="U8" s="568"/>
      <c r="V8" s="561">
        <v>98</v>
      </c>
      <c r="W8" s="562"/>
      <c r="X8" s="562"/>
      <c r="Y8" s="562"/>
      <c r="Z8" s="565"/>
      <c r="AA8" s="561"/>
      <c r="AB8" s="562"/>
      <c r="AC8" s="562"/>
      <c r="AD8" s="562"/>
      <c r="AE8" s="565"/>
      <c r="AF8" s="561"/>
      <c r="AG8" s="562"/>
      <c r="AH8" s="562"/>
      <c r="AI8" s="562"/>
      <c r="AJ8" s="565"/>
      <c r="AK8" s="561"/>
      <c r="AL8" s="562"/>
      <c r="AM8" s="562"/>
      <c r="AN8" s="562"/>
      <c r="AO8" s="565"/>
      <c r="AP8" s="561"/>
      <c r="AQ8" s="562"/>
      <c r="AR8" s="562"/>
      <c r="AS8" s="562"/>
      <c r="AT8" s="565"/>
      <c r="AU8" s="561"/>
      <c r="AV8" s="562"/>
      <c r="AW8" s="562"/>
      <c r="AX8" s="562"/>
      <c r="AY8" s="565"/>
      <c r="AZ8" s="561"/>
      <c r="BA8" s="562"/>
      <c r="BB8" s="562"/>
      <c r="BC8" s="562"/>
      <c r="BD8" s="565"/>
      <c r="BE8" s="561"/>
      <c r="BF8" s="562"/>
      <c r="BG8" s="562"/>
      <c r="BH8" s="562"/>
      <c r="BI8" s="565"/>
      <c r="BJ8" s="561"/>
      <c r="BK8" s="562"/>
      <c r="BL8" s="562"/>
      <c r="BM8" s="562"/>
      <c r="BN8" s="565"/>
      <c r="BO8" s="561"/>
      <c r="BP8" s="562"/>
      <c r="BQ8" s="562"/>
      <c r="BR8" s="562"/>
      <c r="BS8" s="565"/>
      <c r="BT8" s="561"/>
      <c r="BU8" s="562"/>
      <c r="BV8" s="562"/>
      <c r="BW8" s="562"/>
      <c r="BX8" s="565"/>
      <c r="BY8" s="561"/>
      <c r="BZ8" s="562"/>
      <c r="CA8" s="562"/>
      <c r="CB8" s="562"/>
      <c r="CC8" s="565"/>
      <c r="CD8" s="561"/>
      <c r="CE8" s="562"/>
      <c r="CF8" s="562"/>
      <c r="CG8" s="562"/>
      <c r="CH8" s="565"/>
      <c r="CI8" s="561"/>
      <c r="CJ8" s="562"/>
      <c r="CK8" s="562"/>
      <c r="CL8" s="562"/>
      <c r="CM8" s="565"/>
      <c r="CN8" s="561"/>
      <c r="CO8" s="562"/>
      <c r="CP8" s="562"/>
      <c r="CQ8" s="562"/>
      <c r="CR8" s="565"/>
      <c r="CS8" s="561"/>
      <c r="CT8" s="562"/>
      <c r="CU8" s="562"/>
      <c r="CV8" s="562"/>
      <c r="CW8" s="565"/>
      <c r="CX8" s="561"/>
      <c r="CY8" s="562"/>
      <c r="CZ8" s="562"/>
      <c r="DA8" s="562"/>
      <c r="DB8" s="565"/>
      <c r="DC8" s="561"/>
      <c r="DD8" s="562"/>
      <c r="DE8" s="562"/>
      <c r="DF8" s="562"/>
      <c r="DG8" s="565"/>
      <c r="DH8" s="561"/>
      <c r="DI8" s="562"/>
      <c r="DJ8" s="563"/>
      <c r="DK8" s="563"/>
      <c r="DL8" s="564"/>
      <c r="DM8" s="561"/>
      <c r="DN8" s="562"/>
      <c r="DO8" s="563"/>
      <c r="DP8" s="563"/>
      <c r="DQ8" s="564"/>
      <c r="DR8" s="561"/>
      <c r="DS8" s="562"/>
      <c r="DT8" s="563"/>
      <c r="DU8" s="563"/>
      <c r="DV8" s="564"/>
      <c r="DW8" s="561"/>
      <c r="DX8" s="562"/>
      <c r="DY8" s="563"/>
      <c r="DZ8" s="563"/>
      <c r="EA8" s="564"/>
      <c r="EB8" s="561"/>
      <c r="EC8" s="562"/>
      <c r="ED8" s="563"/>
      <c r="EE8" s="563"/>
      <c r="EF8" s="564"/>
      <c r="EG8" s="561"/>
      <c r="EH8" s="562"/>
      <c r="EI8" s="563"/>
      <c r="EJ8" s="563"/>
      <c r="EK8" s="564"/>
      <c r="EL8" s="561"/>
      <c r="EM8" s="562"/>
      <c r="EN8" s="563"/>
      <c r="EO8" s="563"/>
      <c r="EP8" s="564"/>
      <c r="EQ8" s="561"/>
      <c r="ER8" s="562"/>
      <c r="ES8" s="563"/>
      <c r="ET8" s="563"/>
      <c r="EU8" s="564"/>
      <c r="EV8" s="561"/>
      <c r="EW8" s="562"/>
      <c r="EX8" s="563"/>
      <c r="EY8" s="563"/>
      <c r="EZ8" s="564"/>
      <c r="FA8" s="561"/>
      <c r="FB8" s="562"/>
      <c r="FC8" s="563"/>
      <c r="FD8" s="563"/>
      <c r="FE8" s="564"/>
      <c r="FF8" s="561"/>
      <c r="FG8" s="562"/>
      <c r="FH8" s="563"/>
      <c r="FI8" s="563"/>
      <c r="FJ8" s="564"/>
      <c r="FK8" s="561"/>
      <c r="FL8" s="562"/>
      <c r="FM8" s="563"/>
      <c r="FN8" s="563"/>
      <c r="FO8" s="564"/>
      <c r="FP8" s="561"/>
      <c r="FQ8" s="562"/>
      <c r="FR8" s="563"/>
      <c r="FS8" s="563"/>
      <c r="FT8" s="564"/>
      <c r="FU8" s="561"/>
      <c r="FV8" s="562"/>
      <c r="FW8" s="563"/>
      <c r="FX8" s="563"/>
      <c r="FY8" s="564"/>
      <c r="FZ8" s="561"/>
      <c r="GA8" s="562"/>
      <c r="GB8" s="563"/>
      <c r="GC8" s="563"/>
      <c r="GD8" s="564"/>
      <c r="GE8" s="561"/>
      <c r="GF8" s="562"/>
      <c r="GG8" s="563"/>
      <c r="GH8" s="563"/>
      <c r="GI8" s="564"/>
      <c r="GJ8" s="561"/>
      <c r="GK8" s="562"/>
      <c r="GL8" s="563"/>
      <c r="GM8" s="563"/>
      <c r="GN8" s="564"/>
      <c r="GO8" s="561"/>
      <c r="GP8" s="562"/>
      <c r="GQ8" s="563"/>
      <c r="GR8" s="563"/>
      <c r="GS8" s="564"/>
      <c r="GT8" s="561"/>
      <c r="GU8" s="562"/>
      <c r="GV8" s="563"/>
      <c r="GW8" s="563"/>
      <c r="GX8" s="564"/>
      <c r="GY8" s="561"/>
      <c r="GZ8" s="562"/>
      <c r="HA8" s="563"/>
      <c r="HB8" s="563"/>
      <c r="HC8" s="564"/>
      <c r="HD8" s="561"/>
      <c r="HE8" s="562"/>
      <c r="HF8" s="563"/>
      <c r="HG8" s="563"/>
      <c r="HH8" s="564"/>
      <c r="HI8" s="561"/>
      <c r="HJ8" s="562"/>
      <c r="HK8" s="563"/>
      <c r="HL8" s="563"/>
      <c r="HM8" s="564"/>
      <c r="HN8" s="561"/>
      <c r="HO8" s="562"/>
      <c r="HP8" s="563"/>
      <c r="HQ8" s="563"/>
      <c r="HR8" s="564"/>
      <c r="HS8" s="561"/>
      <c r="HT8" s="562"/>
      <c r="HU8" s="563"/>
      <c r="HV8" s="563"/>
      <c r="HW8" s="564"/>
      <c r="HX8" s="561"/>
      <c r="HY8" s="562"/>
      <c r="HZ8" s="563"/>
      <c r="IA8" s="563"/>
      <c r="IB8" s="564"/>
      <c r="IC8" s="561"/>
      <c r="ID8" s="562"/>
      <c r="IE8" s="563"/>
      <c r="IF8" s="563"/>
      <c r="IG8" s="564"/>
      <c r="IH8" s="561"/>
      <c r="II8" s="562"/>
      <c r="IJ8" s="563"/>
      <c r="IK8" s="563"/>
      <c r="IL8" s="564"/>
      <c r="IM8" s="561"/>
      <c r="IN8" s="562"/>
      <c r="IO8" s="563"/>
      <c r="IP8" s="563"/>
      <c r="IQ8" s="564"/>
    </row>
    <row r="9" spans="2:251" s="401" customFormat="1" ht="28.5" customHeight="1">
      <c r="B9" s="400"/>
      <c r="K9" s="402"/>
      <c r="L9" s="402"/>
      <c r="O9" s="403"/>
      <c r="P9" s="407" t="s">
        <v>242</v>
      </c>
      <c r="Q9" s="555">
        <f ca="1">SUMIF($P$20:$P$39,"validated",R20:R39)</f>
        <v>10.9</v>
      </c>
      <c r="R9" s="556"/>
      <c r="S9" s="556"/>
      <c r="T9" s="556"/>
      <c r="U9" s="557"/>
      <c r="V9" s="555">
        <f ca="1">SUMIF($P$20:$P$39,"validated",W20:W39)</f>
        <v>7.8999999999999995</v>
      </c>
      <c r="W9" s="556"/>
      <c r="X9" s="556"/>
      <c r="Y9" s="556"/>
      <c r="Z9" s="557"/>
      <c r="AA9" s="558">
        <f ca="1">SUM(AB20:AB39)</f>
        <v>0</v>
      </c>
      <c r="AB9" s="559"/>
      <c r="AC9" s="559"/>
      <c r="AD9" s="559"/>
      <c r="AE9" s="560"/>
      <c r="AF9" s="558">
        <f ca="1">SUM(AG20:AG39)</f>
        <v>0</v>
      </c>
      <c r="AG9" s="559"/>
      <c r="AH9" s="559"/>
      <c r="AI9" s="559"/>
      <c r="AJ9" s="560"/>
      <c r="AK9" s="558">
        <f ca="1">SUM(AL20:AL39)</f>
        <v>0</v>
      </c>
      <c r="AL9" s="559"/>
      <c r="AM9" s="559"/>
      <c r="AN9" s="559"/>
      <c r="AO9" s="560"/>
      <c r="AP9" s="558">
        <f ca="1">SUM(AQ20:AQ39)</f>
        <v>0</v>
      </c>
      <c r="AQ9" s="559"/>
      <c r="AR9" s="559"/>
      <c r="AS9" s="559"/>
      <c r="AT9" s="560"/>
      <c r="AU9" s="558">
        <f ca="1">SUM(AV20:AV39)</f>
        <v>0</v>
      </c>
      <c r="AV9" s="559"/>
      <c r="AW9" s="559"/>
      <c r="AX9" s="559"/>
      <c r="AY9" s="560"/>
      <c r="AZ9" s="558">
        <f ca="1">SUM(BA20:BA39)</f>
        <v>0</v>
      </c>
      <c r="BA9" s="559"/>
      <c r="BB9" s="559"/>
      <c r="BC9" s="559"/>
      <c r="BD9" s="560"/>
      <c r="BE9" s="558">
        <f ca="1">SUM(BF20:BF39)</f>
        <v>0</v>
      </c>
      <c r="BF9" s="559"/>
      <c r="BG9" s="559"/>
      <c r="BH9" s="559"/>
      <c r="BI9" s="560"/>
      <c r="BJ9" s="558">
        <f ca="1">SUM(BK20:BK39)</f>
        <v>0</v>
      </c>
      <c r="BK9" s="559"/>
      <c r="BL9" s="559"/>
      <c r="BM9" s="559"/>
      <c r="BN9" s="560"/>
      <c r="BO9" s="558">
        <f ca="1">SUM(BP20:BP39)</f>
        <v>0</v>
      </c>
      <c r="BP9" s="559"/>
      <c r="BQ9" s="559"/>
      <c r="BR9" s="559"/>
      <c r="BS9" s="560"/>
      <c r="BT9" s="558">
        <f ca="1">SUM(BU20:BU39)</f>
        <v>0</v>
      </c>
      <c r="BU9" s="559"/>
      <c r="BV9" s="559"/>
      <c r="BW9" s="559"/>
      <c r="BX9" s="560"/>
      <c r="BY9" s="558">
        <f ca="1">SUM(BZ20:BZ39)</f>
        <v>0</v>
      </c>
      <c r="BZ9" s="559"/>
      <c r="CA9" s="559"/>
      <c r="CB9" s="559"/>
      <c r="CC9" s="560"/>
      <c r="CD9" s="558">
        <f ca="1">SUM(CE20:CE39)</f>
        <v>0</v>
      </c>
      <c r="CE9" s="559"/>
      <c r="CF9" s="559"/>
      <c r="CG9" s="559"/>
      <c r="CH9" s="560"/>
      <c r="CI9" s="558">
        <f ca="1">SUM(CJ20:CJ39)</f>
        <v>0</v>
      </c>
      <c r="CJ9" s="559"/>
      <c r="CK9" s="559"/>
      <c r="CL9" s="559"/>
      <c r="CM9" s="560"/>
      <c r="CN9" s="558">
        <f ca="1">SUM(CO20:CO39)</f>
        <v>0</v>
      </c>
      <c r="CO9" s="559"/>
      <c r="CP9" s="559"/>
      <c r="CQ9" s="559"/>
      <c r="CR9" s="560"/>
      <c r="CS9" s="558">
        <f ca="1">SUM(CT20:CT39)</f>
        <v>0</v>
      </c>
      <c r="CT9" s="559"/>
      <c r="CU9" s="559"/>
      <c r="CV9" s="559"/>
      <c r="CW9" s="560"/>
      <c r="CX9" s="558">
        <f ca="1">SUM(CY20:CY39)</f>
        <v>0</v>
      </c>
      <c r="CY9" s="559"/>
      <c r="CZ9" s="559"/>
      <c r="DA9" s="559"/>
      <c r="DB9" s="560"/>
      <c r="DC9" s="558">
        <f ca="1">SUM(DD20:DD39)</f>
        <v>0</v>
      </c>
      <c r="DD9" s="559"/>
      <c r="DE9" s="559"/>
      <c r="DF9" s="559"/>
      <c r="DG9" s="560"/>
      <c r="DH9" s="558">
        <f ca="1">SUM(DI20:DI39)</f>
        <v>0</v>
      </c>
      <c r="DI9" s="559"/>
      <c r="DJ9" s="559"/>
      <c r="DK9" s="559"/>
      <c r="DL9" s="560"/>
      <c r="DM9" s="558">
        <f ca="1">SUM(DN20:DN39)</f>
        <v>0</v>
      </c>
      <c r="DN9" s="559"/>
      <c r="DO9" s="559"/>
      <c r="DP9" s="559"/>
      <c r="DQ9" s="560"/>
      <c r="DR9" s="558">
        <f ca="1">SUM(DS20:DS39)</f>
        <v>0</v>
      </c>
      <c r="DS9" s="559"/>
      <c r="DT9" s="559"/>
      <c r="DU9" s="559"/>
      <c r="DV9" s="560"/>
      <c r="DW9" s="558">
        <f ca="1">SUM(DX20:DX39)</f>
        <v>0</v>
      </c>
      <c r="DX9" s="559"/>
      <c r="DY9" s="559"/>
      <c r="DZ9" s="559"/>
      <c r="EA9" s="560"/>
      <c r="EB9" s="558">
        <f ca="1">SUM(EC20:EC39)</f>
        <v>0</v>
      </c>
      <c r="EC9" s="559"/>
      <c r="ED9" s="559"/>
      <c r="EE9" s="559"/>
      <c r="EF9" s="560"/>
      <c r="EG9" s="558">
        <f ca="1">SUM(EH20:EH39)</f>
        <v>0</v>
      </c>
      <c r="EH9" s="559"/>
      <c r="EI9" s="559"/>
      <c r="EJ9" s="559"/>
      <c r="EK9" s="560"/>
      <c r="EL9" s="558">
        <f ca="1">SUM(EM20:EM39)</f>
        <v>0</v>
      </c>
      <c r="EM9" s="559"/>
      <c r="EN9" s="559"/>
      <c r="EO9" s="559"/>
      <c r="EP9" s="560"/>
      <c r="EQ9" s="558">
        <f ca="1">SUM(ER20:ER39)</f>
        <v>0</v>
      </c>
      <c r="ER9" s="559"/>
      <c r="ES9" s="559"/>
      <c r="ET9" s="559"/>
      <c r="EU9" s="560"/>
      <c r="EV9" s="558">
        <f ca="1">SUM(EW20:EW39)</f>
        <v>0</v>
      </c>
      <c r="EW9" s="559"/>
      <c r="EX9" s="559"/>
      <c r="EY9" s="559"/>
      <c r="EZ9" s="560"/>
      <c r="FA9" s="558">
        <f ca="1">SUM(FB20:FB39)</f>
        <v>0</v>
      </c>
      <c r="FB9" s="559"/>
      <c r="FC9" s="559"/>
      <c r="FD9" s="559"/>
      <c r="FE9" s="560"/>
      <c r="FF9" s="558">
        <f ca="1">SUM(FG20:FG39)</f>
        <v>0</v>
      </c>
      <c r="FG9" s="559"/>
      <c r="FH9" s="559"/>
      <c r="FI9" s="559"/>
      <c r="FJ9" s="560"/>
      <c r="FK9" s="558">
        <f ca="1">SUM(FL20:FL39)</f>
        <v>0</v>
      </c>
      <c r="FL9" s="559"/>
      <c r="FM9" s="559"/>
      <c r="FN9" s="559"/>
      <c r="FO9" s="560"/>
      <c r="FP9" s="558">
        <f ca="1">SUM(FQ20:FQ39)</f>
        <v>0</v>
      </c>
      <c r="FQ9" s="559"/>
      <c r="FR9" s="559"/>
      <c r="FS9" s="559"/>
      <c r="FT9" s="560"/>
      <c r="FU9" s="558">
        <f ca="1">SUM(FV20:FV39)</f>
        <v>0</v>
      </c>
      <c r="FV9" s="559"/>
      <c r="FW9" s="559"/>
      <c r="FX9" s="559"/>
      <c r="FY9" s="560"/>
      <c r="FZ9" s="558">
        <f ca="1">SUM(GA20:GA39)</f>
        <v>0</v>
      </c>
      <c r="GA9" s="559"/>
      <c r="GB9" s="559"/>
      <c r="GC9" s="559"/>
      <c r="GD9" s="560"/>
      <c r="GE9" s="558">
        <f ca="1">SUM(GF20:GF39)</f>
        <v>0</v>
      </c>
      <c r="GF9" s="559"/>
      <c r="GG9" s="559"/>
      <c r="GH9" s="559"/>
      <c r="GI9" s="560"/>
      <c r="GJ9" s="558">
        <f ca="1">SUM(GK20:GK39)</f>
        <v>0</v>
      </c>
      <c r="GK9" s="559"/>
      <c r="GL9" s="559"/>
      <c r="GM9" s="559"/>
      <c r="GN9" s="560"/>
      <c r="GO9" s="558">
        <f ca="1">SUM(GP20:GP39)</f>
        <v>0</v>
      </c>
      <c r="GP9" s="559"/>
      <c r="GQ9" s="559"/>
      <c r="GR9" s="559"/>
      <c r="GS9" s="560"/>
      <c r="GT9" s="558">
        <f ca="1">SUM(GU20:GU39)</f>
        <v>0</v>
      </c>
      <c r="GU9" s="559"/>
      <c r="GV9" s="559"/>
      <c r="GW9" s="559"/>
      <c r="GX9" s="560"/>
      <c r="GY9" s="558">
        <f ca="1">SUM(GZ20:GZ39)</f>
        <v>0</v>
      </c>
      <c r="GZ9" s="559"/>
      <c r="HA9" s="559"/>
      <c r="HB9" s="559"/>
      <c r="HC9" s="560"/>
      <c r="HD9" s="558">
        <f ca="1">SUM(HE20:HE39)</f>
        <v>0</v>
      </c>
      <c r="HE9" s="559"/>
      <c r="HF9" s="559"/>
      <c r="HG9" s="559"/>
      <c r="HH9" s="560"/>
      <c r="HI9" s="558">
        <f ca="1">SUM(HJ20:HJ39)</f>
        <v>0</v>
      </c>
      <c r="HJ9" s="559"/>
      <c r="HK9" s="559"/>
      <c r="HL9" s="559"/>
      <c r="HM9" s="560"/>
      <c r="HN9" s="558">
        <f ca="1">SUM(HO20:HO39)</f>
        <v>0</v>
      </c>
      <c r="HO9" s="559"/>
      <c r="HP9" s="559"/>
      <c r="HQ9" s="559"/>
      <c r="HR9" s="560"/>
      <c r="HS9" s="558">
        <f ca="1">SUM(HT20:HT39)</f>
        <v>0</v>
      </c>
      <c r="HT9" s="559"/>
      <c r="HU9" s="559"/>
      <c r="HV9" s="559"/>
      <c r="HW9" s="560"/>
      <c r="HX9" s="558">
        <f ca="1">SUM(HY20:HY39)</f>
        <v>0</v>
      </c>
      <c r="HY9" s="559"/>
      <c r="HZ9" s="559"/>
      <c r="IA9" s="559"/>
      <c r="IB9" s="560"/>
      <c r="IC9" s="558">
        <f ca="1">SUM(ID20:ID39)</f>
        <v>0</v>
      </c>
      <c r="ID9" s="559"/>
      <c r="IE9" s="559"/>
      <c r="IF9" s="559"/>
      <c r="IG9" s="560"/>
      <c r="IH9" s="558">
        <f ca="1">SUM(II20:II39)</f>
        <v>0</v>
      </c>
      <c r="II9" s="559"/>
      <c r="IJ9" s="559"/>
      <c r="IK9" s="559"/>
      <c r="IL9" s="560"/>
      <c r="IM9" s="558">
        <f ca="1">SUM(IN20:IN39)</f>
        <v>0</v>
      </c>
      <c r="IN9" s="559"/>
      <c r="IO9" s="559"/>
      <c r="IP9" s="559"/>
      <c r="IQ9" s="560"/>
    </row>
    <row r="10" spans="2:251" s="401" customFormat="1" ht="28.5" customHeight="1">
      <c r="B10" s="400"/>
      <c r="K10" s="402"/>
      <c r="L10" s="402"/>
      <c r="O10" s="403"/>
      <c r="P10" s="407" t="s">
        <v>243</v>
      </c>
      <c r="Q10" s="555">
        <f>SUMIF($P$20:$P$39,"Forecast",R20:R39)</f>
        <v>-1</v>
      </c>
      <c r="R10" s="556"/>
      <c r="S10" s="556"/>
      <c r="T10" s="556"/>
      <c r="U10" s="557"/>
      <c r="V10" s="555">
        <f ca="1">SUMIF($P$20:$P$39,"Forecast",W20:W39)</f>
        <v>0</v>
      </c>
      <c r="W10" s="556"/>
      <c r="X10" s="556"/>
      <c r="Y10" s="556"/>
      <c r="Z10" s="557"/>
      <c r="AA10" s="409"/>
      <c r="AB10" s="410"/>
      <c r="AC10" s="410"/>
      <c r="AD10" s="410"/>
      <c r="AE10" s="411"/>
      <c r="AF10" s="409"/>
      <c r="AG10" s="410"/>
      <c r="AH10" s="410"/>
      <c r="AI10" s="410"/>
      <c r="AJ10" s="411"/>
      <c r="AK10" s="409"/>
      <c r="AL10" s="410"/>
      <c r="AM10" s="410"/>
      <c r="AN10" s="410"/>
      <c r="AO10" s="411"/>
      <c r="AP10" s="409"/>
      <c r="AQ10" s="410"/>
      <c r="AR10" s="410"/>
      <c r="AS10" s="410"/>
      <c r="AT10" s="411"/>
      <c r="AU10" s="409"/>
      <c r="AV10" s="410"/>
      <c r="AW10" s="410"/>
      <c r="AX10" s="410"/>
      <c r="AY10" s="411"/>
      <c r="AZ10" s="409"/>
      <c r="BA10" s="410"/>
      <c r="BB10" s="410"/>
      <c r="BC10" s="410"/>
      <c r="BD10" s="411"/>
      <c r="BE10" s="409"/>
      <c r="BF10" s="410"/>
      <c r="BG10" s="410"/>
      <c r="BH10" s="410"/>
      <c r="BI10" s="411"/>
      <c r="BJ10" s="409"/>
      <c r="BK10" s="410"/>
      <c r="BL10" s="410"/>
      <c r="BM10" s="410"/>
      <c r="BN10" s="411"/>
      <c r="BO10" s="409"/>
      <c r="BP10" s="410"/>
      <c r="BQ10" s="410"/>
      <c r="BR10" s="410"/>
      <c r="BS10" s="411"/>
      <c r="BT10" s="409"/>
      <c r="BU10" s="410"/>
      <c r="BV10" s="410"/>
      <c r="BW10" s="410"/>
      <c r="BX10" s="411"/>
      <c r="BY10" s="409"/>
      <c r="BZ10" s="410"/>
      <c r="CA10" s="410"/>
      <c r="CB10" s="410"/>
      <c r="CC10" s="411"/>
      <c r="CD10" s="409"/>
      <c r="CE10" s="410"/>
      <c r="CF10" s="410"/>
      <c r="CG10" s="410"/>
      <c r="CH10" s="411"/>
      <c r="CI10" s="409"/>
      <c r="CJ10" s="410"/>
      <c r="CK10" s="410"/>
      <c r="CL10" s="410"/>
      <c r="CM10" s="411"/>
      <c r="CN10" s="409"/>
      <c r="CO10" s="410"/>
      <c r="CP10" s="410"/>
      <c r="CQ10" s="410"/>
      <c r="CR10" s="411"/>
      <c r="CS10" s="409"/>
      <c r="CT10" s="410"/>
      <c r="CU10" s="410"/>
      <c r="CV10" s="410"/>
      <c r="CW10" s="411"/>
      <c r="CX10" s="409"/>
      <c r="CY10" s="410"/>
      <c r="CZ10" s="410"/>
      <c r="DA10" s="410"/>
      <c r="DB10" s="411"/>
      <c r="DC10" s="409"/>
      <c r="DD10" s="410"/>
      <c r="DE10" s="410"/>
      <c r="DF10" s="410"/>
      <c r="DG10" s="411"/>
      <c r="DH10" s="409"/>
      <c r="DI10" s="410"/>
      <c r="DJ10" s="410"/>
      <c r="DK10" s="410"/>
      <c r="DL10" s="411"/>
      <c r="DM10" s="409"/>
      <c r="DN10" s="410"/>
      <c r="DO10" s="410"/>
      <c r="DP10" s="410"/>
      <c r="DQ10" s="411"/>
      <c r="DR10" s="409"/>
      <c r="DS10" s="410"/>
      <c r="DT10" s="410"/>
      <c r="DU10" s="410"/>
      <c r="DV10" s="411"/>
      <c r="DW10" s="409"/>
      <c r="DX10" s="410"/>
      <c r="DY10" s="410"/>
      <c r="DZ10" s="410"/>
      <c r="EA10" s="411"/>
      <c r="EB10" s="409"/>
      <c r="EC10" s="410"/>
      <c r="ED10" s="410"/>
      <c r="EE10" s="410"/>
      <c r="EF10" s="411"/>
      <c r="EG10" s="409"/>
      <c r="EH10" s="410"/>
      <c r="EI10" s="410"/>
      <c r="EJ10" s="410"/>
      <c r="EK10" s="411"/>
      <c r="EL10" s="409"/>
      <c r="EM10" s="410"/>
      <c r="EN10" s="410"/>
      <c r="EO10" s="410"/>
      <c r="EP10" s="411"/>
      <c r="EQ10" s="409"/>
      <c r="ER10" s="410"/>
      <c r="ES10" s="410"/>
      <c r="ET10" s="410"/>
      <c r="EU10" s="411"/>
      <c r="EV10" s="409"/>
      <c r="EW10" s="410"/>
      <c r="EX10" s="410"/>
      <c r="EY10" s="410"/>
      <c r="EZ10" s="411"/>
      <c r="FA10" s="409"/>
      <c r="FB10" s="410"/>
      <c r="FC10" s="410"/>
      <c r="FD10" s="410"/>
      <c r="FE10" s="411"/>
      <c r="FF10" s="409"/>
      <c r="FG10" s="410"/>
      <c r="FH10" s="410"/>
      <c r="FI10" s="410"/>
      <c r="FJ10" s="411"/>
      <c r="FK10" s="409"/>
      <c r="FL10" s="410"/>
      <c r="FM10" s="410"/>
      <c r="FN10" s="410"/>
      <c r="FO10" s="411"/>
      <c r="FP10" s="409"/>
      <c r="FQ10" s="410"/>
      <c r="FR10" s="410"/>
      <c r="FS10" s="410"/>
      <c r="FT10" s="411"/>
      <c r="FU10" s="409"/>
      <c r="FV10" s="410"/>
      <c r="FW10" s="410"/>
      <c r="FX10" s="410"/>
      <c r="FY10" s="411"/>
      <c r="FZ10" s="409"/>
      <c r="GA10" s="410"/>
      <c r="GB10" s="410"/>
      <c r="GC10" s="410"/>
      <c r="GD10" s="411"/>
      <c r="GE10" s="409"/>
      <c r="GF10" s="410"/>
      <c r="GG10" s="410"/>
      <c r="GH10" s="410"/>
      <c r="GI10" s="411"/>
      <c r="GJ10" s="409"/>
      <c r="GK10" s="410"/>
      <c r="GL10" s="410"/>
      <c r="GM10" s="410"/>
      <c r="GN10" s="411"/>
      <c r="GO10" s="409"/>
      <c r="GP10" s="410"/>
      <c r="GQ10" s="410"/>
      <c r="GR10" s="410"/>
      <c r="GS10" s="411"/>
      <c r="GT10" s="409"/>
      <c r="GU10" s="410"/>
      <c r="GV10" s="410"/>
      <c r="GW10" s="410"/>
      <c r="GX10" s="411"/>
      <c r="GY10" s="409"/>
      <c r="GZ10" s="410"/>
      <c r="HA10" s="410"/>
      <c r="HB10" s="410"/>
      <c r="HC10" s="411"/>
      <c r="HD10" s="409"/>
      <c r="HE10" s="410"/>
      <c r="HF10" s="410"/>
      <c r="HG10" s="410"/>
      <c r="HH10" s="411"/>
      <c r="HI10" s="409"/>
      <c r="HJ10" s="410"/>
      <c r="HK10" s="410"/>
      <c r="HL10" s="410"/>
      <c r="HM10" s="411"/>
      <c r="HN10" s="409"/>
      <c r="HO10" s="410"/>
      <c r="HP10" s="410"/>
      <c r="HQ10" s="410"/>
      <c r="HR10" s="411"/>
      <c r="HS10" s="409"/>
      <c r="HT10" s="410"/>
      <c r="HU10" s="410"/>
      <c r="HV10" s="410"/>
      <c r="HW10" s="411"/>
      <c r="HX10" s="409"/>
      <c r="HY10" s="410"/>
      <c r="HZ10" s="410"/>
      <c r="IA10" s="410"/>
      <c r="IB10" s="411"/>
      <c r="IC10" s="409"/>
      <c r="ID10" s="410"/>
      <c r="IE10" s="410"/>
      <c r="IF10" s="410"/>
      <c r="IG10" s="411"/>
      <c r="IH10" s="409"/>
      <c r="II10" s="410"/>
      <c r="IJ10" s="410"/>
      <c r="IK10" s="410"/>
      <c r="IL10" s="411"/>
      <c r="IM10" s="409"/>
      <c r="IN10" s="410"/>
      <c r="IO10" s="410"/>
      <c r="IP10" s="410"/>
      <c r="IQ10" s="411"/>
    </row>
    <row r="11" spans="2:251" s="401" customFormat="1" ht="31.15" customHeight="1">
      <c r="B11" s="400"/>
      <c r="I11" s="403"/>
      <c r="J11" s="403"/>
      <c r="K11" s="402"/>
      <c r="L11" s="402"/>
      <c r="N11" s="403"/>
      <c r="O11" s="403"/>
      <c r="P11" s="408" t="s">
        <v>244</v>
      </c>
      <c r="Q11" s="546">
        <f>Q8</f>
        <v>110</v>
      </c>
      <c r="R11" s="547"/>
      <c r="S11" s="547"/>
      <c r="T11" s="547"/>
      <c r="U11" s="548"/>
      <c r="V11" s="546">
        <f>V8</f>
        <v>98</v>
      </c>
      <c r="W11" s="547"/>
      <c r="X11" s="547"/>
      <c r="Y11" s="547"/>
      <c r="Z11" s="548"/>
      <c r="AA11" s="412"/>
      <c r="AB11" s="413"/>
      <c r="AC11" s="413"/>
      <c r="AD11" s="413"/>
      <c r="AE11" s="414"/>
      <c r="AF11" s="412"/>
      <c r="AG11" s="413"/>
      <c r="AH11" s="413"/>
      <c r="AI11" s="413"/>
      <c r="AJ11" s="414"/>
      <c r="AK11" s="412"/>
      <c r="AL11" s="413"/>
      <c r="AM11" s="413"/>
      <c r="AN11" s="413"/>
      <c r="AO11" s="414"/>
      <c r="AP11" s="412"/>
      <c r="AQ11" s="413"/>
      <c r="AR11" s="413"/>
      <c r="AS11" s="413"/>
      <c r="AT11" s="414"/>
      <c r="AU11" s="412"/>
      <c r="AV11" s="413"/>
      <c r="AW11" s="413"/>
      <c r="AX11" s="413"/>
      <c r="AY11" s="414"/>
      <c r="AZ11" s="412"/>
      <c r="BA11" s="413"/>
      <c r="BB11" s="413"/>
      <c r="BC11" s="413"/>
      <c r="BD11" s="414"/>
      <c r="BE11" s="412"/>
      <c r="BF11" s="413"/>
      <c r="BG11" s="413"/>
      <c r="BH11" s="413"/>
      <c r="BI11" s="414"/>
      <c r="BJ11" s="412"/>
      <c r="BK11" s="413"/>
      <c r="BL11" s="413"/>
      <c r="BM11" s="413"/>
      <c r="BN11" s="414"/>
      <c r="BO11" s="412"/>
      <c r="BP11" s="413"/>
      <c r="BQ11" s="413"/>
      <c r="BR11" s="413"/>
      <c r="BS11" s="414"/>
      <c r="BT11" s="412"/>
      <c r="BU11" s="413"/>
      <c r="BV11" s="413"/>
      <c r="BW11" s="413"/>
      <c r="BX11" s="414"/>
      <c r="BY11" s="412"/>
      <c r="BZ11" s="413"/>
      <c r="CA11" s="413"/>
      <c r="CB11" s="413"/>
      <c r="CC11" s="414"/>
      <c r="CD11" s="412"/>
      <c r="CE11" s="413"/>
      <c r="CF11" s="413"/>
      <c r="CG11" s="413"/>
      <c r="CH11" s="414"/>
      <c r="CI11" s="412"/>
      <c r="CJ11" s="413"/>
      <c r="CK11" s="413"/>
      <c r="CL11" s="413"/>
      <c r="CM11" s="414"/>
      <c r="CN11" s="412"/>
      <c r="CO11" s="413"/>
      <c r="CP11" s="413"/>
      <c r="CQ11" s="413"/>
      <c r="CR11" s="414"/>
      <c r="CS11" s="412"/>
      <c r="CT11" s="413"/>
      <c r="CU11" s="413"/>
      <c r="CV11" s="413"/>
      <c r="CW11" s="414"/>
      <c r="CX11" s="412"/>
      <c r="CY11" s="413"/>
      <c r="CZ11" s="413"/>
      <c r="DA11" s="413"/>
      <c r="DB11" s="414"/>
      <c r="DC11" s="412"/>
      <c r="DD11" s="413"/>
      <c r="DE11" s="413"/>
      <c r="DF11" s="413"/>
      <c r="DG11" s="414"/>
      <c r="DH11" s="412"/>
      <c r="DI11" s="413"/>
      <c r="DJ11" s="413"/>
      <c r="DK11" s="413"/>
      <c r="DL11" s="414"/>
      <c r="DM11" s="412"/>
      <c r="DN11" s="413"/>
      <c r="DO11" s="413"/>
      <c r="DP11" s="413"/>
      <c r="DQ11" s="414"/>
      <c r="DR11" s="412"/>
      <c r="DS11" s="413"/>
      <c r="DT11" s="413"/>
      <c r="DU11" s="413"/>
      <c r="DV11" s="414"/>
      <c r="DW11" s="412"/>
      <c r="DX11" s="413"/>
      <c r="DY11" s="413"/>
      <c r="DZ11" s="413"/>
      <c r="EA11" s="414"/>
      <c r="EB11" s="412"/>
      <c r="EC11" s="413"/>
      <c r="ED11" s="413"/>
      <c r="EE11" s="413"/>
      <c r="EF11" s="414"/>
      <c r="EG11" s="412"/>
      <c r="EH11" s="413"/>
      <c r="EI11" s="413"/>
      <c r="EJ11" s="413"/>
      <c r="EK11" s="414"/>
      <c r="EL11" s="412"/>
      <c r="EM11" s="413"/>
      <c r="EN11" s="413"/>
      <c r="EO11" s="413"/>
      <c r="EP11" s="414"/>
      <c r="EQ11" s="412"/>
      <c r="ER11" s="413"/>
      <c r="ES11" s="413"/>
      <c r="ET11" s="413"/>
      <c r="EU11" s="414"/>
      <c r="EV11" s="412"/>
      <c r="EW11" s="413"/>
      <c r="EX11" s="413"/>
      <c r="EY11" s="413"/>
      <c r="EZ11" s="414"/>
      <c r="FA11" s="412"/>
      <c r="FB11" s="413"/>
      <c r="FC11" s="413"/>
      <c r="FD11" s="413"/>
      <c r="FE11" s="414"/>
      <c r="FF11" s="412"/>
      <c r="FG11" s="413"/>
      <c r="FH11" s="413"/>
      <c r="FI11" s="413"/>
      <c r="FJ11" s="414"/>
      <c r="FK11" s="412"/>
      <c r="FL11" s="413"/>
      <c r="FM11" s="413"/>
      <c r="FN11" s="413"/>
      <c r="FO11" s="414"/>
      <c r="FP11" s="412"/>
      <c r="FQ11" s="413"/>
      <c r="FR11" s="413"/>
      <c r="FS11" s="413"/>
      <c r="FT11" s="414"/>
      <c r="FU11" s="412"/>
      <c r="FV11" s="413"/>
      <c r="FW11" s="413"/>
      <c r="FX11" s="413"/>
      <c r="FY11" s="414"/>
      <c r="FZ11" s="412"/>
      <c r="GA11" s="413"/>
      <c r="GB11" s="413"/>
      <c r="GC11" s="413"/>
      <c r="GD11" s="414"/>
      <c r="GE11" s="412"/>
      <c r="GF11" s="413"/>
      <c r="GG11" s="413"/>
      <c r="GH11" s="413"/>
      <c r="GI11" s="414"/>
      <c r="GJ11" s="412"/>
      <c r="GK11" s="413"/>
      <c r="GL11" s="413"/>
      <c r="GM11" s="413"/>
      <c r="GN11" s="414"/>
      <c r="GO11" s="412"/>
      <c r="GP11" s="413"/>
      <c r="GQ11" s="413"/>
      <c r="GR11" s="413"/>
      <c r="GS11" s="414"/>
      <c r="GT11" s="412"/>
      <c r="GU11" s="413"/>
      <c r="GV11" s="413"/>
      <c r="GW11" s="413"/>
      <c r="GX11" s="414"/>
      <c r="GY11" s="412"/>
      <c r="GZ11" s="413"/>
      <c r="HA11" s="413"/>
      <c r="HB11" s="413"/>
      <c r="HC11" s="414"/>
      <c r="HD11" s="412"/>
      <c r="HE11" s="413"/>
      <c r="HF11" s="413"/>
      <c r="HG11" s="413"/>
      <c r="HH11" s="414"/>
      <c r="HI11" s="412"/>
      <c r="HJ11" s="413"/>
      <c r="HK11" s="413"/>
      <c r="HL11" s="413"/>
      <c r="HM11" s="414"/>
      <c r="HN11" s="412"/>
      <c r="HO11" s="413"/>
      <c r="HP11" s="413"/>
      <c r="HQ11" s="413"/>
      <c r="HR11" s="414"/>
      <c r="HS11" s="412"/>
      <c r="HT11" s="413"/>
      <c r="HU11" s="413"/>
      <c r="HV11" s="413"/>
      <c r="HW11" s="414"/>
      <c r="HX11" s="412"/>
      <c r="HY11" s="413"/>
      <c r="HZ11" s="413"/>
      <c r="IA11" s="413"/>
      <c r="IB11" s="414"/>
      <c r="IC11" s="412"/>
      <c r="ID11" s="413"/>
      <c r="IE11" s="413"/>
      <c r="IF11" s="413"/>
      <c r="IG11" s="414"/>
      <c r="IH11" s="412"/>
      <c r="II11" s="413"/>
      <c r="IJ11" s="413"/>
      <c r="IK11" s="413"/>
      <c r="IL11" s="414"/>
      <c r="IM11" s="412"/>
      <c r="IN11" s="413"/>
      <c r="IO11" s="413"/>
      <c r="IP11" s="413"/>
      <c r="IQ11" s="414"/>
    </row>
    <row r="12" spans="2:251" s="401" customFormat="1" ht="18" customHeight="1">
      <c r="B12" s="400"/>
      <c r="I12"/>
      <c r="J12" s="415"/>
      <c r="K12" s="402"/>
      <c r="L12" s="402"/>
      <c r="N12" s="403"/>
      <c r="O12" s="403"/>
      <c r="P12" s="408" t="s">
        <v>245</v>
      </c>
      <c r="Q12" s="546">
        <v>1</v>
      </c>
      <c r="R12" s="547"/>
      <c r="S12" s="547"/>
      <c r="T12" s="547"/>
      <c r="U12" s="548"/>
      <c r="V12" s="546">
        <v>2</v>
      </c>
      <c r="W12" s="547"/>
      <c r="X12" s="547"/>
      <c r="Y12" s="547"/>
      <c r="Z12" s="548"/>
      <c r="AA12" s="549"/>
      <c r="AB12" s="550"/>
      <c r="AC12" s="550"/>
      <c r="AD12" s="550"/>
      <c r="AE12" s="551"/>
      <c r="AF12" s="549"/>
      <c r="AG12" s="550"/>
      <c r="AH12" s="550"/>
      <c r="AI12" s="550"/>
      <c r="AJ12" s="551"/>
      <c r="AK12" s="549"/>
      <c r="AL12" s="550"/>
      <c r="AM12" s="550"/>
      <c r="AN12" s="550"/>
      <c r="AO12" s="551"/>
      <c r="AP12" s="549"/>
      <c r="AQ12" s="550"/>
      <c r="AR12" s="550"/>
      <c r="AS12" s="550"/>
      <c r="AT12" s="551"/>
      <c r="AU12" s="549"/>
      <c r="AV12" s="550"/>
      <c r="AW12" s="550"/>
      <c r="AX12" s="550"/>
      <c r="AY12" s="551"/>
      <c r="AZ12" s="549"/>
      <c r="BA12" s="550"/>
      <c r="BB12" s="550"/>
      <c r="BC12" s="550"/>
      <c r="BD12" s="551"/>
      <c r="BE12" s="549"/>
      <c r="BF12" s="550"/>
      <c r="BG12" s="550"/>
      <c r="BH12" s="550"/>
      <c r="BI12" s="551"/>
      <c r="BJ12" s="549"/>
      <c r="BK12" s="550"/>
      <c r="BL12" s="550"/>
      <c r="BM12" s="550"/>
      <c r="BN12" s="551"/>
      <c r="BO12" s="549"/>
      <c r="BP12" s="550"/>
      <c r="BQ12" s="550"/>
      <c r="BR12" s="550"/>
      <c r="BS12" s="551"/>
      <c r="BT12" s="549"/>
      <c r="BU12" s="550"/>
      <c r="BV12" s="550"/>
      <c r="BW12" s="550"/>
      <c r="BX12" s="551"/>
      <c r="BY12" s="549"/>
      <c r="BZ12" s="550"/>
      <c r="CA12" s="550"/>
      <c r="CB12" s="550"/>
      <c r="CC12" s="551"/>
      <c r="CD12" s="549"/>
      <c r="CE12" s="550"/>
      <c r="CF12" s="550"/>
      <c r="CG12" s="550"/>
      <c r="CH12" s="551"/>
      <c r="CI12" s="549"/>
      <c r="CJ12" s="550"/>
      <c r="CK12" s="550"/>
      <c r="CL12" s="550"/>
      <c r="CM12" s="551"/>
      <c r="CN12" s="549"/>
      <c r="CO12" s="550"/>
      <c r="CP12" s="550"/>
      <c r="CQ12" s="550"/>
      <c r="CR12" s="551"/>
      <c r="CS12" s="549"/>
      <c r="CT12" s="550"/>
      <c r="CU12" s="550"/>
      <c r="CV12" s="550"/>
      <c r="CW12" s="551"/>
      <c r="CX12" s="549"/>
      <c r="CY12" s="550"/>
      <c r="CZ12" s="550"/>
      <c r="DA12" s="550"/>
      <c r="DB12" s="551"/>
      <c r="DC12" s="549"/>
      <c r="DD12" s="550"/>
      <c r="DE12" s="550"/>
      <c r="DF12" s="550"/>
      <c r="DG12" s="551"/>
      <c r="DH12" s="549"/>
      <c r="DI12" s="550"/>
      <c r="DJ12" s="550"/>
      <c r="DK12" s="550"/>
      <c r="DL12" s="551"/>
      <c r="DM12" s="549"/>
      <c r="DN12" s="550"/>
      <c r="DO12" s="550"/>
      <c r="DP12" s="550"/>
      <c r="DQ12" s="551"/>
      <c r="DR12" s="549"/>
      <c r="DS12" s="550"/>
      <c r="DT12" s="550"/>
      <c r="DU12" s="550"/>
      <c r="DV12" s="551"/>
      <c r="DW12" s="549"/>
      <c r="DX12" s="550"/>
      <c r="DY12" s="550"/>
      <c r="DZ12" s="550"/>
      <c r="EA12" s="551"/>
      <c r="EB12" s="549"/>
      <c r="EC12" s="550"/>
      <c r="ED12" s="550"/>
      <c r="EE12" s="550"/>
      <c r="EF12" s="551"/>
      <c r="EG12" s="549"/>
      <c r="EH12" s="550"/>
      <c r="EI12" s="550"/>
      <c r="EJ12" s="550"/>
      <c r="EK12" s="551"/>
      <c r="EL12" s="549"/>
      <c r="EM12" s="550"/>
      <c r="EN12" s="550"/>
      <c r="EO12" s="550"/>
      <c r="EP12" s="551"/>
      <c r="EQ12" s="549"/>
      <c r="ER12" s="550"/>
      <c r="ES12" s="550"/>
      <c r="ET12" s="550"/>
      <c r="EU12" s="551"/>
      <c r="EV12" s="549"/>
      <c r="EW12" s="550"/>
      <c r="EX12" s="550"/>
      <c r="EY12" s="550"/>
      <c r="EZ12" s="551"/>
      <c r="FA12" s="549"/>
      <c r="FB12" s="550"/>
      <c r="FC12" s="550"/>
      <c r="FD12" s="550"/>
      <c r="FE12" s="551"/>
      <c r="FF12" s="549"/>
      <c r="FG12" s="550"/>
      <c r="FH12" s="550"/>
      <c r="FI12" s="550"/>
      <c r="FJ12" s="551"/>
      <c r="FK12" s="549"/>
      <c r="FL12" s="550"/>
      <c r="FM12" s="550"/>
      <c r="FN12" s="550"/>
      <c r="FO12" s="551"/>
      <c r="FP12" s="549"/>
      <c r="FQ12" s="550"/>
      <c r="FR12" s="550"/>
      <c r="FS12" s="550"/>
      <c r="FT12" s="551"/>
      <c r="FU12" s="549"/>
      <c r="FV12" s="550"/>
      <c r="FW12" s="550"/>
      <c r="FX12" s="550"/>
      <c r="FY12" s="551"/>
      <c r="FZ12" s="549"/>
      <c r="GA12" s="550"/>
      <c r="GB12" s="550"/>
      <c r="GC12" s="550"/>
      <c r="GD12" s="551"/>
      <c r="GE12" s="549"/>
      <c r="GF12" s="550"/>
      <c r="GG12" s="550"/>
      <c r="GH12" s="550"/>
      <c r="GI12" s="551"/>
      <c r="GJ12" s="549"/>
      <c r="GK12" s="550"/>
      <c r="GL12" s="550"/>
      <c r="GM12" s="550"/>
      <c r="GN12" s="551"/>
      <c r="GO12" s="549"/>
      <c r="GP12" s="550"/>
      <c r="GQ12" s="550"/>
      <c r="GR12" s="550"/>
      <c r="GS12" s="551"/>
      <c r="GT12" s="549"/>
      <c r="GU12" s="550"/>
      <c r="GV12" s="550"/>
      <c r="GW12" s="550"/>
      <c r="GX12" s="551"/>
      <c r="GY12" s="549"/>
      <c r="GZ12" s="550"/>
      <c r="HA12" s="550"/>
      <c r="HB12" s="550"/>
      <c r="HC12" s="551"/>
      <c r="HD12" s="549"/>
      <c r="HE12" s="550"/>
      <c r="HF12" s="550"/>
      <c r="HG12" s="550"/>
      <c r="HH12" s="551"/>
      <c r="HI12" s="549"/>
      <c r="HJ12" s="550"/>
      <c r="HK12" s="550"/>
      <c r="HL12" s="550"/>
      <c r="HM12" s="551"/>
      <c r="HN12" s="549"/>
      <c r="HO12" s="550"/>
      <c r="HP12" s="550"/>
      <c r="HQ12" s="550"/>
      <c r="HR12" s="551"/>
      <c r="HS12" s="549"/>
      <c r="HT12" s="550"/>
      <c r="HU12" s="550"/>
      <c r="HV12" s="550"/>
      <c r="HW12" s="551"/>
      <c r="HX12" s="549"/>
      <c r="HY12" s="550"/>
      <c r="HZ12" s="550"/>
      <c r="IA12" s="550"/>
      <c r="IB12" s="551"/>
      <c r="IC12" s="549"/>
      <c r="ID12" s="550"/>
      <c r="IE12" s="550"/>
      <c r="IF12" s="550"/>
      <c r="IG12" s="551"/>
      <c r="IH12" s="549"/>
      <c r="II12" s="550"/>
      <c r="IJ12" s="550"/>
      <c r="IK12" s="550"/>
      <c r="IL12" s="551"/>
      <c r="IM12" s="549"/>
      <c r="IN12" s="550"/>
      <c r="IO12" s="550"/>
      <c r="IP12" s="550"/>
      <c r="IQ12" s="551"/>
    </row>
    <row r="13" spans="2:251" s="401" customFormat="1" ht="27.75" customHeight="1">
      <c r="B13" s="400"/>
      <c r="I13" s="24"/>
      <c r="J13" s="416"/>
      <c r="K13" s="402"/>
      <c r="L13" s="402"/>
      <c r="N13" s="403"/>
      <c r="O13" s="403"/>
      <c r="P13" s="408" t="s">
        <v>246</v>
      </c>
      <c r="Q13" s="552">
        <f ca="1">SUMIF($C20:$C39,"D",R20:R39)</f>
        <v>10.9</v>
      </c>
      <c r="R13" s="553"/>
      <c r="S13" s="553"/>
      <c r="T13" s="553"/>
      <c r="U13" s="554"/>
      <c r="V13" s="552">
        <f ca="1">SUMIF($C20:$C39,"D",W20:W39)</f>
        <v>7.8999999999999995</v>
      </c>
      <c r="W13" s="553"/>
      <c r="X13" s="553"/>
      <c r="Y13" s="553"/>
      <c r="Z13" s="554"/>
      <c r="AA13" s="543">
        <f ca="1">SUMIF($C20:$C39,"D",AB20:AB39)</f>
        <v>0</v>
      </c>
      <c r="AB13" s="544"/>
      <c r="AC13" s="544"/>
      <c r="AD13" s="544"/>
      <c r="AE13" s="545"/>
      <c r="AF13" s="543">
        <f ca="1">SUMIF($C20:$C39,"D",AG20:AG39)</f>
        <v>0</v>
      </c>
      <c r="AG13" s="544"/>
      <c r="AH13" s="544"/>
      <c r="AI13" s="544"/>
      <c r="AJ13" s="545"/>
      <c r="AK13" s="543">
        <f ca="1">SUMIF($C20:$C39,"D",AL20:AL39)</f>
        <v>0</v>
      </c>
      <c r="AL13" s="544"/>
      <c r="AM13" s="544"/>
      <c r="AN13" s="544"/>
      <c r="AO13" s="545"/>
      <c r="AP13" s="543">
        <f ca="1">SUMIF($C20:$C39,"D",AQ20:AQ39)</f>
        <v>0</v>
      </c>
      <c r="AQ13" s="544"/>
      <c r="AR13" s="544"/>
      <c r="AS13" s="544"/>
      <c r="AT13" s="545"/>
      <c r="AU13" s="543">
        <f ca="1">SUMIF($C20:$C39,"D",AV20:AV39)</f>
        <v>0</v>
      </c>
      <c r="AV13" s="544"/>
      <c r="AW13" s="544"/>
      <c r="AX13" s="544"/>
      <c r="AY13" s="545"/>
      <c r="AZ13" s="543">
        <f ca="1">SUMIF($C20:$C39,"D",BA20:BA39)</f>
        <v>0</v>
      </c>
      <c r="BA13" s="544"/>
      <c r="BB13" s="544"/>
      <c r="BC13" s="544"/>
      <c r="BD13" s="545"/>
      <c r="BE13" s="543">
        <f ca="1">SUMIF($C20:$C39,"D",BF20:BF39)</f>
        <v>0</v>
      </c>
      <c r="BF13" s="544"/>
      <c r="BG13" s="544"/>
      <c r="BH13" s="544"/>
      <c r="BI13" s="545"/>
      <c r="BJ13" s="543">
        <f ca="1">SUMIF($C20:$C39,"D",BK20:BK39)</f>
        <v>0</v>
      </c>
      <c r="BK13" s="544"/>
      <c r="BL13" s="544"/>
      <c r="BM13" s="544"/>
      <c r="BN13" s="545"/>
      <c r="BO13" s="543">
        <f ca="1">SUMIF($C20:$C39,"D",BP20:BP39)</f>
        <v>0</v>
      </c>
      <c r="BP13" s="544"/>
      <c r="BQ13" s="544"/>
      <c r="BR13" s="544"/>
      <c r="BS13" s="545"/>
      <c r="BT13" s="543">
        <f ca="1">SUMIF($C20:$C39,"D",BU20:BU39)</f>
        <v>0</v>
      </c>
      <c r="BU13" s="544"/>
      <c r="BV13" s="544"/>
      <c r="BW13" s="544"/>
      <c r="BX13" s="545"/>
      <c r="BY13" s="543">
        <f ca="1">SUMIF($C20:$C39,"D",BZ20:BZ39)</f>
        <v>0</v>
      </c>
      <c r="BZ13" s="544"/>
      <c r="CA13" s="544"/>
      <c r="CB13" s="544"/>
      <c r="CC13" s="545"/>
      <c r="CD13" s="543">
        <f ca="1">SUMIF($C20:$C39,"D",CE20:CE39)</f>
        <v>0</v>
      </c>
      <c r="CE13" s="544"/>
      <c r="CF13" s="544"/>
      <c r="CG13" s="544"/>
      <c r="CH13" s="545"/>
      <c r="CI13" s="543">
        <f ca="1">SUMIF($C20:$C39,"D",CJ20:CJ39)</f>
        <v>0</v>
      </c>
      <c r="CJ13" s="544"/>
      <c r="CK13" s="544"/>
      <c r="CL13" s="544"/>
      <c r="CM13" s="545"/>
      <c r="CN13" s="543">
        <f ca="1">SUMIF($C20:$C39,"D",CO20:CO39)</f>
        <v>0</v>
      </c>
      <c r="CO13" s="544"/>
      <c r="CP13" s="544"/>
      <c r="CQ13" s="544"/>
      <c r="CR13" s="545"/>
      <c r="CS13" s="543">
        <f ca="1">SUMIF($C20:$C39,"D",CT20:CT39)</f>
        <v>0</v>
      </c>
      <c r="CT13" s="544"/>
      <c r="CU13" s="544"/>
      <c r="CV13" s="544"/>
      <c r="CW13" s="545"/>
      <c r="CX13" s="543">
        <f ca="1">SUMIF($C20:$C39,"D",CY20:CY39)</f>
        <v>0</v>
      </c>
      <c r="CY13" s="544"/>
      <c r="CZ13" s="544"/>
      <c r="DA13" s="544"/>
      <c r="DB13" s="545"/>
      <c r="DC13" s="543">
        <f ca="1">SUMIF($C20:$C39,"D",DD20:DD39)</f>
        <v>0</v>
      </c>
      <c r="DD13" s="544"/>
      <c r="DE13" s="544"/>
      <c r="DF13" s="544"/>
      <c r="DG13" s="545"/>
      <c r="DH13" s="543">
        <f ca="1">SUMIF($C20:$C39,"D",DI20:DI39)</f>
        <v>0</v>
      </c>
      <c r="DI13" s="544"/>
      <c r="DJ13" s="544"/>
      <c r="DK13" s="544"/>
      <c r="DL13" s="545"/>
      <c r="DM13" s="543">
        <f ca="1">SUMIF($C20:$C39,"D",DN20:DN39)</f>
        <v>0</v>
      </c>
      <c r="DN13" s="544"/>
      <c r="DO13" s="544"/>
      <c r="DP13" s="544"/>
      <c r="DQ13" s="545"/>
      <c r="DR13" s="543">
        <f ca="1">SUMIF($C20:$C39,"D",DS20:DS39)</f>
        <v>0</v>
      </c>
      <c r="DS13" s="544"/>
      <c r="DT13" s="544"/>
      <c r="DU13" s="544"/>
      <c r="DV13" s="545"/>
      <c r="DW13" s="543">
        <f ca="1">SUMIF($C20:$C39,"D",DX20:DX39)</f>
        <v>0</v>
      </c>
      <c r="DX13" s="544"/>
      <c r="DY13" s="544"/>
      <c r="DZ13" s="544"/>
      <c r="EA13" s="545"/>
      <c r="EB13" s="543">
        <f ca="1">SUMIF($C20:$C39,"D",EC20:EC39)</f>
        <v>0</v>
      </c>
      <c r="EC13" s="544"/>
      <c r="ED13" s="544"/>
      <c r="EE13" s="544"/>
      <c r="EF13" s="545"/>
      <c r="EG13" s="543">
        <f ca="1">SUMIF($C20:$C39,"D",EH20:EH39)</f>
        <v>0</v>
      </c>
      <c r="EH13" s="544"/>
      <c r="EI13" s="544"/>
      <c r="EJ13" s="544"/>
      <c r="EK13" s="545"/>
      <c r="EL13" s="543">
        <f ca="1">SUMIF($C20:$C39,"D",EM20:EM39)</f>
        <v>0</v>
      </c>
      <c r="EM13" s="544"/>
      <c r="EN13" s="544"/>
      <c r="EO13" s="544"/>
      <c r="EP13" s="545"/>
      <c r="EQ13" s="543">
        <f ca="1">SUMIF($C20:$C39,"D",ER20:ER39)</f>
        <v>0</v>
      </c>
      <c r="ER13" s="544"/>
      <c r="ES13" s="544"/>
      <c r="ET13" s="544"/>
      <c r="EU13" s="545"/>
      <c r="EV13" s="543">
        <f ca="1">SUMIF($C20:$C39,"D",EW20:EW39)</f>
        <v>0</v>
      </c>
      <c r="EW13" s="544"/>
      <c r="EX13" s="544"/>
      <c r="EY13" s="544"/>
      <c r="EZ13" s="545"/>
      <c r="FA13" s="543">
        <f ca="1">SUMIF($C20:$C39,"D",FB20:FB39)</f>
        <v>0</v>
      </c>
      <c r="FB13" s="544"/>
      <c r="FC13" s="544"/>
      <c r="FD13" s="544"/>
      <c r="FE13" s="545"/>
      <c r="FF13" s="543">
        <f ca="1">SUMIF($C20:$C39,"D",FG20:FG39)</f>
        <v>0</v>
      </c>
      <c r="FG13" s="544"/>
      <c r="FH13" s="544"/>
      <c r="FI13" s="544"/>
      <c r="FJ13" s="545"/>
      <c r="FK13" s="543">
        <f ca="1">SUMIF($C20:$C39,"D",FL20:FL39)</f>
        <v>0</v>
      </c>
      <c r="FL13" s="544"/>
      <c r="FM13" s="544"/>
      <c r="FN13" s="544"/>
      <c r="FO13" s="545"/>
      <c r="FP13" s="543">
        <f ca="1">SUMIF($C20:$C39,"D",FQ20:FQ39)</f>
        <v>0</v>
      </c>
      <c r="FQ13" s="544"/>
      <c r="FR13" s="544"/>
      <c r="FS13" s="544"/>
      <c r="FT13" s="545"/>
      <c r="FU13" s="543">
        <f ca="1">SUMIF($C20:$C39,"D",FV20:FV39)</f>
        <v>0</v>
      </c>
      <c r="FV13" s="544"/>
      <c r="FW13" s="544"/>
      <c r="FX13" s="544"/>
      <c r="FY13" s="545"/>
      <c r="FZ13" s="543">
        <f ca="1">SUMIF($C20:$C39,"D",GA20:GA39)</f>
        <v>0</v>
      </c>
      <c r="GA13" s="544"/>
      <c r="GB13" s="544"/>
      <c r="GC13" s="544"/>
      <c r="GD13" s="545"/>
      <c r="GE13" s="543">
        <f ca="1">SUMIF($C20:$C39,"D",GF20:GF39)</f>
        <v>0</v>
      </c>
      <c r="GF13" s="544"/>
      <c r="GG13" s="544"/>
      <c r="GH13" s="544"/>
      <c r="GI13" s="545"/>
      <c r="GJ13" s="543">
        <f ca="1">SUMIF($C20:$C39,"D",GK20:GK39)</f>
        <v>0</v>
      </c>
      <c r="GK13" s="544"/>
      <c r="GL13" s="544"/>
      <c r="GM13" s="544"/>
      <c r="GN13" s="545"/>
      <c r="GO13" s="543">
        <f ca="1">SUMIF($C20:$C39,"D",GP20:GP39)</f>
        <v>0</v>
      </c>
      <c r="GP13" s="544"/>
      <c r="GQ13" s="544"/>
      <c r="GR13" s="544"/>
      <c r="GS13" s="545"/>
      <c r="GT13" s="543">
        <f ca="1">SUMIF($C20:$C39,"D",GU20:GU39)</f>
        <v>0</v>
      </c>
      <c r="GU13" s="544"/>
      <c r="GV13" s="544"/>
      <c r="GW13" s="544"/>
      <c r="GX13" s="545"/>
      <c r="GY13" s="543">
        <f ca="1">SUMIF($C20:$C39,"D",GZ20:GZ39)</f>
        <v>0</v>
      </c>
      <c r="GZ13" s="544"/>
      <c r="HA13" s="544"/>
      <c r="HB13" s="544"/>
      <c r="HC13" s="545"/>
      <c r="HD13" s="543">
        <f ca="1">SUMIF($C20:$C39,"D",HE20:HE39)</f>
        <v>0</v>
      </c>
      <c r="HE13" s="544"/>
      <c r="HF13" s="544"/>
      <c r="HG13" s="544"/>
      <c r="HH13" s="545"/>
      <c r="HI13" s="543">
        <f ca="1">SUMIF($C20:$C39,"D",HJ20:HJ39)</f>
        <v>0</v>
      </c>
      <c r="HJ13" s="544"/>
      <c r="HK13" s="544"/>
      <c r="HL13" s="544"/>
      <c r="HM13" s="545"/>
      <c r="HN13" s="543">
        <f ca="1">SUMIF($C20:$C39,"D",HO20:HO39)</f>
        <v>0</v>
      </c>
      <c r="HO13" s="544"/>
      <c r="HP13" s="544"/>
      <c r="HQ13" s="544"/>
      <c r="HR13" s="545"/>
      <c r="HS13" s="543">
        <f ca="1">SUMIF($C20:$C39,"D",HT20:HT39)</f>
        <v>0</v>
      </c>
      <c r="HT13" s="544"/>
      <c r="HU13" s="544"/>
      <c r="HV13" s="544"/>
      <c r="HW13" s="545"/>
      <c r="HX13" s="543">
        <f ca="1">SUMIF($C20:$C39,"D",HY20:HY39)</f>
        <v>0</v>
      </c>
      <c r="HY13" s="544"/>
      <c r="HZ13" s="544"/>
      <c r="IA13" s="544"/>
      <c r="IB13" s="545"/>
      <c r="IC13" s="543">
        <f ca="1">SUMIF($C20:$C39,"D",ID20:ID39)</f>
        <v>0</v>
      </c>
      <c r="ID13" s="544"/>
      <c r="IE13" s="544"/>
      <c r="IF13" s="544"/>
      <c r="IG13" s="545"/>
      <c r="IH13" s="543">
        <f ca="1">SUMIF($C20:$C39,"D",II20:II39)</f>
        <v>0</v>
      </c>
      <c r="II13" s="544"/>
      <c r="IJ13" s="544"/>
      <c r="IK13" s="544"/>
      <c r="IL13" s="545"/>
      <c r="IM13" s="543">
        <f ca="1">SUMIF($C20:$C39,"D",IN20:IN39)</f>
        <v>0</v>
      </c>
      <c r="IN13" s="544"/>
      <c r="IO13" s="544"/>
      <c r="IP13" s="544"/>
      <c r="IQ13" s="545"/>
    </row>
    <row r="14" spans="2:251" s="401" customFormat="1" ht="18" customHeight="1">
      <c r="B14" s="400"/>
      <c r="I14" s="371"/>
      <c r="J14" s="24"/>
      <c r="K14" s="402"/>
      <c r="L14" s="402"/>
      <c r="N14" s="403"/>
      <c r="O14" s="403"/>
      <c r="P14" s="404" t="s">
        <v>247</v>
      </c>
      <c r="Q14" s="546">
        <f ca="1">Q11+Q12+Q13</f>
        <v>121.9</v>
      </c>
      <c r="R14" s="547"/>
      <c r="S14" s="547"/>
      <c r="T14" s="547"/>
      <c r="U14" s="548"/>
      <c r="V14" s="546">
        <f ca="1">V11+V12+V13</f>
        <v>107.9</v>
      </c>
      <c r="W14" s="547"/>
      <c r="X14" s="547"/>
      <c r="Y14" s="547"/>
      <c r="Z14" s="548"/>
      <c r="AA14" s="540">
        <f ca="1">VLOOKUP(MAX($A:$A),$1:$1048576,AC1,FALSE)+AA12+AA13</f>
        <v>0</v>
      </c>
      <c r="AB14" s="541"/>
      <c r="AC14" s="541"/>
      <c r="AD14" s="541"/>
      <c r="AE14" s="542"/>
      <c r="AF14" s="540">
        <f ca="1">VLOOKUP(MAX($A:$A),$1:$1048576,AH1,FALSE)+AF12+AF13</f>
        <v>0</v>
      </c>
      <c r="AG14" s="541"/>
      <c r="AH14" s="541"/>
      <c r="AI14" s="541"/>
      <c r="AJ14" s="542"/>
      <c r="AK14" s="540">
        <f ca="1">VLOOKUP(MAX($A:$A),$1:$1048576,AM1,FALSE)+AK12+AK13</f>
        <v>0</v>
      </c>
      <c r="AL14" s="541"/>
      <c r="AM14" s="541"/>
      <c r="AN14" s="541"/>
      <c r="AO14" s="542"/>
      <c r="AP14" s="540">
        <f ca="1">VLOOKUP(MAX($A:$A),$1:$1048576,AR1,FALSE)+AP12+AP13</f>
        <v>0</v>
      </c>
      <c r="AQ14" s="541"/>
      <c r="AR14" s="541"/>
      <c r="AS14" s="541"/>
      <c r="AT14" s="542"/>
      <c r="AU14" s="540">
        <f ca="1">VLOOKUP(MAX($A:$A),$1:$1048576,AW1,FALSE)+AU12+AU13</f>
        <v>0</v>
      </c>
      <c r="AV14" s="541"/>
      <c r="AW14" s="541"/>
      <c r="AX14" s="541"/>
      <c r="AY14" s="542"/>
      <c r="AZ14" s="540">
        <f ca="1">VLOOKUP(MAX($A:$A),$1:$1048576,BB1,FALSE)+AZ12+AZ13</f>
        <v>0</v>
      </c>
      <c r="BA14" s="541"/>
      <c r="BB14" s="541"/>
      <c r="BC14" s="541"/>
      <c r="BD14" s="542"/>
      <c r="BE14" s="540">
        <f ca="1">VLOOKUP(MAX($A:$A),$1:$1048576,BG1,FALSE)+BE12+BE13</f>
        <v>0</v>
      </c>
      <c r="BF14" s="541"/>
      <c r="BG14" s="541"/>
      <c r="BH14" s="541"/>
      <c r="BI14" s="542"/>
      <c r="BJ14" s="540">
        <f ca="1">VLOOKUP(MAX($A:$A),$1:$1048576,BL1,FALSE)+BJ12+BJ13</f>
        <v>0</v>
      </c>
      <c r="BK14" s="541"/>
      <c r="BL14" s="541"/>
      <c r="BM14" s="541"/>
      <c r="BN14" s="542"/>
      <c r="BO14" s="540">
        <f ca="1">VLOOKUP(MAX($A:$A),$1:$1048576,BQ1,FALSE)+BO12+BO13</f>
        <v>0</v>
      </c>
      <c r="BP14" s="541"/>
      <c r="BQ14" s="541"/>
      <c r="BR14" s="541"/>
      <c r="BS14" s="542"/>
      <c r="BT14" s="540">
        <f ca="1">VLOOKUP(MAX($A:$A),$1:$1048576,BV1,FALSE)+BT12+BT13</f>
        <v>0</v>
      </c>
      <c r="BU14" s="541"/>
      <c r="BV14" s="541"/>
      <c r="BW14" s="541"/>
      <c r="BX14" s="542"/>
      <c r="BY14" s="540">
        <f ca="1">VLOOKUP(MAX($A:$A),$1:$1048576,CA1,FALSE)+BY12+BY13</f>
        <v>0</v>
      </c>
      <c r="BZ14" s="541"/>
      <c r="CA14" s="541"/>
      <c r="CB14" s="541"/>
      <c r="CC14" s="542"/>
      <c r="CD14" s="540">
        <f ca="1">VLOOKUP(MAX($A:$A),$1:$1048576,CF1,FALSE)+CD12+CD13</f>
        <v>0</v>
      </c>
      <c r="CE14" s="541"/>
      <c r="CF14" s="541"/>
      <c r="CG14" s="541"/>
      <c r="CH14" s="542"/>
      <c r="CI14" s="540">
        <f ca="1">VLOOKUP(MAX($A:$A),$1:$1048576,CK1,FALSE)+CI12+CI13</f>
        <v>0</v>
      </c>
      <c r="CJ14" s="541"/>
      <c r="CK14" s="541"/>
      <c r="CL14" s="541"/>
      <c r="CM14" s="542"/>
      <c r="CN14" s="540">
        <f ca="1">VLOOKUP(MAX($A:$A),$1:$1048576,CP1,FALSE)+CN12+CN13</f>
        <v>0</v>
      </c>
      <c r="CO14" s="541"/>
      <c r="CP14" s="541"/>
      <c r="CQ14" s="541"/>
      <c r="CR14" s="542"/>
      <c r="CS14" s="540">
        <f ca="1">VLOOKUP(MAX($A:$A),$1:$1048576,CU1,FALSE)+CS12+CS13</f>
        <v>0</v>
      </c>
      <c r="CT14" s="541"/>
      <c r="CU14" s="541"/>
      <c r="CV14" s="541"/>
      <c r="CW14" s="542"/>
      <c r="CX14" s="540">
        <f ca="1">VLOOKUP(MAX($A:$A),$1:$1048576,CZ1,FALSE)+CX12+CX13</f>
        <v>0</v>
      </c>
      <c r="CY14" s="541"/>
      <c r="CZ14" s="541"/>
      <c r="DA14" s="541"/>
      <c r="DB14" s="542"/>
      <c r="DC14" s="540">
        <f ca="1">VLOOKUP(MAX($A:$A),$1:$1048576,DE1,FALSE)+DC12+DC13</f>
        <v>0</v>
      </c>
      <c r="DD14" s="541"/>
      <c r="DE14" s="541"/>
      <c r="DF14" s="541"/>
      <c r="DG14" s="542"/>
      <c r="DH14" s="540">
        <f ca="1">VLOOKUP(MAX($A:$A),$1:$1048576,DJ1,FALSE)+DH12+DH13</f>
        <v>0</v>
      </c>
      <c r="DI14" s="541"/>
      <c r="DJ14" s="541"/>
      <c r="DK14" s="541"/>
      <c r="DL14" s="542"/>
      <c r="DM14" s="540">
        <f ca="1">VLOOKUP(MAX($A:$A),$1:$1048576,DO1,FALSE)+DM12+DM13</f>
        <v>0</v>
      </c>
      <c r="DN14" s="541"/>
      <c r="DO14" s="541"/>
      <c r="DP14" s="541"/>
      <c r="DQ14" s="542"/>
      <c r="DR14" s="540">
        <f ca="1">VLOOKUP(MAX($A:$A),$1:$1048576,DT1,FALSE)+DR12+DR13</f>
        <v>0</v>
      </c>
      <c r="DS14" s="541"/>
      <c r="DT14" s="541"/>
      <c r="DU14" s="541"/>
      <c r="DV14" s="542"/>
      <c r="DW14" s="540">
        <f ca="1">VLOOKUP(MAX($A:$A),$1:$1048576,DY1,FALSE)+DW12+DW13</f>
        <v>0</v>
      </c>
      <c r="DX14" s="541"/>
      <c r="DY14" s="541"/>
      <c r="DZ14" s="541"/>
      <c r="EA14" s="542"/>
      <c r="EB14" s="540">
        <f ca="1">VLOOKUP(MAX($A:$A),$1:$1048576,ED1,FALSE)+EB12+EB13</f>
        <v>0</v>
      </c>
      <c r="EC14" s="541"/>
      <c r="ED14" s="541"/>
      <c r="EE14" s="541"/>
      <c r="EF14" s="542"/>
      <c r="EG14" s="540">
        <f ca="1">VLOOKUP(MAX($A:$A),$1:$1048576,EI1,FALSE)+EG12+EG13</f>
        <v>0</v>
      </c>
      <c r="EH14" s="541"/>
      <c r="EI14" s="541"/>
      <c r="EJ14" s="541"/>
      <c r="EK14" s="542"/>
      <c r="EL14" s="540">
        <f ca="1">VLOOKUP(MAX($A:$A),$1:$1048576,EN1,FALSE)+EL12+EL13</f>
        <v>0</v>
      </c>
      <c r="EM14" s="541"/>
      <c r="EN14" s="541"/>
      <c r="EO14" s="541"/>
      <c r="EP14" s="542"/>
      <c r="EQ14" s="540">
        <f ca="1">VLOOKUP(MAX($A:$A),$1:$1048576,ES1,FALSE)+EQ12+EQ13</f>
        <v>0</v>
      </c>
      <c r="ER14" s="541"/>
      <c r="ES14" s="541"/>
      <c r="ET14" s="541"/>
      <c r="EU14" s="542"/>
      <c r="EV14" s="540">
        <f ca="1">VLOOKUP(MAX($A:$A),$1:$1048576,EX1,FALSE)+EV12+EV13</f>
        <v>0</v>
      </c>
      <c r="EW14" s="541"/>
      <c r="EX14" s="541"/>
      <c r="EY14" s="541"/>
      <c r="EZ14" s="542"/>
      <c r="FA14" s="540">
        <f ca="1">VLOOKUP(MAX($A:$A),$1:$1048576,FC1,FALSE)+FA12+FA13</f>
        <v>0</v>
      </c>
      <c r="FB14" s="541"/>
      <c r="FC14" s="541"/>
      <c r="FD14" s="541"/>
      <c r="FE14" s="542"/>
      <c r="FF14" s="540">
        <f ca="1">VLOOKUP(MAX($A:$A),$1:$1048576,FH1,FALSE)+FF12+FF13</f>
        <v>0</v>
      </c>
      <c r="FG14" s="541"/>
      <c r="FH14" s="541"/>
      <c r="FI14" s="541"/>
      <c r="FJ14" s="542"/>
      <c r="FK14" s="540">
        <f ca="1">VLOOKUP(MAX($A:$A),$1:$1048576,FM1,FALSE)+FK12+FK13</f>
        <v>0</v>
      </c>
      <c r="FL14" s="541"/>
      <c r="FM14" s="541"/>
      <c r="FN14" s="541"/>
      <c r="FO14" s="542"/>
      <c r="FP14" s="540">
        <f ca="1">VLOOKUP(MAX($A:$A),$1:$1048576,FR1,FALSE)+FP12+FP13</f>
        <v>0</v>
      </c>
      <c r="FQ14" s="541"/>
      <c r="FR14" s="541"/>
      <c r="FS14" s="541"/>
      <c r="FT14" s="542"/>
      <c r="FU14" s="540">
        <f ca="1">VLOOKUP(MAX($A:$A),$1:$1048576,FW1,FALSE)+FU12+FU13</f>
        <v>0</v>
      </c>
      <c r="FV14" s="541"/>
      <c r="FW14" s="541"/>
      <c r="FX14" s="541"/>
      <c r="FY14" s="542"/>
      <c r="FZ14" s="540">
        <f ca="1">VLOOKUP(MAX($A:$A),$1:$1048576,GB1,FALSE)+FZ12+FZ13</f>
        <v>0</v>
      </c>
      <c r="GA14" s="541"/>
      <c r="GB14" s="541"/>
      <c r="GC14" s="541"/>
      <c r="GD14" s="542"/>
      <c r="GE14" s="540">
        <f ca="1">VLOOKUP(MAX($A:$A),$1:$1048576,GG1,FALSE)+GE12+GE13</f>
        <v>0</v>
      </c>
      <c r="GF14" s="541"/>
      <c r="GG14" s="541"/>
      <c r="GH14" s="541"/>
      <c r="GI14" s="542"/>
      <c r="GJ14" s="540">
        <f ca="1">VLOOKUP(MAX($A:$A),$1:$1048576,GL1,FALSE)+GJ12+GJ13</f>
        <v>0</v>
      </c>
      <c r="GK14" s="541"/>
      <c r="GL14" s="541"/>
      <c r="GM14" s="541"/>
      <c r="GN14" s="542"/>
      <c r="GO14" s="540">
        <f ca="1">VLOOKUP(MAX($A:$A),$1:$1048576,GQ1,FALSE)+GO12+GO13</f>
        <v>0</v>
      </c>
      <c r="GP14" s="541"/>
      <c r="GQ14" s="541"/>
      <c r="GR14" s="541"/>
      <c r="GS14" s="542"/>
      <c r="GT14" s="540">
        <f ca="1">VLOOKUP(MAX($A:$A),$1:$1048576,GV1,FALSE)+GT12+GT13</f>
        <v>0</v>
      </c>
      <c r="GU14" s="541"/>
      <c r="GV14" s="541"/>
      <c r="GW14" s="541"/>
      <c r="GX14" s="542"/>
      <c r="GY14" s="540">
        <f ca="1">VLOOKUP(MAX($A:$A),$1:$1048576,HA1,FALSE)+GY12+GY13</f>
        <v>0</v>
      </c>
      <c r="GZ14" s="541"/>
      <c r="HA14" s="541"/>
      <c r="HB14" s="541"/>
      <c r="HC14" s="542"/>
      <c r="HD14" s="540">
        <f ca="1">VLOOKUP(MAX($A:$A),$1:$1048576,HF1,FALSE)+HD12+HD13</f>
        <v>0</v>
      </c>
      <c r="HE14" s="541"/>
      <c r="HF14" s="541"/>
      <c r="HG14" s="541"/>
      <c r="HH14" s="542"/>
      <c r="HI14" s="540">
        <f ca="1">VLOOKUP(MAX($A:$A),$1:$1048576,HK1,FALSE)+HI12+HI13</f>
        <v>0</v>
      </c>
      <c r="HJ14" s="541"/>
      <c r="HK14" s="541"/>
      <c r="HL14" s="541"/>
      <c r="HM14" s="542"/>
      <c r="HN14" s="540">
        <f ca="1">VLOOKUP(MAX($A:$A),$1:$1048576,HP1,FALSE)+HN12+HN13</f>
        <v>0</v>
      </c>
      <c r="HO14" s="541"/>
      <c r="HP14" s="541"/>
      <c r="HQ14" s="541"/>
      <c r="HR14" s="542"/>
      <c r="HS14" s="540">
        <f ca="1">VLOOKUP(MAX($A:$A),$1:$1048576,HU1,FALSE)+HS12+HS13</f>
        <v>0</v>
      </c>
      <c r="HT14" s="541"/>
      <c r="HU14" s="541"/>
      <c r="HV14" s="541"/>
      <c r="HW14" s="542"/>
      <c r="HX14" s="540">
        <f ca="1">VLOOKUP(MAX($A:$A),$1:$1048576,HZ1,FALSE)+HX12+HX13</f>
        <v>0</v>
      </c>
      <c r="HY14" s="541"/>
      <c r="HZ14" s="541"/>
      <c r="IA14" s="541"/>
      <c r="IB14" s="542"/>
      <c r="IC14" s="540">
        <f ca="1">VLOOKUP(MAX($A:$A),$1:$1048576,IE1,FALSE)+IC12+IC13</f>
        <v>0</v>
      </c>
      <c r="ID14" s="541"/>
      <c r="IE14" s="541"/>
      <c r="IF14" s="541"/>
      <c r="IG14" s="542"/>
      <c r="IH14" s="540">
        <f ca="1">VLOOKUP(MAX($A:$A),$1:$1048576,IJ1,FALSE)+IH12+IH13</f>
        <v>0</v>
      </c>
      <c r="II14" s="541"/>
      <c r="IJ14" s="541"/>
      <c r="IK14" s="541"/>
      <c r="IL14" s="542"/>
      <c r="IM14" s="540">
        <f ca="1">VLOOKUP(MAX($A:$A),$1:$1048576,IO1,FALSE)+IM12+IM13</f>
        <v>0</v>
      </c>
      <c r="IN14" s="541"/>
      <c r="IO14" s="541"/>
      <c r="IP14" s="541"/>
      <c r="IQ14" s="542"/>
    </row>
    <row r="15" spans="2:251" s="401" customFormat="1" ht="18" customHeight="1">
      <c r="B15" s="400"/>
      <c r="I15" s="405"/>
      <c r="K15" s="402"/>
      <c r="L15" s="402"/>
      <c r="N15" s="403"/>
      <c r="O15" s="403"/>
      <c r="P15" s="407" t="s">
        <v>249</v>
      </c>
      <c r="Q15" s="537" t="s">
        <v>250</v>
      </c>
      <c r="R15" s="538"/>
      <c r="S15" s="538"/>
      <c r="T15" s="538"/>
      <c r="U15" s="539"/>
      <c r="V15" s="537" t="s">
        <v>250</v>
      </c>
      <c r="W15" s="538"/>
      <c r="X15" s="538"/>
      <c r="Y15" s="538"/>
      <c r="Z15" s="539"/>
      <c r="AA15" s="537"/>
      <c r="AB15" s="538"/>
      <c r="AC15" s="538"/>
      <c r="AD15" s="538"/>
      <c r="AE15" s="539"/>
      <c r="AF15" s="537"/>
      <c r="AG15" s="538"/>
      <c r="AH15" s="538"/>
      <c r="AI15" s="538"/>
      <c r="AJ15" s="539"/>
      <c r="AK15" s="537"/>
      <c r="AL15" s="538"/>
      <c r="AM15" s="538"/>
      <c r="AN15" s="538"/>
      <c r="AO15" s="539"/>
      <c r="AP15" s="537"/>
      <c r="AQ15" s="538"/>
      <c r="AR15" s="538"/>
      <c r="AS15" s="538"/>
      <c r="AT15" s="539"/>
      <c r="AU15" s="537"/>
      <c r="AV15" s="538"/>
      <c r="AW15" s="538"/>
      <c r="AX15" s="538"/>
      <c r="AY15" s="539"/>
      <c r="AZ15" s="537"/>
      <c r="BA15" s="538"/>
      <c r="BB15" s="538"/>
      <c r="BC15" s="538"/>
      <c r="BD15" s="539"/>
      <c r="BE15" s="537"/>
      <c r="BF15" s="538"/>
      <c r="BG15" s="538"/>
      <c r="BH15" s="538"/>
      <c r="BI15" s="539"/>
      <c r="BJ15" s="537"/>
      <c r="BK15" s="538"/>
      <c r="BL15" s="538"/>
      <c r="BM15" s="538"/>
      <c r="BN15" s="539"/>
      <c r="BO15" s="537"/>
      <c r="BP15" s="538"/>
      <c r="BQ15" s="538"/>
      <c r="BR15" s="538"/>
      <c r="BS15" s="539"/>
      <c r="BT15" s="537"/>
      <c r="BU15" s="538"/>
      <c r="BV15" s="538"/>
      <c r="BW15" s="538"/>
      <c r="BX15" s="539"/>
      <c r="BY15" s="537"/>
      <c r="BZ15" s="538"/>
      <c r="CA15" s="538"/>
      <c r="CB15" s="538"/>
      <c r="CC15" s="539"/>
      <c r="CD15" s="537"/>
      <c r="CE15" s="538"/>
      <c r="CF15" s="538"/>
      <c r="CG15" s="538"/>
      <c r="CH15" s="539"/>
      <c r="CI15" s="537"/>
      <c r="CJ15" s="538"/>
      <c r="CK15" s="538"/>
      <c r="CL15" s="538"/>
      <c r="CM15" s="539"/>
      <c r="CN15" s="537"/>
      <c r="CO15" s="538"/>
      <c r="CP15" s="538"/>
      <c r="CQ15" s="538"/>
      <c r="CR15" s="539"/>
      <c r="CS15" s="537"/>
      <c r="CT15" s="538"/>
      <c r="CU15" s="538"/>
      <c r="CV15" s="538"/>
      <c r="CW15" s="539"/>
      <c r="CX15" s="537"/>
      <c r="CY15" s="538"/>
      <c r="CZ15" s="538"/>
      <c r="DA15" s="538"/>
      <c r="DB15" s="539"/>
      <c r="DC15" s="537"/>
      <c r="DD15" s="538"/>
      <c r="DE15" s="538"/>
      <c r="DF15" s="538"/>
      <c r="DG15" s="539"/>
      <c r="DH15" s="537"/>
      <c r="DI15" s="538"/>
      <c r="DJ15" s="538"/>
      <c r="DK15" s="538"/>
      <c r="DL15" s="539"/>
      <c r="DM15" s="537"/>
      <c r="DN15" s="538"/>
      <c r="DO15" s="538"/>
      <c r="DP15" s="538"/>
      <c r="DQ15" s="539"/>
      <c r="DR15" s="537"/>
      <c r="DS15" s="538"/>
      <c r="DT15" s="538"/>
      <c r="DU15" s="538"/>
      <c r="DV15" s="539"/>
      <c r="DW15" s="537"/>
      <c r="DX15" s="538"/>
      <c r="DY15" s="538"/>
      <c r="DZ15" s="538"/>
      <c r="EA15" s="539"/>
      <c r="EB15" s="537"/>
      <c r="EC15" s="538"/>
      <c r="ED15" s="538"/>
      <c r="EE15" s="538"/>
      <c r="EF15" s="539"/>
      <c r="EG15" s="537"/>
      <c r="EH15" s="538"/>
      <c r="EI15" s="538"/>
      <c r="EJ15" s="538"/>
      <c r="EK15" s="539"/>
      <c r="EL15" s="537"/>
      <c r="EM15" s="538"/>
      <c r="EN15" s="538"/>
      <c r="EO15" s="538"/>
      <c r="EP15" s="539"/>
      <c r="EQ15" s="537"/>
      <c r="ER15" s="538"/>
      <c r="ES15" s="538"/>
      <c r="ET15" s="538"/>
      <c r="EU15" s="539"/>
      <c r="EV15" s="537"/>
      <c r="EW15" s="538"/>
      <c r="EX15" s="538"/>
      <c r="EY15" s="538"/>
      <c r="EZ15" s="539"/>
      <c r="FA15" s="537"/>
      <c r="FB15" s="538"/>
      <c r="FC15" s="538"/>
      <c r="FD15" s="538"/>
      <c r="FE15" s="539"/>
      <c r="FF15" s="537"/>
      <c r="FG15" s="538"/>
      <c r="FH15" s="538"/>
      <c r="FI15" s="538"/>
      <c r="FJ15" s="539"/>
      <c r="FK15" s="537"/>
      <c r="FL15" s="538"/>
      <c r="FM15" s="538"/>
      <c r="FN15" s="538"/>
      <c r="FO15" s="539"/>
      <c r="FP15" s="537"/>
      <c r="FQ15" s="538"/>
      <c r="FR15" s="538"/>
      <c r="FS15" s="538"/>
      <c r="FT15" s="539"/>
      <c r="FU15" s="537"/>
      <c r="FV15" s="538"/>
      <c r="FW15" s="538"/>
      <c r="FX15" s="538"/>
      <c r="FY15" s="539"/>
      <c r="FZ15" s="537"/>
      <c r="GA15" s="538"/>
      <c r="GB15" s="538"/>
      <c r="GC15" s="538"/>
      <c r="GD15" s="539"/>
      <c r="GE15" s="537"/>
      <c r="GF15" s="538"/>
      <c r="GG15" s="538"/>
      <c r="GH15" s="538"/>
      <c r="GI15" s="539"/>
      <c r="GJ15" s="537"/>
      <c r="GK15" s="538"/>
      <c r="GL15" s="538"/>
      <c r="GM15" s="538"/>
      <c r="GN15" s="539"/>
      <c r="GO15" s="537"/>
      <c r="GP15" s="538"/>
      <c r="GQ15" s="538"/>
      <c r="GR15" s="538"/>
      <c r="GS15" s="539"/>
      <c r="GT15" s="537"/>
      <c r="GU15" s="538"/>
      <c r="GV15" s="538"/>
      <c r="GW15" s="538"/>
      <c r="GX15" s="539"/>
      <c r="GY15" s="537"/>
      <c r="GZ15" s="538"/>
      <c r="HA15" s="538"/>
      <c r="HB15" s="538"/>
      <c r="HC15" s="539"/>
      <c r="HD15" s="537"/>
      <c r="HE15" s="538"/>
      <c r="HF15" s="538"/>
      <c r="HG15" s="538"/>
      <c r="HH15" s="539"/>
      <c r="HI15" s="537"/>
      <c r="HJ15" s="538"/>
      <c r="HK15" s="538"/>
      <c r="HL15" s="538"/>
      <c r="HM15" s="539"/>
      <c r="HN15" s="537"/>
      <c r="HO15" s="538"/>
      <c r="HP15" s="538"/>
      <c r="HQ15" s="538"/>
      <c r="HR15" s="539"/>
      <c r="HS15" s="537"/>
      <c r="HT15" s="538"/>
      <c r="HU15" s="538"/>
      <c r="HV15" s="538"/>
      <c r="HW15" s="539"/>
      <c r="HX15" s="537"/>
      <c r="HY15" s="538"/>
      <c r="HZ15" s="538"/>
      <c r="IA15" s="538"/>
      <c r="IB15" s="539"/>
      <c r="IC15" s="537"/>
      <c r="ID15" s="538"/>
      <c r="IE15" s="538"/>
      <c r="IF15" s="538"/>
      <c r="IG15" s="539"/>
      <c r="IH15" s="537"/>
      <c r="II15" s="538"/>
      <c r="IJ15" s="538"/>
      <c r="IK15" s="538"/>
      <c r="IL15" s="539"/>
      <c r="IM15" s="537"/>
      <c r="IN15" s="538"/>
      <c r="IO15" s="538"/>
      <c r="IP15" s="538"/>
      <c r="IQ15" s="539"/>
    </row>
    <row r="16" spans="2:251" s="401" customFormat="1" ht="18" customHeight="1" thickBot="1">
      <c r="B16" s="400"/>
      <c r="K16" s="402"/>
      <c r="L16" s="402"/>
      <c r="N16" s="403"/>
      <c r="O16" s="403"/>
      <c r="P16" s="417" t="s">
        <v>251</v>
      </c>
      <c r="Q16" s="3"/>
      <c r="R16" s="1"/>
      <c r="S16" s="1"/>
      <c r="T16" s="1"/>
      <c r="U16" s="2"/>
      <c r="V16" s="3"/>
      <c r="W16" s="1"/>
      <c r="X16" s="1"/>
      <c r="Y16" s="1"/>
      <c r="Z16" s="2"/>
      <c r="AA16" s="3"/>
      <c r="AB16" s="1"/>
      <c r="AC16" s="1"/>
      <c r="AD16" s="1"/>
      <c r="AE16" s="2"/>
      <c r="AF16" s="3"/>
      <c r="AG16" s="1"/>
      <c r="AH16" s="1"/>
      <c r="AI16" s="1"/>
      <c r="AJ16" s="2"/>
      <c r="AK16" s="3"/>
      <c r="AL16" s="1"/>
      <c r="AM16" s="1"/>
      <c r="AN16" s="1"/>
      <c r="AO16" s="2"/>
      <c r="AP16" s="3"/>
      <c r="AQ16" s="1"/>
      <c r="AR16" s="1"/>
      <c r="AS16" s="1"/>
      <c r="AT16" s="2"/>
      <c r="AU16" s="3"/>
      <c r="AV16" s="1"/>
      <c r="AW16" s="1"/>
      <c r="AX16" s="1"/>
      <c r="AY16" s="2"/>
      <c r="AZ16" s="3"/>
      <c r="BA16" s="1"/>
      <c r="BB16" s="1"/>
      <c r="BC16" s="1"/>
      <c r="BD16" s="2"/>
      <c r="BE16" s="3"/>
      <c r="BF16" s="1"/>
      <c r="BG16" s="1"/>
      <c r="BH16" s="1"/>
      <c r="BI16" s="2"/>
      <c r="BJ16" s="3"/>
      <c r="BK16" s="1"/>
      <c r="BL16" s="1"/>
      <c r="BM16" s="1"/>
      <c r="BN16" s="2"/>
      <c r="BO16" s="3"/>
      <c r="BP16" s="1"/>
      <c r="BQ16" s="1"/>
      <c r="BR16" s="1"/>
      <c r="BS16" s="2"/>
      <c r="BT16" s="3"/>
      <c r="BU16" s="1"/>
      <c r="BV16" s="1"/>
      <c r="BW16" s="1"/>
      <c r="BX16" s="2"/>
      <c r="BY16" s="3"/>
      <c r="BZ16" s="1"/>
      <c r="CA16" s="1"/>
      <c r="CB16" s="1"/>
      <c r="CC16" s="2"/>
      <c r="CD16" s="3"/>
      <c r="CE16" s="1"/>
      <c r="CF16" s="1"/>
      <c r="CG16" s="1"/>
      <c r="CH16" s="2"/>
      <c r="CI16" s="3"/>
      <c r="CJ16" s="1"/>
      <c r="CK16" s="1"/>
      <c r="CL16" s="1"/>
      <c r="CM16" s="2"/>
      <c r="CN16" s="3"/>
      <c r="CO16" s="1"/>
      <c r="CP16" s="1"/>
      <c r="CQ16" s="1"/>
      <c r="CR16" s="2"/>
      <c r="CS16" s="3"/>
      <c r="CT16" s="1"/>
      <c r="CU16" s="1"/>
      <c r="CV16" s="1"/>
      <c r="CW16" s="2"/>
      <c r="CX16" s="3"/>
      <c r="CY16" s="1"/>
      <c r="CZ16" s="1"/>
      <c r="DA16" s="1"/>
      <c r="DB16" s="2"/>
      <c r="DC16" s="3"/>
      <c r="DD16" s="1"/>
      <c r="DE16" s="1"/>
      <c r="DF16" s="1"/>
      <c r="DG16" s="2"/>
      <c r="DH16" s="3"/>
      <c r="DI16" s="1"/>
      <c r="DJ16" s="1"/>
      <c r="DK16" s="1"/>
      <c r="DL16" s="2"/>
      <c r="DM16" s="3"/>
      <c r="DN16" s="1"/>
      <c r="DO16" s="1"/>
      <c r="DP16" s="1"/>
      <c r="DQ16" s="2"/>
      <c r="DR16" s="3"/>
      <c r="DS16" s="1"/>
      <c r="DT16" s="1"/>
      <c r="DU16" s="1"/>
      <c r="DV16" s="2"/>
      <c r="DW16" s="3"/>
      <c r="DX16" s="1"/>
      <c r="DY16" s="1"/>
      <c r="DZ16" s="1"/>
      <c r="EA16" s="2"/>
      <c r="EB16" s="3"/>
      <c r="EC16" s="1"/>
      <c r="ED16" s="1"/>
      <c r="EE16" s="1"/>
      <c r="EF16" s="2"/>
      <c r="EG16" s="3"/>
      <c r="EH16" s="1"/>
      <c r="EI16" s="1"/>
      <c r="EJ16" s="1"/>
      <c r="EK16" s="2"/>
      <c r="EL16" s="3"/>
      <c r="EM16" s="1"/>
      <c r="EN16" s="1"/>
      <c r="EO16" s="1"/>
      <c r="EP16" s="2"/>
      <c r="EQ16" s="3"/>
      <c r="ER16" s="1"/>
      <c r="ES16" s="1"/>
      <c r="ET16" s="1"/>
      <c r="EU16" s="2"/>
      <c r="EV16" s="3"/>
      <c r="EW16" s="1"/>
      <c r="EX16" s="1"/>
      <c r="EY16" s="1"/>
      <c r="EZ16" s="2"/>
      <c r="FA16" s="3"/>
      <c r="FB16" s="1"/>
      <c r="FC16" s="1"/>
      <c r="FD16" s="1"/>
      <c r="FE16" s="2"/>
      <c r="FF16" s="3"/>
      <c r="FG16" s="1"/>
      <c r="FH16" s="1"/>
      <c r="FI16" s="1"/>
      <c r="FJ16" s="2"/>
      <c r="FK16" s="3"/>
      <c r="FL16" s="1"/>
      <c r="FM16" s="1"/>
      <c r="FN16" s="1"/>
      <c r="FO16" s="2"/>
      <c r="FP16" s="3"/>
      <c r="FQ16" s="1"/>
      <c r="FR16" s="1"/>
      <c r="FS16" s="1"/>
      <c r="FT16" s="2"/>
      <c r="FU16" s="3"/>
      <c r="FV16" s="1"/>
      <c r="FW16" s="1"/>
      <c r="FX16" s="1"/>
      <c r="FY16" s="2"/>
      <c r="FZ16" s="3"/>
      <c r="GA16" s="1"/>
      <c r="GB16" s="1"/>
      <c r="GC16" s="1"/>
      <c r="GD16" s="2"/>
      <c r="GE16" s="3"/>
      <c r="GF16" s="1"/>
      <c r="GG16" s="1"/>
      <c r="GH16" s="1"/>
      <c r="GI16" s="2"/>
      <c r="GJ16" s="3"/>
      <c r="GK16" s="1"/>
      <c r="GL16" s="1"/>
      <c r="GM16" s="1"/>
      <c r="GN16" s="2"/>
      <c r="GO16" s="3"/>
      <c r="GP16" s="1"/>
      <c r="GQ16" s="1"/>
      <c r="GR16" s="1"/>
      <c r="GS16" s="2"/>
      <c r="GT16" s="3"/>
      <c r="GU16" s="1"/>
      <c r="GV16" s="1"/>
      <c r="GW16" s="1"/>
      <c r="GX16" s="2"/>
      <c r="GY16" s="3"/>
      <c r="GZ16" s="1"/>
      <c r="HA16" s="1"/>
      <c r="HB16" s="1"/>
      <c r="HC16" s="2"/>
      <c r="HD16" s="3"/>
      <c r="HE16" s="1"/>
      <c r="HF16" s="1"/>
      <c r="HG16" s="1"/>
      <c r="HH16" s="2"/>
      <c r="HI16" s="3"/>
      <c r="HJ16" s="1"/>
      <c r="HK16" s="1"/>
      <c r="HL16" s="1"/>
      <c r="HM16" s="2"/>
      <c r="HN16" s="3"/>
      <c r="HO16" s="1"/>
      <c r="HP16" s="1"/>
      <c r="HQ16" s="1"/>
      <c r="HR16" s="2"/>
      <c r="HS16" s="3"/>
      <c r="HT16" s="1"/>
      <c r="HU16" s="1"/>
      <c r="HV16" s="1"/>
      <c r="HW16" s="2"/>
      <c r="HX16" s="3"/>
      <c r="HY16" s="1"/>
      <c r="HZ16" s="1"/>
      <c r="IA16" s="1"/>
      <c r="IB16" s="2"/>
      <c r="IC16" s="3"/>
      <c r="ID16" s="1"/>
      <c r="IE16" s="1"/>
      <c r="IF16" s="1"/>
      <c r="IG16" s="2"/>
      <c r="IH16" s="3"/>
      <c r="II16" s="1"/>
      <c r="IJ16" s="1"/>
      <c r="IK16" s="1"/>
      <c r="IL16" s="2"/>
      <c r="IM16" s="3"/>
      <c r="IN16" s="1"/>
      <c r="IO16" s="1"/>
      <c r="IP16" s="1"/>
      <c r="IQ16" s="2"/>
    </row>
    <row r="17" spans="1:251" s="418" customFormat="1" ht="51" customHeight="1" thickBot="1">
      <c r="B17" s="419" t="s">
        <v>252</v>
      </c>
      <c r="C17" s="419" t="s">
        <v>253</v>
      </c>
      <c r="D17" s="420" t="s">
        <v>254</v>
      </c>
      <c r="E17" s="420" t="s">
        <v>255</v>
      </c>
      <c r="F17" s="419" t="s">
        <v>256</v>
      </c>
      <c r="G17" s="422" t="s">
        <v>257</v>
      </c>
      <c r="H17" s="422" t="s">
        <v>258</v>
      </c>
      <c r="I17" s="421" t="s">
        <v>259</v>
      </c>
      <c r="J17" s="423" t="s">
        <v>260</v>
      </c>
      <c r="K17" s="424" t="s">
        <v>261</v>
      </c>
      <c r="L17" s="195" t="s">
        <v>248</v>
      </c>
      <c r="M17" s="521" t="s">
        <v>102</v>
      </c>
      <c r="N17" s="423" t="s">
        <v>262</v>
      </c>
      <c r="O17" s="423" t="s">
        <v>263</v>
      </c>
      <c r="P17" s="421" t="s">
        <v>264</v>
      </c>
      <c r="Q17" s="425"/>
      <c r="R17" s="426" t="s">
        <v>180</v>
      </c>
      <c r="S17" s="427" t="s">
        <v>265</v>
      </c>
      <c r="T17" s="427" t="s">
        <v>266</v>
      </c>
      <c r="U17" s="428" t="s">
        <v>267</v>
      </c>
      <c r="V17" s="425"/>
      <c r="W17" s="426" t="s">
        <v>180</v>
      </c>
      <c r="X17" s="427" t="s">
        <v>265</v>
      </c>
      <c r="Y17" s="427" t="s">
        <v>266</v>
      </c>
      <c r="Z17" s="428" t="s">
        <v>267</v>
      </c>
      <c r="AA17" s="425"/>
      <c r="AB17" s="426" t="s">
        <v>180</v>
      </c>
      <c r="AC17" s="427" t="s">
        <v>265</v>
      </c>
      <c r="AD17" s="427" t="s">
        <v>266</v>
      </c>
      <c r="AE17" s="428" t="s">
        <v>267</v>
      </c>
      <c r="AF17" s="425"/>
      <c r="AG17" s="426" t="s">
        <v>180</v>
      </c>
      <c r="AH17" s="427" t="s">
        <v>265</v>
      </c>
      <c r="AI17" s="427" t="s">
        <v>266</v>
      </c>
      <c r="AJ17" s="428" t="s">
        <v>267</v>
      </c>
      <c r="AK17" s="425"/>
      <c r="AL17" s="426" t="s">
        <v>180</v>
      </c>
      <c r="AM17" s="427" t="s">
        <v>265</v>
      </c>
      <c r="AN17" s="427" t="s">
        <v>266</v>
      </c>
      <c r="AO17" s="428" t="s">
        <v>267</v>
      </c>
      <c r="AP17" s="425"/>
      <c r="AQ17" s="426" t="s">
        <v>180</v>
      </c>
      <c r="AR17" s="427" t="s">
        <v>265</v>
      </c>
      <c r="AS17" s="427" t="s">
        <v>266</v>
      </c>
      <c r="AT17" s="428" t="s">
        <v>267</v>
      </c>
      <c r="AU17" s="425"/>
      <c r="AV17" s="426" t="s">
        <v>180</v>
      </c>
      <c r="AW17" s="427" t="s">
        <v>265</v>
      </c>
      <c r="AX17" s="427" t="s">
        <v>268</v>
      </c>
      <c r="AY17" s="428" t="s">
        <v>267</v>
      </c>
      <c r="AZ17" s="425"/>
      <c r="BA17" s="426" t="s">
        <v>180</v>
      </c>
      <c r="BB17" s="427" t="s">
        <v>265</v>
      </c>
      <c r="BC17" s="427" t="s">
        <v>266</v>
      </c>
      <c r="BD17" s="428" t="s">
        <v>267</v>
      </c>
      <c r="BE17" s="425"/>
      <c r="BF17" s="426" t="s">
        <v>180</v>
      </c>
      <c r="BG17" s="427" t="s">
        <v>265</v>
      </c>
      <c r="BH17" s="427" t="s">
        <v>266</v>
      </c>
      <c r="BI17" s="428" t="s">
        <v>267</v>
      </c>
      <c r="BJ17" s="425"/>
      <c r="BK17" s="426" t="s">
        <v>180</v>
      </c>
      <c r="BL17" s="427" t="s">
        <v>265</v>
      </c>
      <c r="BM17" s="427" t="s">
        <v>266</v>
      </c>
      <c r="BN17" s="428" t="s">
        <v>267</v>
      </c>
      <c r="BO17" s="425"/>
      <c r="BP17" s="426" t="s">
        <v>180</v>
      </c>
      <c r="BQ17" s="427" t="s">
        <v>265</v>
      </c>
      <c r="BR17" s="427" t="s">
        <v>266</v>
      </c>
      <c r="BS17" s="428" t="s">
        <v>267</v>
      </c>
      <c r="BT17" s="425"/>
      <c r="BU17" s="426" t="s">
        <v>180</v>
      </c>
      <c r="BV17" s="427" t="s">
        <v>265</v>
      </c>
      <c r="BW17" s="427" t="s">
        <v>266</v>
      </c>
      <c r="BX17" s="428" t="s">
        <v>267</v>
      </c>
      <c r="BY17" s="425"/>
      <c r="BZ17" s="426" t="s">
        <v>180</v>
      </c>
      <c r="CA17" s="427" t="s">
        <v>265</v>
      </c>
      <c r="CB17" s="427" t="s">
        <v>266</v>
      </c>
      <c r="CC17" s="428" t="s">
        <v>267</v>
      </c>
      <c r="CD17" s="425"/>
      <c r="CE17" s="426" t="s">
        <v>180</v>
      </c>
      <c r="CF17" s="427" t="s">
        <v>265</v>
      </c>
      <c r="CG17" s="427" t="s">
        <v>266</v>
      </c>
      <c r="CH17" s="428" t="s">
        <v>267</v>
      </c>
      <c r="CI17" s="425"/>
      <c r="CJ17" s="426" t="s">
        <v>180</v>
      </c>
      <c r="CK17" s="427" t="s">
        <v>265</v>
      </c>
      <c r="CL17" s="427" t="s">
        <v>266</v>
      </c>
      <c r="CM17" s="428" t="s">
        <v>267</v>
      </c>
      <c r="CN17" s="425"/>
      <c r="CO17" s="426" t="s">
        <v>180</v>
      </c>
      <c r="CP17" s="427" t="s">
        <v>265</v>
      </c>
      <c r="CQ17" s="427" t="s">
        <v>266</v>
      </c>
      <c r="CR17" s="428" t="s">
        <v>267</v>
      </c>
      <c r="CS17" s="425"/>
      <c r="CT17" s="426" t="s">
        <v>180</v>
      </c>
      <c r="CU17" s="427" t="s">
        <v>265</v>
      </c>
      <c r="CV17" s="427" t="s">
        <v>266</v>
      </c>
      <c r="CW17" s="428" t="s">
        <v>267</v>
      </c>
      <c r="CX17" s="425"/>
      <c r="CY17" s="426" t="s">
        <v>180</v>
      </c>
      <c r="CZ17" s="427" t="s">
        <v>265</v>
      </c>
      <c r="DA17" s="427" t="s">
        <v>266</v>
      </c>
      <c r="DB17" s="428" t="s">
        <v>267</v>
      </c>
      <c r="DC17" s="425"/>
      <c r="DD17" s="426" t="s">
        <v>180</v>
      </c>
      <c r="DE17" s="427" t="s">
        <v>265</v>
      </c>
      <c r="DF17" s="427" t="s">
        <v>266</v>
      </c>
      <c r="DG17" s="428" t="s">
        <v>267</v>
      </c>
      <c r="DH17" s="425"/>
      <c r="DI17" s="426" t="s">
        <v>180</v>
      </c>
      <c r="DJ17" s="427" t="s">
        <v>265</v>
      </c>
      <c r="DK17" s="427" t="s">
        <v>266</v>
      </c>
      <c r="DL17" s="428" t="s">
        <v>267</v>
      </c>
      <c r="DM17" s="425"/>
      <c r="DN17" s="426" t="s">
        <v>180</v>
      </c>
      <c r="DO17" s="427" t="s">
        <v>265</v>
      </c>
      <c r="DP17" s="427" t="s">
        <v>266</v>
      </c>
      <c r="DQ17" s="428" t="s">
        <v>267</v>
      </c>
      <c r="DR17" s="425"/>
      <c r="DS17" s="426" t="s">
        <v>180</v>
      </c>
      <c r="DT17" s="427" t="s">
        <v>265</v>
      </c>
      <c r="DU17" s="427" t="s">
        <v>266</v>
      </c>
      <c r="DV17" s="428" t="s">
        <v>267</v>
      </c>
      <c r="DW17" s="425"/>
      <c r="DX17" s="426" t="s">
        <v>180</v>
      </c>
      <c r="DY17" s="427" t="s">
        <v>265</v>
      </c>
      <c r="DZ17" s="427" t="s">
        <v>266</v>
      </c>
      <c r="EA17" s="428" t="s">
        <v>267</v>
      </c>
      <c r="EB17" s="425"/>
      <c r="EC17" s="426" t="s">
        <v>180</v>
      </c>
      <c r="ED17" s="427" t="s">
        <v>265</v>
      </c>
      <c r="EE17" s="427" t="s">
        <v>266</v>
      </c>
      <c r="EF17" s="428" t="s">
        <v>267</v>
      </c>
      <c r="EG17" s="425"/>
      <c r="EH17" s="426" t="s">
        <v>180</v>
      </c>
      <c r="EI17" s="427" t="s">
        <v>265</v>
      </c>
      <c r="EJ17" s="427" t="s">
        <v>266</v>
      </c>
      <c r="EK17" s="428" t="s">
        <v>267</v>
      </c>
      <c r="EL17" s="425"/>
      <c r="EM17" s="426" t="s">
        <v>180</v>
      </c>
      <c r="EN17" s="427" t="s">
        <v>265</v>
      </c>
      <c r="EO17" s="427" t="s">
        <v>266</v>
      </c>
      <c r="EP17" s="428" t="s">
        <v>267</v>
      </c>
      <c r="EQ17" s="425"/>
      <c r="ER17" s="426" t="s">
        <v>180</v>
      </c>
      <c r="ES17" s="427" t="s">
        <v>265</v>
      </c>
      <c r="ET17" s="427" t="s">
        <v>266</v>
      </c>
      <c r="EU17" s="428" t="s">
        <v>267</v>
      </c>
      <c r="EV17" s="425"/>
      <c r="EW17" s="426" t="s">
        <v>180</v>
      </c>
      <c r="EX17" s="427" t="s">
        <v>265</v>
      </c>
      <c r="EY17" s="427" t="s">
        <v>266</v>
      </c>
      <c r="EZ17" s="428" t="s">
        <v>267</v>
      </c>
      <c r="FA17" s="425"/>
      <c r="FB17" s="426" t="s">
        <v>180</v>
      </c>
      <c r="FC17" s="427" t="s">
        <v>265</v>
      </c>
      <c r="FD17" s="427" t="s">
        <v>266</v>
      </c>
      <c r="FE17" s="428" t="s">
        <v>267</v>
      </c>
      <c r="FF17" s="425"/>
      <c r="FG17" s="426" t="s">
        <v>180</v>
      </c>
      <c r="FH17" s="427" t="s">
        <v>265</v>
      </c>
      <c r="FI17" s="427" t="s">
        <v>266</v>
      </c>
      <c r="FJ17" s="428" t="s">
        <v>267</v>
      </c>
      <c r="FK17" s="425"/>
      <c r="FL17" s="426" t="s">
        <v>180</v>
      </c>
      <c r="FM17" s="427" t="s">
        <v>265</v>
      </c>
      <c r="FN17" s="427" t="s">
        <v>266</v>
      </c>
      <c r="FO17" s="428" t="s">
        <v>267</v>
      </c>
      <c r="FP17" s="425"/>
      <c r="FQ17" s="426" t="s">
        <v>180</v>
      </c>
      <c r="FR17" s="427" t="s">
        <v>265</v>
      </c>
      <c r="FS17" s="427" t="s">
        <v>266</v>
      </c>
      <c r="FT17" s="428" t="s">
        <v>267</v>
      </c>
      <c r="FU17" s="425"/>
      <c r="FV17" s="426" t="s">
        <v>180</v>
      </c>
      <c r="FW17" s="427" t="s">
        <v>265</v>
      </c>
      <c r="FX17" s="427" t="s">
        <v>266</v>
      </c>
      <c r="FY17" s="428" t="s">
        <v>267</v>
      </c>
      <c r="FZ17" s="425"/>
      <c r="GA17" s="426" t="s">
        <v>180</v>
      </c>
      <c r="GB17" s="427" t="s">
        <v>265</v>
      </c>
      <c r="GC17" s="427" t="s">
        <v>266</v>
      </c>
      <c r="GD17" s="428" t="s">
        <v>267</v>
      </c>
      <c r="GE17" s="425"/>
      <c r="GF17" s="426" t="s">
        <v>180</v>
      </c>
      <c r="GG17" s="427" t="s">
        <v>265</v>
      </c>
      <c r="GH17" s="427" t="s">
        <v>266</v>
      </c>
      <c r="GI17" s="428" t="s">
        <v>267</v>
      </c>
      <c r="GJ17" s="425"/>
      <c r="GK17" s="426" t="s">
        <v>180</v>
      </c>
      <c r="GL17" s="427" t="s">
        <v>265</v>
      </c>
      <c r="GM17" s="427" t="s">
        <v>266</v>
      </c>
      <c r="GN17" s="428" t="s">
        <v>267</v>
      </c>
      <c r="GO17" s="425"/>
      <c r="GP17" s="426" t="s">
        <v>180</v>
      </c>
      <c r="GQ17" s="427" t="s">
        <v>265</v>
      </c>
      <c r="GR17" s="427" t="s">
        <v>266</v>
      </c>
      <c r="GS17" s="428" t="s">
        <v>267</v>
      </c>
      <c r="GT17" s="425"/>
      <c r="GU17" s="426" t="s">
        <v>180</v>
      </c>
      <c r="GV17" s="427" t="s">
        <v>265</v>
      </c>
      <c r="GW17" s="427" t="s">
        <v>266</v>
      </c>
      <c r="GX17" s="428" t="s">
        <v>267</v>
      </c>
      <c r="GY17" s="425"/>
      <c r="GZ17" s="426" t="s">
        <v>180</v>
      </c>
      <c r="HA17" s="427" t="s">
        <v>265</v>
      </c>
      <c r="HB17" s="427" t="s">
        <v>266</v>
      </c>
      <c r="HC17" s="428" t="s">
        <v>267</v>
      </c>
      <c r="HD17" s="425"/>
      <c r="HE17" s="426" t="s">
        <v>180</v>
      </c>
      <c r="HF17" s="427" t="s">
        <v>265</v>
      </c>
      <c r="HG17" s="427" t="s">
        <v>266</v>
      </c>
      <c r="HH17" s="428" t="s">
        <v>267</v>
      </c>
      <c r="HI17" s="425"/>
      <c r="HJ17" s="426" t="s">
        <v>180</v>
      </c>
      <c r="HK17" s="427" t="s">
        <v>265</v>
      </c>
      <c r="HL17" s="427" t="s">
        <v>266</v>
      </c>
      <c r="HM17" s="428" t="s">
        <v>267</v>
      </c>
      <c r="HN17" s="425"/>
      <c r="HO17" s="426" t="s">
        <v>180</v>
      </c>
      <c r="HP17" s="427" t="s">
        <v>265</v>
      </c>
      <c r="HQ17" s="427" t="s">
        <v>266</v>
      </c>
      <c r="HR17" s="428" t="s">
        <v>267</v>
      </c>
      <c r="HS17" s="425"/>
      <c r="HT17" s="426" t="s">
        <v>180</v>
      </c>
      <c r="HU17" s="427" t="s">
        <v>265</v>
      </c>
      <c r="HV17" s="427" t="s">
        <v>266</v>
      </c>
      <c r="HW17" s="428" t="s">
        <v>267</v>
      </c>
      <c r="HX17" s="425"/>
      <c r="HY17" s="426" t="s">
        <v>180</v>
      </c>
      <c r="HZ17" s="427" t="s">
        <v>265</v>
      </c>
      <c r="IA17" s="427" t="s">
        <v>266</v>
      </c>
      <c r="IB17" s="428" t="s">
        <v>267</v>
      </c>
      <c r="IC17" s="425"/>
      <c r="ID17" s="426" t="s">
        <v>180</v>
      </c>
      <c r="IE17" s="427" t="s">
        <v>265</v>
      </c>
      <c r="IF17" s="427" t="s">
        <v>266</v>
      </c>
      <c r="IG17" s="428" t="s">
        <v>267</v>
      </c>
      <c r="IH17" s="425"/>
      <c r="II17" s="426" t="s">
        <v>180</v>
      </c>
      <c r="IJ17" s="427" t="s">
        <v>265</v>
      </c>
      <c r="IK17" s="427" t="s">
        <v>266</v>
      </c>
      <c r="IL17" s="428" t="s">
        <v>267</v>
      </c>
      <c r="IM17" s="425"/>
      <c r="IN17" s="426" t="s">
        <v>180</v>
      </c>
      <c r="IO17" s="427" t="s">
        <v>265</v>
      </c>
      <c r="IP17" s="427" t="s">
        <v>266</v>
      </c>
      <c r="IQ17" s="428" t="s">
        <v>267</v>
      </c>
    </row>
    <row r="18" spans="1:251" s="429" customFormat="1" ht="18" customHeight="1" thickBot="1">
      <c r="B18" s="430"/>
      <c r="C18" s="431"/>
      <c r="D18" s="432"/>
      <c r="E18" s="432"/>
      <c r="F18" s="432"/>
      <c r="G18" s="432"/>
      <c r="H18" s="432"/>
      <c r="I18" s="433">
        <v>2013</v>
      </c>
      <c r="J18" s="432"/>
      <c r="K18" s="434"/>
      <c r="L18" s="522"/>
      <c r="M18" s="432"/>
      <c r="N18" s="432"/>
      <c r="O18" s="432"/>
      <c r="P18" s="432"/>
      <c r="U18" s="435"/>
      <c r="Z18" s="435"/>
      <c r="AE18" s="435"/>
      <c r="AJ18" s="435"/>
      <c r="AO18" s="435"/>
      <c r="AT18" s="435"/>
      <c r="AY18" s="435"/>
      <c r="BD18" s="435"/>
      <c r="BI18" s="435"/>
      <c r="BN18" s="435"/>
      <c r="BS18" s="435"/>
      <c r="BX18" s="435"/>
      <c r="CC18" s="435"/>
      <c r="CH18" s="435"/>
      <c r="CM18" s="435"/>
      <c r="CR18" s="435"/>
      <c r="CW18" s="435"/>
      <c r="DB18" s="435"/>
      <c r="DG18" s="435"/>
      <c r="DL18" s="435"/>
      <c r="DQ18" s="435"/>
      <c r="DV18" s="435"/>
      <c r="EA18" s="435"/>
      <c r="EF18" s="435"/>
      <c r="EK18" s="435"/>
      <c r="EP18" s="435"/>
      <c r="EU18" s="435"/>
      <c r="EZ18" s="435"/>
      <c r="FE18" s="435"/>
      <c r="FJ18" s="435"/>
      <c r="FO18" s="435"/>
      <c r="FT18" s="435"/>
      <c r="FY18" s="435"/>
      <c r="GD18" s="435"/>
      <c r="GI18" s="435"/>
      <c r="GN18" s="435"/>
      <c r="GS18" s="435"/>
      <c r="GX18" s="435"/>
      <c r="HC18" s="435"/>
      <c r="HH18" s="435"/>
      <c r="HM18" s="435"/>
      <c r="HR18" s="435"/>
      <c r="HW18" s="435"/>
      <c r="IB18" s="435"/>
      <c r="IG18" s="435"/>
      <c r="IL18" s="435"/>
      <c r="IQ18" s="435"/>
    </row>
    <row r="19" spans="1:251" s="451" customFormat="1" ht="18" customHeight="1" thickBot="1">
      <c r="A19" s="383" t="str">
        <f ca="1">IF(AND(OR(J19="",AND(P19&lt;&gt;"Validated",P19&lt;&gt;"Forecast")),OR(K19="",AND(P19&lt;&gt;"Validated",P19&lt;&gt;"Forecast"))),"",MAX(A$18:OFFSET(A19,-1,0,1,1))+1)</f>
        <v/>
      </c>
      <c r="B19" s="436"/>
      <c r="C19" s="437"/>
      <c r="D19" s="438"/>
      <c r="E19" s="438"/>
      <c r="F19" s="440"/>
      <c r="G19" s="439"/>
      <c r="H19" s="441"/>
      <c r="I19" s="442"/>
      <c r="J19" s="443"/>
      <c r="K19" s="444"/>
      <c r="L19" s="444"/>
      <c r="M19" s="445"/>
      <c r="N19" s="445"/>
      <c r="O19" s="445"/>
      <c r="P19" s="446"/>
      <c r="Q19" s="447"/>
      <c r="R19" s="448" t="str">
        <f ca="1">IF(OR(AND($J19="",$K19=""),$P19&lt;&gt;"Validated",Q19="",U19&gt;$I$2),"",IF(AND($P19="Validated",$J19&lt;&gt;"",Q19&lt;&gt;""),$J19,$K19*OFFSET(R19,-1,1,1,1)))</f>
        <v/>
      </c>
      <c r="S19" s="449">
        <f ca="1">IF(OR($C19="D",$P19&lt;&gt;"Validated",Q19="",U19&gt;$I$2,AND($J19="",$K19="")),OFFSET(S19,-1,0,1,1),IF($J19="",OFFSET(S19,-1,0,1,1)*(1+$K19),OFFSET(S19,-1,0,1,1)+$J19))</f>
        <v>0</v>
      </c>
      <c r="T19" s="439"/>
      <c r="U19" s="439"/>
      <c r="V19" s="447"/>
      <c r="W19" s="448" t="str">
        <f ca="1">IF(OR(AND($J19="",$K19=""),$P19&lt;&gt;"Validated",V19="",Z19&gt;$I$2),"",IF(AND($P19="Validated",$J19&lt;&gt;"",V19&lt;&gt;""),$J19,$K19*OFFSET(W19,-1,1,1,1)))</f>
        <v/>
      </c>
      <c r="X19" s="449">
        <f ca="1">IF(OR($C19="D",$P19&lt;&gt;"Validated",V19="",Z19&gt;$I$2,AND($J19="",$K19="")),OFFSET(X19,-1,0,1,1),IF($J19="",OFFSET(X19,-1,0,1,1)*(1+$K19),OFFSET(X19,-1,0,1,1)+$J19))</f>
        <v>0</v>
      </c>
      <c r="Y19" s="439"/>
      <c r="Z19" s="439"/>
      <c r="AA19" s="447"/>
      <c r="AB19" s="448" t="str">
        <f ca="1">IF(OR(AND($J19="",$K19=""),$P19&lt;&gt;"Validated",AA19="",AE19&gt;$I$2),"",IF(AND($P19="Validated",$J19&lt;&gt;"",AA19&lt;&gt;""),$J19,$K19*OFFSET(AB19,-1,1,1,1)))</f>
        <v/>
      </c>
      <c r="AC19" s="449">
        <f ca="1">IF(OR($C19="D",$P19&lt;&gt;"Validated",AA19="",AE19&gt;$I$2,AND($J19="",$K19="")),OFFSET(AC19,-1,0,1,1),IF($J19="",OFFSET(AC19,-1,0,1,1)*(1+$K19),OFFSET(AC19,-1,0,1,1)+$J19))</f>
        <v>0</v>
      </c>
      <c r="AD19" s="439"/>
      <c r="AE19" s="439"/>
      <c r="AF19" s="447"/>
      <c r="AG19" s="448" t="str">
        <f ca="1">IF(OR(AND($J19="",$K19=""),$P19&lt;&gt;"Validated",AF19="",AJ19&gt;$I$2),"",IF(AND($P19="Validated",$J19&lt;&gt;"",AF19&lt;&gt;""),$J19,$K19*OFFSET(AG19,-1,1,1,1)))</f>
        <v/>
      </c>
      <c r="AH19" s="449">
        <f ca="1">IF(OR($C19="D",$P19&lt;&gt;"Validated",AF19="",AJ19&gt;$I$2,AND($J19="",$K19="")),OFFSET(AH19,-1,0,1,1),IF($J19="",OFFSET(AH19,-1,0,1,1)*(1+$K19),OFFSET(AH19,-1,0,1,1)+$J19))</f>
        <v>0</v>
      </c>
      <c r="AI19" s="439"/>
      <c r="AJ19" s="439"/>
      <c r="AK19" s="447"/>
      <c r="AL19" s="448" t="str">
        <f ca="1">IF(OR(AND($J19="",$K19=""),$P19&lt;&gt;"Validated",AK19="",AO19&gt;$I$2),"",IF(AND($P19="Validated",$J19&lt;&gt;"",AK19&lt;&gt;""),$J19,$K19*OFFSET(AL19,-1,1,1,1)))</f>
        <v/>
      </c>
      <c r="AM19" s="449">
        <f ca="1">IF(OR($C19="D",$P19&lt;&gt;"Validated",AK19="",AO19&gt;$I$2,AND($J19="",$K19="")),OFFSET(AM19,-1,0,1,1),IF($J19="",OFFSET(AM19,-1,0,1,1)*(1+$K19),OFFSET(AM19,-1,0,1,1)+$J19))</f>
        <v>0</v>
      </c>
      <c r="AN19" s="439"/>
      <c r="AO19" s="439"/>
      <c r="AP19" s="447"/>
      <c r="AQ19" s="448" t="str">
        <f ca="1">IF(OR(AND($J19="",$K19=""),$P19&lt;&gt;"Validated",AP19="",AT19&gt;$I$2),"",IF(AND($P19="Validated",$J19&lt;&gt;"",AP19&lt;&gt;""),$J19,$K19*OFFSET(AQ19,-1,1,1,1)))</f>
        <v/>
      </c>
      <c r="AR19" s="449">
        <f ca="1">IF(OR($C19="D",$P19&lt;&gt;"Validated",AP19="",AT19&gt;$I$2,AND($J19="",$K19="")),OFFSET(AR19,-1,0,1,1),IF($J19="",OFFSET(AR19,-1,0,1,1)*(1+$K19),OFFSET(AR19,-1,0,1,1)+$J19))</f>
        <v>0</v>
      </c>
      <c r="AS19" s="439"/>
      <c r="AT19" s="439"/>
      <c r="AU19" s="447"/>
      <c r="AV19" s="448" t="str">
        <f ca="1">IF(OR(AND($J19="",$K19=""),$P19&lt;&gt;"Validated",AU19="",AY19&gt;$I$2),"",IF(AND($P19="Validated",$J19&lt;&gt;"",AU19&lt;&gt;""),$J19,$K19*OFFSET(AV19,-1,1,1,1)))</f>
        <v/>
      </c>
      <c r="AW19" s="449">
        <f ca="1">IF(OR($C19="D",$P19&lt;&gt;"Validated",AU19="",AY19&gt;$I$2,AND($J19="",$K19="")),OFFSET(AW19,-1,0,1,1),IF($J19="",OFFSET(AW19,-1,0,1,1)*(1+$K19),OFFSET(AW19,-1,0,1,1)+$J19))</f>
        <v>0</v>
      </c>
      <c r="AX19" s="439"/>
      <c r="AY19" s="439"/>
      <c r="AZ19" s="447"/>
      <c r="BA19" s="448" t="str">
        <f ca="1">IF(OR(AND($J19="",$K19=""),$P19&lt;&gt;"Validated",AZ19="",BD19&gt;$I$2),"",IF(AND($P19="Validated",$J19&lt;&gt;"",AZ19&lt;&gt;""),$J19,$K19*OFFSET(BA19,-1,1,1,1)))</f>
        <v/>
      </c>
      <c r="BB19" s="449">
        <f ca="1">IF(OR($C19="D",$P19&lt;&gt;"Validated",AZ19="",BD19&gt;$I$2,AND($J19="",$K19="")),OFFSET(BB19,-1,0,1,1),IF($J19="",OFFSET(BB19,-1,0,1,1)*(1+$K19),OFFSET(BB19,-1,0,1,1)+$J19))</f>
        <v>0</v>
      </c>
      <c r="BC19" s="439"/>
      <c r="BD19" s="439"/>
      <c r="BE19" s="447"/>
      <c r="BF19" s="448" t="str">
        <f ca="1">IF(OR(AND($J19="",$K19=""),$P19&lt;&gt;"Validated",BE19="",BI19&gt;$I$2),"",IF(AND($P19="Validated",$J19&lt;&gt;"",BE19&lt;&gt;""),$J19,$K19*OFFSET(BF19,-1,1,1,1)))</f>
        <v/>
      </c>
      <c r="BG19" s="449">
        <f ca="1">IF(OR($C19="D",$P19&lt;&gt;"Validated",BE19="",BI19&gt;$I$2,AND($J19="",$K19="")),OFFSET(BG19,-1,0,1,1),IF($J19="",OFFSET(BG19,-1,0,1,1)*(1+$K19),OFFSET(BG19,-1,0,1,1)+$J19))</f>
        <v>0</v>
      </c>
      <c r="BH19" s="439"/>
      <c r="BI19" s="439"/>
      <c r="BJ19" s="447"/>
      <c r="BK19" s="448" t="str">
        <f ca="1">IF(OR(AND($J19="",$K19=""),$P19&lt;&gt;"Validated",BJ19="",BN19&gt;$I$2),"",IF(AND($P19="Validated",$J19&lt;&gt;"",BJ19&lt;&gt;""),$J19,$K19*OFFSET(BK19,-1,1,1,1)))</f>
        <v/>
      </c>
      <c r="BL19" s="449">
        <f ca="1">IF(OR($C19="D",$P19&lt;&gt;"Validated",BJ19="",BN19&gt;$I$2,AND($J19="",$K19="")),OFFSET(BL19,-1,0,1,1),IF($J19="",OFFSET(BL19,-1,0,1,1)*(1+$K19),OFFSET(BL19,-1,0,1,1)+$J19))</f>
        <v>0</v>
      </c>
      <c r="BM19" s="439"/>
      <c r="BN19" s="439"/>
      <c r="BO19" s="447"/>
      <c r="BP19" s="448" t="str">
        <f ca="1">IF(OR(AND($J19="",$K19=""),$P19&lt;&gt;"Validated",BO19="",BS19&gt;$I$2),"",IF(AND($P19="Validated",$J19&lt;&gt;"",BO19&lt;&gt;""),$J19,$K19*OFFSET(BP19,-1,1,1,1)))</f>
        <v/>
      </c>
      <c r="BQ19" s="449">
        <f ca="1">IF(OR($C19="D",$P19&lt;&gt;"Validated",BO19="",BS19&gt;$I$2,AND($J19="",$K19="")),OFFSET(BQ19,-1,0,1,1),IF($J19="",OFFSET(BQ19,-1,0,1,1)*(1+$K19),OFFSET(BQ19,-1,0,1,1)+$J19))</f>
        <v>0</v>
      </c>
      <c r="BR19" s="439"/>
      <c r="BS19" s="439"/>
      <c r="BT19" s="447"/>
      <c r="BU19" s="448" t="str">
        <f ca="1">IF(OR(AND($J19="",$K19=""),$P19&lt;&gt;"Validated",BT19="",BX19&gt;$I$2),"",IF(AND($P19="Validated",$J19&lt;&gt;"",BT19&lt;&gt;""),$J19,$K19*OFFSET(BU19,-1,1,1,1)))</f>
        <v/>
      </c>
      <c r="BV19" s="449">
        <f ca="1">IF(OR($C19="D",$P19&lt;&gt;"Validated",BT19="",BX19&gt;$I$2,AND($J19="",$K19="")),OFFSET(BV19,-1,0,1,1),IF($J19="",OFFSET(BV19,-1,0,1,1)*(1+$K19),OFFSET(BV19,-1,0,1,1)+$J19))</f>
        <v>0</v>
      </c>
      <c r="BW19" s="439"/>
      <c r="BX19" s="439"/>
      <c r="BY19" s="447"/>
      <c r="BZ19" s="448" t="str">
        <f ca="1">IF(OR(AND($J19="",$K19=""),$P19&lt;&gt;"Validated",BY19="",CC19&gt;$I$2),"",IF(AND($P19="Validated",$J19&lt;&gt;"",BY19&lt;&gt;""),$J19,$K19*OFFSET(BZ19,-1,1,1,1)))</f>
        <v/>
      </c>
      <c r="CA19" s="449">
        <f ca="1">IF(OR($C19="D",$P19&lt;&gt;"Validated",BY19="",CC19&gt;$I$2,AND($J19="",$K19="")),OFFSET(CA19,-1,0,1,1),IF($J19="",OFFSET(CA19,-1,0,1,1)*(1+$K19),OFFSET(CA19,-1,0,1,1)+$J19))</f>
        <v>0</v>
      </c>
      <c r="CB19" s="439"/>
      <c r="CC19" s="439"/>
      <c r="CD19" s="447"/>
      <c r="CE19" s="448" t="str">
        <f ca="1">IF(OR(AND($J19="",$K19=""),$P19&lt;&gt;"Validated",CD19="",CH19&gt;$I$2),"",IF(AND($P19="Validated",$J19&lt;&gt;"",CD19&lt;&gt;""),$J19,$K19*OFFSET(CE19,-1,1,1,1)))</f>
        <v/>
      </c>
      <c r="CF19" s="449">
        <f ca="1">IF(OR($C19="D",$P19&lt;&gt;"Validated",CD19="",CH19&gt;$I$2,AND($J19="",$K19="")),OFFSET(CF19,-1,0,1,1),IF($J19="",OFFSET(CF19,-1,0,1,1)*(1+$K19),OFFSET(CF19,-1,0,1,1)+$J19))</f>
        <v>0</v>
      </c>
      <c r="CG19" s="439"/>
      <c r="CH19" s="439"/>
      <c r="CI19" s="447"/>
      <c r="CJ19" s="448" t="str">
        <f ca="1">IF(OR(AND($J19="",$K19=""),$P19&lt;&gt;"Validated",CI19="",CM19&gt;$I$2),"",IF(AND($P19="Validated",$J19&lt;&gt;"",CI19&lt;&gt;""),$J19,$K19*OFFSET(CJ19,-1,1,1,1)))</f>
        <v/>
      </c>
      <c r="CK19" s="449">
        <f ca="1">IF(OR($C19="D",$P19&lt;&gt;"Validated",CI19="",CM19&gt;$I$2,AND($J19="",$K19="")),OFFSET(CK19,-1,0,1,1),IF($J19="",OFFSET(CK19,-1,0,1,1)*(1+$K19),OFFSET(CK19,-1,0,1,1)+$J19))</f>
        <v>0</v>
      </c>
      <c r="CL19" s="439"/>
      <c r="CM19" s="439"/>
      <c r="CN19" s="447"/>
      <c r="CO19" s="448" t="str">
        <f ca="1">IF(OR(AND($J19="",$K19=""),$P19&lt;&gt;"Validated",CN19="",CR19&gt;$I$2),"",IF(AND($P19="Validated",$J19&lt;&gt;"",CN19&lt;&gt;""),$J19,$K19*OFFSET(CO19,-1,1,1,1)))</f>
        <v/>
      </c>
      <c r="CP19" s="449">
        <f ca="1">IF(OR($C19="D",$P19&lt;&gt;"Validated",CN19="",CR19&gt;$I$2,AND($J19="",$K19="")),OFFSET(CP19,-1,0,1,1),IF($J19="",OFFSET(CP19,-1,0,1,1)*(1+$K19),OFFSET(CP19,-1,0,1,1)+$J19))</f>
        <v>0</v>
      </c>
      <c r="CQ19" s="439"/>
      <c r="CR19" s="439"/>
      <c r="CS19" s="447"/>
      <c r="CT19" s="448" t="str">
        <f ca="1">IF(OR(AND($J19="",$K19=""),$P19&lt;&gt;"Validated",CS19="",CW19&gt;$I$2),"",IF(AND($P19="Validated",$J19&lt;&gt;"",CS19&lt;&gt;""),$J19,$K19*OFFSET(CT19,-1,1,1,1)))</f>
        <v/>
      </c>
      <c r="CU19" s="449">
        <f ca="1">IF(OR($C19="D",$P19&lt;&gt;"Validated",CS19="",CW19&gt;$I$2,AND($J19="",$K19="")),OFFSET(CU19,-1,0,1,1),IF($J19="",OFFSET(CU19,-1,0,1,1)*(1+$K19),OFFSET(CU19,-1,0,1,1)+$J19))</f>
        <v>0</v>
      </c>
      <c r="CV19" s="439"/>
      <c r="CW19" s="439"/>
      <c r="CX19" s="447"/>
      <c r="CY19" s="448" t="str">
        <f ca="1">IF(OR(AND($J19="",$K19=""),$P19&lt;&gt;"Validated",CX19="",DB19&gt;$I$2),"",IF(AND($P19="Validated",$J19&lt;&gt;"",CX19&lt;&gt;""),$J19,$K19*OFFSET(CY19,-1,1,1,1)))</f>
        <v/>
      </c>
      <c r="CZ19" s="449">
        <f ca="1">IF(OR($C19="D",$P19&lt;&gt;"Validated",CX19="",DB19&gt;$I$2,AND($J19="",$K19="")),OFFSET(CZ19,-1,0,1,1),IF($J19="",OFFSET(CZ19,-1,0,1,1)*(1+$K19),OFFSET(CZ19,-1,0,1,1)+$J19))</f>
        <v>0</v>
      </c>
      <c r="DA19" s="439"/>
      <c r="DB19" s="439"/>
      <c r="DC19" s="447"/>
      <c r="DD19" s="448" t="str">
        <f ca="1">IF(OR(AND($J19="",$K19=""),$P19&lt;&gt;"Validated",DC19="",DG19&gt;$I$2),"",IF(AND($P19="Validated",$J19&lt;&gt;"",DC19&lt;&gt;""),$J19,$K19*OFFSET(DD19,-1,1,1,1)))</f>
        <v/>
      </c>
      <c r="DE19" s="449">
        <f ca="1">IF(OR($C19="D",$P19&lt;&gt;"Validated",DC19="",DG19&gt;$I$2,AND($J19="",$K19="")),OFFSET(DE19,-1,0,1,1),IF($J19="",OFFSET(DE19,-1,0,1,1)*(1+$K19),OFFSET(DE19,-1,0,1,1)+$J19))</f>
        <v>0</v>
      </c>
      <c r="DF19" s="439"/>
      <c r="DG19" s="439"/>
      <c r="DH19" s="447"/>
      <c r="DI19" s="448" t="str">
        <f ca="1">IF(OR(AND($J19="",$K19=""),$P19&lt;&gt;"Validated",DH19="",DL19&gt;$I$2),"",IF(AND($P19="Validated",$J19&lt;&gt;"",DH19&lt;&gt;""),$J19,$K19*OFFSET(DI19,-1,1,1,1)))</f>
        <v/>
      </c>
      <c r="DJ19" s="449">
        <f ca="1">IF(OR($C19="D",$P19&lt;&gt;"Validated",DH19="",DL19&gt;$I$2,AND($J19="",$K19="")),OFFSET(DJ19,-1,0,1,1),IF($J19="",OFFSET(DJ19,-1,0,1,1)*(1+$K19),OFFSET(DJ19,-1,0,1,1)+$J19))</f>
        <v>0</v>
      </c>
      <c r="DK19" s="439"/>
      <c r="DL19" s="439"/>
      <c r="DM19" s="447"/>
      <c r="DN19" s="448" t="str">
        <f ca="1">IF(OR(AND($J19="",$K19=""),$P19&lt;&gt;"Validated",DM19="",DQ19&gt;$I$2),"",IF(AND($P19="Validated",$J19&lt;&gt;"",DM19&lt;&gt;""),$J19,$K19*OFFSET(DN19,-1,1,1,1)))</f>
        <v/>
      </c>
      <c r="DO19" s="449">
        <f ca="1">IF(OR($C19="D",$P19&lt;&gt;"Validated",DM19="",DQ19&gt;$I$2,AND($J19="",$K19="")),OFFSET(DO19,-1,0,1,1),IF($J19="",OFFSET(DO19,-1,0,1,1)*(1+$K19),OFFSET(DO19,-1,0,1,1)+$J19))</f>
        <v>0</v>
      </c>
      <c r="DP19" s="439"/>
      <c r="DQ19" s="439"/>
      <c r="DR19" s="447"/>
      <c r="DS19" s="448" t="str">
        <f ca="1">IF(OR(AND($J19="",$K19=""),$P19&lt;&gt;"Validated",DR19="",DV19&gt;$I$2),"",IF(AND($P19="Validated",$J19&lt;&gt;"",DR19&lt;&gt;""),$J19,$K19*OFFSET(DS19,-1,1,1,1)))</f>
        <v/>
      </c>
      <c r="DT19" s="449">
        <f ca="1">IF(OR($C19="D",$P19&lt;&gt;"Validated",DR19="",DV19&gt;$I$2,AND($J19="",$K19="")),OFFSET(DT19,-1,0,1,1),IF($J19="",OFFSET(DT19,-1,0,1,1)*(1+$K19),OFFSET(DT19,-1,0,1,1)+$J19))</f>
        <v>0</v>
      </c>
      <c r="DU19" s="439"/>
      <c r="DV19" s="439"/>
      <c r="DW19" s="447"/>
      <c r="DX19" s="448" t="str">
        <f ca="1">IF(OR(AND($J19="",$K19=""),$P19&lt;&gt;"Validated",DW19="",EA19&gt;$I$2),"",IF(AND($P19="Validated",$J19&lt;&gt;"",DW19&lt;&gt;""),$J19,$K19*OFFSET(DX19,-1,1,1,1)))</f>
        <v/>
      </c>
      <c r="DY19" s="449">
        <f ca="1">IF(OR($C19="D",$P19&lt;&gt;"Validated",DW19="",EA19&gt;$I$2,AND($J19="",$K19="")),OFFSET(DY19,-1,0,1,1),IF($J19="",OFFSET(DY19,-1,0,1,1)*(1+$K19),OFFSET(DY19,-1,0,1,1)+$J19))</f>
        <v>0</v>
      </c>
      <c r="DZ19" s="439"/>
      <c r="EA19" s="439"/>
      <c r="EB19" s="447"/>
      <c r="EC19" s="448" t="str">
        <f ca="1">IF(OR(AND($J19="",$K19=""),$P19&lt;&gt;"Validated",EB19="",EF19&gt;$I$2),"",IF(AND($P19="Validated",$J19&lt;&gt;"",EB19&lt;&gt;""),$J19,$K19*OFFSET(EC19,-1,1,1,1)))</f>
        <v/>
      </c>
      <c r="ED19" s="449">
        <f ca="1">IF(OR($C19="D",$P19&lt;&gt;"Validated",EB19="",EF19&gt;$I$2,AND($J19="",$K19="")),OFFSET(ED19,-1,0,1,1),IF($J19="",OFFSET(ED19,-1,0,1,1)*(1+$K19),OFFSET(ED19,-1,0,1,1)+$J19))</f>
        <v>0</v>
      </c>
      <c r="EE19" s="439"/>
      <c r="EF19" s="439"/>
      <c r="EG19" s="447"/>
      <c r="EH19" s="448" t="str">
        <f ca="1">IF(OR(AND($J19="",$K19=""),$P19&lt;&gt;"Validated",EG19="",EK19&gt;$I$2),"",IF(AND($P19="Validated",$J19&lt;&gt;"",EG19&lt;&gt;""),$J19,$K19*OFFSET(EH19,-1,1,1,1)))</f>
        <v/>
      </c>
      <c r="EI19" s="449">
        <f ca="1">IF(OR($C19="D",$P19&lt;&gt;"Validated",EG19="",EK19&gt;$I$2,AND($J19="",$K19="")),OFFSET(EI19,-1,0,1,1),IF($J19="",OFFSET(EI19,-1,0,1,1)*(1+$K19),OFFSET(EI19,-1,0,1,1)+$J19))</f>
        <v>0</v>
      </c>
      <c r="EJ19" s="439"/>
      <c r="EK19" s="439"/>
      <c r="EL19" s="447"/>
      <c r="EM19" s="448" t="str">
        <f ca="1">IF(OR(AND($J19="",$K19=""),$P19&lt;&gt;"Validated",EL19="",EP19&gt;$I$2),"",IF(AND($P19="Validated",$J19&lt;&gt;"",EL19&lt;&gt;""),$J19,$K19*OFFSET(EM19,-1,1,1,1)))</f>
        <v/>
      </c>
      <c r="EN19" s="449">
        <f ca="1">IF(OR($C19="D",$P19&lt;&gt;"Validated",EL19="",EP19&gt;$I$2,AND($J19="",$K19="")),OFFSET(EN19,-1,0,1,1),IF($J19="",OFFSET(EN19,-1,0,1,1)*(1+$K19),OFFSET(EN19,-1,0,1,1)+$J19))</f>
        <v>0</v>
      </c>
      <c r="EO19" s="439"/>
      <c r="EP19" s="439"/>
      <c r="EQ19" s="447"/>
      <c r="ER19" s="448" t="str">
        <f ca="1">IF(OR(AND($J19="",$K19=""),$P19&lt;&gt;"Validated",EQ19="",EU19&gt;$I$2),"",IF(AND($P19="Validated",$J19&lt;&gt;"",EQ19&lt;&gt;""),$J19,$K19*OFFSET(ER19,-1,1,1,1)))</f>
        <v/>
      </c>
      <c r="ES19" s="449">
        <f ca="1">IF(OR($C19="D",$P19&lt;&gt;"Validated",EQ19="",EU19&gt;$I$2,AND($J19="",$K19="")),OFFSET(ES19,-1,0,1,1),IF($J19="",OFFSET(ES19,-1,0,1,1)*(1+$K19),OFFSET(ES19,-1,0,1,1)+$J19))</f>
        <v>0</v>
      </c>
      <c r="ET19" s="439"/>
      <c r="EU19" s="439"/>
      <c r="EV19" s="447"/>
      <c r="EW19" s="448" t="str">
        <f ca="1">IF(OR(AND($J19="",$K19=""),$P19&lt;&gt;"Validated",EV19="",EZ19&gt;$I$2),"",IF(AND($P19="Validated",$J19&lt;&gt;"",EV19&lt;&gt;""),$J19,$K19*OFFSET(EW19,-1,1,1,1)))</f>
        <v/>
      </c>
      <c r="EX19" s="449">
        <f ca="1">IF(OR($C19="D",$P19&lt;&gt;"Validated",EV19="",EZ19&gt;$I$2,AND($J19="",$K19="")),OFFSET(EX19,-1,0,1,1),IF($J19="",OFFSET(EX19,-1,0,1,1)*(1+$K19),OFFSET(EX19,-1,0,1,1)+$J19))</f>
        <v>0</v>
      </c>
      <c r="EY19" s="439"/>
      <c r="EZ19" s="439"/>
      <c r="FA19" s="447"/>
      <c r="FB19" s="448" t="str">
        <f ca="1">IF(OR(AND($J19="",$K19=""),$P19&lt;&gt;"Validated",FA19="",FE19&gt;$I$2),"",IF(AND($P19="Validated",$J19&lt;&gt;"",FA19&lt;&gt;""),$J19,$K19*OFFSET(FB19,-1,1,1,1)))</f>
        <v/>
      </c>
      <c r="FC19" s="449">
        <f ca="1">IF(OR($C19="D",$P19&lt;&gt;"Validated",FA19="",FE19&gt;$I$2,AND($J19="",$K19="")),OFFSET(FC19,-1,0,1,1),IF($J19="",OFFSET(FC19,-1,0,1,1)*(1+$K19),OFFSET(FC19,-1,0,1,1)+$J19))</f>
        <v>0</v>
      </c>
      <c r="FD19" s="439"/>
      <c r="FE19" s="439"/>
      <c r="FF19" s="447"/>
      <c r="FG19" s="448" t="str">
        <f ca="1">IF(OR(AND($J19="",$K19=""),$P19&lt;&gt;"Validated",FF19="",FJ19&gt;$I$2),"",IF(AND($P19="Validated",$J19&lt;&gt;"",FF19&lt;&gt;""),$J19,$K19*OFFSET(FG19,-1,1,1,1)))</f>
        <v/>
      </c>
      <c r="FH19" s="449">
        <f ca="1">IF(OR($C19="D",$P19&lt;&gt;"Validated",FF19="",FJ19&gt;$I$2,AND($J19="",$K19="")),OFFSET(FH19,-1,0,1,1),IF($J19="",OFFSET(FH19,-1,0,1,1)*(1+$K19),OFFSET(FH19,-1,0,1,1)+$J19))</f>
        <v>0</v>
      </c>
      <c r="FI19" s="439"/>
      <c r="FJ19" s="439"/>
      <c r="FK19" s="447"/>
      <c r="FL19" s="448" t="str">
        <f ca="1">IF(OR(AND($J19="",$K19=""),$P19&lt;&gt;"Validated",FK19="",FO19&gt;$I$2),"",IF(AND($P19="Validated",$J19&lt;&gt;"",FK19&lt;&gt;""),$J19,$K19*OFFSET(FL19,-1,1,1,1)))</f>
        <v/>
      </c>
      <c r="FM19" s="449">
        <f ca="1">IF(OR($C19="D",$P19&lt;&gt;"Validated",FK19="",FO19&gt;$I$2,AND($J19="",$K19="")),OFFSET(FM19,-1,0,1,1),IF($J19="",OFFSET(FM19,-1,0,1,1)*(1+$K19),OFFSET(FM19,-1,0,1,1)+$J19))</f>
        <v>0</v>
      </c>
      <c r="FN19" s="439"/>
      <c r="FO19" s="439"/>
      <c r="FP19" s="447"/>
      <c r="FQ19" s="448" t="str">
        <f ca="1">IF(OR(AND($J19="",$K19=""),$P19&lt;&gt;"Validated",FP19="",FT19&gt;$I$2),"",IF(AND($P19="Validated",$J19&lt;&gt;"",FP19&lt;&gt;""),$J19,$K19*OFFSET(FQ19,-1,1,1,1)))</f>
        <v/>
      </c>
      <c r="FR19" s="449">
        <f ca="1">IF(OR($C19="D",$P19&lt;&gt;"Validated",FP19="",FT19&gt;$I$2,AND($J19="",$K19="")),OFFSET(FR19,-1,0,1,1),IF($J19="",OFFSET(FR19,-1,0,1,1)*(1+$K19),OFFSET(FR19,-1,0,1,1)+$J19))</f>
        <v>0</v>
      </c>
      <c r="FS19" s="439"/>
      <c r="FT19" s="439"/>
      <c r="FU19" s="447"/>
      <c r="FV19" s="448" t="str">
        <f ca="1">IF(OR(AND($J19="",$K19=""),$P19&lt;&gt;"Validated",FU19="",FY19&gt;$I$2),"",IF(AND($P19="Validated",$J19&lt;&gt;"",FU19&lt;&gt;""),$J19,$K19*OFFSET(FV19,-1,1,1,1)))</f>
        <v/>
      </c>
      <c r="FW19" s="449">
        <f ca="1">IF(OR($C19="D",$P19&lt;&gt;"Validated",FU19="",FY19&gt;$I$2,AND($J19="",$K19="")),OFFSET(FW19,-1,0,1,1),IF($J19="",OFFSET(FW19,-1,0,1,1)*(1+$K19),OFFSET(FW19,-1,0,1,1)+$J19))</f>
        <v>0</v>
      </c>
      <c r="FX19" s="439"/>
      <c r="FY19" s="439"/>
      <c r="FZ19" s="447"/>
      <c r="GA19" s="448" t="str">
        <f ca="1">IF(OR(AND($J19="",$K19=""),$P19&lt;&gt;"Validated",FZ19="",GD19&gt;$I$2),"",IF(AND($P19="Validated",$J19&lt;&gt;"",FZ19&lt;&gt;""),$J19,$K19*OFFSET(GA19,-1,1,1,1)))</f>
        <v/>
      </c>
      <c r="GB19" s="449">
        <f ca="1">IF(OR($C19="D",$P19&lt;&gt;"Validated",FZ19="",GD19&gt;$I$2,AND($J19="",$K19="")),OFFSET(GB19,-1,0,1,1),IF($J19="",OFFSET(GB19,-1,0,1,1)*(1+$K19),OFFSET(GB19,-1,0,1,1)+$J19))</f>
        <v>0</v>
      </c>
      <c r="GC19" s="439"/>
      <c r="GD19" s="439"/>
      <c r="GE19" s="447"/>
      <c r="GF19" s="448" t="str">
        <f ca="1">IF(OR(AND($J19="",$K19=""),$P19&lt;&gt;"Validated",GE19="",GI19&gt;$I$2),"",IF(AND($P19="Validated",$J19&lt;&gt;"",GE19&lt;&gt;""),$J19,$K19*OFFSET(GF19,-1,1,1,1)))</f>
        <v/>
      </c>
      <c r="GG19" s="449">
        <f ca="1">IF(OR($C19="D",$P19&lt;&gt;"Validated",GE19="",GI19&gt;$I$2,AND($J19="",$K19="")),OFFSET(GG19,-1,0,1,1),IF($J19="",OFFSET(GG19,-1,0,1,1)*(1+$K19),OFFSET(GG19,-1,0,1,1)+$J19))</f>
        <v>0</v>
      </c>
      <c r="GH19" s="439"/>
      <c r="GI19" s="439"/>
      <c r="GJ19" s="447"/>
      <c r="GK19" s="448" t="str">
        <f ca="1">IF(OR(AND($J19="",$K19=""),$P19&lt;&gt;"Validated",GJ19="",GN19&gt;$I$2),"",IF(AND($P19="Validated",$J19&lt;&gt;"",GJ19&lt;&gt;""),$J19,$K19*OFFSET(GK19,-1,1,1,1)))</f>
        <v/>
      </c>
      <c r="GL19" s="449">
        <f ca="1">IF(OR($C19="D",$P19&lt;&gt;"Validated",GJ19="",GN19&gt;$I$2,AND($J19="",$K19="")),OFFSET(GL19,-1,0,1,1),IF($J19="",OFFSET(GL19,-1,0,1,1)*(1+$K19),OFFSET(GL19,-1,0,1,1)+$J19))</f>
        <v>0</v>
      </c>
      <c r="GM19" s="439"/>
      <c r="GN19" s="439"/>
      <c r="GO19" s="447"/>
      <c r="GP19" s="448" t="str">
        <f ca="1">IF(OR(AND($J19="",$K19=""),$P19&lt;&gt;"Validated",GO19="",GS19&gt;$I$2),"",IF(AND($P19="Validated",$J19&lt;&gt;"",GO19&lt;&gt;""),$J19,$K19*OFFSET(GP19,-1,1,1,1)))</f>
        <v/>
      </c>
      <c r="GQ19" s="449">
        <f ca="1">IF(OR($C19="D",$P19&lt;&gt;"Validated",GO19="",GS19&gt;$I$2,AND($J19="",$K19="")),OFFSET(GQ19,-1,0,1,1),IF($J19="",OFFSET(GQ19,-1,0,1,1)*(1+$K19),OFFSET(GQ19,-1,0,1,1)+$J19))</f>
        <v>0</v>
      </c>
      <c r="GR19" s="439"/>
      <c r="GS19" s="439"/>
      <c r="GT19" s="447"/>
      <c r="GU19" s="448" t="str">
        <f ca="1">IF(OR(AND($J19="",$K19=""),$P19&lt;&gt;"Validated",GT19="",GX19&gt;$I$2),"",IF(AND($P19="Validated",$J19&lt;&gt;"",GT19&lt;&gt;""),$J19,$K19*OFFSET(GU19,-1,1,1,1)))</f>
        <v/>
      </c>
      <c r="GV19" s="449">
        <f ca="1">IF(OR($C19="D",$P19&lt;&gt;"Validated",GT19="",GX19&gt;$I$2,AND($J19="",$K19="")),OFFSET(GV19,-1,0,1,1),IF($J19="",OFFSET(GV19,-1,0,1,1)*(1+$K19),OFFSET(GV19,-1,0,1,1)+$J19))</f>
        <v>0</v>
      </c>
      <c r="GW19" s="439"/>
      <c r="GX19" s="439"/>
      <c r="GY19" s="447"/>
      <c r="GZ19" s="448" t="str">
        <f ca="1">IF(OR(AND($J19="",$K19=""),$P19&lt;&gt;"Validated",GY19="",HC19&gt;$I$2),"",IF(AND($P19="Validated",$J19&lt;&gt;"",GY19&lt;&gt;""),$J19,$K19*OFFSET(GZ19,-1,1,1,1)))</f>
        <v/>
      </c>
      <c r="HA19" s="449">
        <f ca="1">IF(OR($C19="D",$P19&lt;&gt;"Validated",GY19="",HC19&gt;$I$2,AND($J19="",$K19="")),OFFSET(HA19,-1,0,1,1),IF($J19="",OFFSET(HA19,-1,0,1,1)*(1+$K19),OFFSET(HA19,-1,0,1,1)+$J19))</f>
        <v>0</v>
      </c>
      <c r="HB19" s="439"/>
      <c r="HC19" s="439"/>
      <c r="HD19" s="447"/>
      <c r="HE19" s="448" t="str">
        <f ca="1">IF(OR(AND($J19="",$K19=""),$P19&lt;&gt;"Validated",HD19="",HH19&gt;$I$2),"",IF(AND($P19="Validated",$J19&lt;&gt;"",HD19&lt;&gt;""),$J19,$K19*OFFSET(HE19,-1,1,1,1)))</f>
        <v/>
      </c>
      <c r="HF19" s="449">
        <f ca="1">IF(OR($C19="D",$P19&lt;&gt;"Validated",HD19="",HH19&gt;$I$2,AND($J19="",$K19="")),OFFSET(HF19,-1,0,1,1),IF($J19="",OFFSET(HF19,-1,0,1,1)*(1+$K19),OFFSET(HF19,-1,0,1,1)+$J19))</f>
        <v>0</v>
      </c>
      <c r="HG19" s="439"/>
      <c r="HH19" s="439"/>
      <c r="HI19" s="447"/>
      <c r="HJ19" s="448" t="str">
        <f ca="1">IF(OR(AND($J19="",$K19=""),$P19&lt;&gt;"Validated",HI19="",HM19&gt;$I$2),"",IF(AND($P19="Validated",$J19&lt;&gt;"",HI19&lt;&gt;""),$J19,$K19*OFFSET(HJ19,-1,1,1,1)))</f>
        <v/>
      </c>
      <c r="HK19" s="449">
        <f ca="1">IF(OR($C19="D",$P19&lt;&gt;"Validated",HI19="",HM19&gt;$I$2,AND($J19="",$K19="")),OFFSET(HK19,-1,0,1,1),IF($J19="",OFFSET(HK19,-1,0,1,1)*(1+$K19),OFFSET(HK19,-1,0,1,1)+$J19))</f>
        <v>0</v>
      </c>
      <c r="HL19" s="439"/>
      <c r="HM19" s="439"/>
      <c r="HN19" s="447"/>
      <c r="HO19" s="448" t="str">
        <f ca="1">IF(OR(AND($J19="",$K19=""),$P19&lt;&gt;"Validated",HN19="",HR19&gt;$I$2),"",IF(AND($P19="Validated",$J19&lt;&gt;"",HN19&lt;&gt;""),$J19,$K19*OFFSET(HO19,-1,1,1,1)))</f>
        <v/>
      </c>
      <c r="HP19" s="449">
        <f ca="1">IF(OR($C19="D",$P19&lt;&gt;"Validated",HN19="",HR19&gt;$I$2,AND($J19="",$K19="")),OFFSET(HP19,-1,0,1,1),IF($J19="",OFFSET(HP19,-1,0,1,1)*(1+$K19),OFFSET(HP19,-1,0,1,1)+$J19))</f>
        <v>0</v>
      </c>
      <c r="HQ19" s="439"/>
      <c r="HR19" s="439"/>
      <c r="HS19" s="447"/>
      <c r="HT19" s="448" t="str">
        <f ca="1">IF(OR(AND($J19="",$K19=""),$P19&lt;&gt;"Validated",HS19="",HW19&gt;$I$2),"",IF(AND($P19="Validated",$J19&lt;&gt;"",HS19&lt;&gt;""),$J19,$K19*OFFSET(HT19,-1,1,1,1)))</f>
        <v/>
      </c>
      <c r="HU19" s="449">
        <f ca="1">IF(OR($C19="D",$P19&lt;&gt;"Validated",HS19="",HW19&gt;$I$2,AND($J19="",$K19="")),OFFSET(HU19,-1,0,1,1),IF($J19="",OFFSET(HU19,-1,0,1,1)*(1+$K19),OFFSET(HU19,-1,0,1,1)+$J19))</f>
        <v>0</v>
      </c>
      <c r="HV19" s="439"/>
      <c r="HW19" s="439"/>
      <c r="HX19" s="447"/>
      <c r="HY19" s="448" t="str">
        <f ca="1">IF(OR(AND($J19="",$K19=""),$P19&lt;&gt;"Validated",HX19="",IB19&gt;$I$2),"",IF(AND($P19="Validated",$J19&lt;&gt;"",HX19&lt;&gt;""),$J19,$K19*OFFSET(HY19,-1,1,1,1)))</f>
        <v/>
      </c>
      <c r="HZ19" s="449">
        <f ca="1">IF(OR($C19="D",$P19&lt;&gt;"Validated",HX19="",IB19&gt;$I$2,AND($J19="",$K19="")),OFFSET(HZ19,-1,0,1,1),IF($J19="",OFFSET(HZ19,-1,0,1,1)*(1+$K19),OFFSET(HZ19,-1,0,1,1)+$J19))</f>
        <v>0</v>
      </c>
      <c r="IA19" s="439"/>
      <c r="IB19" s="439"/>
      <c r="IC19" s="447"/>
      <c r="ID19" s="448" t="str">
        <f ca="1">IF(OR(AND($J19="",$K19=""),$P19&lt;&gt;"Validated",IC19="",IG19&gt;$I$2),"",IF(AND($P19="Validated",$J19&lt;&gt;"",IC19&lt;&gt;""),$J19,$K19*OFFSET(ID19,-1,1,1,1)))</f>
        <v/>
      </c>
      <c r="IE19" s="449">
        <f ca="1">IF(OR($C19="D",$P19&lt;&gt;"Validated",IC19="",IG19&gt;$I$2,AND($J19="",$K19="")),OFFSET(IE19,-1,0,1,1),IF($J19="",OFFSET(IE19,-1,0,1,1)*(1+$K19),OFFSET(IE19,-1,0,1,1)+$J19))</f>
        <v>0</v>
      </c>
      <c r="IF19" s="439"/>
      <c r="IG19" s="439"/>
      <c r="IH19" s="447"/>
      <c r="II19" s="448" t="str">
        <f ca="1">IF(OR(AND($J19="",$K19=""),$P19&lt;&gt;"Validated",IH19="",IL19&gt;$I$2),"",IF(AND($P19="Validated",$J19&lt;&gt;"",IH19&lt;&gt;""),$J19,$K19*OFFSET(II19,-1,1,1,1)))</f>
        <v/>
      </c>
      <c r="IJ19" s="449">
        <f ca="1">IF(OR($C19="D",$P19&lt;&gt;"Validated",IH19="",IL19&gt;$I$2,AND($J19="",$K19="")),OFFSET(IJ19,-1,0,1,1),IF($J19="",OFFSET(IJ19,-1,0,1,1)*(1+$K19),OFFSET(IJ19,-1,0,1,1)+$J19))</f>
        <v>0</v>
      </c>
      <c r="IK19" s="439"/>
      <c r="IL19" s="439"/>
      <c r="IM19" s="447"/>
      <c r="IN19" s="448" t="str">
        <f ca="1">IF(OR(AND($J19="",$K19=""),$P19&lt;&gt;"Validated",IM19="",IQ19&gt;$I$2),"",IF(AND($P19="Validated",$J19&lt;&gt;"",IM19&lt;&gt;""),$J19,$K19*OFFSET(IN19,-1,1,1,1)))</f>
        <v/>
      </c>
      <c r="IO19" s="449">
        <f ca="1">IF(OR($C19="D",$P19&lt;&gt;"Validated",IM19="",IQ19&gt;$I$2,AND($J19="",$K19="")),OFFSET(IO19,-1,0,1,1),IF($J19="",OFFSET(IO19,-1,0,1,1)*(1+$K19),OFFSET(IO19,-1,0,1,1)+$J19))</f>
        <v>0</v>
      </c>
      <c r="IP19" s="439"/>
      <c r="IQ19" s="450"/>
    </row>
    <row r="20" spans="1:251" ht="15" customHeight="1" thickBot="1">
      <c r="A20" s="383">
        <v>1</v>
      </c>
      <c r="B20" s="452" t="s">
        <v>22</v>
      </c>
      <c r="C20" s="437" t="s">
        <v>269</v>
      </c>
      <c r="D20" s="453" t="s">
        <v>219</v>
      </c>
      <c r="E20" s="453"/>
      <c r="F20" s="437" t="s">
        <v>270</v>
      </c>
      <c r="G20" s="454" t="s">
        <v>22</v>
      </c>
      <c r="H20" s="439"/>
      <c r="I20" s="455" t="s">
        <v>271</v>
      </c>
      <c r="J20" s="456">
        <v>4</v>
      </c>
      <c r="K20" s="444"/>
      <c r="L20" s="513">
        <v>450000</v>
      </c>
      <c r="M20" s="457"/>
      <c r="N20" s="526">
        <v>2.5</v>
      </c>
      <c r="O20" s="456">
        <f>J20-N20</f>
        <v>1.5</v>
      </c>
      <c r="P20" s="458" t="s">
        <v>272</v>
      </c>
      <c r="Q20" s="459" t="s">
        <v>273</v>
      </c>
      <c r="R20" s="460">
        <f>IF(OR(AND($J20="",$K20=""),$P20&lt;&gt;"Validated",Q20="",U20&gt;$I$2),"",IF(AND($P20="Validated",$J20&lt;&gt;"",Q20&lt;&gt;""),$J20,$K20*S8))</f>
        <v>4</v>
      </c>
      <c r="S20" s="461">
        <f>IF(OR($C20="D",$P20&lt;&gt;"Validated",Q20="",U20&gt;$I$2,AND($J20="",$K20="")),Q8,IF($J20="",Q8*(1+$K20),Q8+$J20))+R20</f>
        <v>114</v>
      </c>
      <c r="T20" s="462"/>
      <c r="U20" s="463">
        <v>42653</v>
      </c>
      <c r="V20" s="459" t="s">
        <v>273</v>
      </c>
      <c r="W20" s="460">
        <f>IF(OR(AND($J20="",$K20=""),$P20&lt;&gt;"Validated",V20="",Z20&gt;$I$2),"",IF(AND($P20="Validated",$J20&lt;&gt;"",V20&lt;&gt;""),$J20,$K20*X8))</f>
        <v>4</v>
      </c>
      <c r="X20" s="461">
        <f>IF(OR($C20="D",$P20&lt;&gt;"Validated",V20="",Z20&gt;$I$2,AND($J20="",$K20="")),V8,IF($J20="",V8*(1+$K20),V8+$J20))+W20</f>
        <v>102</v>
      </c>
      <c r="Y20" s="464"/>
      <c r="Z20" s="465"/>
      <c r="AA20" s="466"/>
      <c r="AB20" s="460" t="str">
        <f>IF(OR(AND($J20="",$K20=""),$P20&lt;&gt;"Validated",AA20="",AE20&gt;$I$2),"",IF(AND($P20="Validated",$J20&lt;&gt;"",AA20&lt;&gt;""),$J20,$K20*AC8))</f>
        <v/>
      </c>
      <c r="AC20" s="461">
        <f>IF(OR($C20="D",$P20&lt;&gt;"Validated",AA20="",AE20&gt;$I$2,AND($J20="",$K20="")),AA8,IF($J20="",AA8*(1+$K20),AA8+$J20))</f>
        <v>0</v>
      </c>
      <c r="AD20" s="462"/>
      <c r="AE20" s="463"/>
      <c r="AF20" s="459"/>
      <c r="AG20" s="460" t="str">
        <f>IF(OR(AND($J20="",$K20=""),$P20&lt;&gt;"Validated",AF20="",AJ20&gt;$I$2),"",IF(AND($P20="Validated",$J20&lt;&gt;"",AF20&lt;&gt;""),$J20,$K20*AH8))</f>
        <v/>
      </c>
      <c r="AH20" s="461">
        <f>IF(OR($C20="D",$P20&lt;&gt;"Validated",AF20="",AJ20&gt;$I$2,AND($J20="",$K20="")),AF8,IF($J20="",AF8*(1+$K20),AF8+$J20))</f>
        <v>0</v>
      </c>
      <c r="AI20" s="464"/>
      <c r="AJ20" s="467"/>
      <c r="AK20" s="459"/>
      <c r="AL20" s="460" t="str">
        <f>IF(OR(AND($J20="",$K20=""),$P20&lt;&gt;"Validated",AK20="",AO20&gt;$I$2),"",IF(AND($P20="Validated",$J20&lt;&gt;"",AK20&lt;&gt;""),$J20,$K20*AM8))</f>
        <v/>
      </c>
      <c r="AM20" s="461">
        <f>IF(OR($C20="D",$P20&lt;&gt;"Validated",AK20="",AO20&gt;$I$2,AND($J20="",$K20="")),AK8,IF($J20="",AK8*(1+$K20),AK8+$J20))</f>
        <v>0</v>
      </c>
      <c r="AN20" s="462"/>
      <c r="AO20" s="465"/>
      <c r="AP20" s="459"/>
      <c r="AQ20" s="460" t="str">
        <f>IF(OR(AND($J20="",$K20=""),$P20&lt;&gt;"Validated",AP20="",AT20&gt;$I$2),"",IF(AND($P20="Validated",$J20&lt;&gt;"",AP20&lt;&gt;""),$J20,$K20*AR8))</f>
        <v/>
      </c>
      <c r="AR20" s="461">
        <f>IF(OR($C20="D",$P20&lt;&gt;"Validated",AP20="",AT20&gt;$I$2,AND($J20="",$K20="")),AP8,IF($J20="",AP8*(1+$K20),AP8+$J20))</f>
        <v>0</v>
      </c>
      <c r="AS20" s="464"/>
      <c r="AT20" s="465"/>
      <c r="AU20" s="459"/>
      <c r="AV20" s="460" t="str">
        <f>IF(OR(AND($J20="",$K20=""),$P20&lt;&gt;"Validated",AU20="",AY20&gt;$I$2),"",IF(AND($P20="Validated",$J20&lt;&gt;"",AU20&lt;&gt;""),$J20,$K20*AW8))</f>
        <v/>
      </c>
      <c r="AW20" s="461">
        <f>IF(OR($C20="D",$P20&lt;&gt;"Validated",AU20="",AY20&gt;$I$2,AND($J20="",$K20="")),AU8,IF($J20="",AU8*(1+$K20),AU8+$J20))</f>
        <v>0</v>
      </c>
      <c r="AX20" s="468"/>
      <c r="AY20" s="465"/>
      <c r="AZ20" s="459"/>
      <c r="BA20" s="460" t="str">
        <f>IF(OR(AND($J20="",$K20=""),$P20&lt;&gt;"Validated",AZ20="",BD20&gt;$I$2),"",IF(AND($P20="Validated",$J20&lt;&gt;"",AZ20&lt;&gt;""),$J20,$K20*BB8))</f>
        <v/>
      </c>
      <c r="BB20" s="461">
        <f>IF(OR($C20="D",$P20&lt;&gt;"Validated",AZ20="",BD20&gt;$I$2,AND($J20="",$K20="")),AZ8,IF($J20="",AZ8*(1+$K20),AZ8+$J20))</f>
        <v>0</v>
      </c>
      <c r="BC20" s="468"/>
      <c r="BD20" s="465"/>
      <c r="BE20" s="459"/>
      <c r="BF20" s="460" t="str">
        <f>IF(OR(AND($J20="",$K20=""),$P20&lt;&gt;"Validated",BE20="",BI20&gt;$I$2),"",IF(AND($P20="Validated",$J20&lt;&gt;"",BE20&lt;&gt;""),$J20,$K20*BG8))</f>
        <v/>
      </c>
      <c r="BG20" s="461">
        <f>IF(OR($C20="D",$P20&lt;&gt;"Validated",BE20="",BI20&gt;$I$2,AND($J20="",$K20="")),BE8,IF($J20="",BE8*(1+$K20),BE8+$J20))</f>
        <v>0</v>
      </c>
      <c r="BH20" s="469"/>
      <c r="BI20" s="465"/>
      <c r="BJ20" s="459"/>
      <c r="BK20" s="460" t="str">
        <f>IF(OR(AND($J20="",$K20=""),$P20&lt;&gt;"Validated",BJ20="",BN20&gt;$I$2),"",IF(AND($P20="Validated",$J20&lt;&gt;"",BJ20&lt;&gt;""),$J20,$K20*BL8))</f>
        <v/>
      </c>
      <c r="BL20" s="461">
        <f>IF(OR($C20="D",$P20&lt;&gt;"Validated",BJ20="",BN20&gt;$I$2,AND($J20="",$K20="")),BJ8,IF($J20="",BJ8*(1+$K20),BJ8+$J20))</f>
        <v>0</v>
      </c>
      <c r="BM20" s="468"/>
      <c r="BN20" s="465"/>
      <c r="BO20" s="459"/>
      <c r="BP20" s="460" t="str">
        <f>IF(OR(AND($J20="",$K20=""),$P20&lt;&gt;"Validated",BO20="",BS20&gt;$I$2),"",IF(AND($P20="Validated",$J20&lt;&gt;"",BO20&lt;&gt;""),$J20,$K20*BQ8))</f>
        <v/>
      </c>
      <c r="BQ20" s="461">
        <f>IF(OR($C20="D",$P20&lt;&gt;"Validated",BO20="",BS20&gt;$I$2,AND($J20="",$K20="")),BO8,IF($J20="",BO8*(1+$K20),BO8+$J20))</f>
        <v>0</v>
      </c>
      <c r="BR20" s="464"/>
      <c r="BS20" s="465"/>
      <c r="BT20" s="466"/>
      <c r="BU20" s="460" t="str">
        <f>IF(OR(AND($J20="",$K20=""),$P20&lt;&gt;"Validated",BT20="",BX20&gt;$I$2),"",IF(AND($P20="Validated",$J20&lt;&gt;"",BT20&lt;&gt;""),$J20,$K20*BV8))</f>
        <v/>
      </c>
      <c r="BV20" s="461">
        <f>IF(OR($C20="D",$P20&lt;&gt;"Validated",BT20="",BX20&gt;$I$2,AND($J20="",$K20="")),BT8,IF($J20="",BT8*(1+$K20),BT8+$J20))</f>
        <v>0</v>
      </c>
      <c r="BW20" s="464"/>
      <c r="BX20" s="467"/>
      <c r="BY20" s="459"/>
      <c r="BZ20" s="460" t="str">
        <f>IF(OR(AND($J20="",$K20=""),$P20&lt;&gt;"Validated",BY20="",CC20&gt;$I$2),"",IF(AND($P20="Validated",$J20&lt;&gt;"",BY20&lt;&gt;""),$J20,$K20*CA8))</f>
        <v/>
      </c>
      <c r="CA20" s="461">
        <f>IF(OR($C20="D",$P20&lt;&gt;"Validated",BY20="",CC20&gt;$I$2,AND($J20="",$K20="")),BY8,IF($J20="",BY8*(1+$K20),BY8+$J20))</f>
        <v>0</v>
      </c>
      <c r="CB20" s="464"/>
      <c r="CC20" s="467"/>
      <c r="CD20" s="459"/>
      <c r="CE20" s="460" t="str">
        <f>IF(OR(AND($J20="",$K20=""),$P20&lt;&gt;"Validated",CD20="",CH20&gt;$I$2),"",IF(AND($P20="Validated",$J20&lt;&gt;"",CD20&lt;&gt;""),$J20,$K20*CF8))</f>
        <v/>
      </c>
      <c r="CF20" s="461">
        <f>IF(OR($C20="D",$P20&lt;&gt;"Validated",CD20="",CH20&gt;$I$2,AND($J20="",$K20="")),CD8,IF($J20="",CD8*(1+$K20),CD8+$J20))</f>
        <v>0</v>
      </c>
      <c r="CG20" s="464"/>
      <c r="CH20" s="467"/>
      <c r="CI20" s="459"/>
      <c r="CJ20" s="460" t="str">
        <f>IF(OR(AND($J20="",$K20=""),$P20&lt;&gt;"Validated",CI20="",CM20&gt;$I$2),"",IF(AND($P20="Validated",$J20&lt;&gt;"",CI20&lt;&gt;""),$J20,$K20*CK8))</f>
        <v/>
      </c>
      <c r="CK20" s="461">
        <f>IF(OR($C20="D",$P20&lt;&gt;"Validated",CI20="",CM20&gt;$I$2,AND($J20="",$K20="")),CI8,IF($J20="",CI8*(1+$K20),CI8+$J20))</f>
        <v>0</v>
      </c>
      <c r="CL20" s="464"/>
      <c r="CM20" s="467"/>
      <c r="CN20" s="459"/>
      <c r="CO20" s="460" t="str">
        <f>IF(OR(AND($J20="",$K20=""),$P20&lt;&gt;"Validated",CN20="",CR20&gt;$I$2),"",IF(AND($P20="Validated",$J20&lt;&gt;"",CN20&lt;&gt;""),$J20,$K20*CP8))</f>
        <v/>
      </c>
      <c r="CP20" s="461">
        <f>IF(OR($C20="D",$P20&lt;&gt;"Validated",CN20="",CR20&gt;$I$2,AND($J20="",$K20="")),CN8,IF($J20="",CN8*(1+$K20),CN8+$J20))</f>
        <v>0</v>
      </c>
      <c r="CQ20" s="464"/>
      <c r="CR20" s="467"/>
      <c r="CS20" s="459"/>
      <c r="CT20" s="460" t="str">
        <f>IF(OR(AND($J20="",$K20=""),$P20&lt;&gt;"Validated",CS20="",CW20&gt;$I$2),"",IF(AND($P20="Validated",$J20&lt;&gt;"",CS20&lt;&gt;""),$J20,$K20*CU8))</f>
        <v/>
      </c>
      <c r="CU20" s="461">
        <f>IF(OR($C20="D",$P20&lt;&gt;"Validated",CS20="",CW20&gt;$I$2,AND($J20="",$K20="")),CS8,IF($J20="",CS8*(1+$K20),CS8+$J20))</f>
        <v>0</v>
      </c>
      <c r="CV20" s="464"/>
      <c r="CW20" s="467"/>
      <c r="CX20" s="459"/>
      <c r="CY20" s="460" t="str">
        <f>IF(OR(AND($J20="",$K20=""),$P20&lt;&gt;"Validated",CX20="",DB20&gt;$I$2),"",IF(AND($P20="Validated",$J20&lt;&gt;"",CX20&lt;&gt;""),$J20,$K20*CZ8))</f>
        <v/>
      </c>
      <c r="CZ20" s="461">
        <f>IF(OR($C20="D",$P20&lt;&gt;"Validated",CX20="",DB20&gt;$I$2,AND($J20="",$K20="")),CX8,IF($J20="",CX8*(1+$K20),CX8+$J20))</f>
        <v>0</v>
      </c>
      <c r="DA20" s="464"/>
      <c r="DB20" s="470"/>
      <c r="DC20" s="471"/>
      <c r="DD20" s="460" t="str">
        <f>IF(OR(AND($J20="",$K20=""),$P20&lt;&gt;"Validated",DC20="",DG20&gt;$I$2),"",IF(AND($P20="Validated",$J20&lt;&gt;"",DC20&lt;&gt;""),$J20,$K20*DE8))</f>
        <v/>
      </c>
      <c r="DE20" s="461">
        <f>IF(OR($C20="D",$P20&lt;&gt;"Validated",DC20="",DG20&gt;$I$2,AND($J20="",$K20="")),DC8,IF($J20="",DC8*(1+$K20),DC8+$J20))</f>
        <v>0</v>
      </c>
      <c r="DF20" s="464"/>
      <c r="DG20" s="470"/>
      <c r="DH20" s="471"/>
      <c r="DI20" s="460" t="str">
        <f>IF(OR(AND($J20="",$K20=""),$P20&lt;&gt;"Validated",DH20="",DL20&gt;$I$2),"",IF(AND($P20="Validated",$J20&lt;&gt;"",DH20&lt;&gt;""),$J20,$K20*DJ8))</f>
        <v/>
      </c>
      <c r="DJ20" s="461">
        <f>IF(OR($C20="D",$P20&lt;&gt;"Validated",DH20="",DL20&gt;$I$2,AND($J20="",$K20="")),DH8,IF($J20="",DH8*(1+$K20),DH8+$J20))</f>
        <v>0</v>
      </c>
      <c r="DK20" s="464"/>
      <c r="DL20" s="470"/>
      <c r="DM20" s="471"/>
      <c r="DN20" s="460" t="str">
        <f>IF(OR(AND($J20="",$K20=""),$P20&lt;&gt;"Validated",DM20="",DQ20&gt;$I$2),"",IF(AND($P20="Validated",$J20&lt;&gt;"",DM20&lt;&gt;""),$J20,$K20*DO8))</f>
        <v/>
      </c>
      <c r="DO20" s="461">
        <f>IF(OR($C20="D",$P20&lt;&gt;"Validated",DM20="",DQ20&gt;$I$2,AND($J20="",$K20="")),DM8,IF($J20="",DM8*(1+$K20),DM8+$J20))</f>
        <v>0</v>
      </c>
      <c r="DP20" s="464"/>
      <c r="DQ20" s="470"/>
      <c r="DR20" s="471"/>
      <c r="DS20" s="460" t="str">
        <f>IF(OR(AND($J20="",$K20=""),$P20&lt;&gt;"Validated",DR20="",DV20&gt;$I$2),"",IF(AND($P20="Validated",$J20&lt;&gt;"",DR20&lt;&gt;""),$J20,$K20*DT8))</f>
        <v/>
      </c>
      <c r="DT20" s="461">
        <f>IF(OR($C20="D",$P20&lt;&gt;"Validated",DR20="",DV20&gt;$I$2,AND($J20="",$K20="")),DR8,IF($J20="",DR8*(1+$K20),DR8+$J20))</f>
        <v>0</v>
      </c>
      <c r="DU20" s="464"/>
      <c r="DV20" s="470"/>
      <c r="DW20" s="471"/>
      <c r="DX20" s="460" t="str">
        <f>IF(OR(AND($J20="",$K20=""),$P20&lt;&gt;"Validated",DW20="",EA20&gt;$I$2),"",IF(AND($P20="Validated",$J20&lt;&gt;"",DW20&lt;&gt;""),$J20,$K20*DY8))</f>
        <v/>
      </c>
      <c r="DY20" s="461">
        <f>IF(OR($C20="D",$P20&lt;&gt;"Validated",DW20="",EA20&gt;$I$2,AND($J20="",$K20="")),DW8,IF($J20="",DW8*(1+$K20),DW8+$J20))</f>
        <v>0</v>
      </c>
      <c r="DZ20" s="464"/>
      <c r="EA20" s="470"/>
      <c r="EB20" s="471"/>
      <c r="EC20" s="460" t="str">
        <f>IF(OR(AND($J20="",$K20=""),$P20&lt;&gt;"Validated",EB20="",EF20&gt;$I$2),"",IF(AND($P20="Validated",$J20&lt;&gt;"",EB20&lt;&gt;""),$J20,$K20*ED8))</f>
        <v/>
      </c>
      <c r="ED20" s="461">
        <f>IF(OR($C20="D",$P20&lt;&gt;"Validated",EB20="",EF20&gt;$I$2,AND($J20="",$K20="")),EB8,IF($J20="",EB8*(1+$K20),EB8+$J20))</f>
        <v>0</v>
      </c>
      <c r="EE20" s="464"/>
      <c r="EF20" s="470"/>
      <c r="EG20" s="471"/>
      <c r="EH20" s="460" t="str">
        <f>IF(OR(AND($J20="",$K20=""),$P20&lt;&gt;"Validated",EG20="",EK20&gt;$I$2),"",IF(AND($P20="Validated",$J20&lt;&gt;"",EG20&lt;&gt;""),$J20,$K20*EI8))</f>
        <v/>
      </c>
      <c r="EI20" s="461">
        <f>IF(OR($C20="D",$P20&lt;&gt;"Validated",EG20="",EK20&gt;$I$2,AND($J20="",$K20="")),EG8,IF($J20="",EG8*(1+$K20),EG8+$J20))</f>
        <v>0</v>
      </c>
      <c r="EJ20" s="464"/>
      <c r="EK20" s="470"/>
      <c r="EL20" s="471"/>
      <c r="EM20" s="460" t="str">
        <f>IF(OR(AND($J20="",$K20=""),$P20&lt;&gt;"Validated",EL20="",EP20&gt;$I$2),"",IF(AND($P20="Validated",$J20&lt;&gt;"",EL20&lt;&gt;""),$J20,$K20*EN8))</f>
        <v/>
      </c>
      <c r="EN20" s="461">
        <f>IF(OR($C20="D",$P20&lt;&gt;"Validated",EL20="",EP20&gt;$I$2,AND($J20="",$K20="")),EL8,IF($J20="",EL8*(1+$K20),EL8+$J20))</f>
        <v>0</v>
      </c>
      <c r="EO20" s="464"/>
      <c r="EP20" s="470"/>
      <c r="EQ20" s="471"/>
      <c r="ER20" s="460" t="str">
        <f>IF(OR(AND($J20="",$K20=""),$P20&lt;&gt;"Validated",EQ20="",EU20&gt;$I$2),"",IF(AND($P20="Validated",$J20&lt;&gt;"",EQ20&lt;&gt;""),$J20,$K20*ES8))</f>
        <v/>
      </c>
      <c r="ES20" s="461">
        <f>IF(OR($C20="D",$P20&lt;&gt;"Validated",EQ20="",EU20&gt;$I$2,AND($J20="",$K20="")),EQ8,IF($J20="",EQ8*(1+$K20),EQ8+$J20))</f>
        <v>0</v>
      </c>
      <c r="ET20" s="464"/>
      <c r="EU20" s="470"/>
      <c r="EV20" s="471"/>
      <c r="EW20" s="460" t="str">
        <f>IF(OR(AND($J20="",$K20=""),$P20&lt;&gt;"Validated",EV20="",EZ20&gt;$I$2),"",IF(AND($P20="Validated",$J20&lt;&gt;"",EV20&lt;&gt;""),$J20,$K20*EX8))</f>
        <v/>
      </c>
      <c r="EX20" s="461">
        <f>IF(OR($C20="D",$P20&lt;&gt;"Validated",EV20="",EZ20&gt;$I$2,AND($J20="",$K20="")),EV8,IF($J20="",EV8*(1+$K20),EV8+$J20))</f>
        <v>0</v>
      </c>
      <c r="EY20" s="464"/>
      <c r="EZ20" s="470"/>
      <c r="FA20" s="471"/>
      <c r="FB20" s="460" t="str">
        <f>IF(OR(AND($J20="",$K20=""),$P20&lt;&gt;"Validated",FA20="",FE20&gt;$I$2),"",IF(AND($P20="Validated",$J20&lt;&gt;"",FA20&lt;&gt;""),$J20,$K20*FC8))</f>
        <v/>
      </c>
      <c r="FC20" s="461">
        <f>IF(OR($C20="D",$P20&lt;&gt;"Validated",FA20="",FE20&gt;$I$2,AND($J20="",$K20="")),FA8,IF($J20="",FA8*(1+$K20),FA8+$J20))</f>
        <v>0</v>
      </c>
      <c r="FD20" s="464"/>
      <c r="FE20" s="470"/>
      <c r="FF20" s="471"/>
      <c r="FG20" s="460" t="str">
        <f>IF(OR(AND($J20="",$K20=""),$P20&lt;&gt;"Validated",FF20="",FJ20&gt;$I$2),"",IF(AND($P20="Validated",$J20&lt;&gt;"",FF20&lt;&gt;""),$J20,$K20*FH8))</f>
        <v/>
      </c>
      <c r="FH20" s="461">
        <f>IF(OR($C20="D",$P20&lt;&gt;"Validated",FF20="",FJ20&gt;$I$2,AND($J20="",$K20="")),FF8,IF($J20="",FF8*(1+$K20),FF8+$J20))</f>
        <v>0</v>
      </c>
      <c r="FI20" s="464"/>
      <c r="FJ20" s="470"/>
      <c r="FK20" s="471"/>
      <c r="FL20" s="460" t="str">
        <f>IF(OR(AND($J20="",$K20=""),$P20&lt;&gt;"Validated",FK20="",FO20&gt;$I$2),"",IF(AND($P20="Validated",$J20&lt;&gt;"",FK20&lt;&gt;""),$J20,$K20*FM8))</f>
        <v/>
      </c>
      <c r="FM20" s="461">
        <f>IF(OR($C20="D",$P20&lt;&gt;"Validated",FK20="",FO20&gt;$I$2,AND($J20="",$K20="")),FK8,IF($J20="",FK8*(1+$K20),FK8+$J20))</f>
        <v>0</v>
      </c>
      <c r="FN20" s="464"/>
      <c r="FO20" s="472"/>
      <c r="FP20" s="471"/>
      <c r="FQ20" s="460" t="str">
        <f>IF(OR(AND($J20="",$K20=""),$P20&lt;&gt;"Validated",FP20="",FT20&gt;$I$2),"",IF(AND($P20="Validated",$J20&lt;&gt;"",FP20&lt;&gt;""),$J20,$K20*FR8))</f>
        <v/>
      </c>
      <c r="FR20" s="461">
        <f>IF(OR($C20="D",$P20&lt;&gt;"Validated",FP20="",FT20&gt;$I$2,AND($J20="",$K20="")),FP8,IF($J20="",FP8*(1+$K20),FP8+$J20))</f>
        <v>0</v>
      </c>
      <c r="FS20" s="464"/>
      <c r="FT20" s="472"/>
      <c r="FU20" s="471"/>
      <c r="FV20" s="460" t="str">
        <f>IF(OR(AND($J20="",$K20=""),$P20&lt;&gt;"Validated",FU20="",FY20&gt;$I$2),"",IF(AND($P20="Validated",$J20&lt;&gt;"",FU20&lt;&gt;""),$J20,$K20*FW8))</f>
        <v/>
      </c>
      <c r="FW20" s="461">
        <f>IF(OR($C20="D",$P20&lt;&gt;"Validated",FU20="",FY20&gt;$I$2,AND($J20="",$K20="")),FU8,IF($J20="",FU8*(1+$K20),FU8+$J20))</f>
        <v>0</v>
      </c>
      <c r="FX20" s="464"/>
      <c r="FY20" s="472"/>
      <c r="FZ20" s="471"/>
      <c r="GA20" s="460" t="str">
        <f>IF(OR(AND($J20="",$K20=""),$P20&lt;&gt;"Validated",FZ20="",GD20&gt;$I$2),"",IF(AND($P20="Validated",$J20&lt;&gt;"",FZ20&lt;&gt;""),$J20,$K20*GB8))</f>
        <v/>
      </c>
      <c r="GB20" s="461">
        <f>IF(OR($C20="D",$P20&lt;&gt;"Validated",FZ20="",GD20&gt;$I$2,AND($J20="",$K20="")),FZ8,IF($J20="",FZ8*(1+$K20),FZ8+$J20))</f>
        <v>0</v>
      </c>
      <c r="GC20" s="464"/>
      <c r="GD20" s="472"/>
      <c r="GE20" s="471"/>
      <c r="GF20" s="460" t="str">
        <f>IF(OR(AND($J20="",$K20=""),$P20&lt;&gt;"Validated",GE20="",GI20&gt;$I$2),"",IF(AND($P20="Validated",$J20&lt;&gt;"",GE20&lt;&gt;""),$J20,$K20*GG8))</f>
        <v/>
      </c>
      <c r="GG20" s="461">
        <f>IF(OR($C20="D",$P20&lt;&gt;"Validated",GE20="",GI20&gt;$I$2,AND($J20="",$K20="")),GE8,IF($J20="",GE8*(1+$K20),GE8+$J20))</f>
        <v>0</v>
      </c>
      <c r="GH20" s="464"/>
      <c r="GI20" s="472"/>
      <c r="GJ20" s="471"/>
      <c r="GK20" s="460" t="str">
        <f>IF(OR(AND($J20="",$K20=""),$P20&lt;&gt;"Validated",GJ20="",GN20&gt;$I$2),"",IF(AND($P20="Validated",$J20&lt;&gt;"",GJ20&lt;&gt;""),$J20,$K20*GL8))</f>
        <v/>
      </c>
      <c r="GL20" s="461">
        <f>IF(OR($C20="D",$P20&lt;&gt;"Validated",GJ20="",GN20&gt;$I$2,AND($J20="",$K20="")),GJ8,IF($J20="",GJ8*(1+$K20),GJ8+$J20))</f>
        <v>0</v>
      </c>
      <c r="GM20" s="464"/>
      <c r="GN20" s="472"/>
      <c r="GO20" s="471"/>
      <c r="GP20" s="460" t="str">
        <f>IF(OR(AND($J20="",$K20=""),$P20&lt;&gt;"Validated",GO20="",GS20&gt;$I$2),"",IF(AND($P20="Validated",$J20&lt;&gt;"",GO20&lt;&gt;""),$J20,$K20*GQ8))</f>
        <v/>
      </c>
      <c r="GQ20" s="461">
        <f>IF(OR($C20="D",$P20&lt;&gt;"Validated",GO20="",GS20&gt;$I$2,AND($J20="",$K20="")),GO8,IF($J20="",GO8*(1+$K20),GO8+$J20))</f>
        <v>0</v>
      </c>
      <c r="GR20" s="464"/>
      <c r="GS20" s="472"/>
      <c r="GT20" s="471"/>
      <c r="GU20" s="460" t="str">
        <f>IF(OR(AND($J20="",$K20=""),$P20&lt;&gt;"Validated",GT20="",GX20&gt;$I$2),"",IF(AND($P20="Validated",$J20&lt;&gt;"",GT20&lt;&gt;""),$J20,$K20*GV8))</f>
        <v/>
      </c>
      <c r="GV20" s="461">
        <f>IF(OR($C20="D",$P20&lt;&gt;"Validated",GT20="",GX20&gt;$I$2,AND($J20="",$K20="")),GT8,IF($J20="",GT8*(1+$K20),GT8+$J20))</f>
        <v>0</v>
      </c>
      <c r="GW20" s="464"/>
      <c r="GX20" s="472"/>
      <c r="GY20" s="471"/>
      <c r="GZ20" s="460" t="str">
        <f>IF(OR(AND($J20="",$K20=""),$P20&lt;&gt;"Validated",GY20="",HC20&gt;$I$2),"",IF(AND($P20="Validated",$J20&lt;&gt;"",GY20&lt;&gt;""),$J20,$K20*HA8))</f>
        <v/>
      </c>
      <c r="HA20" s="461">
        <f>IF(OR($C20="D",$P20&lt;&gt;"Validated",GY20="",HC20&gt;$I$2,AND($J20="",$K20="")),GY8,IF($J20="",GY8*(1+$K20),GY8+$J20))</f>
        <v>0</v>
      </c>
      <c r="HB20" s="464"/>
      <c r="HC20" s="472"/>
      <c r="HD20" s="471"/>
      <c r="HE20" s="460" t="str">
        <f>IF(OR(AND($J20="",$K20=""),$P20&lt;&gt;"Validated",HD20="",HH20&gt;$I$2),"",IF(AND($P20="Validated",$J20&lt;&gt;"",HD20&lt;&gt;""),$J20,$K20*HF8))</f>
        <v/>
      </c>
      <c r="HF20" s="461">
        <f>IF(OR($C20="D",$P20&lt;&gt;"Validated",HD20="",HH20&gt;$I$2,AND($J20="",$K20="")),HD8,IF($J20="",HD8*(1+$K20),HD8+$J20))</f>
        <v>0</v>
      </c>
      <c r="HG20" s="464"/>
      <c r="HH20" s="472"/>
      <c r="HI20" s="471"/>
      <c r="HJ20" s="460" t="str">
        <f>IF(OR(AND($J20="",$K20=""),$P20&lt;&gt;"Validated",HI20="",HM20&gt;$I$2),"",IF(AND($P20="Validated",$J20&lt;&gt;"",HI20&lt;&gt;""),$J20,$K20*HK8))</f>
        <v/>
      </c>
      <c r="HK20" s="461">
        <f>IF(OR($C20="D",$P20&lt;&gt;"Validated",HI20="",HM20&gt;$I$2,AND($J20="",$K20="")),HI8,IF($J20="",HI8*(1+$K20),HI8+$J20))</f>
        <v>0</v>
      </c>
      <c r="HL20" s="464"/>
      <c r="HM20" s="472"/>
      <c r="HN20" s="471"/>
      <c r="HO20" s="460" t="str">
        <f>IF(OR(AND($J20="",$K20=""),$P20&lt;&gt;"Validated",HN20="",HR20&gt;$I$2),"",IF(AND($P20="Validated",$J20&lt;&gt;"",HN20&lt;&gt;""),$J20,$K20*HP8))</f>
        <v/>
      </c>
      <c r="HP20" s="461">
        <f>IF(OR($C20="D",$P20&lt;&gt;"Validated",HN20="",HR20&gt;$I$2,AND($J20="",$K20="")),HN8,IF($J20="",HN8*(1+$K20),HN8+$J20))</f>
        <v>0</v>
      </c>
      <c r="HQ20" s="464"/>
      <c r="HR20" s="472"/>
      <c r="HS20" s="471"/>
      <c r="HT20" s="460" t="str">
        <f>IF(OR(AND($J20="",$K20=""),$P20&lt;&gt;"Validated",HS20="",HW20&gt;$I$2),"",IF(AND($P20="Validated",$J20&lt;&gt;"",HS20&lt;&gt;""),$J20,$K20*HU8))</f>
        <v/>
      </c>
      <c r="HU20" s="461">
        <f>IF(OR($C20="D",$P20&lt;&gt;"Validated",HS20="",HW20&gt;$I$2,AND($J20="",$K20="")),HS8,IF($J20="",HS8*(1+$K20),HS8+$J20))</f>
        <v>0</v>
      </c>
      <c r="HV20" s="464"/>
      <c r="HW20" s="472"/>
      <c r="HX20" s="471"/>
      <c r="HY20" s="460" t="str">
        <f>IF(OR(AND($J20="",$K20=""),$P20&lt;&gt;"Validated",HX20="",IB20&gt;$I$2),"",IF(AND($P20="Validated",$J20&lt;&gt;"",HX20&lt;&gt;""),$J20,$K20*HZ8))</f>
        <v/>
      </c>
      <c r="HZ20" s="461">
        <f>IF(OR($C20="D",$P20&lt;&gt;"Validated",HX20="",IB20&gt;$I$2,AND($J20="",$K20="")),HX8,IF($J20="",HX8*(1+$K20),HX8+$J20))</f>
        <v>0</v>
      </c>
      <c r="IA20" s="464"/>
      <c r="IB20" s="472"/>
      <c r="IC20" s="471"/>
      <c r="ID20" s="460" t="str">
        <f>IF(OR(AND($J20="",$K20=""),$P20&lt;&gt;"Validated",IC20="",IG20&gt;$I$2),"",IF(AND($P20="Validated",$J20&lt;&gt;"",IC20&lt;&gt;""),$J20,$K20*IE8))</f>
        <v/>
      </c>
      <c r="IE20" s="461">
        <f>IF(OR($C20="D",$P20&lt;&gt;"Validated",IC20="",IG20&gt;$I$2,AND($J20="",$K20="")),IC8,IF($J20="",IC8*(1+$K20),IC8+$J20))</f>
        <v>0</v>
      </c>
      <c r="IF20" s="464"/>
      <c r="IG20" s="472"/>
      <c r="IH20" s="471"/>
      <c r="II20" s="460" t="str">
        <f>IF(OR(AND($J20="",$K20=""),$P20&lt;&gt;"Validated",IH20="",IL20&gt;$I$2),"",IF(AND($P20="Validated",$J20&lt;&gt;"",IH20&lt;&gt;""),$J20,$K20*IJ8))</f>
        <v/>
      </c>
      <c r="IJ20" s="461">
        <f>IF(OR($C20="D",$P20&lt;&gt;"Validated",IH20="",IL20&gt;$I$2,AND($J20="",$K20="")),IH8,IF($J20="",IH8*(1+$K20),IH8+$J20))</f>
        <v>0</v>
      </c>
      <c r="IK20" s="464"/>
      <c r="IL20" s="472"/>
      <c r="IM20" s="471"/>
      <c r="IN20" s="460" t="str">
        <f>IF(OR(AND($J20="",$K20=""),$P20&lt;&gt;"Validated",IM20="",IQ20&gt;$I$2),"",IF(AND($P20="Validated",$J20&lt;&gt;"",IM20&lt;&gt;""),$J20,$K20*IO8))</f>
        <v/>
      </c>
      <c r="IO20" s="461">
        <f>IF(OR($C20="D",$P20&lt;&gt;"Validated",IM20="",IQ20&gt;$I$2,AND($J20="",$K20="")),IM8,IF($J20="",IM8*(1+$K20),IM8+$J20))</f>
        <v>0</v>
      </c>
      <c r="IP20" s="464"/>
      <c r="IQ20" s="473"/>
    </row>
    <row r="21" spans="1:251" ht="15" customHeight="1" thickBot="1">
      <c r="A21" s="383">
        <f ca="1">IF(AND(OR(J21="",AND(P21&lt;&gt;"Validated",P21&lt;&gt;"Forecast")),OR(K21="",AND(P21&lt;&gt;"Validated",P21&lt;&gt;"Forecast"))),"",MAX(A$18:OFFSET(A21,-1,0,1,1))+1)</f>
        <v>2</v>
      </c>
      <c r="B21" s="436" t="s">
        <v>22</v>
      </c>
      <c r="C21" s="437" t="s">
        <v>269</v>
      </c>
      <c r="D21" s="453" t="s">
        <v>219</v>
      </c>
      <c r="E21" s="453"/>
      <c r="F21" s="437" t="s">
        <v>270</v>
      </c>
      <c r="G21" s="454" t="s">
        <v>22</v>
      </c>
      <c r="H21" s="439"/>
      <c r="I21" s="474" t="s">
        <v>274</v>
      </c>
      <c r="J21" s="475">
        <v>1.5</v>
      </c>
      <c r="K21" s="444"/>
      <c r="L21" s="513"/>
      <c r="M21" s="457"/>
      <c r="N21" s="527">
        <v>1.2</v>
      </c>
      <c r="O21" s="476">
        <f>J21-N21</f>
        <v>0.30000000000000004</v>
      </c>
      <c r="P21" s="446" t="s">
        <v>272</v>
      </c>
      <c r="Q21" s="447" t="s">
        <v>273</v>
      </c>
      <c r="R21" s="460">
        <f ca="1">IF(OR(AND($J21="",$K21=""),$P21&lt;&gt;"Validated",Q21="",U21&gt;$I$2),"",IF(AND($P21="Validated",$J21&lt;&gt;"",Q21&lt;&gt;""),$J21,$K21*OFFSET(R21,-1,1,1,1)))</f>
        <v>1.5</v>
      </c>
      <c r="S21" s="449">
        <f ca="1">IF(OR($C21="D",$P21&lt;&gt;"Validated",Q21="",U21&gt;$I$2,AND($J21="",$K21="")),OFFSET(S21,-1,0,1,1),IF($J21="",OFFSET(S21,-1,0,1,1)*(1+$K21),OFFSET(S21,-1,0,1,1)+$J21))+R21</f>
        <v>115.5</v>
      </c>
      <c r="T21" s="470"/>
      <c r="U21" s="463">
        <v>42654</v>
      </c>
      <c r="V21" s="447" t="s">
        <v>273</v>
      </c>
      <c r="W21" s="460">
        <f t="shared" ref="W21:W29" ca="1" si="0">IF(OR(AND($J21="",$K21=""),$P21&lt;&gt;"Validated",V21="",Z21&gt;$I$2),"",IF(AND($P21="Validated",$J21&lt;&gt;"",V21&lt;&gt;""),$J21,$K21*OFFSET(W21,-1,1,1,1)))</f>
        <v>1.5</v>
      </c>
      <c r="X21" s="449">
        <f ca="1">IF(OR($C21="D",$P21&lt;&gt;"Validated",V21="",Z21&gt;$I$2,AND($J21="",$K21="")),OFFSET(X21,-1,0,1,1),IF($J21="",OFFSET(X21,-1,0,1,1)*(1+$K21),OFFSET(X21,-1,0,1,1)+$J21))+W21</f>
        <v>103.5</v>
      </c>
      <c r="Y21" s="477"/>
      <c r="Z21" s="450"/>
      <c r="AA21" s="478"/>
      <c r="AB21" s="460" t="str">
        <f t="shared" ref="AB21:AB30" ca="1" si="1">IF(OR(AND($J21="",$K21=""),$P21&lt;&gt;"Validated",AA21="",AE21&gt;$I$2),"",IF(AND($P21="Validated",$J21&lt;&gt;"",AA21&lt;&gt;""),$J21,$K21*OFFSET(AB21,-1,1,1,1)))</f>
        <v/>
      </c>
      <c r="AC21" s="449">
        <f t="shared" ref="AC21:AC26" ca="1" si="2">IF(OR($C21="D",$P21&lt;&gt;"Validated",AA21="",AE21&gt;$I$2,AND($J21="",$K21="")),OFFSET(AC21,-1,0,1,1),IF($J21="",OFFSET(AC21,-1,0,1,1)*(1+$K21),OFFSET(AC21,-1,0,1,1)+$J21))</f>
        <v>0</v>
      </c>
      <c r="AD21" s="470"/>
      <c r="AE21" s="467"/>
      <c r="AF21" s="447"/>
      <c r="AG21" s="460" t="str">
        <f t="shared" ref="AG21:AG30" ca="1" si="3">IF(OR(AND($J21="",$K21=""),$P21&lt;&gt;"Validated",AF21="",AJ21&gt;$I$2),"",IF(AND($P21="Validated",$J21&lt;&gt;"",AF21&lt;&gt;""),$J21,$K21*OFFSET(AG21,-1,1,1,1)))</f>
        <v/>
      </c>
      <c r="AH21" s="449">
        <f t="shared" ref="AH21:AH26" ca="1" si="4">IF(OR($C21="D",$P21&lt;&gt;"Validated",AF21="",AJ21&gt;$I$2,AND($J21="",$K21="")),OFFSET(AH21,-1,0,1,1),IF($J21="",OFFSET(AH21,-1,0,1,1)*(1+$K21),OFFSET(AH21,-1,0,1,1)+$J21))</f>
        <v>0</v>
      </c>
      <c r="AI21" s="477"/>
      <c r="AJ21" s="467"/>
      <c r="AK21" s="447"/>
      <c r="AL21" s="460" t="str">
        <f t="shared" ref="AL21:AL30" ca="1" si="5">IF(OR(AND($J21="",$K21=""),$P21&lt;&gt;"Validated",AK21="",AO21&gt;$I$2),"",IF(AND($P21="Validated",$J21&lt;&gt;"",AK21&lt;&gt;""),$J21,$K21*OFFSET(AL21,-1,1,1,1)))</f>
        <v/>
      </c>
      <c r="AM21" s="449">
        <f t="shared" ref="AM21:AM26" ca="1" si="6">IF(OR($C21="D",$P21&lt;&gt;"Validated",AK21="",AO21&gt;$I$2,AND($J21="",$K21="")),OFFSET(AM21,-1,0,1,1),IF($J21="",OFFSET(AM21,-1,0,1,1)*(1+$K21),OFFSET(AM21,-1,0,1,1)+$J21))</f>
        <v>0</v>
      </c>
      <c r="AN21" s="470"/>
      <c r="AO21" s="450"/>
      <c r="AP21" s="447"/>
      <c r="AQ21" s="460" t="str">
        <f t="shared" ref="AQ21:AQ30" ca="1" si="7">IF(OR(AND($J21="",$K21=""),$P21&lt;&gt;"Validated",AP21="",AT21&gt;$I$2),"",IF(AND($P21="Validated",$J21&lt;&gt;"",AP21&lt;&gt;""),$J21,$K21*OFFSET(AQ21,-1,1,1,1)))</f>
        <v/>
      </c>
      <c r="AR21" s="449">
        <f t="shared" ref="AR21:AR26" ca="1" si="8">IF(OR($C21="D",$P21&lt;&gt;"Validated",AP21="",AT21&gt;$I$2,AND($J21="",$K21="")),OFFSET(AR21,-1,0,1,1),IF($J21="",OFFSET(AR21,-1,0,1,1)*(1+$K21),OFFSET(AR21,-1,0,1,1)+$J21))</f>
        <v>0</v>
      </c>
      <c r="AS21" s="477"/>
      <c r="AT21" s="450"/>
      <c r="AU21" s="447"/>
      <c r="AV21" s="460" t="str">
        <f t="shared" ref="AV21:AV30" ca="1" si="9">IF(OR(AND($J21="",$K21=""),$P21&lt;&gt;"Validated",AU21="",AY21&gt;$I$2),"",IF(AND($P21="Validated",$J21&lt;&gt;"",AU21&lt;&gt;""),$J21,$K21*OFFSET(AV21,-1,1,1,1)))</f>
        <v/>
      </c>
      <c r="AW21" s="449">
        <f t="shared" ref="AW21:AW26" ca="1" si="10">IF(OR($C21="D",$P21&lt;&gt;"Validated",AU21="",AY21&gt;$I$2,AND($J21="",$K21="")),OFFSET(AW21,-1,0,1,1),IF($J21="",OFFSET(AW21,-1,0,1,1)*(1+$K21),OFFSET(AW21,-1,0,1,1)+$J21))</f>
        <v>0</v>
      </c>
      <c r="AX21" s="439"/>
      <c r="AY21" s="450"/>
      <c r="AZ21" s="447"/>
      <c r="BA21" s="460" t="str">
        <f t="shared" ref="BA21:BA30" ca="1" si="11">IF(OR(AND($J21="",$K21=""),$P21&lt;&gt;"Validated",AZ21="",BD21&gt;$I$2),"",IF(AND($P21="Validated",$J21&lt;&gt;"",AZ21&lt;&gt;""),$J21,$K21*OFFSET(BA21,-1,1,1,1)))</f>
        <v/>
      </c>
      <c r="BB21" s="449">
        <f t="shared" ref="BB21:BB26" ca="1" si="12">IF(OR($C21="D",$P21&lt;&gt;"Validated",AZ21="",BD21&gt;$I$2,AND($J21="",$K21="")),OFFSET(BB21,-1,0,1,1),IF($J21="",OFFSET(BB21,-1,0,1,1)*(1+$K21),OFFSET(BB21,-1,0,1,1)+$J21))</f>
        <v>0</v>
      </c>
      <c r="BC21" s="439"/>
      <c r="BD21" s="450"/>
      <c r="BE21" s="447"/>
      <c r="BF21" s="460" t="str">
        <f t="shared" ref="BF21:BF30" ca="1" si="13">IF(OR(AND($J21="",$K21=""),$P21&lt;&gt;"Validated",BE21="",BI21&gt;$I$2),"",IF(AND($P21="Validated",$J21&lt;&gt;"",BE21&lt;&gt;""),$J21,$K21*OFFSET(BF21,-1,1,1,1)))</f>
        <v/>
      </c>
      <c r="BG21" s="449">
        <f t="shared" ref="BG21:BG26" ca="1" si="14">IF(OR($C21="D",$P21&lt;&gt;"Validated",BE21="",BI21&gt;$I$2,AND($J21="",$K21="")),OFFSET(BG21,-1,0,1,1),IF($J21="",OFFSET(BG21,-1,0,1,1)*(1+$K21),OFFSET(BG21,-1,0,1,1)+$J21))</f>
        <v>0</v>
      </c>
      <c r="BH21" s="439"/>
      <c r="BI21" s="450"/>
      <c r="BJ21" s="447"/>
      <c r="BK21" s="460" t="str">
        <f t="shared" ref="BK21:BK30" ca="1" si="15">IF(OR(AND($J21="",$K21=""),$P21&lt;&gt;"Validated",BJ21="",BN21&gt;$I$2),"",IF(AND($P21="Validated",$J21&lt;&gt;"",BJ21&lt;&gt;""),$J21,$K21*OFFSET(BK21,-1,1,1,1)))</f>
        <v/>
      </c>
      <c r="BL21" s="449">
        <f t="shared" ref="BL21:BL26" ca="1" si="16">IF(OR($C21="D",$P21&lt;&gt;"Validated",BJ21="",BN21&gt;$I$2,AND($J21="",$K21="")),OFFSET(BL21,-1,0,1,1),IF($J21="",OFFSET(BL21,-1,0,1,1)*(1+$K21),OFFSET(BL21,-1,0,1,1)+$J21))</f>
        <v>0</v>
      </c>
      <c r="BM21" s="439"/>
      <c r="BN21" s="450"/>
      <c r="BO21" s="447"/>
      <c r="BP21" s="460" t="str">
        <f t="shared" ref="BP21:BP30" ca="1" si="17">IF(OR(AND($J21="",$K21=""),$P21&lt;&gt;"Validated",BO21="",BS21&gt;$I$2),"",IF(AND($P21="Validated",$J21&lt;&gt;"",BO21&lt;&gt;""),$J21,$K21*OFFSET(BP21,-1,1,1,1)))</f>
        <v/>
      </c>
      <c r="BQ21" s="449">
        <f t="shared" ref="BQ21:BQ26" ca="1" si="18">IF(OR($C21="D",$P21&lt;&gt;"Validated",BO21="",BS21&gt;$I$2,AND($J21="",$K21="")),OFFSET(BQ21,-1,0,1,1),IF($J21="",OFFSET(BQ21,-1,0,1,1)*(1+$K21),OFFSET(BQ21,-1,0,1,1)+$J21))</f>
        <v>0</v>
      </c>
      <c r="BR21" s="477"/>
      <c r="BS21" s="450"/>
      <c r="BT21" s="478"/>
      <c r="BU21" s="460" t="str">
        <f t="shared" ref="BU21:BU30" ca="1" si="19">IF(OR(AND($J21="",$K21=""),$P21&lt;&gt;"Validated",BT21="",BX21&gt;$I$2),"",IF(AND($P21="Validated",$J21&lt;&gt;"",BT21&lt;&gt;""),$J21,$K21*OFFSET(BU21,-1,1,1,1)))</f>
        <v/>
      </c>
      <c r="BV21" s="449">
        <f t="shared" ref="BV21:BV26" ca="1" si="20">IF(OR($C21="D",$P21&lt;&gt;"Validated",BT21="",BX21&gt;$I$2,AND($J21="",$K21="")),OFFSET(BV21,-1,0,1,1),IF($J21="",OFFSET(BV21,-1,0,1,1)*(1+$K21),OFFSET(BV21,-1,0,1,1)+$J21))</f>
        <v>0</v>
      </c>
      <c r="BW21" s="477"/>
      <c r="BX21" s="467"/>
      <c r="BY21" s="447"/>
      <c r="BZ21" s="460" t="str">
        <f t="shared" ref="BZ21:BZ30" ca="1" si="21">IF(OR(AND($J21="",$K21=""),$P21&lt;&gt;"Validated",BY21="",CC21&gt;$I$2),"",IF(AND($P21="Validated",$J21&lt;&gt;"",BY21&lt;&gt;""),$J21,$K21*OFFSET(BZ21,-1,1,1,1)))</f>
        <v/>
      </c>
      <c r="CA21" s="449">
        <f t="shared" ref="CA21:CA26" ca="1" si="22">IF(OR($C21="D",$P21&lt;&gt;"Validated",BY21="",CC21&gt;$I$2,AND($J21="",$K21="")),OFFSET(CA21,-1,0,1,1),IF($J21="",OFFSET(CA21,-1,0,1,1)*(1+$K21),OFFSET(CA21,-1,0,1,1)+$J21))</f>
        <v>0</v>
      </c>
      <c r="CB21" s="477"/>
      <c r="CC21" s="467"/>
      <c r="CD21" s="447"/>
      <c r="CE21" s="460" t="str">
        <f t="shared" ref="CE21:CE30" ca="1" si="23">IF(OR(AND($J21="",$K21=""),$P21&lt;&gt;"Validated",CD21="",CH21&gt;$I$2),"",IF(AND($P21="Validated",$J21&lt;&gt;"",CD21&lt;&gt;""),$J21,$K21*OFFSET(CE21,-1,1,1,1)))</f>
        <v/>
      </c>
      <c r="CF21" s="449">
        <f t="shared" ref="CF21:CF26" ca="1" si="24">IF(OR($C21="D",$P21&lt;&gt;"Validated",CD21="",CH21&gt;$I$2,AND($J21="",$K21="")),OFFSET(CF21,-1,0,1,1),IF($J21="",OFFSET(CF21,-1,0,1,1)*(1+$K21),OFFSET(CF21,-1,0,1,1)+$J21))</f>
        <v>0</v>
      </c>
      <c r="CG21" s="477"/>
      <c r="CH21" s="467"/>
      <c r="CI21" s="447"/>
      <c r="CJ21" s="460" t="str">
        <f t="shared" ref="CJ21:CJ30" ca="1" si="25">IF(OR(AND($J21="",$K21=""),$P21&lt;&gt;"Validated",CI21="",CM21&gt;$I$2),"",IF(AND($P21="Validated",$J21&lt;&gt;"",CI21&lt;&gt;""),$J21,$K21*OFFSET(CJ21,-1,1,1,1)))</f>
        <v/>
      </c>
      <c r="CK21" s="449">
        <f t="shared" ref="CK21:CK26" ca="1" si="26">IF(OR($C21="D",$P21&lt;&gt;"Validated",CI21="",CM21&gt;$I$2,AND($J21="",$K21="")),OFFSET(CK21,-1,0,1,1),IF($J21="",OFFSET(CK21,-1,0,1,1)*(1+$K21),OFFSET(CK21,-1,0,1,1)+$J21))</f>
        <v>0</v>
      </c>
      <c r="CL21" s="477"/>
      <c r="CM21" s="467"/>
      <c r="CN21" s="447"/>
      <c r="CO21" s="460" t="str">
        <f t="shared" ref="CO21:CO30" ca="1" si="27">IF(OR(AND($J21="",$K21=""),$P21&lt;&gt;"Validated",CN21="",CR21&gt;$I$2),"",IF(AND($P21="Validated",$J21&lt;&gt;"",CN21&lt;&gt;""),$J21,$K21*OFFSET(CO21,-1,1,1,1)))</f>
        <v/>
      </c>
      <c r="CP21" s="449">
        <f t="shared" ref="CP21:CP26" ca="1" si="28">IF(OR($C21="D",$P21&lt;&gt;"Validated",CN21="",CR21&gt;$I$2,AND($J21="",$K21="")),OFFSET(CP21,-1,0,1,1),IF($J21="",OFFSET(CP21,-1,0,1,1)*(1+$K21),OFFSET(CP21,-1,0,1,1)+$J21))</f>
        <v>0</v>
      </c>
      <c r="CQ21" s="477"/>
      <c r="CR21" s="467"/>
      <c r="CS21" s="447"/>
      <c r="CT21" s="460" t="str">
        <f t="shared" ref="CT21:CT30" ca="1" si="29">IF(OR(AND($J21="",$K21=""),$P21&lt;&gt;"Validated",CS21="",CW21&gt;$I$2),"",IF(AND($P21="Validated",$J21&lt;&gt;"",CS21&lt;&gt;""),$J21,$K21*OFFSET(CT21,-1,1,1,1)))</f>
        <v/>
      </c>
      <c r="CU21" s="449">
        <f t="shared" ref="CU21:CU26" ca="1" si="30">IF(OR($C21="D",$P21&lt;&gt;"Validated",CS21="",CW21&gt;$I$2,AND($J21="",$K21="")),OFFSET(CU21,-1,0,1,1),IF($J21="",OFFSET(CU21,-1,0,1,1)*(1+$K21),OFFSET(CU21,-1,0,1,1)+$J21))</f>
        <v>0</v>
      </c>
      <c r="CV21" s="477"/>
      <c r="CW21" s="467"/>
      <c r="CX21" s="447"/>
      <c r="CY21" s="460" t="str">
        <f t="shared" ref="CY21:CY30" ca="1" si="31">IF(OR(AND($J21="",$K21=""),$P21&lt;&gt;"Validated",CX21="",DB21&gt;$I$2),"",IF(AND($P21="Validated",$J21&lt;&gt;"",CX21&lt;&gt;""),$J21,$K21*OFFSET(CY21,-1,1,1,1)))</f>
        <v/>
      </c>
      <c r="CZ21" s="449">
        <f t="shared" ref="CZ21:CZ26" ca="1" si="32">IF(OR($C21="D",$P21&lt;&gt;"Validated",CX21="",DB21&gt;$I$2,AND($J21="",$K21="")),OFFSET(CZ21,-1,0,1,1),IF($J21="",OFFSET(CZ21,-1,0,1,1)*(1+$K21),OFFSET(CZ21,-1,0,1,1)+$J21))</f>
        <v>0</v>
      </c>
      <c r="DA21" s="477"/>
      <c r="DB21" s="470"/>
      <c r="DC21" s="471"/>
      <c r="DD21" s="460" t="str">
        <f t="shared" ref="DD21:DD30" ca="1" si="33">IF(OR(AND($J21="",$K21=""),$P21&lt;&gt;"Validated",DC21="",DG21&gt;$I$2),"",IF(AND($P21="Validated",$J21&lt;&gt;"",DC21&lt;&gt;""),$J21,$K21*OFFSET(DD21,-1,1,1,1)))</f>
        <v/>
      </c>
      <c r="DE21" s="449">
        <f t="shared" ref="DE21:DE26" ca="1" si="34">IF(OR($C21="D",$P21&lt;&gt;"Validated",DC21="",DG21&gt;$I$2,AND($J21="",$K21="")),OFFSET(DE21,-1,0,1,1),IF($J21="",OFFSET(DE21,-1,0,1,1)*(1+$K21),OFFSET(DE21,-1,0,1,1)+$J21))</f>
        <v>0</v>
      </c>
      <c r="DF21" s="477"/>
      <c r="DG21" s="470"/>
      <c r="DH21" s="471"/>
      <c r="DI21" s="460" t="str">
        <f t="shared" ref="DI21:DI30" ca="1" si="35">IF(OR(AND($J21="",$K21=""),$P21&lt;&gt;"Validated",DH21="",DL21&gt;$I$2),"",IF(AND($P21="Validated",$J21&lt;&gt;"",DH21&lt;&gt;""),$J21,$K21*OFFSET(DI21,-1,1,1,1)))</f>
        <v/>
      </c>
      <c r="DJ21" s="449">
        <f t="shared" ref="DJ21:DJ26" ca="1" si="36">IF(OR($C21="D",$P21&lt;&gt;"Validated",DH21="",DL21&gt;$I$2,AND($J21="",$K21="")),OFFSET(DJ21,-1,0,1,1),IF($J21="",OFFSET(DJ21,-1,0,1,1)*(1+$K21),OFFSET(DJ21,-1,0,1,1)+$J21))</f>
        <v>0</v>
      </c>
      <c r="DK21" s="477"/>
      <c r="DL21" s="470"/>
      <c r="DM21" s="471"/>
      <c r="DN21" s="460" t="str">
        <f t="shared" ref="DN21:DN30" ca="1" si="37">IF(OR(AND($J21="",$K21=""),$P21&lt;&gt;"Validated",DM21="",DQ21&gt;$I$2),"",IF(AND($P21="Validated",$J21&lt;&gt;"",DM21&lt;&gt;""),$J21,$K21*OFFSET(DN21,-1,1,1,1)))</f>
        <v/>
      </c>
      <c r="DO21" s="449">
        <f t="shared" ref="DO21:DO26" ca="1" si="38">IF(OR($C21="D",$P21&lt;&gt;"Validated",DM21="",DQ21&gt;$I$2,AND($J21="",$K21="")),OFFSET(DO21,-1,0,1,1),IF($J21="",OFFSET(DO21,-1,0,1,1)*(1+$K21),OFFSET(DO21,-1,0,1,1)+$J21))</f>
        <v>0</v>
      </c>
      <c r="DP21" s="477"/>
      <c r="DQ21" s="470"/>
      <c r="DR21" s="471"/>
      <c r="DS21" s="460" t="str">
        <f t="shared" ref="DS21:DS30" ca="1" si="39">IF(OR(AND($J21="",$K21=""),$P21&lt;&gt;"Validated",DR21="",DV21&gt;$I$2),"",IF(AND($P21="Validated",$J21&lt;&gt;"",DR21&lt;&gt;""),$J21,$K21*OFFSET(DS21,-1,1,1,1)))</f>
        <v/>
      </c>
      <c r="DT21" s="449">
        <f t="shared" ref="DT21:DT26" ca="1" si="40">IF(OR($C21="D",$P21&lt;&gt;"Validated",DR21="",DV21&gt;$I$2,AND($J21="",$K21="")),OFFSET(DT21,-1,0,1,1),IF($J21="",OFFSET(DT21,-1,0,1,1)*(1+$K21),OFFSET(DT21,-1,0,1,1)+$J21))</f>
        <v>0</v>
      </c>
      <c r="DU21" s="477"/>
      <c r="DV21" s="470"/>
      <c r="DW21" s="471"/>
      <c r="DX21" s="460" t="str">
        <f t="shared" ref="DX21:DX30" ca="1" si="41">IF(OR(AND($J21="",$K21=""),$P21&lt;&gt;"Validated",DW21="",EA21&gt;$I$2),"",IF(AND($P21="Validated",$J21&lt;&gt;"",DW21&lt;&gt;""),$J21,$K21*OFFSET(DX21,-1,1,1,1)))</f>
        <v/>
      </c>
      <c r="DY21" s="449">
        <f t="shared" ref="DY21:DY26" ca="1" si="42">IF(OR($C21="D",$P21&lt;&gt;"Validated",DW21="",EA21&gt;$I$2,AND($J21="",$K21="")),OFFSET(DY21,-1,0,1,1),IF($J21="",OFFSET(DY21,-1,0,1,1)*(1+$K21),OFFSET(DY21,-1,0,1,1)+$J21))</f>
        <v>0</v>
      </c>
      <c r="DZ21" s="477"/>
      <c r="EA21" s="470"/>
      <c r="EB21" s="471"/>
      <c r="EC21" s="460" t="str">
        <f t="shared" ref="EC21:EC30" ca="1" si="43">IF(OR(AND($J21="",$K21=""),$P21&lt;&gt;"Validated",EB21="",EF21&gt;$I$2),"",IF(AND($P21="Validated",$J21&lt;&gt;"",EB21&lt;&gt;""),$J21,$K21*OFFSET(EC21,-1,1,1,1)))</f>
        <v/>
      </c>
      <c r="ED21" s="449">
        <f t="shared" ref="ED21:ED26" ca="1" si="44">IF(OR($C21="D",$P21&lt;&gt;"Validated",EB21="",EF21&gt;$I$2,AND($J21="",$K21="")),OFFSET(ED21,-1,0,1,1),IF($J21="",OFFSET(ED21,-1,0,1,1)*(1+$K21),OFFSET(ED21,-1,0,1,1)+$J21))</f>
        <v>0</v>
      </c>
      <c r="EE21" s="477"/>
      <c r="EF21" s="470"/>
      <c r="EG21" s="471"/>
      <c r="EH21" s="460" t="str">
        <f t="shared" ref="EH21:EH30" ca="1" si="45">IF(OR(AND($J21="",$K21=""),$P21&lt;&gt;"Validated",EG21="",EK21&gt;$I$2),"",IF(AND($P21="Validated",$J21&lt;&gt;"",EG21&lt;&gt;""),$J21,$K21*OFFSET(EH21,-1,1,1,1)))</f>
        <v/>
      </c>
      <c r="EI21" s="449">
        <f t="shared" ref="EI21:EI26" ca="1" si="46">IF(OR($C21="D",$P21&lt;&gt;"Validated",EG21="",EK21&gt;$I$2,AND($J21="",$K21="")),OFFSET(EI21,-1,0,1,1),IF($J21="",OFFSET(EI21,-1,0,1,1)*(1+$K21),OFFSET(EI21,-1,0,1,1)+$J21))</f>
        <v>0</v>
      </c>
      <c r="EJ21" s="477"/>
      <c r="EK21" s="470"/>
      <c r="EL21" s="471"/>
      <c r="EM21" s="460" t="str">
        <f t="shared" ref="EM21:EM30" ca="1" si="47">IF(OR(AND($J21="",$K21=""),$P21&lt;&gt;"Validated",EL21="",EP21&gt;$I$2),"",IF(AND($P21="Validated",$J21&lt;&gt;"",EL21&lt;&gt;""),$J21,$K21*OFFSET(EM21,-1,1,1,1)))</f>
        <v/>
      </c>
      <c r="EN21" s="449">
        <f t="shared" ref="EN21:EN26" ca="1" si="48">IF(OR($C21="D",$P21&lt;&gt;"Validated",EL21="",EP21&gt;$I$2,AND($J21="",$K21="")),OFFSET(EN21,-1,0,1,1),IF($J21="",OFFSET(EN21,-1,0,1,1)*(1+$K21),OFFSET(EN21,-1,0,1,1)+$J21))</f>
        <v>0</v>
      </c>
      <c r="EO21" s="477"/>
      <c r="EP21" s="470"/>
      <c r="EQ21" s="471"/>
      <c r="ER21" s="460" t="str">
        <f t="shared" ref="ER21:ER30" ca="1" si="49">IF(OR(AND($J21="",$K21=""),$P21&lt;&gt;"Validated",EQ21="",EU21&gt;$I$2),"",IF(AND($P21="Validated",$J21&lt;&gt;"",EQ21&lt;&gt;""),$J21,$K21*OFFSET(ER21,-1,1,1,1)))</f>
        <v/>
      </c>
      <c r="ES21" s="449">
        <f t="shared" ref="ES21:ES26" ca="1" si="50">IF(OR($C21="D",$P21&lt;&gt;"Validated",EQ21="",EU21&gt;$I$2,AND($J21="",$K21="")),OFFSET(ES21,-1,0,1,1),IF($J21="",OFFSET(ES21,-1,0,1,1)*(1+$K21),OFFSET(ES21,-1,0,1,1)+$J21))</f>
        <v>0</v>
      </c>
      <c r="ET21" s="477"/>
      <c r="EU21" s="470"/>
      <c r="EV21" s="471"/>
      <c r="EW21" s="460" t="str">
        <f t="shared" ref="EW21:EW30" ca="1" si="51">IF(OR(AND($J21="",$K21=""),$P21&lt;&gt;"Validated",EV21="",EZ21&gt;$I$2),"",IF(AND($P21="Validated",$J21&lt;&gt;"",EV21&lt;&gt;""),$J21,$K21*OFFSET(EW21,-1,1,1,1)))</f>
        <v/>
      </c>
      <c r="EX21" s="449">
        <f t="shared" ref="EX21:EX26" ca="1" si="52">IF(OR($C21="D",$P21&lt;&gt;"Validated",EV21="",EZ21&gt;$I$2,AND($J21="",$K21="")),OFFSET(EX21,-1,0,1,1),IF($J21="",OFFSET(EX21,-1,0,1,1)*(1+$K21),OFFSET(EX21,-1,0,1,1)+$J21))</f>
        <v>0</v>
      </c>
      <c r="EY21" s="477"/>
      <c r="EZ21" s="470"/>
      <c r="FA21" s="471"/>
      <c r="FB21" s="460" t="str">
        <f t="shared" ref="FB21:FB30" ca="1" si="53">IF(OR(AND($J21="",$K21=""),$P21&lt;&gt;"Validated",FA21="",FE21&gt;$I$2),"",IF(AND($P21="Validated",$J21&lt;&gt;"",FA21&lt;&gt;""),$J21,$K21*OFFSET(FB21,-1,1,1,1)))</f>
        <v/>
      </c>
      <c r="FC21" s="449">
        <f t="shared" ref="FC21:FC26" ca="1" si="54">IF(OR($C21="D",$P21&lt;&gt;"Validated",FA21="",FE21&gt;$I$2,AND($J21="",$K21="")),OFFSET(FC21,-1,0,1,1),IF($J21="",OFFSET(FC21,-1,0,1,1)*(1+$K21),OFFSET(FC21,-1,0,1,1)+$J21))</f>
        <v>0</v>
      </c>
      <c r="FD21" s="477"/>
      <c r="FE21" s="470"/>
      <c r="FF21" s="471"/>
      <c r="FG21" s="460" t="str">
        <f t="shared" ref="FG21:FG30" ca="1" si="55">IF(OR(AND($J21="",$K21=""),$P21&lt;&gt;"Validated",FF21="",FJ21&gt;$I$2),"",IF(AND($P21="Validated",$J21&lt;&gt;"",FF21&lt;&gt;""),$J21,$K21*OFFSET(FG21,-1,1,1,1)))</f>
        <v/>
      </c>
      <c r="FH21" s="449">
        <f t="shared" ref="FH21:FH26" ca="1" si="56">IF(OR($C21="D",$P21&lt;&gt;"Validated",FF21="",FJ21&gt;$I$2,AND($J21="",$K21="")),OFFSET(FH21,-1,0,1,1),IF($J21="",OFFSET(FH21,-1,0,1,1)*(1+$K21),OFFSET(FH21,-1,0,1,1)+$J21))</f>
        <v>0</v>
      </c>
      <c r="FI21" s="477"/>
      <c r="FJ21" s="470"/>
      <c r="FK21" s="471"/>
      <c r="FL21" s="460" t="str">
        <f t="shared" ref="FL21:FL30" ca="1" si="57">IF(OR(AND($J21="",$K21=""),$P21&lt;&gt;"Validated",FK21="",FO21&gt;$I$2),"",IF(AND($P21="Validated",$J21&lt;&gt;"",FK21&lt;&gt;""),$J21,$K21*OFFSET(FL21,-1,1,1,1)))</f>
        <v/>
      </c>
      <c r="FM21" s="449">
        <f t="shared" ref="FM21:FM26" ca="1" si="58">IF(OR($C21="D",$P21&lt;&gt;"Validated",FK21="",FO21&gt;$I$2,AND($J21="",$K21="")),OFFSET(FM21,-1,0,1,1),IF($J21="",OFFSET(FM21,-1,0,1,1)*(1+$K21),OFFSET(FM21,-1,0,1,1)+$J21))</f>
        <v>0</v>
      </c>
      <c r="FN21" s="477"/>
      <c r="FO21" s="479"/>
      <c r="FP21" s="471"/>
      <c r="FQ21" s="460" t="str">
        <f t="shared" ref="FQ21:FQ30" ca="1" si="59">IF(OR(AND($J21="",$K21=""),$P21&lt;&gt;"Validated",FP21="",FT21&gt;$I$2),"",IF(AND($P21="Validated",$J21&lt;&gt;"",FP21&lt;&gt;""),$J21,$K21*OFFSET(FQ21,-1,1,1,1)))</f>
        <v/>
      </c>
      <c r="FR21" s="449">
        <f t="shared" ref="FR21:FR26" ca="1" si="60">IF(OR($C21="D",$P21&lt;&gt;"Validated",FP21="",FT21&gt;$I$2,AND($J21="",$K21="")),OFFSET(FR21,-1,0,1,1),IF($J21="",OFFSET(FR21,-1,0,1,1)*(1+$K21),OFFSET(FR21,-1,0,1,1)+$J21))</f>
        <v>0</v>
      </c>
      <c r="FS21" s="477"/>
      <c r="FT21" s="479"/>
      <c r="FU21" s="471"/>
      <c r="FV21" s="460" t="str">
        <f t="shared" ref="FV21:FV30" ca="1" si="61">IF(OR(AND($J21="",$K21=""),$P21&lt;&gt;"Validated",FU21="",FY21&gt;$I$2),"",IF(AND($P21="Validated",$J21&lt;&gt;"",FU21&lt;&gt;""),$J21,$K21*OFFSET(FV21,-1,1,1,1)))</f>
        <v/>
      </c>
      <c r="FW21" s="449">
        <f t="shared" ref="FW21:FW26" ca="1" si="62">IF(OR($C21="D",$P21&lt;&gt;"Validated",FU21="",FY21&gt;$I$2,AND($J21="",$K21="")),OFFSET(FW21,-1,0,1,1),IF($J21="",OFFSET(FW21,-1,0,1,1)*(1+$K21),OFFSET(FW21,-1,0,1,1)+$J21))</f>
        <v>0</v>
      </c>
      <c r="FX21" s="477"/>
      <c r="FY21" s="479"/>
      <c r="FZ21" s="471"/>
      <c r="GA21" s="460" t="str">
        <f t="shared" ref="GA21:GA30" ca="1" si="63">IF(OR(AND($J21="",$K21=""),$P21&lt;&gt;"Validated",FZ21="",GD21&gt;$I$2),"",IF(AND($P21="Validated",$J21&lt;&gt;"",FZ21&lt;&gt;""),$J21,$K21*OFFSET(GA21,-1,1,1,1)))</f>
        <v/>
      </c>
      <c r="GB21" s="449">
        <f t="shared" ref="GB21:GB26" ca="1" si="64">IF(OR($C21="D",$P21&lt;&gt;"Validated",FZ21="",GD21&gt;$I$2,AND($J21="",$K21="")),OFFSET(GB21,-1,0,1,1),IF($J21="",OFFSET(GB21,-1,0,1,1)*(1+$K21),OFFSET(GB21,-1,0,1,1)+$J21))</f>
        <v>0</v>
      </c>
      <c r="GC21" s="477"/>
      <c r="GD21" s="479"/>
      <c r="GE21" s="471"/>
      <c r="GF21" s="460" t="str">
        <f t="shared" ref="GF21:GF30" ca="1" si="65">IF(OR(AND($J21="",$K21=""),$P21&lt;&gt;"Validated",GE21="",GI21&gt;$I$2),"",IF(AND($P21="Validated",$J21&lt;&gt;"",GE21&lt;&gt;""),$J21,$K21*OFFSET(GF21,-1,1,1,1)))</f>
        <v/>
      </c>
      <c r="GG21" s="449">
        <f t="shared" ref="GG21:GG26" ca="1" si="66">IF(OR($C21="D",$P21&lt;&gt;"Validated",GE21="",GI21&gt;$I$2,AND($J21="",$K21="")),OFFSET(GG21,-1,0,1,1),IF($J21="",OFFSET(GG21,-1,0,1,1)*(1+$K21),OFFSET(GG21,-1,0,1,1)+$J21))</f>
        <v>0</v>
      </c>
      <c r="GH21" s="477"/>
      <c r="GI21" s="479"/>
      <c r="GJ21" s="471"/>
      <c r="GK21" s="460" t="str">
        <f t="shared" ref="GK21:GK30" ca="1" si="67">IF(OR(AND($J21="",$K21=""),$P21&lt;&gt;"Validated",GJ21="",GN21&gt;$I$2),"",IF(AND($P21="Validated",$J21&lt;&gt;"",GJ21&lt;&gt;""),$J21,$K21*OFFSET(GK21,-1,1,1,1)))</f>
        <v/>
      </c>
      <c r="GL21" s="449">
        <f t="shared" ref="GL21:GL26" ca="1" si="68">IF(OR($C21="D",$P21&lt;&gt;"Validated",GJ21="",GN21&gt;$I$2,AND($J21="",$K21="")),OFFSET(GL21,-1,0,1,1),IF($J21="",OFFSET(GL21,-1,0,1,1)*(1+$K21),OFFSET(GL21,-1,0,1,1)+$J21))</f>
        <v>0</v>
      </c>
      <c r="GM21" s="477"/>
      <c r="GN21" s="479"/>
      <c r="GO21" s="471"/>
      <c r="GP21" s="460" t="str">
        <f t="shared" ref="GP21:GP30" ca="1" si="69">IF(OR(AND($J21="",$K21=""),$P21&lt;&gt;"Validated",GO21="",GS21&gt;$I$2),"",IF(AND($P21="Validated",$J21&lt;&gt;"",GO21&lt;&gt;""),$J21,$K21*OFFSET(GP21,-1,1,1,1)))</f>
        <v/>
      </c>
      <c r="GQ21" s="449">
        <f t="shared" ref="GQ21:GQ26" ca="1" si="70">IF(OR($C21="D",$P21&lt;&gt;"Validated",GO21="",GS21&gt;$I$2,AND($J21="",$K21="")),OFFSET(GQ21,-1,0,1,1),IF($J21="",OFFSET(GQ21,-1,0,1,1)*(1+$K21),OFFSET(GQ21,-1,0,1,1)+$J21))</f>
        <v>0</v>
      </c>
      <c r="GR21" s="477"/>
      <c r="GS21" s="479"/>
      <c r="GT21" s="471"/>
      <c r="GU21" s="460" t="str">
        <f t="shared" ref="GU21:GU30" ca="1" si="71">IF(OR(AND($J21="",$K21=""),$P21&lt;&gt;"Validated",GT21="",GX21&gt;$I$2),"",IF(AND($P21="Validated",$J21&lt;&gt;"",GT21&lt;&gt;""),$J21,$K21*OFFSET(GU21,-1,1,1,1)))</f>
        <v/>
      </c>
      <c r="GV21" s="449">
        <f t="shared" ref="GV21:GV26" ca="1" si="72">IF(OR($C21="D",$P21&lt;&gt;"Validated",GT21="",GX21&gt;$I$2,AND($J21="",$K21="")),OFFSET(GV21,-1,0,1,1),IF($J21="",OFFSET(GV21,-1,0,1,1)*(1+$K21),OFFSET(GV21,-1,0,1,1)+$J21))</f>
        <v>0</v>
      </c>
      <c r="GW21" s="477"/>
      <c r="GX21" s="479"/>
      <c r="GY21" s="471"/>
      <c r="GZ21" s="460" t="str">
        <f t="shared" ref="GZ21:GZ30" ca="1" si="73">IF(OR(AND($J21="",$K21=""),$P21&lt;&gt;"Validated",GY21="",HC21&gt;$I$2),"",IF(AND($P21="Validated",$J21&lt;&gt;"",GY21&lt;&gt;""),$J21,$K21*OFFSET(GZ21,-1,1,1,1)))</f>
        <v/>
      </c>
      <c r="HA21" s="449">
        <f t="shared" ref="HA21:HA26" ca="1" si="74">IF(OR($C21="D",$P21&lt;&gt;"Validated",GY21="",HC21&gt;$I$2,AND($J21="",$K21="")),OFFSET(HA21,-1,0,1,1),IF($J21="",OFFSET(HA21,-1,0,1,1)*(1+$K21),OFFSET(HA21,-1,0,1,1)+$J21))</f>
        <v>0</v>
      </c>
      <c r="HB21" s="477"/>
      <c r="HC21" s="479"/>
      <c r="HD21" s="471"/>
      <c r="HE21" s="460" t="str">
        <f t="shared" ref="HE21:HE30" ca="1" si="75">IF(OR(AND($J21="",$K21=""),$P21&lt;&gt;"Validated",HD21="",HH21&gt;$I$2),"",IF(AND($P21="Validated",$J21&lt;&gt;"",HD21&lt;&gt;""),$J21,$K21*OFFSET(HE21,-1,1,1,1)))</f>
        <v/>
      </c>
      <c r="HF21" s="449">
        <f t="shared" ref="HF21:HF26" ca="1" si="76">IF(OR($C21="D",$P21&lt;&gt;"Validated",HD21="",HH21&gt;$I$2,AND($J21="",$K21="")),OFFSET(HF21,-1,0,1,1),IF($J21="",OFFSET(HF21,-1,0,1,1)*(1+$K21),OFFSET(HF21,-1,0,1,1)+$J21))</f>
        <v>0</v>
      </c>
      <c r="HG21" s="477"/>
      <c r="HH21" s="479"/>
      <c r="HI21" s="471"/>
      <c r="HJ21" s="460" t="str">
        <f t="shared" ref="HJ21:HJ30" ca="1" si="77">IF(OR(AND($J21="",$K21=""),$P21&lt;&gt;"Validated",HI21="",HM21&gt;$I$2),"",IF(AND($P21="Validated",$J21&lt;&gt;"",HI21&lt;&gt;""),$J21,$K21*OFFSET(HJ21,-1,1,1,1)))</f>
        <v/>
      </c>
      <c r="HK21" s="449">
        <f t="shared" ref="HK21:HK26" ca="1" si="78">IF(OR($C21="D",$P21&lt;&gt;"Validated",HI21="",HM21&gt;$I$2,AND($J21="",$K21="")),OFFSET(HK21,-1,0,1,1),IF($J21="",OFFSET(HK21,-1,0,1,1)*(1+$K21),OFFSET(HK21,-1,0,1,1)+$J21))</f>
        <v>0</v>
      </c>
      <c r="HL21" s="477"/>
      <c r="HM21" s="479"/>
      <c r="HN21" s="471"/>
      <c r="HO21" s="460" t="str">
        <f t="shared" ref="HO21:HO30" ca="1" si="79">IF(OR(AND($J21="",$K21=""),$P21&lt;&gt;"Validated",HN21="",HR21&gt;$I$2),"",IF(AND($P21="Validated",$J21&lt;&gt;"",HN21&lt;&gt;""),$J21,$K21*OFFSET(HO21,-1,1,1,1)))</f>
        <v/>
      </c>
      <c r="HP21" s="449">
        <f t="shared" ref="HP21:HP26" ca="1" si="80">IF(OR($C21="D",$P21&lt;&gt;"Validated",HN21="",HR21&gt;$I$2,AND($J21="",$K21="")),OFFSET(HP21,-1,0,1,1),IF($J21="",OFFSET(HP21,-1,0,1,1)*(1+$K21),OFFSET(HP21,-1,0,1,1)+$J21))</f>
        <v>0</v>
      </c>
      <c r="HQ21" s="477"/>
      <c r="HR21" s="479"/>
      <c r="HS21" s="471"/>
      <c r="HT21" s="460" t="str">
        <f t="shared" ref="HT21:HT30" ca="1" si="81">IF(OR(AND($J21="",$K21=""),$P21&lt;&gt;"Validated",HS21="",HW21&gt;$I$2),"",IF(AND($P21="Validated",$J21&lt;&gt;"",HS21&lt;&gt;""),$J21,$K21*OFFSET(HT21,-1,1,1,1)))</f>
        <v/>
      </c>
      <c r="HU21" s="449">
        <f t="shared" ref="HU21:HU26" ca="1" si="82">IF(OR($C21="D",$P21&lt;&gt;"Validated",HS21="",HW21&gt;$I$2,AND($J21="",$K21="")),OFFSET(HU21,-1,0,1,1),IF($J21="",OFFSET(HU21,-1,0,1,1)*(1+$K21),OFFSET(HU21,-1,0,1,1)+$J21))</f>
        <v>0</v>
      </c>
      <c r="HV21" s="477"/>
      <c r="HW21" s="479"/>
      <c r="HX21" s="471"/>
      <c r="HY21" s="460" t="str">
        <f t="shared" ref="HY21:HY30" ca="1" si="83">IF(OR(AND($J21="",$K21=""),$P21&lt;&gt;"Validated",HX21="",IB21&gt;$I$2),"",IF(AND($P21="Validated",$J21&lt;&gt;"",HX21&lt;&gt;""),$J21,$K21*OFFSET(HY21,-1,1,1,1)))</f>
        <v/>
      </c>
      <c r="HZ21" s="449">
        <f t="shared" ref="HZ21:HZ26" ca="1" si="84">IF(OR($C21="D",$P21&lt;&gt;"Validated",HX21="",IB21&gt;$I$2,AND($J21="",$K21="")),OFFSET(HZ21,-1,0,1,1),IF($J21="",OFFSET(HZ21,-1,0,1,1)*(1+$K21),OFFSET(HZ21,-1,0,1,1)+$J21))</f>
        <v>0</v>
      </c>
      <c r="IA21" s="477"/>
      <c r="IB21" s="479"/>
      <c r="IC21" s="471"/>
      <c r="ID21" s="460" t="str">
        <f t="shared" ref="ID21:ID30" ca="1" si="85">IF(OR(AND($J21="",$K21=""),$P21&lt;&gt;"Validated",IC21="",IG21&gt;$I$2),"",IF(AND($P21="Validated",$J21&lt;&gt;"",IC21&lt;&gt;""),$J21,$K21*OFFSET(ID21,-1,1,1,1)))</f>
        <v/>
      </c>
      <c r="IE21" s="449">
        <f t="shared" ref="IE21:IE26" ca="1" si="86">IF(OR($C21="D",$P21&lt;&gt;"Validated",IC21="",IG21&gt;$I$2,AND($J21="",$K21="")),OFFSET(IE21,-1,0,1,1),IF($J21="",OFFSET(IE21,-1,0,1,1)*(1+$K21),OFFSET(IE21,-1,0,1,1)+$J21))</f>
        <v>0</v>
      </c>
      <c r="IF21" s="477"/>
      <c r="IG21" s="479"/>
      <c r="IH21" s="471"/>
      <c r="II21" s="460" t="str">
        <f t="shared" ref="II21:II30" ca="1" si="87">IF(OR(AND($J21="",$K21=""),$P21&lt;&gt;"Validated",IH21="",IL21&gt;$I$2),"",IF(AND($P21="Validated",$J21&lt;&gt;"",IH21&lt;&gt;""),$J21,$K21*OFFSET(II21,-1,1,1,1)))</f>
        <v/>
      </c>
      <c r="IJ21" s="449">
        <f t="shared" ref="IJ21:IJ26" ca="1" si="88">IF(OR($C21="D",$P21&lt;&gt;"Validated",IH21="",IL21&gt;$I$2,AND($J21="",$K21="")),OFFSET(IJ21,-1,0,1,1),IF($J21="",OFFSET(IJ21,-1,0,1,1)*(1+$K21),OFFSET(IJ21,-1,0,1,1)+$J21))</f>
        <v>0</v>
      </c>
      <c r="IK21" s="477"/>
      <c r="IL21" s="479"/>
      <c r="IM21" s="471"/>
      <c r="IN21" s="460" t="str">
        <f t="shared" ref="IN21:IN30" ca="1" si="89">IF(OR(AND($J21="",$K21=""),$P21&lt;&gt;"Validated",IM21="",IQ21&gt;$I$2),"",IF(AND($P21="Validated",$J21&lt;&gt;"",IM21&lt;&gt;""),$J21,$K21*OFFSET(IN21,-1,1,1,1)))</f>
        <v/>
      </c>
      <c r="IO21" s="449">
        <f t="shared" ref="IO21:IO26" ca="1" si="90">IF(OR($C21="D",$P21&lt;&gt;"Validated",IM21="",IQ21&gt;$I$2,AND($J21="",$K21="")),OFFSET(IO21,-1,0,1,1),IF($J21="",OFFSET(IO21,-1,0,1,1)*(1+$K21),OFFSET(IO21,-1,0,1,1)+$J21))</f>
        <v>0</v>
      </c>
      <c r="IP21" s="477"/>
      <c r="IQ21" s="479"/>
    </row>
    <row r="22" spans="1:251">
      <c r="A22" s="383">
        <f ca="1">IF(AND(OR(J22="",AND(P22&lt;&gt;"Validated",P22&lt;&gt;"Forecast")),OR(K22="",AND(P22&lt;&gt;"Validated",P22&lt;&gt;"Forecast"))),"",MAX(A$18:OFFSET(A22,-1,0,1,1))+1)</f>
        <v>3</v>
      </c>
      <c r="B22" s="436" t="s">
        <v>22</v>
      </c>
      <c r="C22" s="437" t="s">
        <v>269</v>
      </c>
      <c r="D22" s="453" t="s">
        <v>219</v>
      </c>
      <c r="E22" s="453"/>
      <c r="F22" s="480" t="s">
        <v>270</v>
      </c>
      <c r="G22" s="454" t="s">
        <v>22</v>
      </c>
      <c r="H22" s="439"/>
      <c r="I22" s="481" t="s">
        <v>275</v>
      </c>
      <c r="J22" s="443">
        <v>2.2999999999999998</v>
      </c>
      <c r="K22" s="444"/>
      <c r="L22" s="513"/>
      <c r="M22" s="457"/>
      <c r="N22" s="528">
        <v>2</v>
      </c>
      <c r="O22" s="476">
        <f>J22-N22</f>
        <v>0.29999999999999982</v>
      </c>
      <c r="P22" s="482" t="s">
        <v>272</v>
      </c>
      <c r="Q22" s="447" t="s">
        <v>273</v>
      </c>
      <c r="R22" s="460">
        <f ca="1">IF(OR(AND($J22="",$K22=""),$P22&lt;&gt;"Validated",Q22="",U22&gt;$I$2),"",IF(AND($P22="Validated",$J22&lt;&gt;"",Q22&lt;&gt;""),$J22,$K22*OFFSET(R22,-1,1,1,1)))</f>
        <v>2.2999999999999998</v>
      </c>
      <c r="S22" s="449">
        <f ca="1">IF(OR($C22="D",$P22&lt;&gt;"Validated",Q22="",U22&gt;$I$2,AND($J22="",$K22="")),OFFSET(S22,-1,0,1,1),IF($J22="",OFFSET(S22,-1,0,1,1)*(1+$K22),OFFSET(S22,-1,0,1,1)+$J22))+R22</f>
        <v>117.8</v>
      </c>
      <c r="T22" s="483"/>
      <c r="U22" s="463">
        <v>42655</v>
      </c>
      <c r="V22" s="447" t="s">
        <v>273</v>
      </c>
      <c r="W22" s="460">
        <f t="shared" ca="1" si="0"/>
        <v>2.2999999999999998</v>
      </c>
      <c r="X22" s="449">
        <f ca="1">IF(OR($C22="D",$P22&lt;&gt;"Validated",V22="",Z22&gt;$I$2,AND($J22="",$K22="")),OFFSET(X22,-1,0,1,1),IF($J22="",OFFSET(X22,-1,0,1,1)*(1+$K22),OFFSET(X22,-1,0,1,1)+$J22))+W22</f>
        <v>105.8</v>
      </c>
      <c r="Y22" s="483"/>
      <c r="Z22" s="450"/>
      <c r="AA22" s="478"/>
      <c r="AB22" s="460" t="str">
        <f t="shared" ca="1" si="1"/>
        <v/>
      </c>
      <c r="AC22" s="449">
        <f t="shared" ca="1" si="2"/>
        <v>0</v>
      </c>
      <c r="AD22" s="483"/>
      <c r="AE22" s="467"/>
      <c r="AF22" s="447"/>
      <c r="AG22" s="460" t="str">
        <f t="shared" ca="1" si="3"/>
        <v/>
      </c>
      <c r="AH22" s="449">
        <f t="shared" ca="1" si="4"/>
        <v>0</v>
      </c>
      <c r="AI22" s="483"/>
      <c r="AJ22" s="467"/>
      <c r="AK22" s="447"/>
      <c r="AL22" s="460" t="str">
        <f t="shared" ca="1" si="5"/>
        <v/>
      </c>
      <c r="AM22" s="449">
        <f t="shared" ca="1" si="6"/>
        <v>0</v>
      </c>
      <c r="AN22" s="483"/>
      <c r="AO22" s="450"/>
      <c r="AP22" s="447"/>
      <c r="AQ22" s="460" t="str">
        <f t="shared" ca="1" si="7"/>
        <v/>
      </c>
      <c r="AR22" s="449">
        <f t="shared" ca="1" si="8"/>
        <v>0</v>
      </c>
      <c r="AS22" s="483"/>
      <c r="AT22" s="450"/>
      <c r="AU22" s="447"/>
      <c r="AV22" s="460" t="str">
        <f t="shared" ca="1" si="9"/>
        <v/>
      </c>
      <c r="AW22" s="449">
        <f t="shared" ca="1" si="10"/>
        <v>0</v>
      </c>
      <c r="AX22" s="439"/>
      <c r="AY22" s="450"/>
      <c r="AZ22" s="447"/>
      <c r="BA22" s="460" t="str">
        <f t="shared" ca="1" si="11"/>
        <v/>
      </c>
      <c r="BB22" s="449">
        <f t="shared" ca="1" si="12"/>
        <v>0</v>
      </c>
      <c r="BC22" s="439"/>
      <c r="BD22" s="450"/>
      <c r="BE22" s="447"/>
      <c r="BF22" s="460" t="str">
        <f t="shared" ca="1" si="13"/>
        <v/>
      </c>
      <c r="BG22" s="449">
        <f t="shared" ca="1" si="14"/>
        <v>0</v>
      </c>
      <c r="BH22" s="439"/>
      <c r="BI22" s="450"/>
      <c r="BJ22" s="447"/>
      <c r="BK22" s="460" t="str">
        <f t="shared" ca="1" si="15"/>
        <v/>
      </c>
      <c r="BL22" s="449">
        <f t="shared" ca="1" si="16"/>
        <v>0</v>
      </c>
      <c r="BM22" s="439"/>
      <c r="BN22" s="450"/>
      <c r="BO22" s="447"/>
      <c r="BP22" s="460" t="str">
        <f t="shared" ca="1" si="17"/>
        <v/>
      </c>
      <c r="BQ22" s="449">
        <f t="shared" ca="1" si="18"/>
        <v>0</v>
      </c>
      <c r="BR22" s="483"/>
      <c r="BS22" s="450"/>
      <c r="BT22" s="478"/>
      <c r="BU22" s="460" t="str">
        <f t="shared" ca="1" si="19"/>
        <v/>
      </c>
      <c r="BV22" s="449">
        <f t="shared" ca="1" si="20"/>
        <v>0</v>
      </c>
      <c r="BW22" s="483"/>
      <c r="BX22" s="467"/>
      <c r="BY22" s="447"/>
      <c r="BZ22" s="460" t="str">
        <f t="shared" ca="1" si="21"/>
        <v/>
      </c>
      <c r="CA22" s="449">
        <f t="shared" ca="1" si="22"/>
        <v>0</v>
      </c>
      <c r="CB22" s="483"/>
      <c r="CC22" s="467"/>
      <c r="CD22" s="447"/>
      <c r="CE22" s="460" t="str">
        <f t="shared" ca="1" si="23"/>
        <v/>
      </c>
      <c r="CF22" s="449">
        <f t="shared" ca="1" si="24"/>
        <v>0</v>
      </c>
      <c r="CG22" s="483"/>
      <c r="CH22" s="467"/>
      <c r="CI22" s="447"/>
      <c r="CJ22" s="460" t="str">
        <f t="shared" ca="1" si="25"/>
        <v/>
      </c>
      <c r="CK22" s="449">
        <f t="shared" ca="1" si="26"/>
        <v>0</v>
      </c>
      <c r="CL22" s="483"/>
      <c r="CM22" s="467"/>
      <c r="CN22" s="447"/>
      <c r="CO22" s="460" t="str">
        <f t="shared" ca="1" si="27"/>
        <v/>
      </c>
      <c r="CP22" s="449">
        <f t="shared" ca="1" si="28"/>
        <v>0</v>
      </c>
      <c r="CQ22" s="483"/>
      <c r="CR22" s="467"/>
      <c r="CS22" s="447"/>
      <c r="CT22" s="460" t="str">
        <f t="shared" ca="1" si="29"/>
        <v/>
      </c>
      <c r="CU22" s="449">
        <f t="shared" ca="1" si="30"/>
        <v>0</v>
      </c>
      <c r="CV22" s="483"/>
      <c r="CW22" s="467"/>
      <c r="CX22" s="447"/>
      <c r="CY22" s="460" t="str">
        <f t="shared" ca="1" si="31"/>
        <v/>
      </c>
      <c r="CZ22" s="449">
        <f t="shared" ca="1" si="32"/>
        <v>0</v>
      </c>
      <c r="DA22" s="483"/>
      <c r="DB22" s="470"/>
      <c r="DC22" s="471"/>
      <c r="DD22" s="460" t="str">
        <f t="shared" ca="1" si="33"/>
        <v/>
      </c>
      <c r="DE22" s="449">
        <f t="shared" ca="1" si="34"/>
        <v>0</v>
      </c>
      <c r="DF22" s="483"/>
      <c r="DG22" s="470"/>
      <c r="DH22" s="471"/>
      <c r="DI22" s="460" t="str">
        <f t="shared" ca="1" si="35"/>
        <v/>
      </c>
      <c r="DJ22" s="449">
        <f t="shared" ca="1" si="36"/>
        <v>0</v>
      </c>
      <c r="DK22" s="483"/>
      <c r="DL22" s="470"/>
      <c r="DM22" s="471"/>
      <c r="DN22" s="460" t="str">
        <f t="shared" ca="1" si="37"/>
        <v/>
      </c>
      <c r="DO22" s="449">
        <f t="shared" ca="1" si="38"/>
        <v>0</v>
      </c>
      <c r="DP22" s="483"/>
      <c r="DQ22" s="470"/>
      <c r="DR22" s="471"/>
      <c r="DS22" s="460" t="str">
        <f t="shared" ca="1" si="39"/>
        <v/>
      </c>
      <c r="DT22" s="449">
        <f t="shared" ca="1" si="40"/>
        <v>0</v>
      </c>
      <c r="DU22" s="483"/>
      <c r="DV22" s="470"/>
      <c r="DW22" s="471"/>
      <c r="DX22" s="460" t="str">
        <f t="shared" ca="1" si="41"/>
        <v/>
      </c>
      <c r="DY22" s="449">
        <f t="shared" ca="1" si="42"/>
        <v>0</v>
      </c>
      <c r="DZ22" s="483"/>
      <c r="EA22" s="470"/>
      <c r="EB22" s="471"/>
      <c r="EC22" s="460" t="str">
        <f t="shared" ca="1" si="43"/>
        <v/>
      </c>
      <c r="ED22" s="449">
        <f t="shared" ca="1" si="44"/>
        <v>0</v>
      </c>
      <c r="EE22" s="483"/>
      <c r="EF22" s="470"/>
      <c r="EG22" s="471"/>
      <c r="EH22" s="460" t="str">
        <f t="shared" ca="1" si="45"/>
        <v/>
      </c>
      <c r="EI22" s="449">
        <f t="shared" ca="1" si="46"/>
        <v>0</v>
      </c>
      <c r="EJ22" s="483"/>
      <c r="EK22" s="470"/>
      <c r="EL22" s="471"/>
      <c r="EM22" s="460" t="str">
        <f t="shared" ca="1" si="47"/>
        <v/>
      </c>
      <c r="EN22" s="449">
        <f t="shared" ca="1" si="48"/>
        <v>0</v>
      </c>
      <c r="EO22" s="483"/>
      <c r="EP22" s="470"/>
      <c r="EQ22" s="471"/>
      <c r="ER22" s="460" t="str">
        <f t="shared" ca="1" si="49"/>
        <v/>
      </c>
      <c r="ES22" s="449">
        <f t="shared" ca="1" si="50"/>
        <v>0</v>
      </c>
      <c r="ET22" s="483"/>
      <c r="EU22" s="470"/>
      <c r="EV22" s="471"/>
      <c r="EW22" s="460" t="str">
        <f t="shared" ca="1" si="51"/>
        <v/>
      </c>
      <c r="EX22" s="449">
        <f t="shared" ca="1" si="52"/>
        <v>0</v>
      </c>
      <c r="EY22" s="483"/>
      <c r="EZ22" s="470"/>
      <c r="FA22" s="471"/>
      <c r="FB22" s="460" t="str">
        <f t="shared" ca="1" si="53"/>
        <v/>
      </c>
      <c r="FC22" s="449">
        <f t="shared" ca="1" si="54"/>
        <v>0</v>
      </c>
      <c r="FD22" s="483"/>
      <c r="FE22" s="470"/>
      <c r="FF22" s="471"/>
      <c r="FG22" s="460" t="str">
        <f t="shared" ca="1" si="55"/>
        <v/>
      </c>
      <c r="FH22" s="449">
        <f t="shared" ca="1" si="56"/>
        <v>0</v>
      </c>
      <c r="FI22" s="483"/>
      <c r="FJ22" s="470"/>
      <c r="FK22" s="471"/>
      <c r="FL22" s="460" t="str">
        <f t="shared" ca="1" si="57"/>
        <v/>
      </c>
      <c r="FM22" s="449">
        <f t="shared" ca="1" si="58"/>
        <v>0</v>
      </c>
      <c r="FN22" s="483"/>
      <c r="FO22" s="483"/>
      <c r="FP22" s="471"/>
      <c r="FQ22" s="460" t="str">
        <f t="shared" ca="1" si="59"/>
        <v/>
      </c>
      <c r="FR22" s="449">
        <f t="shared" ca="1" si="60"/>
        <v>0</v>
      </c>
      <c r="FS22" s="483"/>
      <c r="FT22" s="483"/>
      <c r="FU22" s="471"/>
      <c r="FV22" s="460" t="str">
        <f t="shared" ca="1" si="61"/>
        <v/>
      </c>
      <c r="FW22" s="449">
        <f t="shared" ca="1" si="62"/>
        <v>0</v>
      </c>
      <c r="FX22" s="483"/>
      <c r="FY22" s="483"/>
      <c r="FZ22" s="471"/>
      <c r="GA22" s="460" t="str">
        <f t="shared" ca="1" si="63"/>
        <v/>
      </c>
      <c r="GB22" s="449">
        <f t="shared" ca="1" si="64"/>
        <v>0</v>
      </c>
      <c r="GC22" s="483"/>
      <c r="GD22" s="483"/>
      <c r="GE22" s="471"/>
      <c r="GF22" s="460" t="str">
        <f t="shared" ca="1" si="65"/>
        <v/>
      </c>
      <c r="GG22" s="449">
        <f t="shared" ca="1" si="66"/>
        <v>0</v>
      </c>
      <c r="GH22" s="483"/>
      <c r="GI22" s="483"/>
      <c r="GJ22" s="471"/>
      <c r="GK22" s="460" t="str">
        <f t="shared" ca="1" si="67"/>
        <v/>
      </c>
      <c r="GL22" s="449">
        <f t="shared" ca="1" si="68"/>
        <v>0</v>
      </c>
      <c r="GM22" s="483"/>
      <c r="GN22" s="483"/>
      <c r="GO22" s="471"/>
      <c r="GP22" s="460" t="str">
        <f t="shared" ca="1" si="69"/>
        <v/>
      </c>
      <c r="GQ22" s="449">
        <f t="shared" ca="1" si="70"/>
        <v>0</v>
      </c>
      <c r="GR22" s="483"/>
      <c r="GS22" s="483"/>
      <c r="GT22" s="471"/>
      <c r="GU22" s="460" t="str">
        <f t="shared" ca="1" si="71"/>
        <v/>
      </c>
      <c r="GV22" s="449">
        <f t="shared" ca="1" si="72"/>
        <v>0</v>
      </c>
      <c r="GW22" s="483"/>
      <c r="GX22" s="483"/>
      <c r="GY22" s="471"/>
      <c r="GZ22" s="460" t="str">
        <f t="shared" ca="1" si="73"/>
        <v/>
      </c>
      <c r="HA22" s="449">
        <f t="shared" ca="1" si="74"/>
        <v>0</v>
      </c>
      <c r="HB22" s="483"/>
      <c r="HC22" s="483"/>
      <c r="HD22" s="471"/>
      <c r="HE22" s="460" t="str">
        <f t="shared" ca="1" si="75"/>
        <v/>
      </c>
      <c r="HF22" s="449">
        <f t="shared" ca="1" si="76"/>
        <v>0</v>
      </c>
      <c r="HG22" s="483"/>
      <c r="HH22" s="483"/>
      <c r="HI22" s="471"/>
      <c r="HJ22" s="460" t="str">
        <f t="shared" ca="1" si="77"/>
        <v/>
      </c>
      <c r="HK22" s="449">
        <f t="shared" ca="1" si="78"/>
        <v>0</v>
      </c>
      <c r="HL22" s="483"/>
      <c r="HM22" s="483"/>
      <c r="HN22" s="471"/>
      <c r="HO22" s="460" t="str">
        <f t="shared" ca="1" si="79"/>
        <v/>
      </c>
      <c r="HP22" s="449">
        <f t="shared" ca="1" si="80"/>
        <v>0</v>
      </c>
      <c r="HQ22" s="483"/>
      <c r="HR22" s="483"/>
      <c r="HS22" s="471"/>
      <c r="HT22" s="460" t="str">
        <f t="shared" ca="1" si="81"/>
        <v/>
      </c>
      <c r="HU22" s="449">
        <f t="shared" ca="1" si="82"/>
        <v>0</v>
      </c>
      <c r="HV22" s="483"/>
      <c r="HW22" s="483"/>
      <c r="HX22" s="471"/>
      <c r="HY22" s="460" t="str">
        <f t="shared" ca="1" si="83"/>
        <v/>
      </c>
      <c r="HZ22" s="449">
        <f t="shared" ca="1" si="84"/>
        <v>0</v>
      </c>
      <c r="IA22" s="483"/>
      <c r="IB22" s="483"/>
      <c r="IC22" s="471"/>
      <c r="ID22" s="460" t="str">
        <f t="shared" ca="1" si="85"/>
        <v/>
      </c>
      <c r="IE22" s="449">
        <f t="shared" ca="1" si="86"/>
        <v>0</v>
      </c>
      <c r="IF22" s="483"/>
      <c r="IG22" s="483"/>
      <c r="IH22" s="471"/>
      <c r="II22" s="460" t="str">
        <f t="shared" ca="1" si="87"/>
        <v/>
      </c>
      <c r="IJ22" s="449">
        <f t="shared" ca="1" si="88"/>
        <v>0</v>
      </c>
      <c r="IK22" s="483"/>
      <c r="IL22" s="483"/>
      <c r="IM22" s="471"/>
      <c r="IN22" s="460" t="str">
        <f t="shared" ca="1" si="89"/>
        <v/>
      </c>
      <c r="IO22" s="449">
        <f t="shared" ca="1" si="90"/>
        <v>0</v>
      </c>
      <c r="IP22" s="483"/>
      <c r="IQ22" s="484"/>
    </row>
    <row r="23" spans="1:251">
      <c r="A23" s="383">
        <f ca="1">IF(AND(OR(J23="",AND(P23&lt;&gt;"Validated",P23&lt;&gt;"Forecast")),OR(K23="",AND(P23&lt;&gt;"Validated",P23&lt;&gt;"Forecast"))),"",MAX(A$18:OFFSET(A23,-1,0,1,1))+1)</f>
        <v>4</v>
      </c>
      <c r="B23" s="436" t="s">
        <v>276</v>
      </c>
      <c r="C23" s="437" t="s">
        <v>277</v>
      </c>
      <c r="D23" s="454" t="s">
        <v>278</v>
      </c>
      <c r="E23" s="485"/>
      <c r="F23" s="480" t="s">
        <v>279</v>
      </c>
      <c r="G23" s="454" t="s">
        <v>22</v>
      </c>
      <c r="H23" s="468"/>
      <c r="I23" s="481" t="s">
        <v>280</v>
      </c>
      <c r="J23" s="443">
        <v>-1</v>
      </c>
      <c r="K23" s="486"/>
      <c r="L23" s="513"/>
      <c r="M23" s="476"/>
      <c r="N23" s="528">
        <v>-0.45</v>
      </c>
      <c r="O23" s="476">
        <f>ABS(J23-N23)</f>
        <v>0.55000000000000004</v>
      </c>
      <c r="P23" s="482" t="s">
        <v>187</v>
      </c>
      <c r="Q23" s="447" t="s">
        <v>273</v>
      </c>
      <c r="R23" s="460">
        <f>J23</f>
        <v>-1</v>
      </c>
      <c r="S23" s="449">
        <f ca="1">IF(OR($C23="D",$P23&lt;&gt;"Validated",Q23="",U23&gt;$I$2,AND($J23="",$K23="")),OFFSET(S23,-1,0,1,1),IF($J23="",OFFSET(S23,-1,0,1,1)*(1+$K23),OFFSET(S23,-1,0,1,1)+$J23))+R23</f>
        <v>116.8</v>
      </c>
      <c r="T23" s="483"/>
      <c r="U23" s="467"/>
      <c r="V23" s="447"/>
      <c r="W23" s="460" t="str">
        <f t="shared" ca="1" si="0"/>
        <v/>
      </c>
      <c r="X23" s="449" t="e">
        <f ca="1">IF(OR($C23="D",$P23&lt;&gt;"Validated",V23="",Z23&gt;$I$2,AND($J23="",$K23="")),OFFSET(X23,-1,0,1,1),IF($J23="",OFFSET(X23,-1,0,1,1)*(1+$K23),OFFSET(X23,-1,0,1,1)+$J23))+W23</f>
        <v>#VALUE!</v>
      </c>
      <c r="Y23" s="483"/>
      <c r="Z23" s="450"/>
      <c r="AA23" s="478"/>
      <c r="AB23" s="460" t="str">
        <f t="shared" ca="1" si="1"/>
        <v/>
      </c>
      <c r="AC23" s="449">
        <f t="shared" ca="1" si="2"/>
        <v>0</v>
      </c>
      <c r="AD23" s="483"/>
      <c r="AE23" s="467"/>
      <c r="AF23" s="447"/>
      <c r="AG23" s="460" t="str">
        <f t="shared" ca="1" si="3"/>
        <v/>
      </c>
      <c r="AH23" s="449">
        <f t="shared" ca="1" si="4"/>
        <v>0</v>
      </c>
      <c r="AI23" s="483"/>
      <c r="AJ23" s="467"/>
      <c r="AK23" s="447"/>
      <c r="AL23" s="460" t="str">
        <f t="shared" ca="1" si="5"/>
        <v/>
      </c>
      <c r="AM23" s="449">
        <f t="shared" ca="1" si="6"/>
        <v>0</v>
      </c>
      <c r="AN23" s="483"/>
      <c r="AO23" s="450"/>
      <c r="AP23" s="447"/>
      <c r="AQ23" s="460" t="str">
        <f t="shared" ca="1" si="7"/>
        <v/>
      </c>
      <c r="AR23" s="449">
        <f t="shared" ca="1" si="8"/>
        <v>0</v>
      </c>
      <c r="AS23" s="483"/>
      <c r="AT23" s="450"/>
      <c r="AU23" s="447"/>
      <c r="AV23" s="460" t="str">
        <f t="shared" ca="1" si="9"/>
        <v/>
      </c>
      <c r="AW23" s="449">
        <f t="shared" ca="1" si="10"/>
        <v>0</v>
      </c>
      <c r="AX23" s="439"/>
      <c r="AY23" s="450"/>
      <c r="AZ23" s="447"/>
      <c r="BA23" s="460" t="str">
        <f t="shared" ca="1" si="11"/>
        <v/>
      </c>
      <c r="BB23" s="449">
        <f t="shared" ca="1" si="12"/>
        <v>0</v>
      </c>
      <c r="BC23" s="439"/>
      <c r="BD23" s="450"/>
      <c r="BE23" s="447"/>
      <c r="BF23" s="460" t="str">
        <f t="shared" ca="1" si="13"/>
        <v/>
      </c>
      <c r="BG23" s="449">
        <f t="shared" ca="1" si="14"/>
        <v>0</v>
      </c>
      <c r="BH23" s="439"/>
      <c r="BI23" s="450"/>
      <c r="BJ23" s="447"/>
      <c r="BK23" s="460" t="str">
        <f t="shared" ca="1" si="15"/>
        <v/>
      </c>
      <c r="BL23" s="449">
        <f t="shared" ca="1" si="16"/>
        <v>0</v>
      </c>
      <c r="BM23" s="439"/>
      <c r="BN23" s="450"/>
      <c r="BO23" s="447"/>
      <c r="BP23" s="460" t="str">
        <f t="shared" ca="1" si="17"/>
        <v/>
      </c>
      <c r="BQ23" s="449">
        <f t="shared" ca="1" si="18"/>
        <v>0</v>
      </c>
      <c r="BR23" s="483"/>
      <c r="BS23" s="450"/>
      <c r="BT23" s="478"/>
      <c r="BU23" s="460" t="str">
        <f t="shared" ca="1" si="19"/>
        <v/>
      </c>
      <c r="BV23" s="449">
        <f t="shared" ca="1" si="20"/>
        <v>0</v>
      </c>
      <c r="BW23" s="483"/>
      <c r="BX23" s="467"/>
      <c r="BY23" s="447"/>
      <c r="BZ23" s="460" t="str">
        <f t="shared" ca="1" si="21"/>
        <v/>
      </c>
      <c r="CA23" s="449">
        <f t="shared" ca="1" si="22"/>
        <v>0</v>
      </c>
      <c r="CB23" s="483"/>
      <c r="CC23" s="467"/>
      <c r="CD23" s="447"/>
      <c r="CE23" s="460" t="str">
        <f t="shared" ca="1" si="23"/>
        <v/>
      </c>
      <c r="CF23" s="449">
        <f t="shared" ca="1" si="24"/>
        <v>0</v>
      </c>
      <c r="CG23" s="483"/>
      <c r="CH23" s="467"/>
      <c r="CI23" s="447"/>
      <c r="CJ23" s="460" t="str">
        <f t="shared" ca="1" si="25"/>
        <v/>
      </c>
      <c r="CK23" s="449">
        <f t="shared" ca="1" si="26"/>
        <v>0</v>
      </c>
      <c r="CL23" s="483"/>
      <c r="CM23" s="467"/>
      <c r="CN23" s="447"/>
      <c r="CO23" s="460" t="str">
        <f t="shared" ca="1" si="27"/>
        <v/>
      </c>
      <c r="CP23" s="449">
        <f t="shared" ca="1" si="28"/>
        <v>0</v>
      </c>
      <c r="CQ23" s="483"/>
      <c r="CR23" s="467"/>
      <c r="CS23" s="447"/>
      <c r="CT23" s="460" t="str">
        <f t="shared" ca="1" si="29"/>
        <v/>
      </c>
      <c r="CU23" s="449">
        <f t="shared" ca="1" si="30"/>
        <v>0</v>
      </c>
      <c r="CV23" s="483"/>
      <c r="CW23" s="467"/>
      <c r="CX23" s="447"/>
      <c r="CY23" s="460" t="str">
        <f t="shared" ca="1" si="31"/>
        <v/>
      </c>
      <c r="CZ23" s="449">
        <f t="shared" ca="1" si="32"/>
        <v>0</v>
      </c>
      <c r="DA23" s="483"/>
      <c r="DB23" s="470"/>
      <c r="DC23" s="471"/>
      <c r="DD23" s="460" t="str">
        <f t="shared" ca="1" si="33"/>
        <v/>
      </c>
      <c r="DE23" s="449">
        <f t="shared" ca="1" si="34"/>
        <v>0</v>
      </c>
      <c r="DF23" s="483"/>
      <c r="DG23" s="470"/>
      <c r="DH23" s="471"/>
      <c r="DI23" s="460" t="str">
        <f t="shared" ca="1" si="35"/>
        <v/>
      </c>
      <c r="DJ23" s="449">
        <f t="shared" ca="1" si="36"/>
        <v>0</v>
      </c>
      <c r="DK23" s="483"/>
      <c r="DL23" s="470"/>
      <c r="DM23" s="471"/>
      <c r="DN23" s="460" t="str">
        <f t="shared" ca="1" si="37"/>
        <v/>
      </c>
      <c r="DO23" s="449">
        <f t="shared" ca="1" si="38"/>
        <v>0</v>
      </c>
      <c r="DP23" s="483"/>
      <c r="DQ23" s="470"/>
      <c r="DR23" s="471"/>
      <c r="DS23" s="460" t="str">
        <f t="shared" ca="1" si="39"/>
        <v/>
      </c>
      <c r="DT23" s="449">
        <f t="shared" ca="1" si="40"/>
        <v>0</v>
      </c>
      <c r="DU23" s="483"/>
      <c r="DV23" s="470"/>
      <c r="DW23" s="471"/>
      <c r="DX23" s="460" t="str">
        <f t="shared" ca="1" si="41"/>
        <v/>
      </c>
      <c r="DY23" s="449">
        <f t="shared" ca="1" si="42"/>
        <v>0</v>
      </c>
      <c r="DZ23" s="483"/>
      <c r="EA23" s="470"/>
      <c r="EB23" s="471"/>
      <c r="EC23" s="460" t="str">
        <f t="shared" ca="1" si="43"/>
        <v/>
      </c>
      <c r="ED23" s="449">
        <f t="shared" ca="1" si="44"/>
        <v>0</v>
      </c>
      <c r="EE23" s="483"/>
      <c r="EF23" s="470"/>
      <c r="EG23" s="471"/>
      <c r="EH23" s="460" t="str">
        <f t="shared" ca="1" si="45"/>
        <v/>
      </c>
      <c r="EI23" s="449">
        <f t="shared" ca="1" si="46"/>
        <v>0</v>
      </c>
      <c r="EJ23" s="483"/>
      <c r="EK23" s="470"/>
      <c r="EL23" s="471"/>
      <c r="EM23" s="460" t="str">
        <f t="shared" ca="1" si="47"/>
        <v/>
      </c>
      <c r="EN23" s="449">
        <f t="shared" ca="1" si="48"/>
        <v>0</v>
      </c>
      <c r="EO23" s="483"/>
      <c r="EP23" s="470"/>
      <c r="EQ23" s="471"/>
      <c r="ER23" s="460" t="str">
        <f t="shared" ca="1" si="49"/>
        <v/>
      </c>
      <c r="ES23" s="449">
        <f t="shared" ca="1" si="50"/>
        <v>0</v>
      </c>
      <c r="ET23" s="483"/>
      <c r="EU23" s="470"/>
      <c r="EV23" s="471"/>
      <c r="EW23" s="460" t="str">
        <f t="shared" ca="1" si="51"/>
        <v/>
      </c>
      <c r="EX23" s="449">
        <f t="shared" ca="1" si="52"/>
        <v>0</v>
      </c>
      <c r="EY23" s="483"/>
      <c r="EZ23" s="470"/>
      <c r="FA23" s="471"/>
      <c r="FB23" s="460" t="str">
        <f t="shared" ca="1" si="53"/>
        <v/>
      </c>
      <c r="FC23" s="449">
        <f t="shared" ca="1" si="54"/>
        <v>0</v>
      </c>
      <c r="FD23" s="483"/>
      <c r="FE23" s="470"/>
      <c r="FF23" s="471"/>
      <c r="FG23" s="460" t="str">
        <f t="shared" ca="1" si="55"/>
        <v/>
      </c>
      <c r="FH23" s="449">
        <f t="shared" ca="1" si="56"/>
        <v>0</v>
      </c>
      <c r="FI23" s="483"/>
      <c r="FJ23" s="470"/>
      <c r="FK23" s="471"/>
      <c r="FL23" s="460" t="str">
        <f t="shared" ca="1" si="57"/>
        <v/>
      </c>
      <c r="FM23" s="449">
        <f t="shared" ca="1" si="58"/>
        <v>0</v>
      </c>
      <c r="FN23" s="483"/>
      <c r="FO23" s="483"/>
      <c r="FP23" s="471"/>
      <c r="FQ23" s="460" t="str">
        <f t="shared" ca="1" si="59"/>
        <v/>
      </c>
      <c r="FR23" s="449">
        <f t="shared" ca="1" si="60"/>
        <v>0</v>
      </c>
      <c r="FS23" s="483"/>
      <c r="FT23" s="483"/>
      <c r="FU23" s="471"/>
      <c r="FV23" s="460" t="str">
        <f t="shared" ca="1" si="61"/>
        <v/>
      </c>
      <c r="FW23" s="449">
        <f t="shared" ca="1" si="62"/>
        <v>0</v>
      </c>
      <c r="FX23" s="483"/>
      <c r="FY23" s="483"/>
      <c r="FZ23" s="471"/>
      <c r="GA23" s="460" t="str">
        <f t="shared" ca="1" si="63"/>
        <v/>
      </c>
      <c r="GB23" s="449">
        <f t="shared" ca="1" si="64"/>
        <v>0</v>
      </c>
      <c r="GC23" s="483"/>
      <c r="GD23" s="483"/>
      <c r="GE23" s="471"/>
      <c r="GF23" s="460" t="str">
        <f t="shared" ca="1" si="65"/>
        <v/>
      </c>
      <c r="GG23" s="449">
        <f t="shared" ca="1" si="66"/>
        <v>0</v>
      </c>
      <c r="GH23" s="483"/>
      <c r="GI23" s="483"/>
      <c r="GJ23" s="471"/>
      <c r="GK23" s="460" t="str">
        <f t="shared" ca="1" si="67"/>
        <v/>
      </c>
      <c r="GL23" s="449">
        <f t="shared" ca="1" si="68"/>
        <v>0</v>
      </c>
      <c r="GM23" s="483"/>
      <c r="GN23" s="483"/>
      <c r="GO23" s="471"/>
      <c r="GP23" s="460" t="str">
        <f t="shared" ca="1" si="69"/>
        <v/>
      </c>
      <c r="GQ23" s="449">
        <f t="shared" ca="1" si="70"/>
        <v>0</v>
      </c>
      <c r="GR23" s="483"/>
      <c r="GS23" s="483"/>
      <c r="GT23" s="471"/>
      <c r="GU23" s="460" t="str">
        <f t="shared" ca="1" si="71"/>
        <v/>
      </c>
      <c r="GV23" s="449">
        <f t="shared" ca="1" si="72"/>
        <v>0</v>
      </c>
      <c r="GW23" s="483"/>
      <c r="GX23" s="483"/>
      <c r="GY23" s="471"/>
      <c r="GZ23" s="460" t="str">
        <f t="shared" ca="1" si="73"/>
        <v/>
      </c>
      <c r="HA23" s="449">
        <f t="shared" ca="1" si="74"/>
        <v>0</v>
      </c>
      <c r="HB23" s="483"/>
      <c r="HC23" s="483"/>
      <c r="HD23" s="471"/>
      <c r="HE23" s="460" t="str">
        <f t="shared" ca="1" si="75"/>
        <v/>
      </c>
      <c r="HF23" s="449">
        <f t="shared" ca="1" si="76"/>
        <v>0</v>
      </c>
      <c r="HG23" s="483"/>
      <c r="HH23" s="483"/>
      <c r="HI23" s="471"/>
      <c r="HJ23" s="460" t="str">
        <f t="shared" ca="1" si="77"/>
        <v/>
      </c>
      <c r="HK23" s="449">
        <f t="shared" ca="1" si="78"/>
        <v>0</v>
      </c>
      <c r="HL23" s="483"/>
      <c r="HM23" s="483"/>
      <c r="HN23" s="471"/>
      <c r="HO23" s="460" t="str">
        <f t="shared" ca="1" si="79"/>
        <v/>
      </c>
      <c r="HP23" s="449">
        <f t="shared" ca="1" si="80"/>
        <v>0</v>
      </c>
      <c r="HQ23" s="483"/>
      <c r="HR23" s="483"/>
      <c r="HS23" s="471"/>
      <c r="HT23" s="460" t="str">
        <f t="shared" ca="1" si="81"/>
        <v/>
      </c>
      <c r="HU23" s="449">
        <f t="shared" ca="1" si="82"/>
        <v>0</v>
      </c>
      <c r="HV23" s="483"/>
      <c r="HW23" s="483"/>
      <c r="HX23" s="471"/>
      <c r="HY23" s="460" t="str">
        <f t="shared" ca="1" si="83"/>
        <v/>
      </c>
      <c r="HZ23" s="449">
        <f t="shared" ca="1" si="84"/>
        <v>0</v>
      </c>
      <c r="IA23" s="483"/>
      <c r="IB23" s="483"/>
      <c r="IC23" s="471"/>
      <c r="ID23" s="460" t="str">
        <f t="shared" ca="1" si="85"/>
        <v/>
      </c>
      <c r="IE23" s="449">
        <f t="shared" ca="1" si="86"/>
        <v>0</v>
      </c>
      <c r="IF23" s="483"/>
      <c r="IG23" s="483"/>
      <c r="IH23" s="471"/>
      <c r="II23" s="460" t="str">
        <f t="shared" ca="1" si="87"/>
        <v/>
      </c>
      <c r="IJ23" s="449">
        <f t="shared" ca="1" si="88"/>
        <v>0</v>
      </c>
      <c r="IK23" s="483"/>
      <c r="IL23" s="483"/>
      <c r="IM23" s="471"/>
      <c r="IN23" s="460" t="str">
        <f t="shared" ca="1" si="89"/>
        <v/>
      </c>
      <c r="IO23" s="449">
        <f t="shared" ca="1" si="90"/>
        <v>0</v>
      </c>
      <c r="IP23" s="483"/>
      <c r="IQ23" s="484"/>
    </row>
    <row r="24" spans="1:251">
      <c r="A24" s="383">
        <f ca="1">IF(AND(OR(J24="",AND(P24&lt;&gt;"Validated",P24&lt;&gt;"Forecast")),OR(K24="",AND(P24&lt;&gt;"Validated",P24&lt;&gt;"Forecast"))),"",MAX(A$18:OFFSET(A24,-1,0,1,1))+1)</f>
        <v>5</v>
      </c>
      <c r="B24" s="436" t="s">
        <v>276</v>
      </c>
      <c r="C24" s="507" t="s">
        <v>269</v>
      </c>
      <c r="D24" s="508" t="s">
        <v>287</v>
      </c>
      <c r="E24" s="508" t="s">
        <v>218</v>
      </c>
      <c r="F24" s="509" t="s">
        <v>270</v>
      </c>
      <c r="G24" s="510" t="s">
        <v>288</v>
      </c>
      <c r="H24" s="441"/>
      <c r="I24" s="511" t="s">
        <v>289</v>
      </c>
      <c r="J24" s="443">
        <v>3</v>
      </c>
      <c r="K24" s="444"/>
      <c r="L24" s="513">
        <v>221493</v>
      </c>
      <c r="M24" s="445"/>
      <c r="N24" s="528">
        <v>1.5</v>
      </c>
      <c r="O24" s="476">
        <f t="shared" ref="O24:O25" si="91">ABS(J24-N24)</f>
        <v>1.5</v>
      </c>
      <c r="P24" s="446" t="str">
        <f>P22</f>
        <v>Validated</v>
      </c>
      <c r="Q24" s="447" t="s">
        <v>273</v>
      </c>
      <c r="R24" s="448">
        <f ca="1">IF(OR(AND($J24="",$K24=""),$P24&lt;&gt;"Validated",Q24="",U24&gt;$I$2),"",IF(AND($P24="Validated",$J24&lt;&gt;"",Q24&lt;&gt;""),$J24,$K24*OFFSET(R24,-1,1,1,1)))</f>
        <v>3</v>
      </c>
      <c r="S24" s="449">
        <f ca="1">R24+S23</f>
        <v>119.8</v>
      </c>
      <c r="T24" s="439"/>
      <c r="U24" s="439"/>
      <c r="V24" s="447"/>
      <c r="W24" s="448" t="str">
        <f t="shared" ca="1" si="0"/>
        <v/>
      </c>
      <c r="X24" s="449" t="e">
        <f ca="1">IF(OR($C24="D",$P24&lt;&gt;"Validated",V24="",Z24&gt;$I$2,AND($J24="",$K24="")),OFFSET(X24,-1,0,1,1),IF($J24="",OFFSET(X24,-1,0,1,1)*(1+$K24),OFFSET(X24,-1,0,1,1)+$J24))</f>
        <v>#VALUE!</v>
      </c>
      <c r="Y24" s="439"/>
      <c r="Z24" s="439"/>
      <c r="AA24" s="447"/>
      <c r="AB24" s="448" t="str">
        <f t="shared" ca="1" si="1"/>
        <v/>
      </c>
      <c r="AC24" s="449">
        <f t="shared" ca="1" si="2"/>
        <v>0</v>
      </c>
      <c r="AD24" s="439"/>
      <c r="AE24" s="439"/>
      <c r="AF24" s="447"/>
      <c r="AG24" s="448" t="str">
        <f t="shared" ca="1" si="3"/>
        <v/>
      </c>
      <c r="AH24" s="449">
        <f t="shared" ca="1" si="4"/>
        <v>0</v>
      </c>
      <c r="AI24" s="439"/>
      <c r="AJ24" s="439"/>
      <c r="AK24" s="447"/>
      <c r="AL24" s="448" t="str">
        <f t="shared" ca="1" si="5"/>
        <v/>
      </c>
      <c r="AM24" s="449">
        <f t="shared" ca="1" si="6"/>
        <v>0</v>
      </c>
      <c r="AN24" s="439"/>
      <c r="AO24" s="439"/>
      <c r="AP24" s="447"/>
      <c r="AQ24" s="448" t="str">
        <f t="shared" ca="1" si="7"/>
        <v/>
      </c>
      <c r="AR24" s="449">
        <f t="shared" ca="1" si="8"/>
        <v>0</v>
      </c>
      <c r="AS24" s="439"/>
      <c r="AT24" s="439"/>
      <c r="AU24" s="447"/>
      <c r="AV24" s="448" t="str">
        <f t="shared" ca="1" si="9"/>
        <v/>
      </c>
      <c r="AW24" s="449">
        <f t="shared" ca="1" si="10"/>
        <v>0</v>
      </c>
      <c r="AX24" s="439"/>
      <c r="AY24" s="439"/>
      <c r="AZ24" s="447"/>
      <c r="BA24" s="448" t="str">
        <f t="shared" ca="1" si="11"/>
        <v/>
      </c>
      <c r="BB24" s="449">
        <f t="shared" ca="1" si="12"/>
        <v>0</v>
      </c>
      <c r="BC24" s="439"/>
      <c r="BD24" s="439"/>
      <c r="BE24" s="447"/>
      <c r="BF24" s="448" t="str">
        <f t="shared" ca="1" si="13"/>
        <v/>
      </c>
      <c r="BG24" s="449">
        <f t="shared" ca="1" si="14"/>
        <v>0</v>
      </c>
      <c r="BH24" s="439"/>
      <c r="BI24" s="439"/>
      <c r="BJ24" s="447"/>
      <c r="BK24" s="448" t="str">
        <f t="shared" ca="1" si="15"/>
        <v/>
      </c>
      <c r="BL24" s="449">
        <f t="shared" ca="1" si="16"/>
        <v>0</v>
      </c>
      <c r="BM24" s="439"/>
      <c r="BN24" s="439"/>
      <c r="BO24" s="447"/>
      <c r="BP24" s="448" t="str">
        <f t="shared" ca="1" si="17"/>
        <v/>
      </c>
      <c r="BQ24" s="449">
        <f t="shared" ca="1" si="18"/>
        <v>0</v>
      </c>
      <c r="BR24" s="439"/>
      <c r="BS24" s="439"/>
      <c r="BT24" s="447"/>
      <c r="BU24" s="448" t="str">
        <f t="shared" ca="1" si="19"/>
        <v/>
      </c>
      <c r="BV24" s="449">
        <f t="shared" ca="1" si="20"/>
        <v>0</v>
      </c>
      <c r="BW24" s="439"/>
      <c r="BX24" s="439"/>
      <c r="BY24" s="447"/>
      <c r="BZ24" s="448" t="str">
        <f t="shared" ca="1" si="21"/>
        <v/>
      </c>
      <c r="CA24" s="449">
        <f t="shared" ca="1" si="22"/>
        <v>0</v>
      </c>
      <c r="CB24" s="439"/>
      <c r="CC24" s="439"/>
      <c r="CD24" s="447"/>
      <c r="CE24" s="448" t="str">
        <f t="shared" ca="1" si="23"/>
        <v/>
      </c>
      <c r="CF24" s="449">
        <f t="shared" ca="1" si="24"/>
        <v>0</v>
      </c>
      <c r="CG24" s="439"/>
      <c r="CH24" s="439"/>
      <c r="CI24" s="447"/>
      <c r="CJ24" s="448" t="str">
        <f t="shared" ca="1" si="25"/>
        <v/>
      </c>
      <c r="CK24" s="449">
        <f t="shared" ca="1" si="26"/>
        <v>0</v>
      </c>
      <c r="CL24" s="439"/>
      <c r="CM24" s="439"/>
      <c r="CN24" s="447"/>
      <c r="CO24" s="448" t="str">
        <f t="shared" ca="1" si="27"/>
        <v/>
      </c>
      <c r="CP24" s="449">
        <f t="shared" ca="1" si="28"/>
        <v>0</v>
      </c>
      <c r="CQ24" s="439"/>
      <c r="CR24" s="439"/>
      <c r="CS24" s="447"/>
      <c r="CT24" s="448" t="str">
        <f t="shared" ca="1" si="29"/>
        <v/>
      </c>
      <c r="CU24" s="449">
        <f t="shared" ca="1" si="30"/>
        <v>0</v>
      </c>
      <c r="CV24" s="439"/>
      <c r="CW24" s="439"/>
      <c r="CX24" s="447"/>
      <c r="CY24" s="448" t="str">
        <f t="shared" ca="1" si="31"/>
        <v/>
      </c>
      <c r="CZ24" s="449">
        <f t="shared" ca="1" si="32"/>
        <v>0</v>
      </c>
      <c r="DA24" s="439"/>
      <c r="DB24" s="439"/>
      <c r="DC24" s="447"/>
      <c r="DD24" s="448" t="str">
        <f t="shared" ca="1" si="33"/>
        <v/>
      </c>
      <c r="DE24" s="449">
        <f t="shared" ca="1" si="34"/>
        <v>0</v>
      </c>
      <c r="DF24" s="439"/>
      <c r="DG24" s="439"/>
      <c r="DH24" s="447"/>
      <c r="DI24" s="448" t="str">
        <f t="shared" ca="1" si="35"/>
        <v/>
      </c>
      <c r="DJ24" s="449">
        <f t="shared" ca="1" si="36"/>
        <v>0</v>
      </c>
      <c r="DK24" s="439"/>
      <c r="DL24" s="439"/>
      <c r="DM24" s="447"/>
      <c r="DN24" s="448" t="str">
        <f t="shared" ca="1" si="37"/>
        <v/>
      </c>
      <c r="DO24" s="449">
        <f t="shared" ca="1" si="38"/>
        <v>0</v>
      </c>
      <c r="DP24" s="439"/>
      <c r="DQ24" s="439"/>
      <c r="DR24" s="447"/>
      <c r="DS24" s="448" t="str">
        <f t="shared" ca="1" si="39"/>
        <v/>
      </c>
      <c r="DT24" s="449">
        <f t="shared" ca="1" si="40"/>
        <v>0</v>
      </c>
      <c r="DU24" s="439"/>
      <c r="DV24" s="439"/>
      <c r="DW24" s="447"/>
      <c r="DX24" s="448" t="str">
        <f t="shared" ca="1" si="41"/>
        <v/>
      </c>
      <c r="DY24" s="449">
        <f t="shared" ca="1" si="42"/>
        <v>0</v>
      </c>
      <c r="DZ24" s="439"/>
      <c r="EA24" s="439"/>
      <c r="EB24" s="447"/>
      <c r="EC24" s="448" t="str">
        <f t="shared" ca="1" si="43"/>
        <v/>
      </c>
      <c r="ED24" s="449">
        <f t="shared" ca="1" si="44"/>
        <v>0</v>
      </c>
      <c r="EE24" s="439"/>
      <c r="EF24" s="439"/>
      <c r="EG24" s="447"/>
      <c r="EH24" s="448" t="str">
        <f t="shared" ca="1" si="45"/>
        <v/>
      </c>
      <c r="EI24" s="449">
        <f t="shared" ca="1" si="46"/>
        <v>0</v>
      </c>
      <c r="EJ24" s="439"/>
      <c r="EK24" s="439"/>
      <c r="EL24" s="447"/>
      <c r="EM24" s="448" t="str">
        <f t="shared" ca="1" si="47"/>
        <v/>
      </c>
      <c r="EN24" s="449">
        <f t="shared" ca="1" si="48"/>
        <v>0</v>
      </c>
      <c r="EO24" s="439"/>
      <c r="EP24" s="439"/>
      <c r="EQ24" s="447"/>
      <c r="ER24" s="448" t="str">
        <f t="shared" ca="1" si="49"/>
        <v/>
      </c>
      <c r="ES24" s="449">
        <f t="shared" ca="1" si="50"/>
        <v>0</v>
      </c>
      <c r="ET24" s="439"/>
      <c r="EU24" s="439"/>
      <c r="EV24" s="447"/>
      <c r="EW24" s="448" t="str">
        <f t="shared" ca="1" si="51"/>
        <v/>
      </c>
      <c r="EX24" s="449">
        <f t="shared" ca="1" si="52"/>
        <v>0</v>
      </c>
      <c r="EY24" s="439"/>
      <c r="EZ24" s="439"/>
      <c r="FA24" s="447"/>
      <c r="FB24" s="448" t="str">
        <f t="shared" ca="1" si="53"/>
        <v/>
      </c>
      <c r="FC24" s="449">
        <f t="shared" ca="1" si="54"/>
        <v>0</v>
      </c>
      <c r="FD24" s="439"/>
      <c r="FE24" s="439"/>
      <c r="FF24" s="447"/>
      <c r="FG24" s="448" t="str">
        <f t="shared" ca="1" si="55"/>
        <v/>
      </c>
      <c r="FH24" s="449">
        <f t="shared" ca="1" si="56"/>
        <v>0</v>
      </c>
      <c r="FI24" s="439"/>
      <c r="FJ24" s="439"/>
      <c r="FK24" s="447"/>
      <c r="FL24" s="448" t="str">
        <f t="shared" ca="1" si="57"/>
        <v/>
      </c>
      <c r="FM24" s="449">
        <f t="shared" ca="1" si="58"/>
        <v>0</v>
      </c>
      <c r="FN24" s="439"/>
      <c r="FO24" s="439"/>
      <c r="FP24" s="447"/>
      <c r="FQ24" s="448" t="str">
        <f t="shared" ca="1" si="59"/>
        <v/>
      </c>
      <c r="FR24" s="449">
        <f t="shared" ca="1" si="60"/>
        <v>0</v>
      </c>
      <c r="FS24" s="439"/>
      <c r="FT24" s="439"/>
      <c r="FU24" s="447"/>
      <c r="FV24" s="448" t="str">
        <f t="shared" ca="1" si="61"/>
        <v/>
      </c>
      <c r="FW24" s="449">
        <f t="shared" ca="1" si="62"/>
        <v>0</v>
      </c>
      <c r="FX24" s="439"/>
      <c r="FY24" s="439"/>
      <c r="FZ24" s="447"/>
      <c r="GA24" s="448" t="str">
        <f t="shared" ca="1" si="63"/>
        <v/>
      </c>
      <c r="GB24" s="449">
        <f t="shared" ca="1" si="64"/>
        <v>0</v>
      </c>
      <c r="GC24" s="439"/>
      <c r="GD24" s="439"/>
      <c r="GE24" s="447"/>
      <c r="GF24" s="448" t="str">
        <f t="shared" ca="1" si="65"/>
        <v/>
      </c>
      <c r="GG24" s="449">
        <f t="shared" ca="1" si="66"/>
        <v>0</v>
      </c>
      <c r="GH24" s="439"/>
      <c r="GI24" s="439"/>
      <c r="GJ24" s="447"/>
      <c r="GK24" s="448" t="str">
        <f t="shared" ca="1" si="67"/>
        <v/>
      </c>
      <c r="GL24" s="449">
        <f t="shared" ca="1" si="68"/>
        <v>0</v>
      </c>
      <c r="GM24" s="439"/>
      <c r="GN24" s="439"/>
      <c r="GO24" s="447"/>
      <c r="GP24" s="448" t="str">
        <f t="shared" ca="1" si="69"/>
        <v/>
      </c>
      <c r="GQ24" s="449">
        <f t="shared" ca="1" si="70"/>
        <v>0</v>
      </c>
      <c r="GR24" s="439"/>
      <c r="GS24" s="439"/>
      <c r="GT24" s="447"/>
      <c r="GU24" s="448" t="str">
        <f t="shared" ca="1" si="71"/>
        <v/>
      </c>
      <c r="GV24" s="449">
        <f t="shared" ca="1" si="72"/>
        <v>0</v>
      </c>
      <c r="GW24" s="439"/>
      <c r="GX24" s="439"/>
      <c r="GY24" s="447"/>
      <c r="GZ24" s="448" t="str">
        <f t="shared" ca="1" si="73"/>
        <v/>
      </c>
      <c r="HA24" s="449">
        <f t="shared" ca="1" si="74"/>
        <v>0</v>
      </c>
      <c r="HB24" s="439"/>
      <c r="HC24" s="439"/>
      <c r="HD24" s="447"/>
      <c r="HE24" s="448" t="str">
        <f t="shared" ca="1" si="75"/>
        <v/>
      </c>
      <c r="HF24" s="449">
        <f t="shared" ca="1" si="76"/>
        <v>0</v>
      </c>
      <c r="HG24" s="439"/>
      <c r="HH24" s="439"/>
      <c r="HI24" s="447"/>
      <c r="HJ24" s="448" t="str">
        <f t="shared" ca="1" si="77"/>
        <v/>
      </c>
      <c r="HK24" s="449">
        <f t="shared" ca="1" si="78"/>
        <v>0</v>
      </c>
      <c r="HL24" s="439"/>
      <c r="HM24" s="439"/>
      <c r="HN24" s="447"/>
      <c r="HO24" s="448" t="str">
        <f t="shared" ca="1" si="79"/>
        <v/>
      </c>
      <c r="HP24" s="449">
        <f t="shared" ca="1" si="80"/>
        <v>0</v>
      </c>
      <c r="HQ24" s="439"/>
      <c r="HR24" s="439"/>
      <c r="HS24" s="447"/>
      <c r="HT24" s="448" t="str">
        <f t="shared" ca="1" si="81"/>
        <v/>
      </c>
      <c r="HU24" s="449">
        <f t="shared" ca="1" si="82"/>
        <v>0</v>
      </c>
      <c r="HV24" s="439"/>
      <c r="HW24" s="439"/>
      <c r="HX24" s="447"/>
      <c r="HY24" s="448" t="str">
        <f t="shared" ca="1" si="83"/>
        <v/>
      </c>
      <c r="HZ24" s="449">
        <f t="shared" ca="1" si="84"/>
        <v>0</v>
      </c>
      <c r="IA24" s="439"/>
      <c r="IB24" s="439"/>
      <c r="IC24" s="447"/>
      <c r="ID24" s="448" t="str">
        <f t="shared" ca="1" si="85"/>
        <v/>
      </c>
      <c r="IE24" s="449">
        <f t="shared" ca="1" si="86"/>
        <v>0</v>
      </c>
      <c r="IF24" s="439"/>
      <c r="IG24" s="439"/>
      <c r="IH24" s="447"/>
      <c r="II24" s="448" t="str">
        <f t="shared" ca="1" si="87"/>
        <v/>
      </c>
      <c r="IJ24" s="449">
        <f t="shared" ca="1" si="88"/>
        <v>0</v>
      </c>
      <c r="IK24" s="439"/>
      <c r="IL24" s="439"/>
      <c r="IM24" s="447"/>
      <c r="IN24" s="448" t="str">
        <f t="shared" ca="1" si="89"/>
        <v/>
      </c>
      <c r="IO24" s="449">
        <f t="shared" ca="1" si="90"/>
        <v>0</v>
      </c>
      <c r="IP24" s="439"/>
      <c r="IQ24" s="450"/>
    </row>
    <row r="25" spans="1:251">
      <c r="A25" s="383">
        <f ca="1">IF(AND(OR(J25="",AND(P25&lt;&gt;"Validated",P25&lt;&gt;"Forecast")),OR(K25="",AND(P25&lt;&gt;"Validated",P25&lt;&gt;"Forecast"))),"",MAX(A$18:OFFSET(A25,-1,0,1,1))+1)</f>
        <v>6</v>
      </c>
      <c r="B25" s="436" t="s">
        <v>276</v>
      </c>
      <c r="C25" s="507" t="s">
        <v>269</v>
      </c>
      <c r="D25" s="508" t="s">
        <v>290</v>
      </c>
      <c r="E25" s="508" t="s">
        <v>221</v>
      </c>
      <c r="F25" s="509" t="s">
        <v>270</v>
      </c>
      <c r="G25" s="510" t="s">
        <v>288</v>
      </c>
      <c r="H25" s="441"/>
      <c r="I25" s="511" t="s">
        <v>291</v>
      </c>
      <c r="J25" s="443">
        <v>0.1</v>
      </c>
      <c r="K25" s="444"/>
      <c r="L25" s="513">
        <v>246060</v>
      </c>
      <c r="M25" s="445"/>
      <c r="N25" s="528">
        <v>0.05</v>
      </c>
      <c r="O25" s="476">
        <f t="shared" si="91"/>
        <v>0.05</v>
      </c>
      <c r="P25" s="446" t="str">
        <f>P22</f>
        <v>Validated</v>
      </c>
      <c r="Q25" s="447" t="s">
        <v>273</v>
      </c>
      <c r="R25" s="448">
        <f ca="1">IF(OR(AND($J25="",$K25=""),$P25&lt;&gt;"Validated",Q25="",U25&gt;$I$2),"",IF(AND($P25="Validated",$J25&lt;&gt;"",Q25&lt;&gt;""),$J25,$K25*OFFSET(R25,-1,1,1,1)))</f>
        <v>0.1</v>
      </c>
      <c r="S25" s="449">
        <f ca="1">R25+S24</f>
        <v>119.89999999999999</v>
      </c>
      <c r="T25" s="439"/>
      <c r="U25" s="439"/>
      <c r="V25" s="447" t="s">
        <v>273</v>
      </c>
      <c r="W25" s="448">
        <f t="shared" ca="1" si="0"/>
        <v>0.1</v>
      </c>
      <c r="X25" s="512">
        <f ca="1">X22+W25</f>
        <v>105.89999999999999</v>
      </c>
      <c r="Y25" s="439"/>
      <c r="Z25" s="439"/>
      <c r="AA25" s="447"/>
      <c r="AB25" s="448" t="str">
        <f t="shared" ca="1" si="1"/>
        <v/>
      </c>
      <c r="AC25" s="449">
        <f t="shared" ca="1" si="2"/>
        <v>0</v>
      </c>
      <c r="AD25" s="439"/>
      <c r="AE25" s="439"/>
      <c r="AF25" s="447"/>
      <c r="AG25" s="448" t="str">
        <f t="shared" ca="1" si="3"/>
        <v/>
      </c>
      <c r="AH25" s="449">
        <f t="shared" ca="1" si="4"/>
        <v>0</v>
      </c>
      <c r="AI25" s="439"/>
      <c r="AJ25" s="439"/>
      <c r="AK25" s="447"/>
      <c r="AL25" s="448" t="str">
        <f t="shared" ca="1" si="5"/>
        <v/>
      </c>
      <c r="AM25" s="449">
        <f t="shared" ca="1" si="6"/>
        <v>0</v>
      </c>
      <c r="AN25" s="439"/>
      <c r="AO25" s="439"/>
      <c r="AP25" s="447"/>
      <c r="AQ25" s="448" t="str">
        <f t="shared" ca="1" si="7"/>
        <v/>
      </c>
      <c r="AR25" s="449">
        <f t="shared" ca="1" si="8"/>
        <v>0</v>
      </c>
      <c r="AS25" s="439"/>
      <c r="AT25" s="439"/>
      <c r="AU25" s="447"/>
      <c r="AV25" s="448" t="str">
        <f t="shared" ca="1" si="9"/>
        <v/>
      </c>
      <c r="AW25" s="449">
        <f t="shared" ca="1" si="10"/>
        <v>0</v>
      </c>
      <c r="AX25" s="439"/>
      <c r="AY25" s="439"/>
      <c r="AZ25" s="447"/>
      <c r="BA25" s="448" t="str">
        <f t="shared" ca="1" si="11"/>
        <v/>
      </c>
      <c r="BB25" s="449">
        <f t="shared" ca="1" si="12"/>
        <v>0</v>
      </c>
      <c r="BC25" s="439"/>
      <c r="BD25" s="439"/>
      <c r="BE25" s="447"/>
      <c r="BF25" s="448" t="str">
        <f t="shared" ca="1" si="13"/>
        <v/>
      </c>
      <c r="BG25" s="449">
        <f t="shared" ca="1" si="14"/>
        <v>0</v>
      </c>
      <c r="BH25" s="439"/>
      <c r="BI25" s="439"/>
      <c r="BJ25" s="447"/>
      <c r="BK25" s="448" t="str">
        <f t="shared" ca="1" si="15"/>
        <v/>
      </c>
      <c r="BL25" s="449">
        <f t="shared" ca="1" si="16"/>
        <v>0</v>
      </c>
      <c r="BM25" s="439"/>
      <c r="BN25" s="439"/>
      <c r="BO25" s="447"/>
      <c r="BP25" s="448" t="str">
        <f t="shared" ca="1" si="17"/>
        <v/>
      </c>
      <c r="BQ25" s="449">
        <f t="shared" ca="1" si="18"/>
        <v>0</v>
      </c>
      <c r="BR25" s="439"/>
      <c r="BS25" s="439"/>
      <c r="BT25" s="447"/>
      <c r="BU25" s="448" t="str">
        <f t="shared" ca="1" si="19"/>
        <v/>
      </c>
      <c r="BV25" s="449">
        <f t="shared" ca="1" si="20"/>
        <v>0</v>
      </c>
      <c r="BW25" s="439"/>
      <c r="BX25" s="439"/>
      <c r="BY25" s="447"/>
      <c r="BZ25" s="448" t="str">
        <f t="shared" ca="1" si="21"/>
        <v/>
      </c>
      <c r="CA25" s="449">
        <f t="shared" ca="1" si="22"/>
        <v>0</v>
      </c>
      <c r="CB25" s="439"/>
      <c r="CC25" s="439"/>
      <c r="CD25" s="447"/>
      <c r="CE25" s="448" t="str">
        <f t="shared" ca="1" si="23"/>
        <v/>
      </c>
      <c r="CF25" s="449">
        <f t="shared" ca="1" si="24"/>
        <v>0</v>
      </c>
      <c r="CG25" s="439"/>
      <c r="CH25" s="439"/>
      <c r="CI25" s="447"/>
      <c r="CJ25" s="448" t="str">
        <f t="shared" ca="1" si="25"/>
        <v/>
      </c>
      <c r="CK25" s="449">
        <f t="shared" ca="1" si="26"/>
        <v>0</v>
      </c>
      <c r="CL25" s="439"/>
      <c r="CM25" s="439"/>
      <c r="CN25" s="447"/>
      <c r="CO25" s="448" t="str">
        <f t="shared" ca="1" si="27"/>
        <v/>
      </c>
      <c r="CP25" s="449">
        <f t="shared" ca="1" si="28"/>
        <v>0</v>
      </c>
      <c r="CQ25" s="439"/>
      <c r="CR25" s="439"/>
      <c r="CS25" s="447"/>
      <c r="CT25" s="448" t="str">
        <f t="shared" ca="1" si="29"/>
        <v/>
      </c>
      <c r="CU25" s="449">
        <f t="shared" ca="1" si="30"/>
        <v>0</v>
      </c>
      <c r="CV25" s="439"/>
      <c r="CW25" s="439"/>
      <c r="CX25" s="447"/>
      <c r="CY25" s="448" t="str">
        <f t="shared" ca="1" si="31"/>
        <v/>
      </c>
      <c r="CZ25" s="449">
        <f t="shared" ca="1" si="32"/>
        <v>0</v>
      </c>
      <c r="DA25" s="439"/>
      <c r="DB25" s="439"/>
      <c r="DC25" s="447"/>
      <c r="DD25" s="448" t="str">
        <f t="shared" ca="1" si="33"/>
        <v/>
      </c>
      <c r="DE25" s="449">
        <f t="shared" ca="1" si="34"/>
        <v>0</v>
      </c>
      <c r="DF25" s="439"/>
      <c r="DG25" s="439"/>
      <c r="DH25" s="447"/>
      <c r="DI25" s="448" t="str">
        <f t="shared" ca="1" si="35"/>
        <v/>
      </c>
      <c r="DJ25" s="449">
        <f t="shared" ca="1" si="36"/>
        <v>0</v>
      </c>
      <c r="DK25" s="439"/>
      <c r="DL25" s="439"/>
      <c r="DM25" s="447"/>
      <c r="DN25" s="448" t="str">
        <f t="shared" ca="1" si="37"/>
        <v/>
      </c>
      <c r="DO25" s="449">
        <f t="shared" ca="1" si="38"/>
        <v>0</v>
      </c>
      <c r="DP25" s="439"/>
      <c r="DQ25" s="439"/>
      <c r="DR25" s="447"/>
      <c r="DS25" s="448" t="str">
        <f t="shared" ca="1" si="39"/>
        <v/>
      </c>
      <c r="DT25" s="449">
        <f t="shared" ca="1" si="40"/>
        <v>0</v>
      </c>
      <c r="DU25" s="439"/>
      <c r="DV25" s="439"/>
      <c r="DW25" s="447"/>
      <c r="DX25" s="448" t="str">
        <f t="shared" ca="1" si="41"/>
        <v/>
      </c>
      <c r="DY25" s="449">
        <f t="shared" ca="1" si="42"/>
        <v>0</v>
      </c>
      <c r="DZ25" s="439"/>
      <c r="EA25" s="439"/>
      <c r="EB25" s="447"/>
      <c r="EC25" s="448" t="str">
        <f t="shared" ca="1" si="43"/>
        <v/>
      </c>
      <c r="ED25" s="449">
        <f t="shared" ca="1" si="44"/>
        <v>0</v>
      </c>
      <c r="EE25" s="439"/>
      <c r="EF25" s="439"/>
      <c r="EG25" s="447"/>
      <c r="EH25" s="448" t="str">
        <f t="shared" ca="1" si="45"/>
        <v/>
      </c>
      <c r="EI25" s="449">
        <f t="shared" ca="1" si="46"/>
        <v>0</v>
      </c>
      <c r="EJ25" s="439"/>
      <c r="EK25" s="439"/>
      <c r="EL25" s="447"/>
      <c r="EM25" s="448" t="str">
        <f t="shared" ca="1" si="47"/>
        <v/>
      </c>
      <c r="EN25" s="449">
        <f t="shared" ca="1" si="48"/>
        <v>0</v>
      </c>
      <c r="EO25" s="439"/>
      <c r="EP25" s="439"/>
      <c r="EQ25" s="447"/>
      <c r="ER25" s="448" t="str">
        <f t="shared" ca="1" si="49"/>
        <v/>
      </c>
      <c r="ES25" s="449">
        <f t="shared" ca="1" si="50"/>
        <v>0</v>
      </c>
      <c r="ET25" s="439"/>
      <c r="EU25" s="439"/>
      <c r="EV25" s="447"/>
      <c r="EW25" s="448" t="str">
        <f t="shared" ca="1" si="51"/>
        <v/>
      </c>
      <c r="EX25" s="449">
        <f t="shared" ca="1" si="52"/>
        <v>0</v>
      </c>
      <c r="EY25" s="439"/>
      <c r="EZ25" s="439"/>
      <c r="FA25" s="447"/>
      <c r="FB25" s="448" t="str">
        <f t="shared" ca="1" si="53"/>
        <v/>
      </c>
      <c r="FC25" s="449">
        <f t="shared" ca="1" si="54"/>
        <v>0</v>
      </c>
      <c r="FD25" s="439"/>
      <c r="FE25" s="439"/>
      <c r="FF25" s="447"/>
      <c r="FG25" s="448" t="str">
        <f t="shared" ca="1" si="55"/>
        <v/>
      </c>
      <c r="FH25" s="449">
        <f t="shared" ca="1" si="56"/>
        <v>0</v>
      </c>
      <c r="FI25" s="439"/>
      <c r="FJ25" s="439"/>
      <c r="FK25" s="447"/>
      <c r="FL25" s="448" t="str">
        <f t="shared" ca="1" si="57"/>
        <v/>
      </c>
      <c r="FM25" s="449">
        <f t="shared" ca="1" si="58"/>
        <v>0</v>
      </c>
      <c r="FN25" s="439"/>
      <c r="FO25" s="439"/>
      <c r="FP25" s="447"/>
      <c r="FQ25" s="448" t="str">
        <f t="shared" ca="1" si="59"/>
        <v/>
      </c>
      <c r="FR25" s="449">
        <f t="shared" ca="1" si="60"/>
        <v>0</v>
      </c>
      <c r="FS25" s="439"/>
      <c r="FT25" s="439"/>
      <c r="FU25" s="447"/>
      <c r="FV25" s="448" t="str">
        <f t="shared" ca="1" si="61"/>
        <v/>
      </c>
      <c r="FW25" s="449">
        <f t="shared" ca="1" si="62"/>
        <v>0</v>
      </c>
      <c r="FX25" s="439"/>
      <c r="FY25" s="439"/>
      <c r="FZ25" s="447"/>
      <c r="GA25" s="448" t="str">
        <f t="shared" ca="1" si="63"/>
        <v/>
      </c>
      <c r="GB25" s="449">
        <f t="shared" ca="1" si="64"/>
        <v>0</v>
      </c>
      <c r="GC25" s="439"/>
      <c r="GD25" s="439"/>
      <c r="GE25" s="447"/>
      <c r="GF25" s="448" t="str">
        <f t="shared" ca="1" si="65"/>
        <v/>
      </c>
      <c r="GG25" s="449">
        <f t="shared" ca="1" si="66"/>
        <v>0</v>
      </c>
      <c r="GH25" s="439"/>
      <c r="GI25" s="439"/>
      <c r="GJ25" s="447"/>
      <c r="GK25" s="448" t="str">
        <f t="shared" ca="1" si="67"/>
        <v/>
      </c>
      <c r="GL25" s="449">
        <f t="shared" ca="1" si="68"/>
        <v>0</v>
      </c>
      <c r="GM25" s="439"/>
      <c r="GN25" s="439"/>
      <c r="GO25" s="447"/>
      <c r="GP25" s="448" t="str">
        <f t="shared" ca="1" si="69"/>
        <v/>
      </c>
      <c r="GQ25" s="449">
        <f t="shared" ca="1" si="70"/>
        <v>0</v>
      </c>
      <c r="GR25" s="439"/>
      <c r="GS25" s="439"/>
      <c r="GT25" s="447"/>
      <c r="GU25" s="448" t="str">
        <f t="shared" ca="1" si="71"/>
        <v/>
      </c>
      <c r="GV25" s="449">
        <f t="shared" ca="1" si="72"/>
        <v>0</v>
      </c>
      <c r="GW25" s="439"/>
      <c r="GX25" s="439"/>
      <c r="GY25" s="447"/>
      <c r="GZ25" s="448" t="str">
        <f t="shared" ca="1" si="73"/>
        <v/>
      </c>
      <c r="HA25" s="449">
        <f t="shared" ca="1" si="74"/>
        <v>0</v>
      </c>
      <c r="HB25" s="439"/>
      <c r="HC25" s="439"/>
      <c r="HD25" s="447"/>
      <c r="HE25" s="448" t="str">
        <f t="shared" ca="1" si="75"/>
        <v/>
      </c>
      <c r="HF25" s="449">
        <f t="shared" ca="1" si="76"/>
        <v>0</v>
      </c>
      <c r="HG25" s="439"/>
      <c r="HH25" s="439"/>
      <c r="HI25" s="447"/>
      <c r="HJ25" s="448" t="str">
        <f t="shared" ca="1" si="77"/>
        <v/>
      </c>
      <c r="HK25" s="449">
        <f t="shared" ca="1" si="78"/>
        <v>0</v>
      </c>
      <c r="HL25" s="439"/>
      <c r="HM25" s="439"/>
      <c r="HN25" s="447"/>
      <c r="HO25" s="448" t="str">
        <f t="shared" ca="1" si="79"/>
        <v/>
      </c>
      <c r="HP25" s="449">
        <f t="shared" ca="1" si="80"/>
        <v>0</v>
      </c>
      <c r="HQ25" s="439"/>
      <c r="HR25" s="439"/>
      <c r="HS25" s="447"/>
      <c r="HT25" s="448" t="str">
        <f t="shared" ca="1" si="81"/>
        <v/>
      </c>
      <c r="HU25" s="449">
        <f t="shared" ca="1" si="82"/>
        <v>0</v>
      </c>
      <c r="HV25" s="439"/>
      <c r="HW25" s="439"/>
      <c r="HX25" s="447"/>
      <c r="HY25" s="448" t="str">
        <f t="shared" ca="1" si="83"/>
        <v/>
      </c>
      <c r="HZ25" s="449">
        <f t="shared" ca="1" si="84"/>
        <v>0</v>
      </c>
      <c r="IA25" s="439"/>
      <c r="IB25" s="439"/>
      <c r="IC25" s="447"/>
      <c r="ID25" s="448" t="str">
        <f t="shared" ca="1" si="85"/>
        <v/>
      </c>
      <c r="IE25" s="449">
        <f t="shared" ca="1" si="86"/>
        <v>0</v>
      </c>
      <c r="IF25" s="439"/>
      <c r="IG25" s="439"/>
      <c r="IH25" s="447"/>
      <c r="II25" s="448" t="str">
        <f t="shared" ca="1" si="87"/>
        <v/>
      </c>
      <c r="IJ25" s="449">
        <f t="shared" ca="1" si="88"/>
        <v>0</v>
      </c>
      <c r="IK25" s="439"/>
      <c r="IL25" s="439"/>
      <c r="IM25" s="447"/>
      <c r="IN25" s="448" t="str">
        <f t="shared" ca="1" si="89"/>
        <v/>
      </c>
      <c r="IO25" s="449">
        <f t="shared" ca="1" si="90"/>
        <v>0</v>
      </c>
      <c r="IP25" s="439"/>
      <c r="IQ25" s="450"/>
    </row>
    <row r="26" spans="1:251" ht="13.5" thickBot="1">
      <c r="A26" s="383" t="str">
        <f ca="1">IF(AND(OR(J26="",AND(P26&lt;&gt;"Validated",P26&lt;&gt;"Forecast")),OR(K26="",AND(P26&lt;&gt;"Validated",P26&lt;&gt;"Forecast"))),"",MAX(A$18:OFFSET(A26,-1,0,1,1))+1)</f>
        <v/>
      </c>
      <c r="B26" s="436"/>
      <c r="C26" s="437"/>
      <c r="D26" s="438"/>
      <c r="E26" s="438"/>
      <c r="F26" s="440"/>
      <c r="G26" s="439"/>
      <c r="H26" s="441"/>
      <c r="I26" s="442"/>
      <c r="J26" s="443"/>
      <c r="K26" s="444"/>
      <c r="L26" s="513"/>
      <c r="M26" s="445"/>
      <c r="N26" s="457"/>
      <c r="O26" s="457"/>
      <c r="P26" s="446"/>
      <c r="Q26" s="447"/>
      <c r="R26" s="448" t="str">
        <f ca="1">IF(OR(AND($J26="",$K26=""),$P26&lt;&gt;"Validated",Q26="",U26&gt;$I$2),"",IF(AND($P26="Validated",$J26&lt;&gt;"",Q26&lt;&gt;""),$J26,$K26*OFFSET(R26,-1,1,1,1)))</f>
        <v/>
      </c>
      <c r="S26" s="449">
        <f ca="1">IF(OR($C26="D",$P26&lt;&gt;"Validated",Q26="",U26&gt;$I$2,AND($J26="",$K26="")),OFFSET(S26,-1,0,1,1),IF($J26="",OFFSET(S26,-1,0,1,1)*(1+$K26),OFFSET(S26,-1,0,1,1)+$J26))</f>
        <v>119.89999999999999</v>
      </c>
      <c r="T26" s="439"/>
      <c r="U26" s="439"/>
      <c r="V26" s="447"/>
      <c r="W26" s="448" t="str">
        <f t="shared" ca="1" si="0"/>
        <v/>
      </c>
      <c r="X26" s="449">
        <f ca="1">IF(OR($C26="D",$P26&lt;&gt;"Validated",V26="",Z26&gt;$I$2,AND($J26="",$K26="")),OFFSET(X26,-1,0,1,1),IF($J26="",OFFSET(X26,-1,0,1,1)*(1+$K26),OFFSET(X26,-1,0,1,1)+$J26))</f>
        <v>105.89999999999999</v>
      </c>
      <c r="Y26" s="439"/>
      <c r="Z26" s="439"/>
      <c r="AA26" s="447"/>
      <c r="AB26" s="448" t="str">
        <f t="shared" ca="1" si="1"/>
        <v/>
      </c>
      <c r="AC26" s="449">
        <f t="shared" ca="1" si="2"/>
        <v>0</v>
      </c>
      <c r="AD26" s="439"/>
      <c r="AE26" s="439"/>
      <c r="AF26" s="447"/>
      <c r="AG26" s="448" t="str">
        <f t="shared" ca="1" si="3"/>
        <v/>
      </c>
      <c r="AH26" s="449">
        <f t="shared" ca="1" si="4"/>
        <v>0</v>
      </c>
      <c r="AI26" s="439"/>
      <c r="AJ26" s="439"/>
      <c r="AK26" s="447"/>
      <c r="AL26" s="448" t="str">
        <f t="shared" ca="1" si="5"/>
        <v/>
      </c>
      <c r="AM26" s="449">
        <f t="shared" ca="1" si="6"/>
        <v>0</v>
      </c>
      <c r="AN26" s="439"/>
      <c r="AO26" s="439"/>
      <c r="AP26" s="447"/>
      <c r="AQ26" s="448" t="str">
        <f t="shared" ca="1" si="7"/>
        <v/>
      </c>
      <c r="AR26" s="449">
        <f t="shared" ca="1" si="8"/>
        <v>0</v>
      </c>
      <c r="AS26" s="439"/>
      <c r="AT26" s="439"/>
      <c r="AU26" s="447"/>
      <c r="AV26" s="448" t="str">
        <f t="shared" ca="1" si="9"/>
        <v/>
      </c>
      <c r="AW26" s="449">
        <f t="shared" ca="1" si="10"/>
        <v>0</v>
      </c>
      <c r="AX26" s="439"/>
      <c r="AY26" s="439"/>
      <c r="AZ26" s="447"/>
      <c r="BA26" s="448" t="str">
        <f t="shared" ca="1" si="11"/>
        <v/>
      </c>
      <c r="BB26" s="449">
        <f t="shared" ca="1" si="12"/>
        <v>0</v>
      </c>
      <c r="BC26" s="439"/>
      <c r="BD26" s="439"/>
      <c r="BE26" s="447"/>
      <c r="BF26" s="448" t="str">
        <f t="shared" ca="1" si="13"/>
        <v/>
      </c>
      <c r="BG26" s="449">
        <f t="shared" ca="1" si="14"/>
        <v>0</v>
      </c>
      <c r="BH26" s="439"/>
      <c r="BI26" s="439"/>
      <c r="BJ26" s="447"/>
      <c r="BK26" s="448" t="str">
        <f t="shared" ca="1" si="15"/>
        <v/>
      </c>
      <c r="BL26" s="449">
        <f t="shared" ca="1" si="16"/>
        <v>0</v>
      </c>
      <c r="BM26" s="439"/>
      <c r="BN26" s="439"/>
      <c r="BO26" s="447"/>
      <c r="BP26" s="448" t="str">
        <f t="shared" ca="1" si="17"/>
        <v/>
      </c>
      <c r="BQ26" s="449">
        <f t="shared" ca="1" si="18"/>
        <v>0</v>
      </c>
      <c r="BR26" s="439"/>
      <c r="BS26" s="439"/>
      <c r="BT26" s="447"/>
      <c r="BU26" s="448" t="str">
        <f t="shared" ca="1" si="19"/>
        <v/>
      </c>
      <c r="BV26" s="449">
        <f t="shared" ca="1" si="20"/>
        <v>0</v>
      </c>
      <c r="BW26" s="439"/>
      <c r="BX26" s="439"/>
      <c r="BY26" s="447"/>
      <c r="BZ26" s="448" t="str">
        <f t="shared" ca="1" si="21"/>
        <v/>
      </c>
      <c r="CA26" s="449">
        <f t="shared" ca="1" si="22"/>
        <v>0</v>
      </c>
      <c r="CB26" s="439"/>
      <c r="CC26" s="439"/>
      <c r="CD26" s="447"/>
      <c r="CE26" s="448" t="str">
        <f t="shared" ca="1" si="23"/>
        <v/>
      </c>
      <c r="CF26" s="449">
        <f t="shared" ca="1" si="24"/>
        <v>0</v>
      </c>
      <c r="CG26" s="439"/>
      <c r="CH26" s="439"/>
      <c r="CI26" s="447"/>
      <c r="CJ26" s="448" t="str">
        <f t="shared" ca="1" si="25"/>
        <v/>
      </c>
      <c r="CK26" s="449">
        <f t="shared" ca="1" si="26"/>
        <v>0</v>
      </c>
      <c r="CL26" s="439"/>
      <c r="CM26" s="439"/>
      <c r="CN26" s="447"/>
      <c r="CO26" s="448" t="str">
        <f t="shared" ca="1" si="27"/>
        <v/>
      </c>
      <c r="CP26" s="449">
        <f t="shared" ca="1" si="28"/>
        <v>0</v>
      </c>
      <c r="CQ26" s="439"/>
      <c r="CR26" s="439"/>
      <c r="CS26" s="447"/>
      <c r="CT26" s="448" t="str">
        <f t="shared" ca="1" si="29"/>
        <v/>
      </c>
      <c r="CU26" s="449">
        <f t="shared" ca="1" si="30"/>
        <v>0</v>
      </c>
      <c r="CV26" s="439"/>
      <c r="CW26" s="439"/>
      <c r="CX26" s="447"/>
      <c r="CY26" s="448" t="str">
        <f t="shared" ca="1" si="31"/>
        <v/>
      </c>
      <c r="CZ26" s="449">
        <f t="shared" ca="1" si="32"/>
        <v>0</v>
      </c>
      <c r="DA26" s="439"/>
      <c r="DB26" s="439"/>
      <c r="DC26" s="447"/>
      <c r="DD26" s="448" t="str">
        <f t="shared" ca="1" si="33"/>
        <v/>
      </c>
      <c r="DE26" s="449">
        <f t="shared" ca="1" si="34"/>
        <v>0</v>
      </c>
      <c r="DF26" s="439"/>
      <c r="DG26" s="439"/>
      <c r="DH26" s="447"/>
      <c r="DI26" s="448" t="str">
        <f t="shared" ca="1" si="35"/>
        <v/>
      </c>
      <c r="DJ26" s="449">
        <f t="shared" ca="1" si="36"/>
        <v>0</v>
      </c>
      <c r="DK26" s="439"/>
      <c r="DL26" s="439"/>
      <c r="DM26" s="447"/>
      <c r="DN26" s="448" t="str">
        <f t="shared" ca="1" si="37"/>
        <v/>
      </c>
      <c r="DO26" s="449">
        <f t="shared" ca="1" si="38"/>
        <v>0</v>
      </c>
      <c r="DP26" s="439"/>
      <c r="DQ26" s="439"/>
      <c r="DR26" s="447"/>
      <c r="DS26" s="448" t="str">
        <f t="shared" ca="1" si="39"/>
        <v/>
      </c>
      <c r="DT26" s="449">
        <f t="shared" ca="1" si="40"/>
        <v>0</v>
      </c>
      <c r="DU26" s="439"/>
      <c r="DV26" s="439"/>
      <c r="DW26" s="447"/>
      <c r="DX26" s="448" t="str">
        <f t="shared" ca="1" si="41"/>
        <v/>
      </c>
      <c r="DY26" s="449">
        <f t="shared" ca="1" si="42"/>
        <v>0</v>
      </c>
      <c r="DZ26" s="439"/>
      <c r="EA26" s="439"/>
      <c r="EB26" s="447"/>
      <c r="EC26" s="448" t="str">
        <f t="shared" ca="1" si="43"/>
        <v/>
      </c>
      <c r="ED26" s="449">
        <f t="shared" ca="1" si="44"/>
        <v>0</v>
      </c>
      <c r="EE26" s="439"/>
      <c r="EF26" s="439"/>
      <c r="EG26" s="447"/>
      <c r="EH26" s="448" t="str">
        <f t="shared" ca="1" si="45"/>
        <v/>
      </c>
      <c r="EI26" s="449">
        <f t="shared" ca="1" si="46"/>
        <v>0</v>
      </c>
      <c r="EJ26" s="439"/>
      <c r="EK26" s="439"/>
      <c r="EL26" s="447"/>
      <c r="EM26" s="448" t="str">
        <f t="shared" ca="1" si="47"/>
        <v/>
      </c>
      <c r="EN26" s="449">
        <f t="shared" ca="1" si="48"/>
        <v>0</v>
      </c>
      <c r="EO26" s="439"/>
      <c r="EP26" s="439"/>
      <c r="EQ26" s="447"/>
      <c r="ER26" s="448" t="str">
        <f t="shared" ca="1" si="49"/>
        <v/>
      </c>
      <c r="ES26" s="449">
        <f t="shared" ca="1" si="50"/>
        <v>0</v>
      </c>
      <c r="ET26" s="439"/>
      <c r="EU26" s="439"/>
      <c r="EV26" s="447"/>
      <c r="EW26" s="448" t="str">
        <f t="shared" ca="1" si="51"/>
        <v/>
      </c>
      <c r="EX26" s="449">
        <f t="shared" ca="1" si="52"/>
        <v>0</v>
      </c>
      <c r="EY26" s="439"/>
      <c r="EZ26" s="439"/>
      <c r="FA26" s="447"/>
      <c r="FB26" s="448" t="str">
        <f t="shared" ca="1" si="53"/>
        <v/>
      </c>
      <c r="FC26" s="449">
        <f t="shared" ca="1" si="54"/>
        <v>0</v>
      </c>
      <c r="FD26" s="439"/>
      <c r="FE26" s="439"/>
      <c r="FF26" s="447"/>
      <c r="FG26" s="448" t="str">
        <f t="shared" ca="1" si="55"/>
        <v/>
      </c>
      <c r="FH26" s="449">
        <f t="shared" ca="1" si="56"/>
        <v>0</v>
      </c>
      <c r="FI26" s="439"/>
      <c r="FJ26" s="439"/>
      <c r="FK26" s="447"/>
      <c r="FL26" s="448" t="str">
        <f t="shared" ca="1" si="57"/>
        <v/>
      </c>
      <c r="FM26" s="449">
        <f t="shared" ca="1" si="58"/>
        <v>0</v>
      </c>
      <c r="FN26" s="439"/>
      <c r="FO26" s="439"/>
      <c r="FP26" s="447"/>
      <c r="FQ26" s="448" t="str">
        <f t="shared" ca="1" si="59"/>
        <v/>
      </c>
      <c r="FR26" s="449">
        <f t="shared" ca="1" si="60"/>
        <v>0</v>
      </c>
      <c r="FS26" s="439"/>
      <c r="FT26" s="439"/>
      <c r="FU26" s="447"/>
      <c r="FV26" s="448" t="str">
        <f t="shared" ca="1" si="61"/>
        <v/>
      </c>
      <c r="FW26" s="449">
        <f t="shared" ca="1" si="62"/>
        <v>0</v>
      </c>
      <c r="FX26" s="439"/>
      <c r="FY26" s="439"/>
      <c r="FZ26" s="447"/>
      <c r="GA26" s="448" t="str">
        <f t="shared" ca="1" si="63"/>
        <v/>
      </c>
      <c r="GB26" s="449">
        <f t="shared" ca="1" si="64"/>
        <v>0</v>
      </c>
      <c r="GC26" s="439"/>
      <c r="GD26" s="439"/>
      <c r="GE26" s="447"/>
      <c r="GF26" s="448" t="str">
        <f t="shared" ca="1" si="65"/>
        <v/>
      </c>
      <c r="GG26" s="449">
        <f t="shared" ca="1" si="66"/>
        <v>0</v>
      </c>
      <c r="GH26" s="439"/>
      <c r="GI26" s="439"/>
      <c r="GJ26" s="447"/>
      <c r="GK26" s="448" t="str">
        <f t="shared" ca="1" si="67"/>
        <v/>
      </c>
      <c r="GL26" s="449">
        <f t="shared" ca="1" si="68"/>
        <v>0</v>
      </c>
      <c r="GM26" s="439"/>
      <c r="GN26" s="439"/>
      <c r="GO26" s="447"/>
      <c r="GP26" s="448" t="str">
        <f t="shared" ca="1" si="69"/>
        <v/>
      </c>
      <c r="GQ26" s="449">
        <f t="shared" ca="1" si="70"/>
        <v>0</v>
      </c>
      <c r="GR26" s="439"/>
      <c r="GS26" s="439"/>
      <c r="GT26" s="447"/>
      <c r="GU26" s="448" t="str">
        <f t="shared" ca="1" si="71"/>
        <v/>
      </c>
      <c r="GV26" s="449">
        <f t="shared" ca="1" si="72"/>
        <v>0</v>
      </c>
      <c r="GW26" s="439"/>
      <c r="GX26" s="439"/>
      <c r="GY26" s="447"/>
      <c r="GZ26" s="448" t="str">
        <f t="shared" ca="1" si="73"/>
        <v/>
      </c>
      <c r="HA26" s="449">
        <f t="shared" ca="1" si="74"/>
        <v>0</v>
      </c>
      <c r="HB26" s="439"/>
      <c r="HC26" s="439"/>
      <c r="HD26" s="447"/>
      <c r="HE26" s="448" t="str">
        <f t="shared" ca="1" si="75"/>
        <v/>
      </c>
      <c r="HF26" s="449">
        <f t="shared" ca="1" si="76"/>
        <v>0</v>
      </c>
      <c r="HG26" s="439"/>
      <c r="HH26" s="439"/>
      <c r="HI26" s="447"/>
      <c r="HJ26" s="448" t="str">
        <f t="shared" ca="1" si="77"/>
        <v/>
      </c>
      <c r="HK26" s="449">
        <f t="shared" ca="1" si="78"/>
        <v>0</v>
      </c>
      <c r="HL26" s="439"/>
      <c r="HM26" s="439"/>
      <c r="HN26" s="447"/>
      <c r="HO26" s="448" t="str">
        <f t="shared" ca="1" si="79"/>
        <v/>
      </c>
      <c r="HP26" s="449">
        <f t="shared" ca="1" si="80"/>
        <v>0</v>
      </c>
      <c r="HQ26" s="439"/>
      <c r="HR26" s="439"/>
      <c r="HS26" s="447"/>
      <c r="HT26" s="448" t="str">
        <f t="shared" ca="1" si="81"/>
        <v/>
      </c>
      <c r="HU26" s="449">
        <f t="shared" ca="1" si="82"/>
        <v>0</v>
      </c>
      <c r="HV26" s="439"/>
      <c r="HW26" s="439"/>
      <c r="HX26" s="447"/>
      <c r="HY26" s="448" t="str">
        <f t="shared" ca="1" si="83"/>
        <v/>
      </c>
      <c r="HZ26" s="449">
        <f t="shared" ca="1" si="84"/>
        <v>0</v>
      </c>
      <c r="IA26" s="439"/>
      <c r="IB26" s="439"/>
      <c r="IC26" s="447"/>
      <c r="ID26" s="448" t="str">
        <f t="shared" ca="1" si="85"/>
        <v/>
      </c>
      <c r="IE26" s="449">
        <f t="shared" ca="1" si="86"/>
        <v>0</v>
      </c>
      <c r="IF26" s="439"/>
      <c r="IG26" s="439"/>
      <c r="IH26" s="447"/>
      <c r="II26" s="448" t="str">
        <f t="shared" ca="1" si="87"/>
        <v/>
      </c>
      <c r="IJ26" s="449">
        <f t="shared" ca="1" si="88"/>
        <v>0</v>
      </c>
      <c r="IK26" s="439"/>
      <c r="IL26" s="439"/>
      <c r="IM26" s="447"/>
      <c r="IN26" s="448" t="str">
        <f t="shared" ca="1" si="89"/>
        <v/>
      </c>
      <c r="IO26" s="449">
        <f t="shared" ca="1" si="90"/>
        <v>0</v>
      </c>
      <c r="IP26" s="439"/>
      <c r="IQ26" s="450"/>
    </row>
    <row r="27" spans="1:251" s="429" customFormat="1" ht="18" customHeight="1" thickBot="1">
      <c r="B27" s="430"/>
      <c r="C27" s="431"/>
      <c r="D27" s="432"/>
      <c r="E27" s="432"/>
      <c r="F27" s="432"/>
      <c r="G27" s="432"/>
      <c r="H27" s="432"/>
      <c r="I27" s="433">
        <v>2014</v>
      </c>
      <c r="J27" s="432"/>
      <c r="K27" s="434"/>
      <c r="L27" s="434"/>
      <c r="M27" s="432"/>
      <c r="N27" s="432"/>
      <c r="O27" s="432"/>
      <c r="P27" s="432"/>
      <c r="U27" s="435"/>
      <c r="Z27" s="435"/>
      <c r="AE27" s="435"/>
      <c r="AJ27" s="435"/>
      <c r="AO27" s="435"/>
      <c r="AT27" s="435"/>
      <c r="AY27" s="435"/>
      <c r="BD27" s="435"/>
      <c r="BI27" s="435"/>
      <c r="BN27" s="435"/>
      <c r="BS27" s="435"/>
      <c r="BX27" s="435"/>
      <c r="CC27" s="435"/>
      <c r="CH27" s="435"/>
      <c r="CM27" s="435"/>
      <c r="CR27" s="435"/>
      <c r="CW27" s="435"/>
      <c r="DB27" s="435"/>
      <c r="DG27" s="435"/>
      <c r="DL27" s="435"/>
      <c r="DQ27" s="435"/>
      <c r="DV27" s="435"/>
      <c r="EA27" s="435"/>
      <c r="EF27" s="435"/>
      <c r="EK27" s="435"/>
      <c r="EP27" s="435"/>
      <c r="EU27" s="435"/>
      <c r="EZ27" s="435"/>
      <c r="FE27" s="435"/>
      <c r="FJ27" s="435"/>
      <c r="FO27" s="435"/>
      <c r="FT27" s="435"/>
      <c r="FY27" s="435"/>
      <c r="GD27" s="435"/>
      <c r="GI27" s="435"/>
      <c r="GN27" s="435"/>
      <c r="GS27" s="435"/>
      <c r="GX27" s="435"/>
      <c r="HC27" s="435"/>
      <c r="HH27" s="435"/>
      <c r="HM27" s="435"/>
      <c r="HR27" s="435"/>
      <c r="HW27" s="435"/>
      <c r="IB27" s="435"/>
      <c r="IG27" s="435"/>
      <c r="IL27" s="435"/>
      <c r="IQ27" s="435"/>
    </row>
    <row r="28" spans="1:251" ht="13.5" thickBot="1">
      <c r="B28" s="436"/>
      <c r="C28" s="437"/>
      <c r="D28" s="438"/>
      <c r="E28" s="438"/>
      <c r="F28" s="440"/>
      <c r="G28" s="439"/>
      <c r="H28" s="441"/>
      <c r="I28" s="511"/>
      <c r="J28" s="443"/>
      <c r="K28" s="516"/>
      <c r="L28" s="513"/>
      <c r="M28" s="445"/>
      <c r="N28" s="445"/>
      <c r="O28" s="445"/>
      <c r="P28" s="446"/>
      <c r="Q28" s="447"/>
      <c r="R28" s="448"/>
      <c r="S28" s="449"/>
      <c r="T28" s="439"/>
      <c r="U28" s="439"/>
      <c r="V28" s="447"/>
      <c r="W28" s="448"/>
      <c r="X28" s="449"/>
      <c r="Y28" s="439"/>
      <c r="Z28" s="439"/>
      <c r="AA28" s="447"/>
      <c r="AB28" s="448"/>
      <c r="AC28" s="449"/>
      <c r="AD28" s="439"/>
      <c r="AE28" s="439"/>
      <c r="AF28" s="447"/>
      <c r="AG28" s="448"/>
      <c r="AH28" s="449"/>
      <c r="AI28" s="439"/>
      <c r="AJ28" s="439"/>
      <c r="AK28" s="447"/>
      <c r="AL28" s="448"/>
      <c r="AM28" s="449"/>
      <c r="AN28" s="439"/>
      <c r="AO28" s="439"/>
      <c r="AP28" s="447"/>
      <c r="AQ28" s="448"/>
      <c r="AR28" s="449"/>
      <c r="AS28" s="439"/>
      <c r="AT28" s="439"/>
      <c r="AU28" s="447"/>
      <c r="AV28" s="448"/>
      <c r="AW28" s="449"/>
      <c r="AX28" s="439"/>
      <c r="AY28" s="439"/>
      <c r="AZ28" s="447"/>
      <c r="BA28" s="448"/>
      <c r="BB28" s="449"/>
      <c r="BC28" s="439"/>
      <c r="BD28" s="439"/>
      <c r="BE28" s="447"/>
      <c r="BF28" s="448"/>
      <c r="BG28" s="449"/>
      <c r="BH28" s="439"/>
      <c r="BI28" s="439"/>
      <c r="BJ28" s="447"/>
      <c r="BK28" s="448"/>
      <c r="BL28" s="449"/>
      <c r="BM28" s="439"/>
      <c r="BN28" s="439"/>
      <c r="BO28" s="447"/>
      <c r="BP28" s="448"/>
      <c r="BQ28" s="449"/>
      <c r="BR28" s="439"/>
      <c r="BS28" s="439"/>
      <c r="BT28" s="447"/>
      <c r="BU28" s="448"/>
      <c r="BV28" s="449"/>
      <c r="BW28" s="439"/>
      <c r="BX28" s="439"/>
      <c r="BY28" s="447"/>
      <c r="BZ28" s="448"/>
      <c r="CA28" s="449"/>
      <c r="CB28" s="439"/>
      <c r="CC28" s="439"/>
      <c r="CD28" s="447"/>
      <c r="CE28" s="448"/>
      <c r="CF28" s="449"/>
      <c r="CG28" s="439"/>
      <c r="CH28" s="439"/>
      <c r="CI28" s="447"/>
      <c r="CJ28" s="448"/>
      <c r="CK28" s="449"/>
      <c r="CL28" s="439"/>
      <c r="CM28" s="439"/>
      <c r="CN28" s="447"/>
      <c r="CO28" s="448"/>
      <c r="CP28" s="449"/>
      <c r="CQ28" s="439"/>
      <c r="CR28" s="439"/>
      <c r="CS28" s="447"/>
      <c r="CT28" s="448"/>
      <c r="CU28" s="449"/>
      <c r="CV28" s="439"/>
      <c r="CW28" s="439"/>
      <c r="CX28" s="447"/>
      <c r="CY28" s="448"/>
      <c r="CZ28" s="449"/>
      <c r="DA28" s="439"/>
      <c r="DB28" s="439"/>
      <c r="DC28" s="447"/>
      <c r="DD28" s="448"/>
      <c r="DE28" s="449"/>
      <c r="DF28" s="439"/>
      <c r="DG28" s="439"/>
      <c r="DH28" s="447"/>
      <c r="DI28" s="448"/>
      <c r="DJ28" s="449"/>
      <c r="DK28" s="439"/>
      <c r="DL28" s="439"/>
      <c r="DM28" s="447"/>
      <c r="DN28" s="448"/>
      <c r="DO28" s="449"/>
      <c r="DP28" s="439"/>
      <c r="DQ28" s="439"/>
      <c r="DR28" s="447"/>
      <c r="DS28" s="448"/>
      <c r="DT28" s="449"/>
      <c r="DU28" s="439"/>
      <c r="DV28" s="439"/>
      <c r="DW28" s="447"/>
      <c r="DX28" s="448"/>
      <c r="DY28" s="449"/>
      <c r="DZ28" s="439"/>
      <c r="EA28" s="439"/>
      <c r="EB28" s="447"/>
      <c r="EC28" s="448"/>
      <c r="ED28" s="449"/>
      <c r="EE28" s="439"/>
      <c r="EF28" s="439"/>
      <c r="EG28" s="447"/>
      <c r="EH28" s="448"/>
      <c r="EI28" s="449"/>
      <c r="EJ28" s="439"/>
      <c r="EK28" s="439"/>
      <c r="EL28" s="447"/>
      <c r="EM28" s="448"/>
      <c r="EN28" s="449"/>
      <c r="EO28" s="439"/>
      <c r="EP28" s="439"/>
      <c r="EQ28" s="447"/>
      <c r="ER28" s="448"/>
      <c r="ES28" s="449"/>
      <c r="ET28" s="439"/>
      <c r="EU28" s="439"/>
      <c r="EV28" s="447"/>
      <c r="EW28" s="448"/>
      <c r="EX28" s="449"/>
      <c r="EY28" s="439"/>
      <c r="EZ28" s="439"/>
      <c r="FA28" s="447"/>
      <c r="FB28" s="448"/>
      <c r="FC28" s="449"/>
      <c r="FD28" s="439"/>
      <c r="FE28" s="439"/>
      <c r="FF28" s="447"/>
      <c r="FG28" s="448"/>
      <c r="FH28" s="449"/>
      <c r="FI28" s="439"/>
      <c r="FJ28" s="439"/>
      <c r="FK28" s="447"/>
      <c r="FL28" s="448"/>
      <c r="FM28" s="449"/>
      <c r="FN28" s="439"/>
      <c r="FO28" s="439"/>
      <c r="FP28" s="447"/>
      <c r="FQ28" s="448"/>
      <c r="FR28" s="449"/>
      <c r="FS28" s="439"/>
      <c r="FT28" s="439"/>
      <c r="FU28" s="447"/>
      <c r="FV28" s="448"/>
      <c r="FW28" s="449"/>
      <c r="FX28" s="439"/>
      <c r="FY28" s="439"/>
      <c r="FZ28" s="447"/>
      <c r="GA28" s="448"/>
      <c r="GB28" s="449"/>
      <c r="GC28" s="439"/>
      <c r="GD28" s="439"/>
      <c r="GE28" s="447"/>
      <c r="GF28" s="448"/>
      <c r="GG28" s="449"/>
      <c r="GH28" s="439"/>
      <c r="GI28" s="439"/>
      <c r="GJ28" s="447"/>
      <c r="GK28" s="448"/>
      <c r="GL28" s="449"/>
      <c r="GM28" s="439"/>
      <c r="GN28" s="439"/>
      <c r="GO28" s="447"/>
      <c r="GP28" s="448"/>
      <c r="GQ28" s="449"/>
      <c r="GR28" s="439"/>
      <c r="GS28" s="439"/>
      <c r="GT28" s="447"/>
      <c r="GU28" s="448"/>
      <c r="GV28" s="449"/>
      <c r="GW28" s="439"/>
      <c r="GX28" s="439"/>
      <c r="GY28" s="447"/>
      <c r="GZ28" s="448"/>
      <c r="HA28" s="449"/>
      <c r="HB28" s="439"/>
      <c r="HC28" s="439"/>
      <c r="HD28" s="447"/>
      <c r="HE28" s="448"/>
      <c r="HF28" s="449"/>
      <c r="HG28" s="439"/>
      <c r="HH28" s="439"/>
      <c r="HI28" s="447"/>
      <c r="HJ28" s="448"/>
      <c r="HK28" s="449"/>
      <c r="HL28" s="439"/>
      <c r="HM28" s="439"/>
      <c r="HN28" s="447"/>
      <c r="HO28" s="448"/>
      <c r="HP28" s="449"/>
      <c r="HQ28" s="439"/>
      <c r="HR28" s="439"/>
      <c r="HS28" s="447"/>
      <c r="HT28" s="448"/>
      <c r="HU28" s="449"/>
      <c r="HV28" s="439"/>
      <c r="HW28" s="439"/>
      <c r="HX28" s="447"/>
      <c r="HY28" s="448"/>
      <c r="HZ28" s="449"/>
      <c r="IA28" s="439"/>
      <c r="IB28" s="439"/>
      <c r="IC28" s="447"/>
      <c r="ID28" s="448"/>
      <c r="IE28" s="449"/>
      <c r="IF28" s="439"/>
      <c r="IG28" s="439"/>
      <c r="IH28" s="447"/>
      <c r="II28" s="448"/>
      <c r="IJ28" s="449"/>
      <c r="IK28" s="439"/>
      <c r="IL28" s="439"/>
      <c r="IM28" s="447"/>
      <c r="IN28" s="448"/>
      <c r="IO28" s="449"/>
      <c r="IP28" s="439"/>
      <c r="IQ28" s="450"/>
    </row>
    <row r="29" spans="1:251" s="429" customFormat="1" ht="18" customHeight="1" thickBot="1">
      <c r="A29" s="429" t="str">
        <f ca="1">IF(AND(OR(J29="",AND(P29&lt;&gt;"Validated",P29&lt;&gt;"Forecast")),OR(K29="",AND(P29&lt;&gt;"Validated",P29&lt;&gt;"Forecast"))),"",MAX(A$18:OFFSET(A29,-1,0,1,1))+1)</f>
        <v/>
      </c>
      <c r="B29" s="430"/>
      <c r="C29" s="431"/>
      <c r="D29" s="432"/>
      <c r="E29" s="432"/>
      <c r="F29" s="432"/>
      <c r="G29" s="432"/>
      <c r="H29" s="432"/>
      <c r="I29" s="433">
        <v>2015</v>
      </c>
      <c r="J29" s="432"/>
      <c r="K29" s="434"/>
      <c r="L29" s="434"/>
      <c r="M29" s="432"/>
      <c r="N29" s="432"/>
      <c r="O29" s="432"/>
      <c r="P29" s="432"/>
      <c r="R29" s="429" t="str">
        <f ca="1">IF(OR(AND($J29="",$K29=""),$P29&lt;&gt;"Validated",Q29="",U29&gt;$I$2),"",IF(AND($P29="Validated",$J29&lt;&gt;"",Q29&lt;&gt;""),$J29,$K29*OFFSET(R29,-1,1,1,1)))</f>
        <v/>
      </c>
      <c r="S29" s="429">
        <f ca="1">IF(OR($C29="D",$P29&lt;&gt;"Validated",Q29="",U29&gt;$I$2,AND($J29="",$K29="")),OFFSET(S29,-1,0,1,1),IF($J29="",OFFSET(S29,-1,0,1,1)*(1+$K29),OFFSET(S29,-1,0,1,1)+$J29))</f>
        <v>0</v>
      </c>
      <c r="U29" s="435"/>
      <c r="W29" s="429" t="str">
        <f t="shared" ca="1" si="0"/>
        <v/>
      </c>
      <c r="X29" s="429">
        <f ca="1">IF(OR($C29="D",$P29&lt;&gt;"Validated",V29="",Z29&gt;$I$2,AND($J29="",$K29="")),OFFSET(X29,-1,0,1,1),IF($J29="",OFFSET(X29,-1,0,1,1)*(1+$K29),OFFSET(X29,-1,0,1,1)+$J29))</f>
        <v>0</v>
      </c>
      <c r="Z29" s="435"/>
      <c r="AB29" s="429" t="str">
        <f t="shared" ca="1" si="1"/>
        <v/>
      </c>
      <c r="AC29" s="429">
        <f ca="1">IF(OR($C29="D",$P29&lt;&gt;"Validated",AA29="",AE29&gt;$I$2,AND($J29="",$K29="")),OFFSET(AC29,-1,0,1,1),IF($J29="",OFFSET(AC29,-1,0,1,1)*(1+$K29),OFFSET(AC29,-1,0,1,1)+$J29))</f>
        <v>0</v>
      </c>
      <c r="AE29" s="435"/>
      <c r="AG29" s="429" t="str">
        <f t="shared" ca="1" si="3"/>
        <v/>
      </c>
      <c r="AH29" s="429">
        <f ca="1">IF(OR($C29="D",$P29&lt;&gt;"Validated",AF29="",AJ29&gt;$I$2,AND($J29="",$K29="")),OFFSET(AH29,-1,0,1,1),IF($J29="",OFFSET(AH29,-1,0,1,1)*(1+$K29),OFFSET(AH29,-1,0,1,1)+$J29))</f>
        <v>0</v>
      </c>
      <c r="AJ29" s="435"/>
      <c r="AL29" s="429" t="str">
        <f t="shared" ca="1" si="5"/>
        <v/>
      </c>
      <c r="AM29" s="429">
        <f ca="1">IF(OR($C29="D",$P29&lt;&gt;"Validated",AK29="",AO29&gt;$I$2,AND($J29="",$K29="")),OFFSET(AM29,-1,0,1,1),IF($J29="",OFFSET(AM29,-1,0,1,1)*(1+$K29),OFFSET(AM29,-1,0,1,1)+$J29))</f>
        <v>0</v>
      </c>
      <c r="AO29" s="435"/>
      <c r="AQ29" s="429" t="str">
        <f t="shared" ca="1" si="7"/>
        <v/>
      </c>
      <c r="AR29" s="429">
        <f ca="1">IF(OR($C29="D",$P29&lt;&gt;"Validated",AP29="",AT29&gt;$I$2,AND($J29="",$K29="")),OFFSET(AR29,-1,0,1,1),IF($J29="",OFFSET(AR29,-1,0,1,1)*(1+$K29),OFFSET(AR29,-1,0,1,1)+$J29))</f>
        <v>0</v>
      </c>
      <c r="AT29" s="435"/>
      <c r="AV29" s="429" t="str">
        <f t="shared" ca="1" si="9"/>
        <v/>
      </c>
      <c r="AW29" s="429">
        <f ca="1">IF(OR($C29="D",$P29&lt;&gt;"Validated",AU29="",AY29&gt;$I$2,AND($J29="",$K29="")),OFFSET(AW29,-1,0,1,1),IF($J29="",OFFSET(AW29,-1,0,1,1)*(1+$K29),OFFSET(AW29,-1,0,1,1)+$J29))</f>
        <v>0</v>
      </c>
      <c r="AY29" s="435"/>
      <c r="BA29" s="429" t="str">
        <f t="shared" ca="1" si="11"/>
        <v/>
      </c>
      <c r="BB29" s="429">
        <f ca="1">IF(OR($C29="D",$P29&lt;&gt;"Validated",AZ29="",BD29&gt;$I$2,AND($J29="",$K29="")),OFFSET(BB29,-1,0,1,1),IF($J29="",OFFSET(BB29,-1,0,1,1)*(1+$K29),OFFSET(BB29,-1,0,1,1)+$J29))</f>
        <v>0</v>
      </c>
      <c r="BD29" s="435"/>
      <c r="BF29" s="429" t="str">
        <f t="shared" ca="1" si="13"/>
        <v/>
      </c>
      <c r="BG29" s="429">
        <f ca="1">IF(OR($C29="D",$P29&lt;&gt;"Validated",BE29="",BI29&gt;$I$2,AND($J29="",$K29="")),OFFSET(BG29,-1,0,1,1),IF($J29="",OFFSET(BG29,-1,0,1,1)*(1+$K29),OFFSET(BG29,-1,0,1,1)+$J29))</f>
        <v>0</v>
      </c>
      <c r="BI29" s="435"/>
      <c r="BK29" s="429" t="str">
        <f t="shared" ca="1" si="15"/>
        <v/>
      </c>
      <c r="BL29" s="429">
        <f ca="1">IF(OR($C29="D",$P29&lt;&gt;"Validated",BJ29="",BN29&gt;$I$2,AND($J29="",$K29="")),OFFSET(BL29,-1,0,1,1),IF($J29="",OFFSET(BL29,-1,0,1,1)*(1+$K29),OFFSET(BL29,-1,0,1,1)+$J29))</f>
        <v>0</v>
      </c>
      <c r="BN29" s="435"/>
      <c r="BP29" s="429" t="str">
        <f t="shared" ca="1" si="17"/>
        <v/>
      </c>
      <c r="BQ29" s="429">
        <f ca="1">IF(OR($C29="D",$P29&lt;&gt;"Validated",BO29="",BS29&gt;$I$2,AND($J29="",$K29="")),OFFSET(BQ29,-1,0,1,1),IF($J29="",OFFSET(BQ29,-1,0,1,1)*(1+$K29),OFFSET(BQ29,-1,0,1,1)+$J29))</f>
        <v>0</v>
      </c>
      <c r="BS29" s="435"/>
      <c r="BU29" s="429" t="str">
        <f t="shared" ca="1" si="19"/>
        <v/>
      </c>
      <c r="BV29" s="429">
        <f ca="1">IF(OR($C29="D",$P29&lt;&gt;"Validated",BT29="",BX29&gt;$I$2,AND($J29="",$K29="")),OFFSET(BV29,-1,0,1,1),IF($J29="",OFFSET(BV29,-1,0,1,1)*(1+$K29),OFFSET(BV29,-1,0,1,1)+$J29))</f>
        <v>0</v>
      </c>
      <c r="BX29" s="435"/>
      <c r="BZ29" s="429" t="str">
        <f t="shared" ca="1" si="21"/>
        <v/>
      </c>
      <c r="CA29" s="429">
        <f ca="1">IF(OR($C29="D",$P29&lt;&gt;"Validated",BY29="",CC29&gt;$I$2,AND($J29="",$K29="")),OFFSET(CA29,-1,0,1,1),IF($J29="",OFFSET(CA29,-1,0,1,1)*(1+$K29),OFFSET(CA29,-1,0,1,1)+$J29))</f>
        <v>0</v>
      </c>
      <c r="CC29" s="435"/>
      <c r="CE29" s="429" t="str">
        <f t="shared" ca="1" si="23"/>
        <v/>
      </c>
      <c r="CF29" s="429">
        <f ca="1">IF(OR($C29="D",$P29&lt;&gt;"Validated",CD29="",CH29&gt;$I$2,AND($J29="",$K29="")),OFFSET(CF29,-1,0,1,1),IF($J29="",OFFSET(CF29,-1,0,1,1)*(1+$K29),OFFSET(CF29,-1,0,1,1)+$J29))</f>
        <v>0</v>
      </c>
      <c r="CH29" s="435"/>
      <c r="CJ29" s="429" t="str">
        <f t="shared" ca="1" si="25"/>
        <v/>
      </c>
      <c r="CK29" s="429">
        <f ca="1">IF(OR($C29="D",$P29&lt;&gt;"Validated",CI29="",CM29&gt;$I$2,AND($J29="",$K29="")),OFFSET(CK29,-1,0,1,1),IF($J29="",OFFSET(CK29,-1,0,1,1)*(1+$K29),OFFSET(CK29,-1,0,1,1)+$J29))</f>
        <v>0</v>
      </c>
      <c r="CM29" s="435"/>
      <c r="CO29" s="429" t="str">
        <f t="shared" ca="1" si="27"/>
        <v/>
      </c>
      <c r="CP29" s="429">
        <f ca="1">IF(OR($C29="D",$P29&lt;&gt;"Validated",CN29="",CR29&gt;$I$2,AND($J29="",$K29="")),OFFSET(CP29,-1,0,1,1),IF($J29="",OFFSET(CP29,-1,0,1,1)*(1+$K29),OFFSET(CP29,-1,0,1,1)+$J29))</f>
        <v>0</v>
      </c>
      <c r="CR29" s="435"/>
      <c r="CT29" s="429" t="str">
        <f t="shared" ca="1" si="29"/>
        <v/>
      </c>
      <c r="CU29" s="429">
        <f ca="1">IF(OR($C29="D",$P29&lt;&gt;"Validated",CS29="",CW29&gt;$I$2,AND($J29="",$K29="")),OFFSET(CU29,-1,0,1,1),IF($J29="",OFFSET(CU29,-1,0,1,1)*(1+$K29),OFFSET(CU29,-1,0,1,1)+$J29))</f>
        <v>0</v>
      </c>
      <c r="CW29" s="435"/>
      <c r="CY29" s="429" t="str">
        <f t="shared" ca="1" si="31"/>
        <v/>
      </c>
      <c r="CZ29" s="429">
        <f ca="1">IF(OR($C29="D",$P29&lt;&gt;"Validated",CX29="",DB29&gt;$I$2,AND($J29="",$K29="")),OFFSET(CZ29,-1,0,1,1),IF($J29="",OFFSET(CZ29,-1,0,1,1)*(1+$K29),OFFSET(CZ29,-1,0,1,1)+$J29))</f>
        <v>0</v>
      </c>
      <c r="DB29" s="435"/>
      <c r="DD29" s="429" t="str">
        <f t="shared" ca="1" si="33"/>
        <v/>
      </c>
      <c r="DE29" s="429">
        <f ca="1">IF(OR($C29="D",$P29&lt;&gt;"Validated",DC29="",DG29&gt;$I$2,AND($J29="",$K29="")),OFFSET(DE29,-1,0,1,1),IF($J29="",OFFSET(DE29,-1,0,1,1)*(1+$K29),OFFSET(DE29,-1,0,1,1)+$J29))</f>
        <v>0</v>
      </c>
      <c r="DG29" s="435"/>
      <c r="DI29" s="429" t="str">
        <f t="shared" ca="1" si="35"/>
        <v/>
      </c>
      <c r="DJ29" s="429">
        <f ca="1">IF(OR($C29="D",$P29&lt;&gt;"Validated",DH29="",DL29&gt;$I$2,AND($J29="",$K29="")),OFFSET(DJ29,-1,0,1,1),IF($J29="",OFFSET(DJ29,-1,0,1,1)*(1+$K29),OFFSET(DJ29,-1,0,1,1)+$J29))</f>
        <v>0</v>
      </c>
      <c r="DL29" s="435"/>
      <c r="DN29" s="429" t="str">
        <f t="shared" ca="1" si="37"/>
        <v/>
      </c>
      <c r="DO29" s="429">
        <f ca="1">IF(OR($C29="D",$P29&lt;&gt;"Validated",DM29="",DQ29&gt;$I$2,AND($J29="",$K29="")),OFFSET(DO29,-1,0,1,1),IF($J29="",OFFSET(DO29,-1,0,1,1)*(1+$K29),OFFSET(DO29,-1,0,1,1)+$J29))</f>
        <v>0</v>
      </c>
      <c r="DQ29" s="435"/>
      <c r="DS29" s="429" t="str">
        <f t="shared" ca="1" si="39"/>
        <v/>
      </c>
      <c r="DT29" s="429">
        <f ca="1">IF(OR($C29="D",$P29&lt;&gt;"Validated",DR29="",DV29&gt;$I$2,AND($J29="",$K29="")),OFFSET(DT29,-1,0,1,1),IF($J29="",OFFSET(DT29,-1,0,1,1)*(1+$K29),OFFSET(DT29,-1,0,1,1)+$J29))</f>
        <v>0</v>
      </c>
      <c r="DV29" s="435"/>
      <c r="DX29" s="429" t="str">
        <f t="shared" ca="1" si="41"/>
        <v/>
      </c>
      <c r="DY29" s="429">
        <f ca="1">IF(OR($C29="D",$P29&lt;&gt;"Validated",DW29="",EA29&gt;$I$2,AND($J29="",$K29="")),OFFSET(DY29,-1,0,1,1),IF($J29="",OFFSET(DY29,-1,0,1,1)*(1+$K29),OFFSET(DY29,-1,0,1,1)+$J29))</f>
        <v>0</v>
      </c>
      <c r="EA29" s="435"/>
      <c r="EC29" s="429" t="str">
        <f t="shared" ca="1" si="43"/>
        <v/>
      </c>
      <c r="ED29" s="429">
        <f ca="1">IF(OR($C29="D",$P29&lt;&gt;"Validated",EB29="",EF29&gt;$I$2,AND($J29="",$K29="")),OFFSET(ED29,-1,0,1,1),IF($J29="",OFFSET(ED29,-1,0,1,1)*(1+$K29),OFFSET(ED29,-1,0,1,1)+$J29))</f>
        <v>0</v>
      </c>
      <c r="EF29" s="435"/>
      <c r="EH29" s="429" t="str">
        <f t="shared" ca="1" si="45"/>
        <v/>
      </c>
      <c r="EI29" s="429">
        <f ca="1">IF(OR($C29="D",$P29&lt;&gt;"Validated",EG29="",EK29&gt;$I$2,AND($J29="",$K29="")),OFFSET(EI29,-1,0,1,1),IF($J29="",OFFSET(EI29,-1,0,1,1)*(1+$K29),OFFSET(EI29,-1,0,1,1)+$J29))</f>
        <v>0</v>
      </c>
      <c r="EK29" s="435"/>
      <c r="EM29" s="429" t="str">
        <f t="shared" ca="1" si="47"/>
        <v/>
      </c>
      <c r="EN29" s="429">
        <f ca="1">IF(OR($C29="D",$P29&lt;&gt;"Validated",EL29="",EP29&gt;$I$2,AND($J29="",$K29="")),OFFSET(EN29,-1,0,1,1),IF($J29="",OFFSET(EN29,-1,0,1,1)*(1+$K29),OFFSET(EN29,-1,0,1,1)+$J29))</f>
        <v>0</v>
      </c>
      <c r="EP29" s="435"/>
      <c r="ER29" s="429" t="str">
        <f t="shared" ca="1" si="49"/>
        <v/>
      </c>
      <c r="ES29" s="429">
        <f ca="1">IF(OR($C29="D",$P29&lt;&gt;"Validated",EQ29="",EU29&gt;$I$2,AND($J29="",$K29="")),OFFSET(ES29,-1,0,1,1),IF($J29="",OFFSET(ES29,-1,0,1,1)*(1+$K29),OFFSET(ES29,-1,0,1,1)+$J29))</f>
        <v>0</v>
      </c>
      <c r="EU29" s="435"/>
      <c r="EW29" s="429" t="str">
        <f t="shared" ca="1" si="51"/>
        <v/>
      </c>
      <c r="EX29" s="429">
        <f ca="1">IF(OR($C29="D",$P29&lt;&gt;"Validated",EV29="",EZ29&gt;$I$2,AND($J29="",$K29="")),OFFSET(EX29,-1,0,1,1),IF($J29="",OFFSET(EX29,-1,0,1,1)*(1+$K29),OFFSET(EX29,-1,0,1,1)+$J29))</f>
        <v>0</v>
      </c>
      <c r="EZ29" s="435"/>
      <c r="FB29" s="429" t="str">
        <f t="shared" ca="1" si="53"/>
        <v/>
      </c>
      <c r="FC29" s="429">
        <f ca="1">IF(OR($C29="D",$P29&lt;&gt;"Validated",FA29="",FE29&gt;$I$2,AND($J29="",$K29="")),OFFSET(FC29,-1,0,1,1),IF($J29="",OFFSET(FC29,-1,0,1,1)*(1+$K29),OFFSET(FC29,-1,0,1,1)+$J29))</f>
        <v>0</v>
      </c>
      <c r="FE29" s="435"/>
      <c r="FG29" s="429" t="str">
        <f t="shared" ca="1" si="55"/>
        <v/>
      </c>
      <c r="FH29" s="429">
        <f ca="1">IF(OR($C29="D",$P29&lt;&gt;"Validated",FF29="",FJ29&gt;$I$2,AND($J29="",$K29="")),OFFSET(FH29,-1,0,1,1),IF($J29="",OFFSET(FH29,-1,0,1,1)*(1+$K29),OFFSET(FH29,-1,0,1,1)+$J29))</f>
        <v>0</v>
      </c>
      <c r="FJ29" s="435"/>
      <c r="FL29" s="429" t="str">
        <f t="shared" ca="1" si="57"/>
        <v/>
      </c>
      <c r="FM29" s="429">
        <f ca="1">IF(OR($C29="D",$P29&lt;&gt;"Validated",FK29="",FO29&gt;$I$2,AND($J29="",$K29="")),OFFSET(FM29,-1,0,1,1),IF($J29="",OFFSET(FM29,-1,0,1,1)*(1+$K29),OFFSET(FM29,-1,0,1,1)+$J29))</f>
        <v>0</v>
      </c>
      <c r="FO29" s="435"/>
      <c r="FQ29" s="429" t="str">
        <f t="shared" ca="1" si="59"/>
        <v/>
      </c>
      <c r="FR29" s="429">
        <f ca="1">IF(OR($C29="D",$P29&lt;&gt;"Validated",FP29="",FT29&gt;$I$2,AND($J29="",$K29="")),OFFSET(FR29,-1,0,1,1),IF($J29="",OFFSET(FR29,-1,0,1,1)*(1+$K29),OFFSET(FR29,-1,0,1,1)+$J29))</f>
        <v>0</v>
      </c>
      <c r="FT29" s="435"/>
      <c r="FV29" s="429" t="str">
        <f t="shared" ca="1" si="61"/>
        <v/>
      </c>
      <c r="FW29" s="429">
        <f ca="1">IF(OR($C29="D",$P29&lt;&gt;"Validated",FU29="",FY29&gt;$I$2,AND($J29="",$K29="")),OFFSET(FW29,-1,0,1,1),IF($J29="",OFFSET(FW29,-1,0,1,1)*(1+$K29),OFFSET(FW29,-1,0,1,1)+$J29))</f>
        <v>0</v>
      </c>
      <c r="FY29" s="435"/>
      <c r="GA29" s="429" t="str">
        <f t="shared" ca="1" si="63"/>
        <v/>
      </c>
      <c r="GB29" s="429">
        <f ca="1">IF(OR($C29="D",$P29&lt;&gt;"Validated",FZ29="",GD29&gt;$I$2,AND($J29="",$K29="")),OFFSET(GB29,-1,0,1,1),IF($J29="",OFFSET(GB29,-1,0,1,1)*(1+$K29),OFFSET(GB29,-1,0,1,1)+$J29))</f>
        <v>0</v>
      </c>
      <c r="GD29" s="435"/>
      <c r="GF29" s="429" t="str">
        <f t="shared" ca="1" si="65"/>
        <v/>
      </c>
      <c r="GG29" s="429">
        <f ca="1">IF(OR($C29="D",$P29&lt;&gt;"Validated",GE29="",GI29&gt;$I$2,AND($J29="",$K29="")),OFFSET(GG29,-1,0,1,1),IF($J29="",OFFSET(GG29,-1,0,1,1)*(1+$K29),OFFSET(GG29,-1,0,1,1)+$J29))</f>
        <v>0</v>
      </c>
      <c r="GI29" s="435"/>
      <c r="GK29" s="429" t="str">
        <f t="shared" ca="1" si="67"/>
        <v/>
      </c>
      <c r="GL29" s="429">
        <f ca="1">IF(OR($C29="D",$P29&lt;&gt;"Validated",GJ29="",GN29&gt;$I$2,AND($J29="",$K29="")),OFFSET(GL29,-1,0,1,1),IF($J29="",OFFSET(GL29,-1,0,1,1)*(1+$K29),OFFSET(GL29,-1,0,1,1)+$J29))</f>
        <v>0</v>
      </c>
      <c r="GN29" s="435"/>
      <c r="GP29" s="429" t="str">
        <f t="shared" ca="1" si="69"/>
        <v/>
      </c>
      <c r="GQ29" s="429">
        <f ca="1">IF(OR($C29="D",$P29&lt;&gt;"Validated",GO29="",GS29&gt;$I$2,AND($J29="",$K29="")),OFFSET(GQ29,-1,0,1,1),IF($J29="",OFFSET(GQ29,-1,0,1,1)*(1+$K29),OFFSET(GQ29,-1,0,1,1)+$J29))</f>
        <v>0</v>
      </c>
      <c r="GS29" s="435"/>
      <c r="GU29" s="429" t="str">
        <f t="shared" ca="1" si="71"/>
        <v/>
      </c>
      <c r="GV29" s="429">
        <f ca="1">IF(OR($C29="D",$P29&lt;&gt;"Validated",GT29="",GX29&gt;$I$2,AND($J29="",$K29="")),OFFSET(GV29,-1,0,1,1),IF($J29="",OFFSET(GV29,-1,0,1,1)*(1+$K29),OFFSET(GV29,-1,0,1,1)+$J29))</f>
        <v>0</v>
      </c>
      <c r="GX29" s="435"/>
      <c r="GZ29" s="429" t="str">
        <f t="shared" ca="1" si="73"/>
        <v/>
      </c>
      <c r="HA29" s="429">
        <f ca="1">IF(OR($C29="D",$P29&lt;&gt;"Validated",GY29="",HC29&gt;$I$2,AND($J29="",$K29="")),OFFSET(HA29,-1,0,1,1),IF($J29="",OFFSET(HA29,-1,0,1,1)*(1+$K29),OFFSET(HA29,-1,0,1,1)+$J29))</f>
        <v>0</v>
      </c>
      <c r="HC29" s="435"/>
      <c r="HE29" s="429" t="str">
        <f t="shared" ca="1" si="75"/>
        <v/>
      </c>
      <c r="HF29" s="429">
        <f ca="1">IF(OR($C29="D",$P29&lt;&gt;"Validated",HD29="",HH29&gt;$I$2,AND($J29="",$K29="")),OFFSET(HF29,-1,0,1,1),IF($J29="",OFFSET(HF29,-1,0,1,1)*(1+$K29),OFFSET(HF29,-1,0,1,1)+$J29))</f>
        <v>0</v>
      </c>
      <c r="HH29" s="435"/>
      <c r="HJ29" s="429" t="str">
        <f t="shared" ca="1" si="77"/>
        <v/>
      </c>
      <c r="HK29" s="429">
        <f ca="1">IF(OR($C29="D",$P29&lt;&gt;"Validated",HI29="",HM29&gt;$I$2,AND($J29="",$K29="")),OFFSET(HK29,-1,0,1,1),IF($J29="",OFFSET(HK29,-1,0,1,1)*(1+$K29),OFFSET(HK29,-1,0,1,1)+$J29))</f>
        <v>0</v>
      </c>
      <c r="HM29" s="435"/>
      <c r="HO29" s="429" t="str">
        <f t="shared" ca="1" si="79"/>
        <v/>
      </c>
      <c r="HP29" s="429">
        <f ca="1">IF(OR($C29="D",$P29&lt;&gt;"Validated",HN29="",HR29&gt;$I$2,AND($J29="",$K29="")),OFFSET(HP29,-1,0,1,1),IF($J29="",OFFSET(HP29,-1,0,1,1)*(1+$K29),OFFSET(HP29,-1,0,1,1)+$J29))</f>
        <v>0</v>
      </c>
      <c r="HR29" s="435"/>
      <c r="HT29" s="429" t="str">
        <f t="shared" ca="1" si="81"/>
        <v/>
      </c>
      <c r="HU29" s="429">
        <f ca="1">IF(OR($C29="D",$P29&lt;&gt;"Validated",HS29="",HW29&gt;$I$2,AND($J29="",$K29="")),OFFSET(HU29,-1,0,1,1),IF($J29="",OFFSET(HU29,-1,0,1,1)*(1+$K29),OFFSET(HU29,-1,0,1,1)+$J29))</f>
        <v>0</v>
      </c>
      <c r="HW29" s="435"/>
      <c r="HY29" s="429" t="str">
        <f t="shared" ca="1" si="83"/>
        <v/>
      </c>
      <c r="HZ29" s="429">
        <f ca="1">IF(OR($C29="D",$P29&lt;&gt;"Validated",HX29="",IB29&gt;$I$2,AND($J29="",$K29="")),OFFSET(HZ29,-1,0,1,1),IF($J29="",OFFSET(HZ29,-1,0,1,1)*(1+$K29),OFFSET(HZ29,-1,0,1,1)+$J29))</f>
        <v>0</v>
      </c>
      <c r="IB29" s="435"/>
      <c r="ID29" s="429" t="str">
        <f t="shared" ca="1" si="85"/>
        <v/>
      </c>
      <c r="IE29" s="429">
        <f ca="1">IF(OR($C29="D",$P29&lt;&gt;"Validated",IC29="",IG29&gt;$I$2,AND($J29="",$K29="")),OFFSET(IE29,-1,0,1,1),IF($J29="",OFFSET(IE29,-1,0,1,1)*(1+$K29),OFFSET(IE29,-1,0,1,1)+$J29))</f>
        <v>0</v>
      </c>
      <c r="IG29" s="435"/>
      <c r="II29" s="429" t="str">
        <f t="shared" ca="1" si="87"/>
        <v/>
      </c>
      <c r="IJ29" s="429">
        <f ca="1">IF(OR($C29="D",$P29&lt;&gt;"Validated",IH29="",IL29&gt;$I$2,AND($J29="",$K29="")),OFFSET(IJ29,-1,0,1,1),IF($J29="",OFFSET(IJ29,-1,0,1,1)*(1+$K29),OFFSET(IJ29,-1,0,1,1)+$J29))</f>
        <v>0</v>
      </c>
      <c r="IL29" s="435"/>
      <c r="IN29" s="429" t="str">
        <f t="shared" ca="1" si="89"/>
        <v/>
      </c>
      <c r="IO29" s="429">
        <f ca="1">IF(OR($C29="D",$P29&lt;&gt;"Validated",IM29="",IQ29&gt;$I$2,AND($J29="",$K29="")),OFFSET(IO29,-1,0,1,1),IF($J29="",OFFSET(IO29,-1,0,1,1)*(1+$K29),OFFSET(IO29,-1,0,1,1)+$J29))</f>
        <v>0</v>
      </c>
      <c r="IQ29" s="435"/>
    </row>
    <row r="30" spans="1:251" ht="13.5" thickBot="1">
      <c r="A30" s="383" t="str">
        <f ca="1">IF(AND(OR(J30="",AND(P30&lt;&gt;"Validated",P30&lt;&gt;"Forecast")),OR(K30="",AND(P30&lt;&gt;"Validated",P30&lt;&gt;"Forecast"))),"",MAX(A$18:OFFSET(A30,-1,0,1,1))+1)</f>
        <v/>
      </c>
      <c r="B30" s="436"/>
      <c r="C30" s="437"/>
      <c r="D30" s="439"/>
      <c r="E30" s="439"/>
      <c r="F30" s="480"/>
      <c r="G30" s="439"/>
      <c r="H30" s="439"/>
      <c r="I30" s="517" t="s">
        <v>171</v>
      </c>
      <c r="J30" s="443"/>
      <c r="K30" s="487">
        <v>-1.4999999999999999E-2</v>
      </c>
      <c r="L30" s="523">
        <v>175000</v>
      </c>
      <c r="M30" s="476"/>
      <c r="N30" s="457"/>
      <c r="O30" s="457"/>
      <c r="P30" s="446">
        <f>P27</f>
        <v>0</v>
      </c>
      <c r="Q30" s="447" t="s">
        <v>273</v>
      </c>
      <c r="R30" s="460">
        <f ca="1">K30*(S25-Q13-Q12)</f>
        <v>-1.6199999999999997</v>
      </c>
      <c r="S30" s="449">
        <f ca="1">S25+R30</f>
        <v>118.27999999999999</v>
      </c>
      <c r="T30" s="483"/>
      <c r="U30" s="488"/>
      <c r="V30" s="447" t="s">
        <v>273</v>
      </c>
      <c r="W30" s="460">
        <f ca="1">K30*(X25-V13-V12)</f>
        <v>-1.4399999999999997</v>
      </c>
      <c r="X30" s="449">
        <f ca="1">X25+W30</f>
        <v>104.46</v>
      </c>
      <c r="Y30" s="483"/>
      <c r="Z30" s="450"/>
      <c r="AA30" s="478"/>
      <c r="AB30" s="460" t="str">
        <f t="shared" ca="1" si="1"/>
        <v/>
      </c>
      <c r="AC30" s="449">
        <f ca="1">IF(OR($C30="D",$P30&lt;&gt;"Validated",AA30="",AE30&gt;$I$2,AND($J30="",$K30="")),OFFSET(AC30,-1,0,1,1),IF($J30="",OFFSET(AC30,-1,0,1,1)*(1+$K30),OFFSET(AC30,-1,0,1,1)+$J30))</f>
        <v>0</v>
      </c>
      <c r="AD30" s="483"/>
      <c r="AE30" s="467"/>
      <c r="AF30" s="447"/>
      <c r="AG30" s="460" t="str">
        <f t="shared" ca="1" si="3"/>
        <v/>
      </c>
      <c r="AH30" s="449">
        <f ca="1">IF(OR($C30="D",$P30&lt;&gt;"Validated",AF30="",AJ30&gt;$I$2,AND($J30="",$K30="")),OFFSET(AH30,-1,0,1,1),IF($J30="",OFFSET(AH30,-1,0,1,1)*(1+$K30),OFFSET(AH30,-1,0,1,1)+$J30))</f>
        <v>0</v>
      </c>
      <c r="AI30" s="483"/>
      <c r="AJ30" s="467"/>
      <c r="AK30" s="447"/>
      <c r="AL30" s="460" t="str">
        <f t="shared" ca="1" si="5"/>
        <v/>
      </c>
      <c r="AM30" s="449">
        <f ca="1">IF(OR($C30="D",$P30&lt;&gt;"Validated",AK30="",AO30&gt;$I$2,AND($J30="",$K30="")),OFFSET(AM30,-1,0,1,1),IF($J30="",OFFSET(AM30,-1,0,1,1)*(1+$K30),OFFSET(AM30,-1,0,1,1)+$J30))</f>
        <v>0</v>
      </c>
      <c r="AN30" s="483"/>
      <c r="AO30" s="450"/>
      <c r="AP30" s="447"/>
      <c r="AQ30" s="460" t="str">
        <f t="shared" ca="1" si="7"/>
        <v/>
      </c>
      <c r="AR30" s="449">
        <f ca="1">IF(OR($C30="D",$P30&lt;&gt;"Validated",AP30="",AT30&gt;$I$2,AND($J30="",$K30="")),OFFSET(AR30,-1,0,1,1),IF($J30="",OFFSET(AR30,-1,0,1,1)*(1+$K30),OFFSET(AR30,-1,0,1,1)+$J30))</f>
        <v>0</v>
      </c>
      <c r="AS30" s="483"/>
      <c r="AT30" s="450"/>
      <c r="AU30" s="447"/>
      <c r="AV30" s="460" t="str">
        <f t="shared" ca="1" si="9"/>
        <v/>
      </c>
      <c r="AW30" s="449">
        <f ca="1">IF(OR($C30="D",$P30&lt;&gt;"Validated",AU30="",AY30&gt;$I$2,AND($J30="",$K30="")),OFFSET(AW30,-1,0,1,1),IF($J30="",OFFSET(AW30,-1,0,1,1)*(1+$K30),OFFSET(AW30,-1,0,1,1)+$J30))</f>
        <v>0</v>
      </c>
      <c r="AX30" s="439"/>
      <c r="AY30" s="450"/>
      <c r="AZ30" s="447"/>
      <c r="BA30" s="460" t="str">
        <f t="shared" ca="1" si="11"/>
        <v/>
      </c>
      <c r="BB30" s="449">
        <f ca="1">IF(OR($C30="D",$P30&lt;&gt;"Validated",AZ30="",BD30&gt;$I$2,AND($J30="",$K30="")),OFFSET(BB30,-1,0,1,1),IF($J30="",OFFSET(BB30,-1,0,1,1)*(1+$K30),OFFSET(BB30,-1,0,1,1)+$J30))</f>
        <v>0</v>
      </c>
      <c r="BC30" s="439"/>
      <c r="BD30" s="450"/>
      <c r="BE30" s="447"/>
      <c r="BF30" s="460" t="str">
        <f t="shared" ca="1" si="13"/>
        <v/>
      </c>
      <c r="BG30" s="449">
        <f ca="1">IF(OR($C30="D",$P30&lt;&gt;"Validated",BE30="",BI30&gt;$I$2,AND($J30="",$K30="")),OFFSET(BG30,-1,0,1,1),IF($J30="",OFFSET(BG30,-1,0,1,1)*(1+$K30),OFFSET(BG30,-1,0,1,1)+$J30))</f>
        <v>0</v>
      </c>
      <c r="BH30" s="439"/>
      <c r="BI30" s="450"/>
      <c r="BJ30" s="447"/>
      <c r="BK30" s="460" t="str">
        <f t="shared" ca="1" si="15"/>
        <v/>
      </c>
      <c r="BL30" s="449">
        <f ca="1">IF(OR($C30="D",$P30&lt;&gt;"Validated",BJ30="",BN30&gt;$I$2,AND($J30="",$K30="")),OFFSET(BL30,-1,0,1,1),IF($J30="",OFFSET(BL30,-1,0,1,1)*(1+$K30),OFFSET(BL30,-1,0,1,1)+$J30))</f>
        <v>0</v>
      </c>
      <c r="BM30" s="439"/>
      <c r="BN30" s="450"/>
      <c r="BO30" s="447"/>
      <c r="BP30" s="460" t="str">
        <f t="shared" ca="1" si="17"/>
        <v/>
      </c>
      <c r="BQ30" s="449">
        <f ca="1">IF(OR($C30="D",$P30&lt;&gt;"Validated",BO30="",BS30&gt;$I$2,AND($J30="",$K30="")),OFFSET(BQ30,-1,0,1,1),IF($J30="",OFFSET(BQ30,-1,0,1,1)*(1+$K30),OFFSET(BQ30,-1,0,1,1)+$J30))</f>
        <v>0</v>
      </c>
      <c r="BR30" s="483"/>
      <c r="BS30" s="450"/>
      <c r="BT30" s="478"/>
      <c r="BU30" s="460" t="str">
        <f t="shared" ca="1" si="19"/>
        <v/>
      </c>
      <c r="BV30" s="449">
        <f ca="1">IF(OR($C30="D",$P30&lt;&gt;"Validated",BT30="",BX30&gt;$I$2,AND($J30="",$K30="")),OFFSET(BV30,-1,0,1,1),IF($J30="",OFFSET(BV30,-1,0,1,1)*(1+$K30),OFFSET(BV30,-1,0,1,1)+$J30))</f>
        <v>0</v>
      </c>
      <c r="BW30" s="483"/>
      <c r="BX30" s="467"/>
      <c r="BY30" s="447"/>
      <c r="BZ30" s="460" t="str">
        <f t="shared" ca="1" si="21"/>
        <v/>
      </c>
      <c r="CA30" s="449">
        <f ca="1">IF(OR($C30="D",$P30&lt;&gt;"Validated",BY30="",CC30&gt;$I$2,AND($J30="",$K30="")),OFFSET(CA30,-1,0,1,1),IF($J30="",OFFSET(CA30,-1,0,1,1)*(1+$K30),OFFSET(CA30,-1,0,1,1)+$J30))</f>
        <v>0</v>
      </c>
      <c r="CB30" s="483"/>
      <c r="CC30" s="467"/>
      <c r="CD30" s="447"/>
      <c r="CE30" s="460" t="str">
        <f t="shared" ca="1" si="23"/>
        <v/>
      </c>
      <c r="CF30" s="449">
        <f ca="1">IF(OR($C30="D",$P30&lt;&gt;"Validated",CD30="",CH30&gt;$I$2,AND($J30="",$K30="")),OFFSET(CF30,-1,0,1,1),IF($J30="",OFFSET(CF30,-1,0,1,1)*(1+$K30),OFFSET(CF30,-1,0,1,1)+$J30))</f>
        <v>0</v>
      </c>
      <c r="CG30" s="483"/>
      <c r="CH30" s="467"/>
      <c r="CI30" s="447"/>
      <c r="CJ30" s="460" t="str">
        <f t="shared" ca="1" si="25"/>
        <v/>
      </c>
      <c r="CK30" s="449">
        <f ca="1">IF(OR($C30="D",$P30&lt;&gt;"Validated",CI30="",CM30&gt;$I$2,AND($J30="",$K30="")),OFFSET(CK30,-1,0,1,1),IF($J30="",OFFSET(CK30,-1,0,1,1)*(1+$K30),OFFSET(CK30,-1,0,1,1)+$J30))</f>
        <v>0</v>
      </c>
      <c r="CL30" s="483"/>
      <c r="CM30" s="467"/>
      <c r="CN30" s="447"/>
      <c r="CO30" s="460" t="str">
        <f t="shared" ca="1" si="27"/>
        <v/>
      </c>
      <c r="CP30" s="449">
        <f ca="1">IF(OR($C30="D",$P30&lt;&gt;"Validated",CN30="",CR30&gt;$I$2,AND($J30="",$K30="")),OFFSET(CP30,-1,0,1,1),IF($J30="",OFFSET(CP30,-1,0,1,1)*(1+$K30),OFFSET(CP30,-1,0,1,1)+$J30))</f>
        <v>0</v>
      </c>
      <c r="CQ30" s="483"/>
      <c r="CR30" s="467"/>
      <c r="CS30" s="447"/>
      <c r="CT30" s="460" t="str">
        <f t="shared" ca="1" si="29"/>
        <v/>
      </c>
      <c r="CU30" s="449">
        <f ca="1">IF(OR($C30="D",$P30&lt;&gt;"Validated",CS30="",CW30&gt;$I$2,AND($J30="",$K30="")),OFFSET(CU30,-1,0,1,1),IF($J30="",OFFSET(CU30,-1,0,1,1)*(1+$K30),OFFSET(CU30,-1,0,1,1)+$J30))</f>
        <v>0</v>
      </c>
      <c r="CV30" s="483"/>
      <c r="CW30" s="467"/>
      <c r="CX30" s="447"/>
      <c r="CY30" s="460" t="str">
        <f t="shared" ca="1" si="31"/>
        <v/>
      </c>
      <c r="CZ30" s="449">
        <f ca="1">IF(OR($C30="D",$P30&lt;&gt;"Validated",CX30="",DB30&gt;$I$2,AND($J30="",$K30="")),OFFSET(CZ30,-1,0,1,1),IF($J30="",OFFSET(CZ30,-1,0,1,1)*(1+$K30),OFFSET(CZ30,-1,0,1,1)+$J30))</f>
        <v>0</v>
      </c>
      <c r="DA30" s="483"/>
      <c r="DB30" s="470"/>
      <c r="DC30" s="471"/>
      <c r="DD30" s="460" t="str">
        <f t="shared" ca="1" si="33"/>
        <v/>
      </c>
      <c r="DE30" s="449">
        <f ca="1">IF(OR($C30="D",$P30&lt;&gt;"Validated",DC30="",DG30&gt;$I$2,AND($J30="",$K30="")),OFFSET(DE30,-1,0,1,1),IF($J30="",OFFSET(DE30,-1,0,1,1)*(1+$K30),OFFSET(DE30,-1,0,1,1)+$J30))</f>
        <v>0</v>
      </c>
      <c r="DF30" s="483"/>
      <c r="DG30" s="470"/>
      <c r="DH30" s="471"/>
      <c r="DI30" s="460" t="str">
        <f t="shared" ca="1" si="35"/>
        <v/>
      </c>
      <c r="DJ30" s="449">
        <f ca="1">IF(OR($C30="D",$P30&lt;&gt;"Validated",DH30="",DL30&gt;$I$2,AND($J30="",$K30="")),OFFSET(DJ30,-1,0,1,1),IF($J30="",OFFSET(DJ30,-1,0,1,1)*(1+$K30),OFFSET(DJ30,-1,0,1,1)+$J30))</f>
        <v>0</v>
      </c>
      <c r="DK30" s="483"/>
      <c r="DL30" s="470"/>
      <c r="DM30" s="471"/>
      <c r="DN30" s="460" t="str">
        <f t="shared" ca="1" si="37"/>
        <v/>
      </c>
      <c r="DO30" s="449">
        <f ca="1">IF(OR($C30="D",$P30&lt;&gt;"Validated",DM30="",DQ30&gt;$I$2,AND($J30="",$K30="")),OFFSET(DO30,-1,0,1,1),IF($J30="",OFFSET(DO30,-1,0,1,1)*(1+$K30),OFFSET(DO30,-1,0,1,1)+$J30))</f>
        <v>0</v>
      </c>
      <c r="DP30" s="483"/>
      <c r="DQ30" s="470"/>
      <c r="DR30" s="471"/>
      <c r="DS30" s="460" t="str">
        <f t="shared" ca="1" si="39"/>
        <v/>
      </c>
      <c r="DT30" s="449">
        <f ca="1">IF(OR($C30="D",$P30&lt;&gt;"Validated",DR30="",DV30&gt;$I$2,AND($J30="",$K30="")),OFFSET(DT30,-1,0,1,1),IF($J30="",OFFSET(DT30,-1,0,1,1)*(1+$K30),OFFSET(DT30,-1,0,1,1)+$J30))</f>
        <v>0</v>
      </c>
      <c r="DU30" s="483"/>
      <c r="DV30" s="470"/>
      <c r="DW30" s="471"/>
      <c r="DX30" s="460" t="str">
        <f t="shared" ca="1" si="41"/>
        <v/>
      </c>
      <c r="DY30" s="449">
        <f ca="1">IF(OR($C30="D",$P30&lt;&gt;"Validated",DW30="",EA30&gt;$I$2,AND($J30="",$K30="")),OFFSET(DY30,-1,0,1,1),IF($J30="",OFFSET(DY30,-1,0,1,1)*(1+$K30),OFFSET(DY30,-1,0,1,1)+$J30))</f>
        <v>0</v>
      </c>
      <c r="DZ30" s="483"/>
      <c r="EA30" s="470"/>
      <c r="EB30" s="471"/>
      <c r="EC30" s="460" t="str">
        <f t="shared" ca="1" si="43"/>
        <v/>
      </c>
      <c r="ED30" s="449">
        <f ca="1">IF(OR($C30="D",$P30&lt;&gt;"Validated",EB30="",EF30&gt;$I$2,AND($J30="",$K30="")),OFFSET(ED30,-1,0,1,1),IF($J30="",OFFSET(ED30,-1,0,1,1)*(1+$K30),OFFSET(ED30,-1,0,1,1)+$J30))</f>
        <v>0</v>
      </c>
      <c r="EE30" s="483"/>
      <c r="EF30" s="470"/>
      <c r="EG30" s="471"/>
      <c r="EH30" s="460" t="str">
        <f t="shared" ca="1" si="45"/>
        <v/>
      </c>
      <c r="EI30" s="449">
        <f ca="1">IF(OR($C30="D",$P30&lt;&gt;"Validated",EG30="",EK30&gt;$I$2,AND($J30="",$K30="")),OFFSET(EI30,-1,0,1,1),IF($J30="",OFFSET(EI30,-1,0,1,1)*(1+$K30),OFFSET(EI30,-1,0,1,1)+$J30))</f>
        <v>0</v>
      </c>
      <c r="EJ30" s="483"/>
      <c r="EK30" s="470"/>
      <c r="EL30" s="471"/>
      <c r="EM30" s="460" t="str">
        <f t="shared" ca="1" si="47"/>
        <v/>
      </c>
      <c r="EN30" s="449">
        <f ca="1">IF(OR($C30="D",$P30&lt;&gt;"Validated",EL30="",EP30&gt;$I$2,AND($J30="",$K30="")),OFFSET(EN30,-1,0,1,1),IF($J30="",OFFSET(EN30,-1,0,1,1)*(1+$K30),OFFSET(EN30,-1,0,1,1)+$J30))</f>
        <v>0</v>
      </c>
      <c r="EO30" s="483"/>
      <c r="EP30" s="470"/>
      <c r="EQ30" s="471"/>
      <c r="ER30" s="460" t="str">
        <f t="shared" ca="1" si="49"/>
        <v/>
      </c>
      <c r="ES30" s="449">
        <f ca="1">IF(OR($C30="D",$P30&lt;&gt;"Validated",EQ30="",EU30&gt;$I$2,AND($J30="",$K30="")),OFFSET(ES30,-1,0,1,1),IF($J30="",OFFSET(ES30,-1,0,1,1)*(1+$K30),OFFSET(ES30,-1,0,1,1)+$J30))</f>
        <v>0</v>
      </c>
      <c r="ET30" s="483"/>
      <c r="EU30" s="470"/>
      <c r="EV30" s="471"/>
      <c r="EW30" s="460" t="str">
        <f t="shared" ca="1" si="51"/>
        <v/>
      </c>
      <c r="EX30" s="449">
        <f ca="1">IF(OR($C30="D",$P30&lt;&gt;"Validated",EV30="",EZ30&gt;$I$2,AND($J30="",$K30="")),OFFSET(EX30,-1,0,1,1),IF($J30="",OFFSET(EX30,-1,0,1,1)*(1+$K30),OFFSET(EX30,-1,0,1,1)+$J30))</f>
        <v>0</v>
      </c>
      <c r="EY30" s="483"/>
      <c r="EZ30" s="470"/>
      <c r="FA30" s="471"/>
      <c r="FB30" s="460" t="str">
        <f t="shared" ca="1" si="53"/>
        <v/>
      </c>
      <c r="FC30" s="449">
        <f ca="1">IF(OR($C30="D",$P30&lt;&gt;"Validated",FA30="",FE30&gt;$I$2,AND($J30="",$K30="")),OFFSET(FC30,-1,0,1,1),IF($J30="",OFFSET(FC30,-1,0,1,1)*(1+$K30),OFFSET(FC30,-1,0,1,1)+$J30))</f>
        <v>0</v>
      </c>
      <c r="FD30" s="483"/>
      <c r="FE30" s="470"/>
      <c r="FF30" s="471"/>
      <c r="FG30" s="460" t="str">
        <f t="shared" ca="1" si="55"/>
        <v/>
      </c>
      <c r="FH30" s="449">
        <f ca="1">IF(OR($C30="D",$P30&lt;&gt;"Validated",FF30="",FJ30&gt;$I$2,AND($J30="",$K30="")),OFFSET(FH30,-1,0,1,1),IF($J30="",OFFSET(FH30,-1,0,1,1)*(1+$K30),OFFSET(FH30,-1,0,1,1)+$J30))</f>
        <v>0</v>
      </c>
      <c r="FI30" s="483"/>
      <c r="FJ30" s="470"/>
      <c r="FK30" s="471"/>
      <c r="FL30" s="460" t="str">
        <f t="shared" ca="1" si="57"/>
        <v/>
      </c>
      <c r="FM30" s="449">
        <f ca="1">IF(OR($C30="D",$P30&lt;&gt;"Validated",FK30="",FO30&gt;$I$2,AND($J30="",$K30="")),OFFSET(FM30,-1,0,1,1),IF($J30="",OFFSET(FM30,-1,0,1,1)*(1+$K30),OFFSET(FM30,-1,0,1,1)+$J30))</f>
        <v>0</v>
      </c>
      <c r="FN30" s="483"/>
      <c r="FO30" s="483"/>
      <c r="FP30" s="471"/>
      <c r="FQ30" s="460" t="str">
        <f t="shared" ca="1" si="59"/>
        <v/>
      </c>
      <c r="FR30" s="449">
        <f ca="1">IF(OR($C30="D",$P30&lt;&gt;"Validated",FP30="",FT30&gt;$I$2,AND($J30="",$K30="")),OFFSET(FR30,-1,0,1,1),IF($J30="",OFFSET(FR30,-1,0,1,1)*(1+$K30),OFFSET(FR30,-1,0,1,1)+$J30))</f>
        <v>0</v>
      </c>
      <c r="FS30" s="483"/>
      <c r="FT30" s="483"/>
      <c r="FU30" s="471"/>
      <c r="FV30" s="460" t="str">
        <f t="shared" ca="1" si="61"/>
        <v/>
      </c>
      <c r="FW30" s="449">
        <f ca="1">IF(OR($C30="D",$P30&lt;&gt;"Validated",FU30="",FY30&gt;$I$2,AND($J30="",$K30="")),OFFSET(FW30,-1,0,1,1),IF($J30="",OFFSET(FW30,-1,0,1,1)*(1+$K30),OFFSET(FW30,-1,0,1,1)+$J30))</f>
        <v>0</v>
      </c>
      <c r="FX30" s="483"/>
      <c r="FY30" s="483"/>
      <c r="FZ30" s="471"/>
      <c r="GA30" s="460" t="str">
        <f t="shared" ca="1" si="63"/>
        <v/>
      </c>
      <c r="GB30" s="449">
        <f ca="1">IF(OR($C30="D",$P30&lt;&gt;"Validated",FZ30="",GD30&gt;$I$2,AND($J30="",$K30="")),OFFSET(GB30,-1,0,1,1),IF($J30="",OFFSET(GB30,-1,0,1,1)*(1+$K30),OFFSET(GB30,-1,0,1,1)+$J30))</f>
        <v>0</v>
      </c>
      <c r="GC30" s="483"/>
      <c r="GD30" s="483"/>
      <c r="GE30" s="471"/>
      <c r="GF30" s="460" t="str">
        <f t="shared" ca="1" si="65"/>
        <v/>
      </c>
      <c r="GG30" s="449">
        <f ca="1">IF(OR($C30="D",$P30&lt;&gt;"Validated",GE30="",GI30&gt;$I$2,AND($J30="",$K30="")),OFFSET(GG30,-1,0,1,1),IF($J30="",OFFSET(GG30,-1,0,1,1)*(1+$K30),OFFSET(GG30,-1,0,1,1)+$J30))</f>
        <v>0</v>
      </c>
      <c r="GH30" s="483"/>
      <c r="GI30" s="483"/>
      <c r="GJ30" s="471"/>
      <c r="GK30" s="460" t="str">
        <f t="shared" ca="1" si="67"/>
        <v/>
      </c>
      <c r="GL30" s="449">
        <f ca="1">IF(OR($C30="D",$P30&lt;&gt;"Validated",GJ30="",GN30&gt;$I$2,AND($J30="",$K30="")),OFFSET(GL30,-1,0,1,1),IF($J30="",OFFSET(GL30,-1,0,1,1)*(1+$K30),OFFSET(GL30,-1,0,1,1)+$J30))</f>
        <v>0</v>
      </c>
      <c r="GM30" s="483"/>
      <c r="GN30" s="483"/>
      <c r="GO30" s="471"/>
      <c r="GP30" s="460" t="str">
        <f t="shared" ca="1" si="69"/>
        <v/>
      </c>
      <c r="GQ30" s="449">
        <f ca="1">IF(OR($C30="D",$P30&lt;&gt;"Validated",GO30="",GS30&gt;$I$2,AND($J30="",$K30="")),OFFSET(GQ30,-1,0,1,1),IF($J30="",OFFSET(GQ30,-1,0,1,1)*(1+$K30),OFFSET(GQ30,-1,0,1,1)+$J30))</f>
        <v>0</v>
      </c>
      <c r="GR30" s="483"/>
      <c r="GS30" s="483"/>
      <c r="GT30" s="471"/>
      <c r="GU30" s="460" t="str">
        <f t="shared" ca="1" si="71"/>
        <v/>
      </c>
      <c r="GV30" s="449">
        <f ca="1">IF(OR($C30="D",$P30&lt;&gt;"Validated",GT30="",GX30&gt;$I$2,AND($J30="",$K30="")),OFFSET(GV30,-1,0,1,1),IF($J30="",OFFSET(GV30,-1,0,1,1)*(1+$K30),OFFSET(GV30,-1,0,1,1)+$J30))</f>
        <v>0</v>
      </c>
      <c r="GW30" s="483"/>
      <c r="GX30" s="483"/>
      <c r="GY30" s="471"/>
      <c r="GZ30" s="460" t="str">
        <f t="shared" ca="1" si="73"/>
        <v/>
      </c>
      <c r="HA30" s="449">
        <f ca="1">IF(OR($C30="D",$P30&lt;&gt;"Validated",GY30="",HC30&gt;$I$2,AND($J30="",$K30="")),OFFSET(HA30,-1,0,1,1),IF($J30="",OFFSET(HA30,-1,0,1,1)*(1+$K30),OFFSET(HA30,-1,0,1,1)+$J30))</f>
        <v>0</v>
      </c>
      <c r="HB30" s="483"/>
      <c r="HC30" s="483"/>
      <c r="HD30" s="471"/>
      <c r="HE30" s="460" t="str">
        <f t="shared" ca="1" si="75"/>
        <v/>
      </c>
      <c r="HF30" s="449">
        <f ca="1">IF(OR($C30="D",$P30&lt;&gt;"Validated",HD30="",HH30&gt;$I$2,AND($J30="",$K30="")),OFFSET(HF30,-1,0,1,1),IF($J30="",OFFSET(HF30,-1,0,1,1)*(1+$K30),OFFSET(HF30,-1,0,1,1)+$J30))</f>
        <v>0</v>
      </c>
      <c r="HG30" s="483"/>
      <c r="HH30" s="483"/>
      <c r="HI30" s="471"/>
      <c r="HJ30" s="460" t="str">
        <f t="shared" ca="1" si="77"/>
        <v/>
      </c>
      <c r="HK30" s="449">
        <f ca="1">IF(OR($C30="D",$P30&lt;&gt;"Validated",HI30="",HM30&gt;$I$2,AND($J30="",$K30="")),OFFSET(HK30,-1,0,1,1),IF($J30="",OFFSET(HK30,-1,0,1,1)*(1+$K30),OFFSET(HK30,-1,0,1,1)+$J30))</f>
        <v>0</v>
      </c>
      <c r="HL30" s="483"/>
      <c r="HM30" s="483"/>
      <c r="HN30" s="471"/>
      <c r="HO30" s="460" t="str">
        <f t="shared" ca="1" si="79"/>
        <v/>
      </c>
      <c r="HP30" s="449">
        <f ca="1">IF(OR($C30="D",$P30&lt;&gt;"Validated",HN30="",HR30&gt;$I$2,AND($J30="",$K30="")),OFFSET(HP30,-1,0,1,1),IF($J30="",OFFSET(HP30,-1,0,1,1)*(1+$K30),OFFSET(HP30,-1,0,1,1)+$J30))</f>
        <v>0</v>
      </c>
      <c r="HQ30" s="483"/>
      <c r="HR30" s="483"/>
      <c r="HS30" s="471"/>
      <c r="HT30" s="460" t="str">
        <f t="shared" ca="1" si="81"/>
        <v/>
      </c>
      <c r="HU30" s="449">
        <f ca="1">IF(OR($C30="D",$P30&lt;&gt;"Validated",HS30="",HW30&gt;$I$2,AND($J30="",$K30="")),OFFSET(HU30,-1,0,1,1),IF($J30="",OFFSET(HU30,-1,0,1,1)*(1+$K30),OFFSET(HU30,-1,0,1,1)+$J30))</f>
        <v>0</v>
      </c>
      <c r="HV30" s="483"/>
      <c r="HW30" s="483"/>
      <c r="HX30" s="471"/>
      <c r="HY30" s="460" t="str">
        <f t="shared" ca="1" si="83"/>
        <v/>
      </c>
      <c r="HZ30" s="449">
        <f ca="1">IF(OR($C30="D",$P30&lt;&gt;"Validated",HX30="",IB30&gt;$I$2,AND($J30="",$K30="")),OFFSET(HZ30,-1,0,1,1),IF($J30="",OFFSET(HZ30,-1,0,1,1)*(1+$K30),OFFSET(HZ30,-1,0,1,1)+$J30))</f>
        <v>0</v>
      </c>
      <c r="IA30" s="483"/>
      <c r="IB30" s="483"/>
      <c r="IC30" s="471"/>
      <c r="ID30" s="460" t="str">
        <f t="shared" ca="1" si="85"/>
        <v/>
      </c>
      <c r="IE30" s="449">
        <f ca="1">IF(OR($C30="D",$P30&lt;&gt;"Validated",IC30="",IG30&gt;$I$2,AND($J30="",$K30="")),OFFSET(IE30,-1,0,1,1),IF($J30="",OFFSET(IE30,-1,0,1,1)*(1+$K30),OFFSET(IE30,-1,0,1,1)+$J30))</f>
        <v>0</v>
      </c>
      <c r="IF30" s="483"/>
      <c r="IG30" s="483"/>
      <c r="IH30" s="471"/>
      <c r="II30" s="460" t="str">
        <f t="shared" ca="1" si="87"/>
        <v/>
      </c>
      <c r="IJ30" s="449">
        <f ca="1">IF(OR($C30="D",$P30&lt;&gt;"Validated",IH30="",IL30&gt;$I$2,AND($J30="",$K30="")),OFFSET(IJ30,-1,0,1,1),IF($J30="",OFFSET(IJ30,-1,0,1,1)*(1+$K30),OFFSET(IJ30,-1,0,1,1)+$J30))</f>
        <v>0</v>
      </c>
      <c r="IK30" s="483"/>
      <c r="IL30" s="483"/>
      <c r="IM30" s="471"/>
      <c r="IN30" s="460" t="str">
        <f t="shared" ca="1" si="89"/>
        <v/>
      </c>
      <c r="IO30" s="449">
        <f ca="1">IF(OR($C30="D",$P30&lt;&gt;"Validated",IM30="",IQ30&gt;$I$2,AND($J30="",$K30="")),OFFSET(IO30,-1,0,1,1),IF($J30="",OFFSET(IO30,-1,0,1,1)*(1+$K30),OFFSET(IO30,-1,0,1,1)+$J30))</f>
        <v>0</v>
      </c>
      <c r="IP30" s="483"/>
      <c r="IQ30" s="484"/>
    </row>
    <row r="31" spans="1:251" s="429" customFormat="1" ht="18" customHeight="1" thickBot="1">
      <c r="B31" s="430"/>
      <c r="C31" s="431"/>
      <c r="D31" s="432"/>
      <c r="E31" s="432"/>
      <c r="F31" s="432"/>
      <c r="G31" s="432"/>
      <c r="H31" s="432"/>
      <c r="I31" s="433">
        <v>2016</v>
      </c>
      <c r="J31" s="432"/>
      <c r="K31" s="434"/>
      <c r="L31" s="434"/>
      <c r="M31" s="432"/>
      <c r="N31" s="432"/>
      <c r="O31" s="432"/>
      <c r="P31" s="432"/>
      <c r="U31" s="435"/>
      <c r="Z31" s="435"/>
      <c r="AE31" s="435"/>
      <c r="AJ31" s="435"/>
      <c r="AO31" s="435"/>
      <c r="AT31" s="435"/>
      <c r="AY31" s="435"/>
      <c r="BD31" s="435"/>
      <c r="BI31" s="435"/>
      <c r="BN31" s="435"/>
      <c r="BS31" s="435"/>
      <c r="BX31" s="435"/>
      <c r="CC31" s="435"/>
      <c r="CH31" s="435"/>
      <c r="CM31" s="435"/>
      <c r="CR31" s="435"/>
      <c r="CW31" s="435"/>
      <c r="DB31" s="435"/>
      <c r="DG31" s="435"/>
      <c r="DL31" s="435"/>
      <c r="DQ31" s="435"/>
      <c r="DV31" s="435"/>
      <c r="EA31" s="435"/>
      <c r="EF31" s="435"/>
      <c r="EK31" s="435"/>
      <c r="EP31" s="435"/>
      <c r="EU31" s="435"/>
      <c r="EZ31" s="435"/>
      <c r="FE31" s="435"/>
      <c r="FJ31" s="435"/>
      <c r="FO31" s="435"/>
      <c r="FT31" s="435"/>
      <c r="FY31" s="435"/>
      <c r="GD31" s="435"/>
      <c r="GI31" s="435"/>
      <c r="GN31" s="435"/>
      <c r="GS31" s="435"/>
      <c r="GX31" s="435"/>
      <c r="HC31" s="435"/>
      <c r="HH31" s="435"/>
      <c r="HM31" s="435"/>
      <c r="HR31" s="435"/>
      <c r="HW31" s="435"/>
      <c r="IB31" s="435"/>
      <c r="IG31" s="435"/>
      <c r="IL31" s="435"/>
      <c r="IQ31" s="435"/>
    </row>
    <row r="32" spans="1:251">
      <c r="A32" s="383" t="str">
        <f ca="1">IF(AND(OR(J32="",AND(P32&lt;&gt;"Validated",P32&lt;&gt;"Forecast")),OR(K32="",AND(P32&lt;&gt;"Validated",P32&lt;&gt;"Forecast"))),"",MAX(A$18:OFFSET(A32,-1,0,1,1))+1)</f>
        <v/>
      </c>
      <c r="B32" s="436"/>
      <c r="C32" s="437"/>
      <c r="D32" s="439"/>
      <c r="E32" s="439"/>
      <c r="F32" s="480"/>
      <c r="G32" s="439"/>
      <c r="H32" s="439"/>
      <c r="I32" s="518" t="s">
        <v>168</v>
      </c>
      <c r="J32" s="443"/>
      <c r="K32" s="487">
        <v>-1.4999999999999999E-2</v>
      </c>
      <c r="L32" s="523">
        <v>375000</v>
      </c>
      <c r="M32" s="476"/>
      <c r="N32" s="457"/>
      <c r="O32" s="457"/>
      <c r="P32" s="446">
        <f>P27</f>
        <v>0</v>
      </c>
      <c r="Q32" s="447" t="s">
        <v>273</v>
      </c>
      <c r="R32" s="460">
        <f ca="1">K32*(S30-Q13-Q12)</f>
        <v>-1.5956999999999997</v>
      </c>
      <c r="S32" s="449">
        <f ca="1">S30+R32</f>
        <v>116.68429999999999</v>
      </c>
      <c r="T32" s="483"/>
      <c r="U32" s="488"/>
      <c r="V32" s="447" t="s">
        <v>273</v>
      </c>
      <c r="W32" s="460">
        <f ca="1">K32*(X25-V13-V12)</f>
        <v>-1.4399999999999997</v>
      </c>
      <c r="X32" s="449">
        <f ca="1">X30+W32</f>
        <v>103.02</v>
      </c>
      <c r="Y32" s="483"/>
      <c r="Z32" s="450"/>
      <c r="AA32" s="478"/>
      <c r="AB32" s="460" t="str">
        <f t="shared" ref="AB32" ca="1" si="92">IF(OR(AND($J32="",$K32=""),$P32&lt;&gt;"Validated",AA32="",AE32&gt;$I$2),"",IF(AND($P32="Validated",$J32&lt;&gt;"",AA32&lt;&gt;""),$J32,$K32*OFFSET(AB32,-1,1,1,1)))</f>
        <v/>
      </c>
      <c r="AC32" s="449">
        <f ca="1">IF(OR($C32="D",$P32&lt;&gt;"Validated",AA32="",AE32&gt;$I$2,AND($J32="",$K32="")),OFFSET(AC32,-1,0,1,1),IF($J32="",OFFSET(AC32,-1,0,1,1)*(1+$K32),OFFSET(AC32,-1,0,1,1)+$J32))</f>
        <v>0</v>
      </c>
      <c r="AD32" s="483"/>
      <c r="AE32" s="467"/>
      <c r="AF32" s="447"/>
      <c r="AG32" s="460" t="str">
        <f t="shared" ref="AG32" ca="1" si="93">IF(OR(AND($J32="",$K32=""),$P32&lt;&gt;"Validated",AF32="",AJ32&gt;$I$2),"",IF(AND($P32="Validated",$J32&lt;&gt;"",AF32&lt;&gt;""),$J32,$K32*OFFSET(AG32,-1,1,1,1)))</f>
        <v/>
      </c>
      <c r="AH32" s="449">
        <f ca="1">IF(OR($C32="D",$P32&lt;&gt;"Validated",AF32="",AJ32&gt;$I$2,AND($J32="",$K32="")),OFFSET(AH32,-1,0,1,1),IF($J32="",OFFSET(AH32,-1,0,1,1)*(1+$K32),OFFSET(AH32,-1,0,1,1)+$J32))</f>
        <v>0</v>
      </c>
      <c r="AI32" s="483"/>
      <c r="AJ32" s="467"/>
      <c r="AK32" s="447"/>
      <c r="AL32" s="460" t="str">
        <f t="shared" ref="AL32" ca="1" si="94">IF(OR(AND($J32="",$K32=""),$P32&lt;&gt;"Validated",AK32="",AO32&gt;$I$2),"",IF(AND($P32="Validated",$J32&lt;&gt;"",AK32&lt;&gt;""),$J32,$K32*OFFSET(AL32,-1,1,1,1)))</f>
        <v/>
      </c>
      <c r="AM32" s="449">
        <f ca="1">IF(OR($C32="D",$P32&lt;&gt;"Validated",AK32="",AO32&gt;$I$2,AND($J32="",$K32="")),OFFSET(AM32,-1,0,1,1),IF($J32="",OFFSET(AM32,-1,0,1,1)*(1+$K32),OFFSET(AM32,-1,0,1,1)+$J32))</f>
        <v>0</v>
      </c>
      <c r="AN32" s="483"/>
      <c r="AO32" s="450"/>
      <c r="AP32" s="447"/>
      <c r="AQ32" s="460" t="str">
        <f t="shared" ref="AQ32" ca="1" si="95">IF(OR(AND($J32="",$K32=""),$P32&lt;&gt;"Validated",AP32="",AT32&gt;$I$2),"",IF(AND($P32="Validated",$J32&lt;&gt;"",AP32&lt;&gt;""),$J32,$K32*OFFSET(AQ32,-1,1,1,1)))</f>
        <v/>
      </c>
      <c r="AR32" s="449">
        <f ca="1">IF(OR($C32="D",$P32&lt;&gt;"Validated",AP32="",AT32&gt;$I$2,AND($J32="",$K32="")),OFFSET(AR32,-1,0,1,1),IF($J32="",OFFSET(AR32,-1,0,1,1)*(1+$K32),OFFSET(AR32,-1,0,1,1)+$J32))</f>
        <v>0</v>
      </c>
      <c r="AS32" s="483"/>
      <c r="AT32" s="450"/>
      <c r="AU32" s="447"/>
      <c r="AV32" s="460" t="str">
        <f t="shared" ref="AV32" ca="1" si="96">IF(OR(AND($J32="",$K32=""),$P32&lt;&gt;"Validated",AU32="",AY32&gt;$I$2),"",IF(AND($P32="Validated",$J32&lt;&gt;"",AU32&lt;&gt;""),$J32,$K32*OFFSET(AV32,-1,1,1,1)))</f>
        <v/>
      </c>
      <c r="AW32" s="449">
        <f ca="1">IF(OR($C32="D",$P32&lt;&gt;"Validated",AU32="",AY32&gt;$I$2,AND($J32="",$K32="")),OFFSET(AW32,-1,0,1,1),IF($J32="",OFFSET(AW32,-1,0,1,1)*(1+$K32),OFFSET(AW32,-1,0,1,1)+$J32))</f>
        <v>0</v>
      </c>
      <c r="AX32" s="439"/>
      <c r="AY32" s="450"/>
      <c r="AZ32" s="447"/>
      <c r="BA32" s="460" t="str">
        <f t="shared" ref="BA32" ca="1" si="97">IF(OR(AND($J32="",$K32=""),$P32&lt;&gt;"Validated",AZ32="",BD32&gt;$I$2),"",IF(AND($P32="Validated",$J32&lt;&gt;"",AZ32&lt;&gt;""),$J32,$K32*OFFSET(BA32,-1,1,1,1)))</f>
        <v/>
      </c>
      <c r="BB32" s="449">
        <f ca="1">IF(OR($C32="D",$P32&lt;&gt;"Validated",AZ32="",BD32&gt;$I$2,AND($J32="",$K32="")),OFFSET(BB32,-1,0,1,1),IF($J32="",OFFSET(BB32,-1,0,1,1)*(1+$K32),OFFSET(BB32,-1,0,1,1)+$J32))</f>
        <v>0</v>
      </c>
      <c r="BC32" s="439"/>
      <c r="BD32" s="450"/>
      <c r="BE32" s="447"/>
      <c r="BF32" s="460" t="str">
        <f t="shared" ref="BF32" ca="1" si="98">IF(OR(AND($J32="",$K32=""),$P32&lt;&gt;"Validated",BE32="",BI32&gt;$I$2),"",IF(AND($P32="Validated",$J32&lt;&gt;"",BE32&lt;&gt;""),$J32,$K32*OFFSET(BF32,-1,1,1,1)))</f>
        <v/>
      </c>
      <c r="BG32" s="449">
        <f ca="1">IF(OR($C32="D",$P32&lt;&gt;"Validated",BE32="",BI32&gt;$I$2,AND($J32="",$K32="")),OFFSET(BG32,-1,0,1,1),IF($J32="",OFFSET(BG32,-1,0,1,1)*(1+$K32),OFFSET(BG32,-1,0,1,1)+$J32))</f>
        <v>0</v>
      </c>
      <c r="BH32" s="439"/>
      <c r="BI32" s="450"/>
      <c r="BJ32" s="447"/>
      <c r="BK32" s="460" t="str">
        <f t="shared" ref="BK32" ca="1" si="99">IF(OR(AND($J32="",$K32=""),$P32&lt;&gt;"Validated",BJ32="",BN32&gt;$I$2),"",IF(AND($P32="Validated",$J32&lt;&gt;"",BJ32&lt;&gt;""),$J32,$K32*OFFSET(BK32,-1,1,1,1)))</f>
        <v/>
      </c>
      <c r="BL32" s="449">
        <f ca="1">IF(OR($C32="D",$P32&lt;&gt;"Validated",BJ32="",BN32&gt;$I$2,AND($J32="",$K32="")),OFFSET(BL32,-1,0,1,1),IF($J32="",OFFSET(BL32,-1,0,1,1)*(1+$K32),OFFSET(BL32,-1,0,1,1)+$J32))</f>
        <v>0</v>
      </c>
      <c r="BM32" s="439"/>
      <c r="BN32" s="450"/>
      <c r="BO32" s="447"/>
      <c r="BP32" s="460" t="str">
        <f t="shared" ref="BP32" ca="1" si="100">IF(OR(AND($J32="",$K32=""),$P32&lt;&gt;"Validated",BO32="",BS32&gt;$I$2),"",IF(AND($P32="Validated",$J32&lt;&gt;"",BO32&lt;&gt;""),$J32,$K32*OFFSET(BP32,-1,1,1,1)))</f>
        <v/>
      </c>
      <c r="BQ32" s="449">
        <f ca="1">IF(OR($C32="D",$P32&lt;&gt;"Validated",BO32="",BS32&gt;$I$2,AND($J32="",$K32="")),OFFSET(BQ32,-1,0,1,1),IF($J32="",OFFSET(BQ32,-1,0,1,1)*(1+$K32),OFFSET(BQ32,-1,0,1,1)+$J32))</f>
        <v>0</v>
      </c>
      <c r="BR32" s="483"/>
      <c r="BS32" s="450"/>
      <c r="BT32" s="478"/>
      <c r="BU32" s="460" t="str">
        <f t="shared" ref="BU32" ca="1" si="101">IF(OR(AND($J32="",$K32=""),$P32&lt;&gt;"Validated",BT32="",BX32&gt;$I$2),"",IF(AND($P32="Validated",$J32&lt;&gt;"",BT32&lt;&gt;""),$J32,$K32*OFFSET(BU32,-1,1,1,1)))</f>
        <v/>
      </c>
      <c r="BV32" s="449">
        <f ca="1">IF(OR($C32="D",$P32&lt;&gt;"Validated",BT32="",BX32&gt;$I$2,AND($J32="",$K32="")),OFFSET(BV32,-1,0,1,1),IF($J32="",OFFSET(BV32,-1,0,1,1)*(1+$K32),OFFSET(BV32,-1,0,1,1)+$J32))</f>
        <v>0</v>
      </c>
      <c r="BW32" s="483"/>
      <c r="BX32" s="467"/>
      <c r="BY32" s="447"/>
      <c r="BZ32" s="460" t="str">
        <f t="shared" ref="BZ32" ca="1" si="102">IF(OR(AND($J32="",$K32=""),$P32&lt;&gt;"Validated",BY32="",CC32&gt;$I$2),"",IF(AND($P32="Validated",$J32&lt;&gt;"",BY32&lt;&gt;""),$J32,$K32*OFFSET(BZ32,-1,1,1,1)))</f>
        <v/>
      </c>
      <c r="CA32" s="449">
        <f ca="1">IF(OR($C32="D",$P32&lt;&gt;"Validated",BY32="",CC32&gt;$I$2,AND($J32="",$K32="")),OFFSET(CA32,-1,0,1,1),IF($J32="",OFFSET(CA32,-1,0,1,1)*(1+$K32),OFFSET(CA32,-1,0,1,1)+$J32))</f>
        <v>0</v>
      </c>
      <c r="CB32" s="483"/>
      <c r="CC32" s="467"/>
      <c r="CD32" s="447"/>
      <c r="CE32" s="460" t="str">
        <f t="shared" ref="CE32" ca="1" si="103">IF(OR(AND($J32="",$K32=""),$P32&lt;&gt;"Validated",CD32="",CH32&gt;$I$2),"",IF(AND($P32="Validated",$J32&lt;&gt;"",CD32&lt;&gt;""),$J32,$K32*OFFSET(CE32,-1,1,1,1)))</f>
        <v/>
      </c>
      <c r="CF32" s="449">
        <f ca="1">IF(OR($C32="D",$P32&lt;&gt;"Validated",CD32="",CH32&gt;$I$2,AND($J32="",$K32="")),OFFSET(CF32,-1,0,1,1),IF($J32="",OFFSET(CF32,-1,0,1,1)*(1+$K32),OFFSET(CF32,-1,0,1,1)+$J32))</f>
        <v>0</v>
      </c>
      <c r="CG32" s="483"/>
      <c r="CH32" s="467"/>
      <c r="CI32" s="447"/>
      <c r="CJ32" s="460" t="str">
        <f t="shared" ref="CJ32" ca="1" si="104">IF(OR(AND($J32="",$K32=""),$P32&lt;&gt;"Validated",CI32="",CM32&gt;$I$2),"",IF(AND($P32="Validated",$J32&lt;&gt;"",CI32&lt;&gt;""),$J32,$K32*OFFSET(CJ32,-1,1,1,1)))</f>
        <v/>
      </c>
      <c r="CK32" s="449">
        <f ca="1">IF(OR($C32="D",$P32&lt;&gt;"Validated",CI32="",CM32&gt;$I$2,AND($J32="",$K32="")),OFFSET(CK32,-1,0,1,1),IF($J32="",OFFSET(CK32,-1,0,1,1)*(1+$K32),OFFSET(CK32,-1,0,1,1)+$J32))</f>
        <v>0</v>
      </c>
      <c r="CL32" s="483"/>
      <c r="CM32" s="467"/>
      <c r="CN32" s="447"/>
      <c r="CO32" s="460" t="str">
        <f t="shared" ref="CO32" ca="1" si="105">IF(OR(AND($J32="",$K32=""),$P32&lt;&gt;"Validated",CN32="",CR32&gt;$I$2),"",IF(AND($P32="Validated",$J32&lt;&gt;"",CN32&lt;&gt;""),$J32,$K32*OFFSET(CO32,-1,1,1,1)))</f>
        <v/>
      </c>
      <c r="CP32" s="449">
        <f ca="1">IF(OR($C32="D",$P32&lt;&gt;"Validated",CN32="",CR32&gt;$I$2,AND($J32="",$K32="")),OFFSET(CP32,-1,0,1,1),IF($J32="",OFFSET(CP32,-1,0,1,1)*(1+$K32),OFFSET(CP32,-1,0,1,1)+$J32))</f>
        <v>0</v>
      </c>
      <c r="CQ32" s="483"/>
      <c r="CR32" s="467"/>
      <c r="CS32" s="447"/>
      <c r="CT32" s="460" t="str">
        <f t="shared" ref="CT32" ca="1" si="106">IF(OR(AND($J32="",$K32=""),$P32&lt;&gt;"Validated",CS32="",CW32&gt;$I$2),"",IF(AND($P32="Validated",$J32&lt;&gt;"",CS32&lt;&gt;""),$J32,$K32*OFFSET(CT32,-1,1,1,1)))</f>
        <v/>
      </c>
      <c r="CU32" s="449">
        <f ca="1">IF(OR($C32="D",$P32&lt;&gt;"Validated",CS32="",CW32&gt;$I$2,AND($J32="",$K32="")),OFFSET(CU32,-1,0,1,1),IF($J32="",OFFSET(CU32,-1,0,1,1)*(1+$K32),OFFSET(CU32,-1,0,1,1)+$J32))</f>
        <v>0</v>
      </c>
      <c r="CV32" s="483"/>
      <c r="CW32" s="467"/>
      <c r="CX32" s="447"/>
      <c r="CY32" s="460" t="str">
        <f t="shared" ref="CY32" ca="1" si="107">IF(OR(AND($J32="",$K32=""),$P32&lt;&gt;"Validated",CX32="",DB32&gt;$I$2),"",IF(AND($P32="Validated",$J32&lt;&gt;"",CX32&lt;&gt;""),$J32,$K32*OFFSET(CY32,-1,1,1,1)))</f>
        <v/>
      </c>
      <c r="CZ32" s="449">
        <f ca="1">IF(OR($C32="D",$P32&lt;&gt;"Validated",CX32="",DB32&gt;$I$2,AND($J32="",$K32="")),OFFSET(CZ32,-1,0,1,1),IF($J32="",OFFSET(CZ32,-1,0,1,1)*(1+$K32),OFFSET(CZ32,-1,0,1,1)+$J32))</f>
        <v>0</v>
      </c>
      <c r="DA32" s="483"/>
      <c r="DB32" s="470"/>
      <c r="DC32" s="471"/>
      <c r="DD32" s="460" t="str">
        <f t="shared" ref="DD32" ca="1" si="108">IF(OR(AND($J32="",$K32=""),$P32&lt;&gt;"Validated",DC32="",DG32&gt;$I$2),"",IF(AND($P32="Validated",$J32&lt;&gt;"",DC32&lt;&gt;""),$J32,$K32*OFFSET(DD32,-1,1,1,1)))</f>
        <v/>
      </c>
      <c r="DE32" s="449">
        <f ca="1">IF(OR($C32="D",$P32&lt;&gt;"Validated",DC32="",DG32&gt;$I$2,AND($J32="",$K32="")),OFFSET(DE32,-1,0,1,1),IF($J32="",OFFSET(DE32,-1,0,1,1)*(1+$K32),OFFSET(DE32,-1,0,1,1)+$J32))</f>
        <v>0</v>
      </c>
      <c r="DF32" s="483"/>
      <c r="DG32" s="470"/>
      <c r="DH32" s="471"/>
      <c r="DI32" s="460" t="str">
        <f t="shared" ref="DI32" ca="1" si="109">IF(OR(AND($J32="",$K32=""),$P32&lt;&gt;"Validated",DH32="",DL32&gt;$I$2),"",IF(AND($P32="Validated",$J32&lt;&gt;"",DH32&lt;&gt;""),$J32,$K32*OFFSET(DI32,-1,1,1,1)))</f>
        <v/>
      </c>
      <c r="DJ32" s="449">
        <f ca="1">IF(OR($C32="D",$P32&lt;&gt;"Validated",DH32="",DL32&gt;$I$2,AND($J32="",$K32="")),OFFSET(DJ32,-1,0,1,1),IF($J32="",OFFSET(DJ32,-1,0,1,1)*(1+$K32),OFFSET(DJ32,-1,0,1,1)+$J32))</f>
        <v>0</v>
      </c>
      <c r="DK32" s="483"/>
      <c r="DL32" s="470"/>
      <c r="DM32" s="471"/>
      <c r="DN32" s="460" t="str">
        <f t="shared" ref="DN32" ca="1" si="110">IF(OR(AND($J32="",$K32=""),$P32&lt;&gt;"Validated",DM32="",DQ32&gt;$I$2),"",IF(AND($P32="Validated",$J32&lt;&gt;"",DM32&lt;&gt;""),$J32,$K32*OFFSET(DN32,-1,1,1,1)))</f>
        <v/>
      </c>
      <c r="DO32" s="449">
        <f ca="1">IF(OR($C32="D",$P32&lt;&gt;"Validated",DM32="",DQ32&gt;$I$2,AND($J32="",$K32="")),OFFSET(DO32,-1,0,1,1),IF($J32="",OFFSET(DO32,-1,0,1,1)*(1+$K32),OFFSET(DO32,-1,0,1,1)+$J32))</f>
        <v>0</v>
      </c>
      <c r="DP32" s="483"/>
      <c r="DQ32" s="470"/>
      <c r="DR32" s="471"/>
      <c r="DS32" s="460" t="str">
        <f t="shared" ref="DS32" ca="1" si="111">IF(OR(AND($J32="",$K32=""),$P32&lt;&gt;"Validated",DR32="",DV32&gt;$I$2),"",IF(AND($P32="Validated",$J32&lt;&gt;"",DR32&lt;&gt;""),$J32,$K32*OFFSET(DS32,-1,1,1,1)))</f>
        <v/>
      </c>
      <c r="DT32" s="449">
        <f ca="1">IF(OR($C32="D",$P32&lt;&gt;"Validated",DR32="",DV32&gt;$I$2,AND($J32="",$K32="")),OFFSET(DT32,-1,0,1,1),IF($J32="",OFFSET(DT32,-1,0,1,1)*(1+$K32),OFFSET(DT32,-1,0,1,1)+$J32))</f>
        <v>0</v>
      </c>
      <c r="DU32" s="483"/>
      <c r="DV32" s="470"/>
      <c r="DW32" s="471"/>
      <c r="DX32" s="460" t="str">
        <f t="shared" ref="DX32" ca="1" si="112">IF(OR(AND($J32="",$K32=""),$P32&lt;&gt;"Validated",DW32="",EA32&gt;$I$2),"",IF(AND($P32="Validated",$J32&lt;&gt;"",DW32&lt;&gt;""),$J32,$K32*OFFSET(DX32,-1,1,1,1)))</f>
        <v/>
      </c>
      <c r="DY32" s="449">
        <f ca="1">IF(OR($C32="D",$P32&lt;&gt;"Validated",DW32="",EA32&gt;$I$2,AND($J32="",$K32="")),OFFSET(DY32,-1,0,1,1),IF($J32="",OFFSET(DY32,-1,0,1,1)*(1+$K32),OFFSET(DY32,-1,0,1,1)+$J32))</f>
        <v>0</v>
      </c>
      <c r="DZ32" s="483"/>
      <c r="EA32" s="470"/>
      <c r="EB32" s="471"/>
      <c r="EC32" s="460" t="str">
        <f t="shared" ref="EC32" ca="1" si="113">IF(OR(AND($J32="",$K32=""),$P32&lt;&gt;"Validated",EB32="",EF32&gt;$I$2),"",IF(AND($P32="Validated",$J32&lt;&gt;"",EB32&lt;&gt;""),$J32,$K32*OFFSET(EC32,-1,1,1,1)))</f>
        <v/>
      </c>
      <c r="ED32" s="449">
        <f ca="1">IF(OR($C32="D",$P32&lt;&gt;"Validated",EB32="",EF32&gt;$I$2,AND($J32="",$K32="")),OFFSET(ED32,-1,0,1,1),IF($J32="",OFFSET(ED32,-1,0,1,1)*(1+$K32),OFFSET(ED32,-1,0,1,1)+$J32))</f>
        <v>0</v>
      </c>
      <c r="EE32" s="483"/>
      <c r="EF32" s="470"/>
      <c r="EG32" s="471"/>
      <c r="EH32" s="460" t="str">
        <f t="shared" ref="EH32" ca="1" si="114">IF(OR(AND($J32="",$K32=""),$P32&lt;&gt;"Validated",EG32="",EK32&gt;$I$2),"",IF(AND($P32="Validated",$J32&lt;&gt;"",EG32&lt;&gt;""),$J32,$K32*OFFSET(EH32,-1,1,1,1)))</f>
        <v/>
      </c>
      <c r="EI32" s="449">
        <f ca="1">IF(OR($C32="D",$P32&lt;&gt;"Validated",EG32="",EK32&gt;$I$2,AND($J32="",$K32="")),OFFSET(EI32,-1,0,1,1),IF($J32="",OFFSET(EI32,-1,0,1,1)*(1+$K32),OFFSET(EI32,-1,0,1,1)+$J32))</f>
        <v>0</v>
      </c>
      <c r="EJ32" s="483"/>
      <c r="EK32" s="470"/>
      <c r="EL32" s="471"/>
      <c r="EM32" s="460" t="str">
        <f t="shared" ref="EM32" ca="1" si="115">IF(OR(AND($J32="",$K32=""),$P32&lt;&gt;"Validated",EL32="",EP32&gt;$I$2),"",IF(AND($P32="Validated",$J32&lt;&gt;"",EL32&lt;&gt;""),$J32,$K32*OFFSET(EM32,-1,1,1,1)))</f>
        <v/>
      </c>
      <c r="EN32" s="449">
        <f ca="1">IF(OR($C32="D",$P32&lt;&gt;"Validated",EL32="",EP32&gt;$I$2,AND($J32="",$K32="")),OFFSET(EN32,-1,0,1,1),IF($J32="",OFFSET(EN32,-1,0,1,1)*(1+$K32),OFFSET(EN32,-1,0,1,1)+$J32))</f>
        <v>0</v>
      </c>
      <c r="EO32" s="483"/>
      <c r="EP32" s="470"/>
      <c r="EQ32" s="471"/>
      <c r="ER32" s="460" t="str">
        <f t="shared" ref="ER32" ca="1" si="116">IF(OR(AND($J32="",$K32=""),$P32&lt;&gt;"Validated",EQ32="",EU32&gt;$I$2),"",IF(AND($P32="Validated",$J32&lt;&gt;"",EQ32&lt;&gt;""),$J32,$K32*OFFSET(ER32,-1,1,1,1)))</f>
        <v/>
      </c>
      <c r="ES32" s="449">
        <f ca="1">IF(OR($C32="D",$P32&lt;&gt;"Validated",EQ32="",EU32&gt;$I$2,AND($J32="",$K32="")),OFFSET(ES32,-1,0,1,1),IF($J32="",OFFSET(ES32,-1,0,1,1)*(1+$K32),OFFSET(ES32,-1,0,1,1)+$J32))</f>
        <v>0</v>
      </c>
      <c r="ET32" s="483"/>
      <c r="EU32" s="470"/>
      <c r="EV32" s="471"/>
      <c r="EW32" s="460" t="str">
        <f t="shared" ref="EW32" ca="1" si="117">IF(OR(AND($J32="",$K32=""),$P32&lt;&gt;"Validated",EV32="",EZ32&gt;$I$2),"",IF(AND($P32="Validated",$J32&lt;&gt;"",EV32&lt;&gt;""),$J32,$K32*OFFSET(EW32,-1,1,1,1)))</f>
        <v/>
      </c>
      <c r="EX32" s="449">
        <f ca="1">IF(OR($C32="D",$P32&lt;&gt;"Validated",EV32="",EZ32&gt;$I$2,AND($J32="",$K32="")),OFFSET(EX32,-1,0,1,1),IF($J32="",OFFSET(EX32,-1,0,1,1)*(1+$K32),OFFSET(EX32,-1,0,1,1)+$J32))</f>
        <v>0</v>
      </c>
      <c r="EY32" s="483"/>
      <c r="EZ32" s="470"/>
      <c r="FA32" s="471"/>
      <c r="FB32" s="460" t="str">
        <f t="shared" ref="FB32" ca="1" si="118">IF(OR(AND($J32="",$K32=""),$P32&lt;&gt;"Validated",FA32="",FE32&gt;$I$2),"",IF(AND($P32="Validated",$J32&lt;&gt;"",FA32&lt;&gt;""),$J32,$K32*OFFSET(FB32,-1,1,1,1)))</f>
        <v/>
      </c>
      <c r="FC32" s="449">
        <f ca="1">IF(OR($C32="D",$P32&lt;&gt;"Validated",FA32="",FE32&gt;$I$2,AND($J32="",$K32="")),OFFSET(FC32,-1,0,1,1),IF($J32="",OFFSET(FC32,-1,0,1,1)*(1+$K32),OFFSET(FC32,-1,0,1,1)+$J32))</f>
        <v>0</v>
      </c>
      <c r="FD32" s="483"/>
      <c r="FE32" s="470"/>
      <c r="FF32" s="471"/>
      <c r="FG32" s="460" t="str">
        <f t="shared" ref="FG32" ca="1" si="119">IF(OR(AND($J32="",$K32=""),$P32&lt;&gt;"Validated",FF32="",FJ32&gt;$I$2),"",IF(AND($P32="Validated",$J32&lt;&gt;"",FF32&lt;&gt;""),$J32,$K32*OFFSET(FG32,-1,1,1,1)))</f>
        <v/>
      </c>
      <c r="FH32" s="449">
        <f ca="1">IF(OR($C32="D",$P32&lt;&gt;"Validated",FF32="",FJ32&gt;$I$2,AND($J32="",$K32="")),OFFSET(FH32,-1,0,1,1),IF($J32="",OFFSET(FH32,-1,0,1,1)*(1+$K32),OFFSET(FH32,-1,0,1,1)+$J32))</f>
        <v>0</v>
      </c>
      <c r="FI32" s="483"/>
      <c r="FJ32" s="470"/>
      <c r="FK32" s="471"/>
      <c r="FL32" s="460" t="str">
        <f t="shared" ref="FL32" ca="1" si="120">IF(OR(AND($J32="",$K32=""),$P32&lt;&gt;"Validated",FK32="",FO32&gt;$I$2),"",IF(AND($P32="Validated",$J32&lt;&gt;"",FK32&lt;&gt;""),$J32,$K32*OFFSET(FL32,-1,1,1,1)))</f>
        <v/>
      </c>
      <c r="FM32" s="449">
        <f ca="1">IF(OR($C32="D",$P32&lt;&gt;"Validated",FK32="",FO32&gt;$I$2,AND($J32="",$K32="")),OFFSET(FM32,-1,0,1,1),IF($J32="",OFFSET(FM32,-1,0,1,1)*(1+$K32),OFFSET(FM32,-1,0,1,1)+$J32))</f>
        <v>0</v>
      </c>
      <c r="FN32" s="483"/>
      <c r="FO32" s="483"/>
      <c r="FP32" s="471"/>
      <c r="FQ32" s="460" t="str">
        <f t="shared" ref="FQ32" ca="1" si="121">IF(OR(AND($J32="",$K32=""),$P32&lt;&gt;"Validated",FP32="",FT32&gt;$I$2),"",IF(AND($P32="Validated",$J32&lt;&gt;"",FP32&lt;&gt;""),$J32,$K32*OFFSET(FQ32,-1,1,1,1)))</f>
        <v/>
      </c>
      <c r="FR32" s="449">
        <f ca="1">IF(OR($C32="D",$P32&lt;&gt;"Validated",FP32="",FT32&gt;$I$2,AND($J32="",$K32="")),OFFSET(FR32,-1,0,1,1),IF($J32="",OFFSET(FR32,-1,0,1,1)*(1+$K32),OFFSET(FR32,-1,0,1,1)+$J32))</f>
        <v>0</v>
      </c>
      <c r="FS32" s="483"/>
      <c r="FT32" s="483"/>
      <c r="FU32" s="471"/>
      <c r="FV32" s="460" t="str">
        <f t="shared" ref="FV32" ca="1" si="122">IF(OR(AND($J32="",$K32=""),$P32&lt;&gt;"Validated",FU32="",FY32&gt;$I$2),"",IF(AND($P32="Validated",$J32&lt;&gt;"",FU32&lt;&gt;""),$J32,$K32*OFFSET(FV32,-1,1,1,1)))</f>
        <v/>
      </c>
      <c r="FW32" s="449">
        <f ca="1">IF(OR($C32="D",$P32&lt;&gt;"Validated",FU32="",FY32&gt;$I$2,AND($J32="",$K32="")),OFFSET(FW32,-1,0,1,1),IF($J32="",OFFSET(FW32,-1,0,1,1)*(1+$K32),OFFSET(FW32,-1,0,1,1)+$J32))</f>
        <v>0</v>
      </c>
      <c r="FX32" s="483"/>
      <c r="FY32" s="483"/>
      <c r="FZ32" s="471"/>
      <c r="GA32" s="460" t="str">
        <f t="shared" ref="GA32" ca="1" si="123">IF(OR(AND($J32="",$K32=""),$P32&lt;&gt;"Validated",FZ32="",GD32&gt;$I$2),"",IF(AND($P32="Validated",$J32&lt;&gt;"",FZ32&lt;&gt;""),$J32,$K32*OFFSET(GA32,-1,1,1,1)))</f>
        <v/>
      </c>
      <c r="GB32" s="449">
        <f ca="1">IF(OR($C32="D",$P32&lt;&gt;"Validated",FZ32="",GD32&gt;$I$2,AND($J32="",$K32="")),OFFSET(GB32,-1,0,1,1),IF($J32="",OFFSET(GB32,-1,0,1,1)*(1+$K32),OFFSET(GB32,-1,0,1,1)+$J32))</f>
        <v>0</v>
      </c>
      <c r="GC32" s="483"/>
      <c r="GD32" s="483"/>
      <c r="GE32" s="471"/>
      <c r="GF32" s="460" t="str">
        <f t="shared" ref="GF32" ca="1" si="124">IF(OR(AND($J32="",$K32=""),$P32&lt;&gt;"Validated",GE32="",GI32&gt;$I$2),"",IF(AND($P32="Validated",$J32&lt;&gt;"",GE32&lt;&gt;""),$J32,$K32*OFFSET(GF32,-1,1,1,1)))</f>
        <v/>
      </c>
      <c r="GG32" s="449">
        <f ca="1">IF(OR($C32="D",$P32&lt;&gt;"Validated",GE32="",GI32&gt;$I$2,AND($J32="",$K32="")),OFFSET(GG32,-1,0,1,1),IF($J32="",OFFSET(GG32,-1,0,1,1)*(1+$K32),OFFSET(GG32,-1,0,1,1)+$J32))</f>
        <v>0</v>
      </c>
      <c r="GH32" s="483"/>
      <c r="GI32" s="483"/>
      <c r="GJ32" s="471"/>
      <c r="GK32" s="460" t="str">
        <f t="shared" ref="GK32" ca="1" si="125">IF(OR(AND($J32="",$K32=""),$P32&lt;&gt;"Validated",GJ32="",GN32&gt;$I$2),"",IF(AND($P32="Validated",$J32&lt;&gt;"",GJ32&lt;&gt;""),$J32,$K32*OFFSET(GK32,-1,1,1,1)))</f>
        <v/>
      </c>
      <c r="GL32" s="449">
        <f ca="1">IF(OR($C32="D",$P32&lt;&gt;"Validated",GJ32="",GN32&gt;$I$2,AND($J32="",$K32="")),OFFSET(GL32,-1,0,1,1),IF($J32="",OFFSET(GL32,-1,0,1,1)*(1+$K32),OFFSET(GL32,-1,0,1,1)+$J32))</f>
        <v>0</v>
      </c>
      <c r="GM32" s="483"/>
      <c r="GN32" s="483"/>
      <c r="GO32" s="471"/>
      <c r="GP32" s="460" t="str">
        <f t="shared" ref="GP32" ca="1" si="126">IF(OR(AND($J32="",$K32=""),$P32&lt;&gt;"Validated",GO32="",GS32&gt;$I$2),"",IF(AND($P32="Validated",$J32&lt;&gt;"",GO32&lt;&gt;""),$J32,$K32*OFFSET(GP32,-1,1,1,1)))</f>
        <v/>
      </c>
      <c r="GQ32" s="449">
        <f ca="1">IF(OR($C32="D",$P32&lt;&gt;"Validated",GO32="",GS32&gt;$I$2,AND($J32="",$K32="")),OFFSET(GQ32,-1,0,1,1),IF($J32="",OFFSET(GQ32,-1,0,1,1)*(1+$K32),OFFSET(GQ32,-1,0,1,1)+$J32))</f>
        <v>0</v>
      </c>
      <c r="GR32" s="483"/>
      <c r="GS32" s="483"/>
      <c r="GT32" s="471"/>
      <c r="GU32" s="460" t="str">
        <f t="shared" ref="GU32" ca="1" si="127">IF(OR(AND($J32="",$K32=""),$P32&lt;&gt;"Validated",GT32="",GX32&gt;$I$2),"",IF(AND($P32="Validated",$J32&lt;&gt;"",GT32&lt;&gt;""),$J32,$K32*OFFSET(GU32,-1,1,1,1)))</f>
        <v/>
      </c>
      <c r="GV32" s="449">
        <f ca="1">IF(OR($C32="D",$P32&lt;&gt;"Validated",GT32="",GX32&gt;$I$2,AND($J32="",$K32="")),OFFSET(GV32,-1,0,1,1),IF($J32="",OFFSET(GV32,-1,0,1,1)*(1+$K32),OFFSET(GV32,-1,0,1,1)+$J32))</f>
        <v>0</v>
      </c>
      <c r="GW32" s="483"/>
      <c r="GX32" s="483"/>
      <c r="GY32" s="471"/>
      <c r="GZ32" s="460" t="str">
        <f t="shared" ref="GZ32" ca="1" si="128">IF(OR(AND($J32="",$K32=""),$P32&lt;&gt;"Validated",GY32="",HC32&gt;$I$2),"",IF(AND($P32="Validated",$J32&lt;&gt;"",GY32&lt;&gt;""),$J32,$K32*OFFSET(GZ32,-1,1,1,1)))</f>
        <v/>
      </c>
      <c r="HA32" s="449">
        <f ca="1">IF(OR($C32="D",$P32&lt;&gt;"Validated",GY32="",HC32&gt;$I$2,AND($J32="",$K32="")),OFFSET(HA32,-1,0,1,1),IF($J32="",OFFSET(HA32,-1,0,1,1)*(1+$K32),OFFSET(HA32,-1,0,1,1)+$J32))</f>
        <v>0</v>
      </c>
      <c r="HB32" s="483"/>
      <c r="HC32" s="483"/>
      <c r="HD32" s="471"/>
      <c r="HE32" s="460" t="str">
        <f t="shared" ref="HE32" ca="1" si="129">IF(OR(AND($J32="",$K32=""),$P32&lt;&gt;"Validated",HD32="",HH32&gt;$I$2),"",IF(AND($P32="Validated",$J32&lt;&gt;"",HD32&lt;&gt;""),$J32,$K32*OFFSET(HE32,-1,1,1,1)))</f>
        <v/>
      </c>
      <c r="HF32" s="449">
        <f ca="1">IF(OR($C32="D",$P32&lt;&gt;"Validated",HD32="",HH32&gt;$I$2,AND($J32="",$K32="")),OFFSET(HF32,-1,0,1,1),IF($J32="",OFFSET(HF32,-1,0,1,1)*(1+$K32),OFFSET(HF32,-1,0,1,1)+$J32))</f>
        <v>0</v>
      </c>
      <c r="HG32" s="483"/>
      <c r="HH32" s="483"/>
      <c r="HI32" s="471"/>
      <c r="HJ32" s="460" t="str">
        <f t="shared" ref="HJ32" ca="1" si="130">IF(OR(AND($J32="",$K32=""),$P32&lt;&gt;"Validated",HI32="",HM32&gt;$I$2),"",IF(AND($P32="Validated",$J32&lt;&gt;"",HI32&lt;&gt;""),$J32,$K32*OFFSET(HJ32,-1,1,1,1)))</f>
        <v/>
      </c>
      <c r="HK32" s="449">
        <f ca="1">IF(OR($C32="D",$P32&lt;&gt;"Validated",HI32="",HM32&gt;$I$2,AND($J32="",$K32="")),OFFSET(HK32,-1,0,1,1),IF($J32="",OFFSET(HK32,-1,0,1,1)*(1+$K32),OFFSET(HK32,-1,0,1,1)+$J32))</f>
        <v>0</v>
      </c>
      <c r="HL32" s="483"/>
      <c r="HM32" s="483"/>
      <c r="HN32" s="471"/>
      <c r="HO32" s="460" t="str">
        <f t="shared" ref="HO32" ca="1" si="131">IF(OR(AND($J32="",$K32=""),$P32&lt;&gt;"Validated",HN32="",HR32&gt;$I$2),"",IF(AND($P32="Validated",$J32&lt;&gt;"",HN32&lt;&gt;""),$J32,$K32*OFFSET(HO32,-1,1,1,1)))</f>
        <v/>
      </c>
      <c r="HP32" s="449">
        <f ca="1">IF(OR($C32="D",$P32&lt;&gt;"Validated",HN32="",HR32&gt;$I$2,AND($J32="",$K32="")),OFFSET(HP32,-1,0,1,1),IF($J32="",OFFSET(HP32,-1,0,1,1)*(1+$K32),OFFSET(HP32,-1,0,1,1)+$J32))</f>
        <v>0</v>
      </c>
      <c r="HQ32" s="483"/>
      <c r="HR32" s="483"/>
      <c r="HS32" s="471"/>
      <c r="HT32" s="460" t="str">
        <f t="shared" ref="HT32" ca="1" si="132">IF(OR(AND($J32="",$K32=""),$P32&lt;&gt;"Validated",HS32="",HW32&gt;$I$2),"",IF(AND($P32="Validated",$J32&lt;&gt;"",HS32&lt;&gt;""),$J32,$K32*OFFSET(HT32,-1,1,1,1)))</f>
        <v/>
      </c>
      <c r="HU32" s="449">
        <f ca="1">IF(OR($C32="D",$P32&lt;&gt;"Validated",HS32="",HW32&gt;$I$2,AND($J32="",$K32="")),OFFSET(HU32,-1,0,1,1),IF($J32="",OFFSET(HU32,-1,0,1,1)*(1+$K32),OFFSET(HU32,-1,0,1,1)+$J32))</f>
        <v>0</v>
      </c>
      <c r="HV32" s="483"/>
      <c r="HW32" s="483"/>
      <c r="HX32" s="471"/>
      <c r="HY32" s="460" t="str">
        <f t="shared" ref="HY32" ca="1" si="133">IF(OR(AND($J32="",$K32=""),$P32&lt;&gt;"Validated",HX32="",IB32&gt;$I$2),"",IF(AND($P32="Validated",$J32&lt;&gt;"",HX32&lt;&gt;""),$J32,$K32*OFFSET(HY32,-1,1,1,1)))</f>
        <v/>
      </c>
      <c r="HZ32" s="449">
        <f ca="1">IF(OR($C32="D",$P32&lt;&gt;"Validated",HX32="",IB32&gt;$I$2,AND($J32="",$K32="")),OFFSET(HZ32,-1,0,1,1),IF($J32="",OFFSET(HZ32,-1,0,1,1)*(1+$K32),OFFSET(HZ32,-1,0,1,1)+$J32))</f>
        <v>0</v>
      </c>
      <c r="IA32" s="483"/>
      <c r="IB32" s="483"/>
      <c r="IC32" s="471"/>
      <c r="ID32" s="460" t="str">
        <f t="shared" ref="ID32" ca="1" si="134">IF(OR(AND($J32="",$K32=""),$P32&lt;&gt;"Validated",IC32="",IG32&gt;$I$2),"",IF(AND($P32="Validated",$J32&lt;&gt;"",IC32&lt;&gt;""),$J32,$K32*OFFSET(ID32,-1,1,1,1)))</f>
        <v/>
      </c>
      <c r="IE32" s="449">
        <f ca="1">IF(OR($C32="D",$P32&lt;&gt;"Validated",IC32="",IG32&gt;$I$2,AND($J32="",$K32="")),OFFSET(IE32,-1,0,1,1),IF($J32="",OFFSET(IE32,-1,0,1,1)*(1+$K32),OFFSET(IE32,-1,0,1,1)+$J32))</f>
        <v>0</v>
      </c>
      <c r="IF32" s="483"/>
      <c r="IG32" s="483"/>
      <c r="IH32" s="471"/>
      <c r="II32" s="460" t="str">
        <f t="shared" ref="II32" ca="1" si="135">IF(OR(AND($J32="",$K32=""),$P32&lt;&gt;"Validated",IH32="",IL32&gt;$I$2),"",IF(AND($P32="Validated",$J32&lt;&gt;"",IH32&lt;&gt;""),$J32,$K32*OFFSET(II32,-1,1,1,1)))</f>
        <v/>
      </c>
      <c r="IJ32" s="449">
        <f ca="1">IF(OR($C32="D",$P32&lt;&gt;"Validated",IH32="",IL32&gt;$I$2,AND($J32="",$K32="")),OFFSET(IJ32,-1,0,1,1),IF($J32="",OFFSET(IJ32,-1,0,1,1)*(1+$K32),OFFSET(IJ32,-1,0,1,1)+$J32))</f>
        <v>0</v>
      </c>
      <c r="IK32" s="483"/>
      <c r="IL32" s="483"/>
      <c r="IM32" s="471"/>
      <c r="IN32" s="460" t="str">
        <f t="shared" ref="IN32" ca="1" si="136">IF(OR(AND($J32="",$K32=""),$P32&lt;&gt;"Validated",IM32="",IQ32&gt;$I$2),"",IF(AND($P32="Validated",$J32&lt;&gt;"",IM32&lt;&gt;""),$J32,$K32*OFFSET(IN32,-1,1,1,1)))</f>
        <v/>
      </c>
      <c r="IO32" s="449">
        <f ca="1">IF(OR($C32="D",$P32&lt;&gt;"Validated",IM32="",IQ32&gt;$I$2,AND($J32="",$K32="")),OFFSET(IO32,-1,0,1,1),IF($J32="",OFFSET(IO32,-1,0,1,1)*(1+$K32),OFFSET(IO32,-1,0,1,1)+$J32))</f>
        <v>0</v>
      </c>
      <c r="IP32" s="483"/>
      <c r="IQ32" s="484"/>
    </row>
    <row r="33" spans="1:251">
      <c r="A33" s="383" t="str">
        <f ca="1">IF(AND(OR(J33="",AND(P33&lt;&gt;"Validated",P33&lt;&gt;"Forecast")),OR(K33="",AND(P33&lt;&gt;"Validated",P33&lt;&gt;"Forecast"))),"",MAX(A$18:OFFSET(A33,-1,0,1,1))+1)</f>
        <v/>
      </c>
      <c r="B33" s="436"/>
      <c r="C33" s="437"/>
      <c r="D33" s="439"/>
      <c r="E33" s="439"/>
      <c r="F33" s="480"/>
      <c r="G33" s="439"/>
      <c r="H33" s="439"/>
      <c r="I33" s="518" t="s">
        <v>294</v>
      </c>
      <c r="J33" s="443">
        <v>-3</v>
      </c>
      <c r="K33" s="487"/>
      <c r="L33" s="523">
        <f>L24</f>
        <v>221493</v>
      </c>
      <c r="M33" s="476"/>
      <c r="N33" s="457"/>
      <c r="O33" s="457"/>
      <c r="P33" s="446">
        <f>P28</f>
        <v>0</v>
      </c>
      <c r="Q33" s="447" t="s">
        <v>273</v>
      </c>
      <c r="R33" s="460">
        <f>J33</f>
        <v>-3</v>
      </c>
      <c r="S33" s="449">
        <f ca="1">S32+R33</f>
        <v>113.68429999999999</v>
      </c>
      <c r="T33" s="483"/>
      <c r="U33" s="488"/>
      <c r="V33" s="447" t="s">
        <v>273</v>
      </c>
      <c r="W33" s="460">
        <f>J33</f>
        <v>-3</v>
      </c>
      <c r="X33" s="449">
        <f ca="1">X32+W33</f>
        <v>100.02</v>
      </c>
      <c r="Y33" s="483"/>
      <c r="Z33" s="450"/>
      <c r="AA33" s="478"/>
      <c r="AB33" s="460" t="str">
        <f t="shared" ref="AB33" ca="1" si="137">IF(OR(AND($J33="",$K33=""),$P33&lt;&gt;"Validated",AA33="",AE33&gt;$I$2),"",IF(AND($P33="Validated",$J33&lt;&gt;"",AA33&lt;&gt;""),$J33,$K33*OFFSET(AB33,-1,1,1,1)))</f>
        <v/>
      </c>
      <c r="AC33" s="449">
        <f ca="1">IF(OR($C33="D",$P33&lt;&gt;"Validated",AA33="",AE33&gt;$I$2,AND($J33="",$K33="")),OFFSET(AC33,-1,0,1,1),IF($J33="",OFFSET(AC33,-1,0,1,1)*(1+$K33),OFFSET(AC33,-1,0,1,1)+$J33))</f>
        <v>0</v>
      </c>
      <c r="AD33" s="483"/>
      <c r="AE33" s="467"/>
      <c r="AF33" s="447"/>
      <c r="AG33" s="460" t="str">
        <f t="shared" ref="AG33" ca="1" si="138">IF(OR(AND($J33="",$K33=""),$P33&lt;&gt;"Validated",AF33="",AJ33&gt;$I$2),"",IF(AND($P33="Validated",$J33&lt;&gt;"",AF33&lt;&gt;""),$J33,$K33*OFFSET(AG33,-1,1,1,1)))</f>
        <v/>
      </c>
      <c r="AH33" s="449">
        <f ca="1">IF(OR($C33="D",$P33&lt;&gt;"Validated",AF33="",AJ33&gt;$I$2,AND($J33="",$K33="")),OFFSET(AH33,-1,0,1,1),IF($J33="",OFFSET(AH33,-1,0,1,1)*(1+$K33),OFFSET(AH33,-1,0,1,1)+$J33))</f>
        <v>0</v>
      </c>
      <c r="AI33" s="483"/>
      <c r="AJ33" s="467"/>
      <c r="AK33" s="447"/>
      <c r="AL33" s="460" t="str">
        <f t="shared" ref="AL33" ca="1" si="139">IF(OR(AND($J33="",$K33=""),$P33&lt;&gt;"Validated",AK33="",AO33&gt;$I$2),"",IF(AND($P33="Validated",$J33&lt;&gt;"",AK33&lt;&gt;""),$J33,$K33*OFFSET(AL33,-1,1,1,1)))</f>
        <v/>
      </c>
      <c r="AM33" s="449">
        <f ca="1">IF(OR($C33="D",$P33&lt;&gt;"Validated",AK33="",AO33&gt;$I$2,AND($J33="",$K33="")),OFFSET(AM33,-1,0,1,1),IF($J33="",OFFSET(AM33,-1,0,1,1)*(1+$K33),OFFSET(AM33,-1,0,1,1)+$J33))</f>
        <v>0</v>
      </c>
      <c r="AN33" s="483"/>
      <c r="AO33" s="450"/>
      <c r="AP33" s="447"/>
      <c r="AQ33" s="460" t="str">
        <f t="shared" ref="AQ33" ca="1" si="140">IF(OR(AND($J33="",$K33=""),$P33&lt;&gt;"Validated",AP33="",AT33&gt;$I$2),"",IF(AND($P33="Validated",$J33&lt;&gt;"",AP33&lt;&gt;""),$J33,$K33*OFFSET(AQ33,-1,1,1,1)))</f>
        <v/>
      </c>
      <c r="AR33" s="449">
        <f ca="1">IF(OR($C33="D",$P33&lt;&gt;"Validated",AP33="",AT33&gt;$I$2,AND($J33="",$K33="")),OFFSET(AR33,-1,0,1,1),IF($J33="",OFFSET(AR33,-1,0,1,1)*(1+$K33),OFFSET(AR33,-1,0,1,1)+$J33))</f>
        <v>0</v>
      </c>
      <c r="AS33" s="483"/>
      <c r="AT33" s="450"/>
      <c r="AU33" s="447"/>
      <c r="AV33" s="460" t="str">
        <f t="shared" ref="AV33" ca="1" si="141">IF(OR(AND($J33="",$K33=""),$P33&lt;&gt;"Validated",AU33="",AY33&gt;$I$2),"",IF(AND($P33="Validated",$J33&lt;&gt;"",AU33&lt;&gt;""),$J33,$K33*OFFSET(AV33,-1,1,1,1)))</f>
        <v/>
      </c>
      <c r="AW33" s="449">
        <f ca="1">IF(OR($C33="D",$P33&lt;&gt;"Validated",AU33="",AY33&gt;$I$2,AND($J33="",$K33="")),OFFSET(AW33,-1,0,1,1),IF($J33="",OFFSET(AW33,-1,0,1,1)*(1+$K33),OFFSET(AW33,-1,0,1,1)+$J33))</f>
        <v>0</v>
      </c>
      <c r="AX33" s="439"/>
      <c r="AY33" s="450"/>
      <c r="AZ33" s="447"/>
      <c r="BA33" s="460" t="str">
        <f t="shared" ref="BA33" ca="1" si="142">IF(OR(AND($J33="",$K33=""),$P33&lt;&gt;"Validated",AZ33="",BD33&gt;$I$2),"",IF(AND($P33="Validated",$J33&lt;&gt;"",AZ33&lt;&gt;""),$J33,$K33*OFFSET(BA33,-1,1,1,1)))</f>
        <v/>
      </c>
      <c r="BB33" s="449">
        <f ca="1">IF(OR($C33="D",$P33&lt;&gt;"Validated",AZ33="",BD33&gt;$I$2,AND($J33="",$K33="")),OFFSET(BB33,-1,0,1,1),IF($J33="",OFFSET(BB33,-1,0,1,1)*(1+$K33),OFFSET(BB33,-1,0,1,1)+$J33))</f>
        <v>0</v>
      </c>
      <c r="BC33" s="439"/>
      <c r="BD33" s="450"/>
      <c r="BE33" s="447"/>
      <c r="BF33" s="460" t="str">
        <f t="shared" ref="BF33" ca="1" si="143">IF(OR(AND($J33="",$K33=""),$P33&lt;&gt;"Validated",BE33="",BI33&gt;$I$2),"",IF(AND($P33="Validated",$J33&lt;&gt;"",BE33&lt;&gt;""),$J33,$K33*OFFSET(BF33,-1,1,1,1)))</f>
        <v/>
      </c>
      <c r="BG33" s="449">
        <f ca="1">IF(OR($C33="D",$P33&lt;&gt;"Validated",BE33="",BI33&gt;$I$2,AND($J33="",$K33="")),OFFSET(BG33,-1,0,1,1),IF($J33="",OFFSET(BG33,-1,0,1,1)*(1+$K33),OFFSET(BG33,-1,0,1,1)+$J33))</f>
        <v>0</v>
      </c>
      <c r="BH33" s="439"/>
      <c r="BI33" s="450"/>
      <c r="BJ33" s="447"/>
      <c r="BK33" s="460" t="str">
        <f t="shared" ref="BK33" ca="1" si="144">IF(OR(AND($J33="",$K33=""),$P33&lt;&gt;"Validated",BJ33="",BN33&gt;$I$2),"",IF(AND($P33="Validated",$J33&lt;&gt;"",BJ33&lt;&gt;""),$J33,$K33*OFFSET(BK33,-1,1,1,1)))</f>
        <v/>
      </c>
      <c r="BL33" s="449">
        <f ca="1">IF(OR($C33="D",$P33&lt;&gt;"Validated",BJ33="",BN33&gt;$I$2,AND($J33="",$K33="")),OFFSET(BL33,-1,0,1,1),IF($J33="",OFFSET(BL33,-1,0,1,1)*(1+$K33),OFFSET(BL33,-1,0,1,1)+$J33))</f>
        <v>0</v>
      </c>
      <c r="BM33" s="439"/>
      <c r="BN33" s="450"/>
      <c r="BO33" s="447"/>
      <c r="BP33" s="460" t="str">
        <f t="shared" ref="BP33" ca="1" si="145">IF(OR(AND($J33="",$K33=""),$P33&lt;&gt;"Validated",BO33="",BS33&gt;$I$2),"",IF(AND($P33="Validated",$J33&lt;&gt;"",BO33&lt;&gt;""),$J33,$K33*OFFSET(BP33,-1,1,1,1)))</f>
        <v/>
      </c>
      <c r="BQ33" s="449">
        <f ca="1">IF(OR($C33="D",$P33&lt;&gt;"Validated",BO33="",BS33&gt;$I$2,AND($J33="",$K33="")),OFFSET(BQ33,-1,0,1,1),IF($J33="",OFFSET(BQ33,-1,0,1,1)*(1+$K33),OFFSET(BQ33,-1,0,1,1)+$J33))</f>
        <v>0</v>
      </c>
      <c r="BR33" s="483"/>
      <c r="BS33" s="450"/>
      <c r="BT33" s="478"/>
      <c r="BU33" s="460" t="str">
        <f t="shared" ref="BU33" ca="1" si="146">IF(OR(AND($J33="",$K33=""),$P33&lt;&gt;"Validated",BT33="",BX33&gt;$I$2),"",IF(AND($P33="Validated",$J33&lt;&gt;"",BT33&lt;&gt;""),$J33,$K33*OFFSET(BU33,-1,1,1,1)))</f>
        <v/>
      </c>
      <c r="BV33" s="449">
        <f ca="1">IF(OR($C33="D",$P33&lt;&gt;"Validated",BT33="",BX33&gt;$I$2,AND($J33="",$K33="")),OFFSET(BV33,-1,0,1,1),IF($J33="",OFFSET(BV33,-1,0,1,1)*(1+$K33),OFFSET(BV33,-1,0,1,1)+$J33))</f>
        <v>0</v>
      </c>
      <c r="BW33" s="483"/>
      <c r="BX33" s="467"/>
      <c r="BY33" s="447"/>
      <c r="BZ33" s="460" t="str">
        <f t="shared" ref="BZ33" ca="1" si="147">IF(OR(AND($J33="",$K33=""),$P33&lt;&gt;"Validated",BY33="",CC33&gt;$I$2),"",IF(AND($P33="Validated",$J33&lt;&gt;"",BY33&lt;&gt;""),$J33,$K33*OFFSET(BZ33,-1,1,1,1)))</f>
        <v/>
      </c>
      <c r="CA33" s="449">
        <f ca="1">IF(OR($C33="D",$P33&lt;&gt;"Validated",BY33="",CC33&gt;$I$2,AND($J33="",$K33="")),OFFSET(CA33,-1,0,1,1),IF($J33="",OFFSET(CA33,-1,0,1,1)*(1+$K33),OFFSET(CA33,-1,0,1,1)+$J33))</f>
        <v>0</v>
      </c>
      <c r="CB33" s="483"/>
      <c r="CC33" s="467"/>
      <c r="CD33" s="447"/>
      <c r="CE33" s="460" t="str">
        <f t="shared" ref="CE33" ca="1" si="148">IF(OR(AND($J33="",$K33=""),$P33&lt;&gt;"Validated",CD33="",CH33&gt;$I$2),"",IF(AND($P33="Validated",$J33&lt;&gt;"",CD33&lt;&gt;""),$J33,$K33*OFFSET(CE33,-1,1,1,1)))</f>
        <v/>
      </c>
      <c r="CF33" s="449">
        <f ca="1">IF(OR($C33="D",$P33&lt;&gt;"Validated",CD33="",CH33&gt;$I$2,AND($J33="",$K33="")),OFFSET(CF33,-1,0,1,1),IF($J33="",OFFSET(CF33,-1,0,1,1)*(1+$K33),OFFSET(CF33,-1,0,1,1)+$J33))</f>
        <v>0</v>
      </c>
      <c r="CG33" s="483"/>
      <c r="CH33" s="467"/>
      <c r="CI33" s="447"/>
      <c r="CJ33" s="460" t="str">
        <f t="shared" ref="CJ33" ca="1" si="149">IF(OR(AND($J33="",$K33=""),$P33&lt;&gt;"Validated",CI33="",CM33&gt;$I$2),"",IF(AND($P33="Validated",$J33&lt;&gt;"",CI33&lt;&gt;""),$J33,$K33*OFFSET(CJ33,-1,1,1,1)))</f>
        <v/>
      </c>
      <c r="CK33" s="449">
        <f ca="1">IF(OR($C33="D",$P33&lt;&gt;"Validated",CI33="",CM33&gt;$I$2,AND($J33="",$K33="")),OFFSET(CK33,-1,0,1,1),IF($J33="",OFFSET(CK33,-1,0,1,1)*(1+$K33),OFFSET(CK33,-1,0,1,1)+$J33))</f>
        <v>0</v>
      </c>
      <c r="CL33" s="483"/>
      <c r="CM33" s="467"/>
      <c r="CN33" s="447"/>
      <c r="CO33" s="460" t="str">
        <f t="shared" ref="CO33" ca="1" si="150">IF(OR(AND($J33="",$K33=""),$P33&lt;&gt;"Validated",CN33="",CR33&gt;$I$2),"",IF(AND($P33="Validated",$J33&lt;&gt;"",CN33&lt;&gt;""),$J33,$K33*OFFSET(CO33,-1,1,1,1)))</f>
        <v/>
      </c>
      <c r="CP33" s="449">
        <f ca="1">IF(OR($C33="D",$P33&lt;&gt;"Validated",CN33="",CR33&gt;$I$2,AND($J33="",$K33="")),OFFSET(CP33,-1,0,1,1),IF($J33="",OFFSET(CP33,-1,0,1,1)*(1+$K33),OFFSET(CP33,-1,0,1,1)+$J33))</f>
        <v>0</v>
      </c>
      <c r="CQ33" s="483"/>
      <c r="CR33" s="467"/>
      <c r="CS33" s="447"/>
      <c r="CT33" s="460" t="str">
        <f t="shared" ref="CT33" ca="1" si="151">IF(OR(AND($J33="",$K33=""),$P33&lt;&gt;"Validated",CS33="",CW33&gt;$I$2),"",IF(AND($P33="Validated",$J33&lt;&gt;"",CS33&lt;&gt;""),$J33,$K33*OFFSET(CT33,-1,1,1,1)))</f>
        <v/>
      </c>
      <c r="CU33" s="449">
        <f ca="1">IF(OR($C33="D",$P33&lt;&gt;"Validated",CS33="",CW33&gt;$I$2,AND($J33="",$K33="")),OFFSET(CU33,-1,0,1,1),IF($J33="",OFFSET(CU33,-1,0,1,1)*(1+$K33),OFFSET(CU33,-1,0,1,1)+$J33))</f>
        <v>0</v>
      </c>
      <c r="CV33" s="483"/>
      <c r="CW33" s="467"/>
      <c r="CX33" s="447"/>
      <c r="CY33" s="460" t="str">
        <f t="shared" ref="CY33" ca="1" si="152">IF(OR(AND($J33="",$K33=""),$P33&lt;&gt;"Validated",CX33="",DB33&gt;$I$2),"",IF(AND($P33="Validated",$J33&lt;&gt;"",CX33&lt;&gt;""),$J33,$K33*OFFSET(CY33,-1,1,1,1)))</f>
        <v/>
      </c>
      <c r="CZ33" s="449">
        <f ca="1">IF(OR($C33="D",$P33&lt;&gt;"Validated",CX33="",DB33&gt;$I$2,AND($J33="",$K33="")),OFFSET(CZ33,-1,0,1,1),IF($J33="",OFFSET(CZ33,-1,0,1,1)*(1+$K33),OFFSET(CZ33,-1,0,1,1)+$J33))</f>
        <v>0</v>
      </c>
      <c r="DA33" s="483"/>
      <c r="DB33" s="470"/>
      <c r="DC33" s="471"/>
      <c r="DD33" s="460" t="str">
        <f t="shared" ref="DD33" ca="1" si="153">IF(OR(AND($J33="",$K33=""),$P33&lt;&gt;"Validated",DC33="",DG33&gt;$I$2),"",IF(AND($P33="Validated",$J33&lt;&gt;"",DC33&lt;&gt;""),$J33,$K33*OFFSET(DD33,-1,1,1,1)))</f>
        <v/>
      </c>
      <c r="DE33" s="449">
        <f ca="1">IF(OR($C33="D",$P33&lt;&gt;"Validated",DC33="",DG33&gt;$I$2,AND($J33="",$K33="")),OFFSET(DE33,-1,0,1,1),IF($J33="",OFFSET(DE33,-1,0,1,1)*(1+$K33),OFFSET(DE33,-1,0,1,1)+$J33))</f>
        <v>0</v>
      </c>
      <c r="DF33" s="483"/>
      <c r="DG33" s="470"/>
      <c r="DH33" s="471"/>
      <c r="DI33" s="460" t="str">
        <f t="shared" ref="DI33" ca="1" si="154">IF(OR(AND($J33="",$K33=""),$P33&lt;&gt;"Validated",DH33="",DL33&gt;$I$2),"",IF(AND($P33="Validated",$J33&lt;&gt;"",DH33&lt;&gt;""),$J33,$K33*OFFSET(DI33,-1,1,1,1)))</f>
        <v/>
      </c>
      <c r="DJ33" s="449">
        <f ca="1">IF(OR($C33="D",$P33&lt;&gt;"Validated",DH33="",DL33&gt;$I$2,AND($J33="",$K33="")),OFFSET(DJ33,-1,0,1,1),IF($J33="",OFFSET(DJ33,-1,0,1,1)*(1+$K33),OFFSET(DJ33,-1,0,1,1)+$J33))</f>
        <v>0</v>
      </c>
      <c r="DK33" s="483"/>
      <c r="DL33" s="470"/>
      <c r="DM33" s="471"/>
      <c r="DN33" s="460" t="str">
        <f t="shared" ref="DN33" ca="1" si="155">IF(OR(AND($J33="",$K33=""),$P33&lt;&gt;"Validated",DM33="",DQ33&gt;$I$2),"",IF(AND($P33="Validated",$J33&lt;&gt;"",DM33&lt;&gt;""),$J33,$K33*OFFSET(DN33,-1,1,1,1)))</f>
        <v/>
      </c>
      <c r="DO33" s="449">
        <f ca="1">IF(OR($C33="D",$P33&lt;&gt;"Validated",DM33="",DQ33&gt;$I$2,AND($J33="",$K33="")),OFFSET(DO33,-1,0,1,1),IF($J33="",OFFSET(DO33,-1,0,1,1)*(1+$K33),OFFSET(DO33,-1,0,1,1)+$J33))</f>
        <v>0</v>
      </c>
      <c r="DP33" s="483"/>
      <c r="DQ33" s="470"/>
      <c r="DR33" s="471"/>
      <c r="DS33" s="460" t="str">
        <f t="shared" ref="DS33" ca="1" si="156">IF(OR(AND($J33="",$K33=""),$P33&lt;&gt;"Validated",DR33="",DV33&gt;$I$2),"",IF(AND($P33="Validated",$J33&lt;&gt;"",DR33&lt;&gt;""),$J33,$K33*OFFSET(DS33,-1,1,1,1)))</f>
        <v/>
      </c>
      <c r="DT33" s="449">
        <f ca="1">IF(OR($C33="D",$P33&lt;&gt;"Validated",DR33="",DV33&gt;$I$2,AND($J33="",$K33="")),OFFSET(DT33,-1,0,1,1),IF($J33="",OFFSET(DT33,-1,0,1,1)*(1+$K33),OFFSET(DT33,-1,0,1,1)+$J33))</f>
        <v>0</v>
      </c>
      <c r="DU33" s="483"/>
      <c r="DV33" s="470"/>
      <c r="DW33" s="471"/>
      <c r="DX33" s="460" t="str">
        <f t="shared" ref="DX33" ca="1" si="157">IF(OR(AND($J33="",$K33=""),$P33&lt;&gt;"Validated",DW33="",EA33&gt;$I$2),"",IF(AND($P33="Validated",$J33&lt;&gt;"",DW33&lt;&gt;""),$J33,$K33*OFFSET(DX33,-1,1,1,1)))</f>
        <v/>
      </c>
      <c r="DY33" s="449">
        <f ca="1">IF(OR($C33="D",$P33&lt;&gt;"Validated",DW33="",EA33&gt;$I$2,AND($J33="",$K33="")),OFFSET(DY33,-1,0,1,1),IF($J33="",OFFSET(DY33,-1,0,1,1)*(1+$K33),OFFSET(DY33,-1,0,1,1)+$J33))</f>
        <v>0</v>
      </c>
      <c r="DZ33" s="483"/>
      <c r="EA33" s="470"/>
      <c r="EB33" s="471"/>
      <c r="EC33" s="460" t="str">
        <f t="shared" ref="EC33" ca="1" si="158">IF(OR(AND($J33="",$K33=""),$P33&lt;&gt;"Validated",EB33="",EF33&gt;$I$2),"",IF(AND($P33="Validated",$J33&lt;&gt;"",EB33&lt;&gt;""),$J33,$K33*OFFSET(EC33,-1,1,1,1)))</f>
        <v/>
      </c>
      <c r="ED33" s="449">
        <f ca="1">IF(OR($C33="D",$P33&lt;&gt;"Validated",EB33="",EF33&gt;$I$2,AND($J33="",$K33="")),OFFSET(ED33,-1,0,1,1),IF($J33="",OFFSET(ED33,-1,0,1,1)*(1+$K33),OFFSET(ED33,-1,0,1,1)+$J33))</f>
        <v>0</v>
      </c>
      <c r="EE33" s="483"/>
      <c r="EF33" s="470"/>
      <c r="EG33" s="471"/>
      <c r="EH33" s="460" t="str">
        <f t="shared" ref="EH33" ca="1" si="159">IF(OR(AND($J33="",$K33=""),$P33&lt;&gt;"Validated",EG33="",EK33&gt;$I$2),"",IF(AND($P33="Validated",$J33&lt;&gt;"",EG33&lt;&gt;""),$J33,$K33*OFFSET(EH33,-1,1,1,1)))</f>
        <v/>
      </c>
      <c r="EI33" s="449">
        <f ca="1">IF(OR($C33="D",$P33&lt;&gt;"Validated",EG33="",EK33&gt;$I$2,AND($J33="",$K33="")),OFFSET(EI33,-1,0,1,1),IF($J33="",OFFSET(EI33,-1,0,1,1)*(1+$K33),OFFSET(EI33,-1,0,1,1)+$J33))</f>
        <v>0</v>
      </c>
      <c r="EJ33" s="483"/>
      <c r="EK33" s="470"/>
      <c r="EL33" s="471"/>
      <c r="EM33" s="460" t="str">
        <f t="shared" ref="EM33" ca="1" si="160">IF(OR(AND($J33="",$K33=""),$P33&lt;&gt;"Validated",EL33="",EP33&gt;$I$2),"",IF(AND($P33="Validated",$J33&lt;&gt;"",EL33&lt;&gt;""),$J33,$K33*OFFSET(EM33,-1,1,1,1)))</f>
        <v/>
      </c>
      <c r="EN33" s="449">
        <f ca="1">IF(OR($C33="D",$P33&lt;&gt;"Validated",EL33="",EP33&gt;$I$2,AND($J33="",$K33="")),OFFSET(EN33,-1,0,1,1),IF($J33="",OFFSET(EN33,-1,0,1,1)*(1+$K33),OFFSET(EN33,-1,0,1,1)+$J33))</f>
        <v>0</v>
      </c>
      <c r="EO33" s="483"/>
      <c r="EP33" s="470"/>
      <c r="EQ33" s="471"/>
      <c r="ER33" s="460" t="str">
        <f t="shared" ref="ER33" ca="1" si="161">IF(OR(AND($J33="",$K33=""),$P33&lt;&gt;"Validated",EQ33="",EU33&gt;$I$2),"",IF(AND($P33="Validated",$J33&lt;&gt;"",EQ33&lt;&gt;""),$J33,$K33*OFFSET(ER33,-1,1,1,1)))</f>
        <v/>
      </c>
      <c r="ES33" s="449">
        <f ca="1">IF(OR($C33="D",$P33&lt;&gt;"Validated",EQ33="",EU33&gt;$I$2,AND($J33="",$K33="")),OFFSET(ES33,-1,0,1,1),IF($J33="",OFFSET(ES33,-1,0,1,1)*(1+$K33),OFFSET(ES33,-1,0,1,1)+$J33))</f>
        <v>0</v>
      </c>
      <c r="ET33" s="483"/>
      <c r="EU33" s="470"/>
      <c r="EV33" s="471"/>
      <c r="EW33" s="460" t="str">
        <f t="shared" ref="EW33" ca="1" si="162">IF(OR(AND($J33="",$K33=""),$P33&lt;&gt;"Validated",EV33="",EZ33&gt;$I$2),"",IF(AND($P33="Validated",$J33&lt;&gt;"",EV33&lt;&gt;""),$J33,$K33*OFFSET(EW33,-1,1,1,1)))</f>
        <v/>
      </c>
      <c r="EX33" s="449">
        <f ca="1">IF(OR($C33="D",$P33&lt;&gt;"Validated",EV33="",EZ33&gt;$I$2,AND($J33="",$K33="")),OFFSET(EX33,-1,0,1,1),IF($J33="",OFFSET(EX33,-1,0,1,1)*(1+$K33),OFFSET(EX33,-1,0,1,1)+$J33))</f>
        <v>0</v>
      </c>
      <c r="EY33" s="483"/>
      <c r="EZ33" s="470"/>
      <c r="FA33" s="471"/>
      <c r="FB33" s="460" t="str">
        <f t="shared" ref="FB33" ca="1" si="163">IF(OR(AND($J33="",$K33=""),$P33&lt;&gt;"Validated",FA33="",FE33&gt;$I$2),"",IF(AND($P33="Validated",$J33&lt;&gt;"",FA33&lt;&gt;""),$J33,$K33*OFFSET(FB33,-1,1,1,1)))</f>
        <v/>
      </c>
      <c r="FC33" s="449">
        <f ca="1">IF(OR($C33="D",$P33&lt;&gt;"Validated",FA33="",FE33&gt;$I$2,AND($J33="",$K33="")),OFFSET(FC33,-1,0,1,1),IF($J33="",OFFSET(FC33,-1,0,1,1)*(1+$K33),OFFSET(FC33,-1,0,1,1)+$J33))</f>
        <v>0</v>
      </c>
      <c r="FD33" s="483"/>
      <c r="FE33" s="470"/>
      <c r="FF33" s="471"/>
      <c r="FG33" s="460" t="str">
        <f t="shared" ref="FG33" ca="1" si="164">IF(OR(AND($J33="",$K33=""),$P33&lt;&gt;"Validated",FF33="",FJ33&gt;$I$2),"",IF(AND($P33="Validated",$J33&lt;&gt;"",FF33&lt;&gt;""),$J33,$K33*OFFSET(FG33,-1,1,1,1)))</f>
        <v/>
      </c>
      <c r="FH33" s="449">
        <f ca="1">IF(OR($C33="D",$P33&lt;&gt;"Validated",FF33="",FJ33&gt;$I$2,AND($J33="",$K33="")),OFFSET(FH33,-1,0,1,1),IF($J33="",OFFSET(FH33,-1,0,1,1)*(1+$K33),OFFSET(FH33,-1,0,1,1)+$J33))</f>
        <v>0</v>
      </c>
      <c r="FI33" s="483"/>
      <c r="FJ33" s="470"/>
      <c r="FK33" s="471"/>
      <c r="FL33" s="460" t="str">
        <f t="shared" ref="FL33" ca="1" si="165">IF(OR(AND($J33="",$K33=""),$P33&lt;&gt;"Validated",FK33="",FO33&gt;$I$2),"",IF(AND($P33="Validated",$J33&lt;&gt;"",FK33&lt;&gt;""),$J33,$K33*OFFSET(FL33,-1,1,1,1)))</f>
        <v/>
      </c>
      <c r="FM33" s="449">
        <f ca="1">IF(OR($C33="D",$P33&lt;&gt;"Validated",FK33="",FO33&gt;$I$2,AND($J33="",$K33="")),OFFSET(FM33,-1,0,1,1),IF($J33="",OFFSET(FM33,-1,0,1,1)*(1+$K33),OFFSET(FM33,-1,0,1,1)+$J33))</f>
        <v>0</v>
      </c>
      <c r="FN33" s="483"/>
      <c r="FO33" s="483"/>
      <c r="FP33" s="471"/>
      <c r="FQ33" s="460" t="str">
        <f t="shared" ref="FQ33" ca="1" si="166">IF(OR(AND($J33="",$K33=""),$P33&lt;&gt;"Validated",FP33="",FT33&gt;$I$2),"",IF(AND($P33="Validated",$J33&lt;&gt;"",FP33&lt;&gt;""),$J33,$K33*OFFSET(FQ33,-1,1,1,1)))</f>
        <v/>
      </c>
      <c r="FR33" s="449">
        <f ca="1">IF(OR($C33="D",$P33&lt;&gt;"Validated",FP33="",FT33&gt;$I$2,AND($J33="",$K33="")),OFFSET(FR33,-1,0,1,1),IF($J33="",OFFSET(FR33,-1,0,1,1)*(1+$K33),OFFSET(FR33,-1,0,1,1)+$J33))</f>
        <v>0</v>
      </c>
      <c r="FS33" s="483"/>
      <c r="FT33" s="483"/>
      <c r="FU33" s="471"/>
      <c r="FV33" s="460" t="str">
        <f t="shared" ref="FV33" ca="1" si="167">IF(OR(AND($J33="",$K33=""),$P33&lt;&gt;"Validated",FU33="",FY33&gt;$I$2),"",IF(AND($P33="Validated",$J33&lt;&gt;"",FU33&lt;&gt;""),$J33,$K33*OFFSET(FV33,-1,1,1,1)))</f>
        <v/>
      </c>
      <c r="FW33" s="449">
        <f ca="1">IF(OR($C33="D",$P33&lt;&gt;"Validated",FU33="",FY33&gt;$I$2,AND($J33="",$K33="")),OFFSET(FW33,-1,0,1,1),IF($J33="",OFFSET(FW33,-1,0,1,1)*(1+$K33),OFFSET(FW33,-1,0,1,1)+$J33))</f>
        <v>0</v>
      </c>
      <c r="FX33" s="483"/>
      <c r="FY33" s="483"/>
      <c r="FZ33" s="471"/>
      <c r="GA33" s="460" t="str">
        <f t="shared" ref="GA33" ca="1" si="168">IF(OR(AND($J33="",$K33=""),$P33&lt;&gt;"Validated",FZ33="",GD33&gt;$I$2),"",IF(AND($P33="Validated",$J33&lt;&gt;"",FZ33&lt;&gt;""),$J33,$K33*OFFSET(GA33,-1,1,1,1)))</f>
        <v/>
      </c>
      <c r="GB33" s="449">
        <f ca="1">IF(OR($C33="D",$P33&lt;&gt;"Validated",FZ33="",GD33&gt;$I$2,AND($J33="",$K33="")),OFFSET(GB33,-1,0,1,1),IF($J33="",OFFSET(GB33,-1,0,1,1)*(1+$K33),OFFSET(GB33,-1,0,1,1)+$J33))</f>
        <v>0</v>
      </c>
      <c r="GC33" s="483"/>
      <c r="GD33" s="483"/>
      <c r="GE33" s="471"/>
      <c r="GF33" s="460" t="str">
        <f t="shared" ref="GF33" ca="1" si="169">IF(OR(AND($J33="",$K33=""),$P33&lt;&gt;"Validated",GE33="",GI33&gt;$I$2),"",IF(AND($P33="Validated",$J33&lt;&gt;"",GE33&lt;&gt;""),$J33,$K33*OFFSET(GF33,-1,1,1,1)))</f>
        <v/>
      </c>
      <c r="GG33" s="449">
        <f ca="1">IF(OR($C33="D",$P33&lt;&gt;"Validated",GE33="",GI33&gt;$I$2,AND($J33="",$K33="")),OFFSET(GG33,-1,0,1,1),IF($J33="",OFFSET(GG33,-1,0,1,1)*(1+$K33),OFFSET(GG33,-1,0,1,1)+$J33))</f>
        <v>0</v>
      </c>
      <c r="GH33" s="483"/>
      <c r="GI33" s="483"/>
      <c r="GJ33" s="471"/>
      <c r="GK33" s="460" t="str">
        <f t="shared" ref="GK33" ca="1" si="170">IF(OR(AND($J33="",$K33=""),$P33&lt;&gt;"Validated",GJ33="",GN33&gt;$I$2),"",IF(AND($P33="Validated",$J33&lt;&gt;"",GJ33&lt;&gt;""),$J33,$K33*OFFSET(GK33,-1,1,1,1)))</f>
        <v/>
      </c>
      <c r="GL33" s="449">
        <f ca="1">IF(OR($C33="D",$P33&lt;&gt;"Validated",GJ33="",GN33&gt;$I$2,AND($J33="",$K33="")),OFFSET(GL33,-1,0,1,1),IF($J33="",OFFSET(GL33,-1,0,1,1)*(1+$K33),OFFSET(GL33,-1,0,1,1)+$J33))</f>
        <v>0</v>
      </c>
      <c r="GM33" s="483"/>
      <c r="GN33" s="483"/>
      <c r="GO33" s="471"/>
      <c r="GP33" s="460" t="str">
        <f t="shared" ref="GP33" ca="1" si="171">IF(OR(AND($J33="",$K33=""),$P33&lt;&gt;"Validated",GO33="",GS33&gt;$I$2),"",IF(AND($P33="Validated",$J33&lt;&gt;"",GO33&lt;&gt;""),$J33,$K33*OFFSET(GP33,-1,1,1,1)))</f>
        <v/>
      </c>
      <c r="GQ33" s="449">
        <f ca="1">IF(OR($C33="D",$P33&lt;&gt;"Validated",GO33="",GS33&gt;$I$2,AND($J33="",$K33="")),OFFSET(GQ33,-1,0,1,1),IF($J33="",OFFSET(GQ33,-1,0,1,1)*(1+$K33),OFFSET(GQ33,-1,0,1,1)+$J33))</f>
        <v>0</v>
      </c>
      <c r="GR33" s="483"/>
      <c r="GS33" s="483"/>
      <c r="GT33" s="471"/>
      <c r="GU33" s="460" t="str">
        <f t="shared" ref="GU33" ca="1" si="172">IF(OR(AND($J33="",$K33=""),$P33&lt;&gt;"Validated",GT33="",GX33&gt;$I$2),"",IF(AND($P33="Validated",$J33&lt;&gt;"",GT33&lt;&gt;""),$J33,$K33*OFFSET(GU33,-1,1,1,1)))</f>
        <v/>
      </c>
      <c r="GV33" s="449">
        <f ca="1">IF(OR($C33="D",$P33&lt;&gt;"Validated",GT33="",GX33&gt;$I$2,AND($J33="",$K33="")),OFFSET(GV33,-1,0,1,1),IF($J33="",OFFSET(GV33,-1,0,1,1)*(1+$K33),OFFSET(GV33,-1,0,1,1)+$J33))</f>
        <v>0</v>
      </c>
      <c r="GW33" s="483"/>
      <c r="GX33" s="483"/>
      <c r="GY33" s="471"/>
      <c r="GZ33" s="460" t="str">
        <f t="shared" ref="GZ33" ca="1" si="173">IF(OR(AND($J33="",$K33=""),$P33&lt;&gt;"Validated",GY33="",HC33&gt;$I$2),"",IF(AND($P33="Validated",$J33&lt;&gt;"",GY33&lt;&gt;""),$J33,$K33*OFFSET(GZ33,-1,1,1,1)))</f>
        <v/>
      </c>
      <c r="HA33" s="449">
        <f ca="1">IF(OR($C33="D",$P33&lt;&gt;"Validated",GY33="",HC33&gt;$I$2,AND($J33="",$K33="")),OFFSET(HA33,-1,0,1,1),IF($J33="",OFFSET(HA33,-1,0,1,1)*(1+$K33),OFFSET(HA33,-1,0,1,1)+$J33))</f>
        <v>0</v>
      </c>
      <c r="HB33" s="483"/>
      <c r="HC33" s="483"/>
      <c r="HD33" s="471"/>
      <c r="HE33" s="460" t="str">
        <f t="shared" ref="HE33" ca="1" si="174">IF(OR(AND($J33="",$K33=""),$P33&lt;&gt;"Validated",HD33="",HH33&gt;$I$2),"",IF(AND($P33="Validated",$J33&lt;&gt;"",HD33&lt;&gt;""),$J33,$K33*OFFSET(HE33,-1,1,1,1)))</f>
        <v/>
      </c>
      <c r="HF33" s="449">
        <f ca="1">IF(OR($C33="D",$P33&lt;&gt;"Validated",HD33="",HH33&gt;$I$2,AND($J33="",$K33="")),OFFSET(HF33,-1,0,1,1),IF($J33="",OFFSET(HF33,-1,0,1,1)*(1+$K33),OFFSET(HF33,-1,0,1,1)+$J33))</f>
        <v>0</v>
      </c>
      <c r="HG33" s="483"/>
      <c r="HH33" s="483"/>
      <c r="HI33" s="471"/>
      <c r="HJ33" s="460" t="str">
        <f t="shared" ref="HJ33" ca="1" si="175">IF(OR(AND($J33="",$K33=""),$P33&lt;&gt;"Validated",HI33="",HM33&gt;$I$2),"",IF(AND($P33="Validated",$J33&lt;&gt;"",HI33&lt;&gt;""),$J33,$K33*OFFSET(HJ33,-1,1,1,1)))</f>
        <v/>
      </c>
      <c r="HK33" s="449">
        <f ca="1">IF(OR($C33="D",$P33&lt;&gt;"Validated",HI33="",HM33&gt;$I$2,AND($J33="",$K33="")),OFFSET(HK33,-1,0,1,1),IF($J33="",OFFSET(HK33,-1,0,1,1)*(1+$K33),OFFSET(HK33,-1,0,1,1)+$J33))</f>
        <v>0</v>
      </c>
      <c r="HL33" s="483"/>
      <c r="HM33" s="483"/>
      <c r="HN33" s="471"/>
      <c r="HO33" s="460" t="str">
        <f t="shared" ref="HO33" ca="1" si="176">IF(OR(AND($J33="",$K33=""),$P33&lt;&gt;"Validated",HN33="",HR33&gt;$I$2),"",IF(AND($P33="Validated",$J33&lt;&gt;"",HN33&lt;&gt;""),$J33,$K33*OFFSET(HO33,-1,1,1,1)))</f>
        <v/>
      </c>
      <c r="HP33" s="449">
        <f ca="1">IF(OR($C33="D",$P33&lt;&gt;"Validated",HN33="",HR33&gt;$I$2,AND($J33="",$K33="")),OFFSET(HP33,-1,0,1,1),IF($J33="",OFFSET(HP33,-1,0,1,1)*(1+$K33),OFFSET(HP33,-1,0,1,1)+$J33))</f>
        <v>0</v>
      </c>
      <c r="HQ33" s="483"/>
      <c r="HR33" s="483"/>
      <c r="HS33" s="471"/>
      <c r="HT33" s="460" t="str">
        <f t="shared" ref="HT33" ca="1" si="177">IF(OR(AND($J33="",$K33=""),$P33&lt;&gt;"Validated",HS33="",HW33&gt;$I$2),"",IF(AND($P33="Validated",$J33&lt;&gt;"",HS33&lt;&gt;""),$J33,$K33*OFFSET(HT33,-1,1,1,1)))</f>
        <v/>
      </c>
      <c r="HU33" s="449">
        <f ca="1">IF(OR($C33="D",$P33&lt;&gt;"Validated",HS33="",HW33&gt;$I$2,AND($J33="",$K33="")),OFFSET(HU33,-1,0,1,1),IF($J33="",OFFSET(HU33,-1,0,1,1)*(1+$K33),OFFSET(HU33,-1,0,1,1)+$J33))</f>
        <v>0</v>
      </c>
      <c r="HV33" s="483"/>
      <c r="HW33" s="483"/>
      <c r="HX33" s="471"/>
      <c r="HY33" s="460" t="str">
        <f t="shared" ref="HY33" ca="1" si="178">IF(OR(AND($J33="",$K33=""),$P33&lt;&gt;"Validated",HX33="",IB33&gt;$I$2),"",IF(AND($P33="Validated",$J33&lt;&gt;"",HX33&lt;&gt;""),$J33,$K33*OFFSET(HY33,-1,1,1,1)))</f>
        <v/>
      </c>
      <c r="HZ33" s="449">
        <f ca="1">IF(OR($C33="D",$P33&lt;&gt;"Validated",HX33="",IB33&gt;$I$2,AND($J33="",$K33="")),OFFSET(HZ33,-1,0,1,1),IF($J33="",OFFSET(HZ33,-1,0,1,1)*(1+$K33),OFFSET(HZ33,-1,0,1,1)+$J33))</f>
        <v>0</v>
      </c>
      <c r="IA33" s="483"/>
      <c r="IB33" s="483"/>
      <c r="IC33" s="471"/>
      <c r="ID33" s="460" t="str">
        <f t="shared" ref="ID33" ca="1" si="179">IF(OR(AND($J33="",$K33=""),$P33&lt;&gt;"Validated",IC33="",IG33&gt;$I$2),"",IF(AND($P33="Validated",$J33&lt;&gt;"",IC33&lt;&gt;""),$J33,$K33*OFFSET(ID33,-1,1,1,1)))</f>
        <v/>
      </c>
      <c r="IE33" s="449">
        <f ca="1">IF(OR($C33="D",$P33&lt;&gt;"Validated",IC33="",IG33&gt;$I$2,AND($J33="",$K33="")),OFFSET(IE33,-1,0,1,1),IF($J33="",OFFSET(IE33,-1,0,1,1)*(1+$K33),OFFSET(IE33,-1,0,1,1)+$J33))</f>
        <v>0</v>
      </c>
      <c r="IF33" s="483"/>
      <c r="IG33" s="483"/>
      <c r="IH33" s="471"/>
      <c r="II33" s="460" t="str">
        <f t="shared" ref="II33" ca="1" si="180">IF(OR(AND($J33="",$K33=""),$P33&lt;&gt;"Validated",IH33="",IL33&gt;$I$2),"",IF(AND($P33="Validated",$J33&lt;&gt;"",IH33&lt;&gt;""),$J33,$K33*OFFSET(II33,-1,1,1,1)))</f>
        <v/>
      </c>
      <c r="IJ33" s="449">
        <f ca="1">IF(OR($C33="D",$P33&lt;&gt;"Validated",IH33="",IL33&gt;$I$2,AND($J33="",$K33="")),OFFSET(IJ33,-1,0,1,1),IF($J33="",OFFSET(IJ33,-1,0,1,1)*(1+$K33),OFFSET(IJ33,-1,0,1,1)+$J33))</f>
        <v>0</v>
      </c>
      <c r="IK33" s="483"/>
      <c r="IL33" s="483"/>
      <c r="IM33" s="471"/>
      <c r="IN33" s="460" t="str">
        <f t="shared" ref="IN33" ca="1" si="181">IF(OR(AND($J33="",$K33=""),$P33&lt;&gt;"Validated",IM33="",IQ33&gt;$I$2),"",IF(AND($P33="Validated",$J33&lt;&gt;"",IM33&lt;&gt;""),$J33,$K33*OFFSET(IN33,-1,1,1,1)))</f>
        <v/>
      </c>
      <c r="IO33" s="449">
        <f ca="1">IF(OR($C33="D",$P33&lt;&gt;"Validated",IM33="",IQ33&gt;$I$2,AND($J33="",$K33="")),OFFSET(IO33,-1,0,1,1),IF($J33="",OFFSET(IO33,-1,0,1,1)*(1+$K33),OFFSET(IO33,-1,0,1,1)+$J33))</f>
        <v>0</v>
      </c>
      <c r="IP33" s="483"/>
      <c r="IQ33" s="484"/>
    </row>
    <row r="34" spans="1:251">
      <c r="A34" s="383" t="str">
        <f ca="1">IF(AND(OR(J34="",AND(P34&lt;&gt;"Validated",P34&lt;&gt;"Forecast")),OR(K34="",AND(P34&lt;&gt;"Validated",P34&lt;&gt;"Forecast"))),"",MAX(A$18:OFFSET(A34,-1,0,1,1))+1)</f>
        <v/>
      </c>
      <c r="B34" s="436"/>
      <c r="C34" s="437"/>
      <c r="D34" s="439"/>
      <c r="E34" s="439"/>
      <c r="F34" s="480"/>
      <c r="G34" s="439"/>
      <c r="H34" s="439"/>
      <c r="I34" s="518" t="s">
        <v>295</v>
      </c>
      <c r="J34" s="443">
        <v>-0.1</v>
      </c>
      <c r="K34" s="487"/>
      <c r="L34" s="523">
        <f>L25</f>
        <v>246060</v>
      </c>
      <c r="M34" s="476"/>
      <c r="N34" s="457"/>
      <c r="O34" s="457"/>
      <c r="P34" s="446">
        <f>P29</f>
        <v>0</v>
      </c>
      <c r="Q34" s="447" t="s">
        <v>273</v>
      </c>
      <c r="R34" s="460">
        <f>J34</f>
        <v>-0.1</v>
      </c>
      <c r="S34" s="449">
        <f ca="1">S33+R34</f>
        <v>113.5843</v>
      </c>
      <c r="T34" s="483"/>
      <c r="U34" s="488"/>
      <c r="V34" s="447" t="s">
        <v>273</v>
      </c>
      <c r="W34" s="460">
        <f>J34</f>
        <v>-0.1</v>
      </c>
      <c r="X34" s="449">
        <f ca="1">W34+X33</f>
        <v>99.92</v>
      </c>
      <c r="Y34" s="483"/>
      <c r="Z34" s="450"/>
      <c r="AA34" s="478"/>
      <c r="AB34" s="460" t="str">
        <f t="shared" ref="AB34" ca="1" si="182">IF(OR(AND($J34="",$K34=""),$P34&lt;&gt;"Validated",AA34="",AE34&gt;$I$2),"",IF(AND($P34="Validated",$J34&lt;&gt;"",AA34&lt;&gt;""),$J34,$K34*OFFSET(AB34,-1,1,1,1)))</f>
        <v/>
      </c>
      <c r="AC34" s="449">
        <f ca="1">IF(OR($C34="D",$P34&lt;&gt;"Validated",AA34="",AE34&gt;$I$2,AND($J34="",$K34="")),OFFSET(AC34,-1,0,1,1),IF($J34="",OFFSET(AC34,-1,0,1,1)*(1+$K34),OFFSET(AC34,-1,0,1,1)+$J34))</f>
        <v>0</v>
      </c>
      <c r="AD34" s="483"/>
      <c r="AE34" s="467"/>
      <c r="AF34" s="447"/>
      <c r="AG34" s="460" t="str">
        <f t="shared" ref="AG34" ca="1" si="183">IF(OR(AND($J34="",$K34=""),$P34&lt;&gt;"Validated",AF34="",AJ34&gt;$I$2),"",IF(AND($P34="Validated",$J34&lt;&gt;"",AF34&lt;&gt;""),$J34,$K34*OFFSET(AG34,-1,1,1,1)))</f>
        <v/>
      </c>
      <c r="AH34" s="449">
        <f ca="1">IF(OR($C34="D",$P34&lt;&gt;"Validated",AF34="",AJ34&gt;$I$2,AND($J34="",$K34="")),OFFSET(AH34,-1,0,1,1),IF($J34="",OFFSET(AH34,-1,0,1,1)*(1+$K34),OFFSET(AH34,-1,0,1,1)+$J34))</f>
        <v>0</v>
      </c>
      <c r="AI34" s="483"/>
      <c r="AJ34" s="467"/>
      <c r="AK34" s="447"/>
      <c r="AL34" s="460" t="str">
        <f t="shared" ref="AL34" ca="1" si="184">IF(OR(AND($J34="",$K34=""),$P34&lt;&gt;"Validated",AK34="",AO34&gt;$I$2),"",IF(AND($P34="Validated",$J34&lt;&gt;"",AK34&lt;&gt;""),$J34,$K34*OFFSET(AL34,-1,1,1,1)))</f>
        <v/>
      </c>
      <c r="AM34" s="449">
        <f ca="1">IF(OR($C34="D",$P34&lt;&gt;"Validated",AK34="",AO34&gt;$I$2,AND($J34="",$K34="")),OFFSET(AM34,-1,0,1,1),IF($J34="",OFFSET(AM34,-1,0,1,1)*(1+$K34),OFFSET(AM34,-1,0,1,1)+$J34))</f>
        <v>0</v>
      </c>
      <c r="AN34" s="483"/>
      <c r="AO34" s="450"/>
      <c r="AP34" s="447"/>
      <c r="AQ34" s="460" t="str">
        <f t="shared" ref="AQ34" ca="1" si="185">IF(OR(AND($J34="",$K34=""),$P34&lt;&gt;"Validated",AP34="",AT34&gt;$I$2),"",IF(AND($P34="Validated",$J34&lt;&gt;"",AP34&lt;&gt;""),$J34,$K34*OFFSET(AQ34,-1,1,1,1)))</f>
        <v/>
      </c>
      <c r="AR34" s="449">
        <f ca="1">IF(OR($C34="D",$P34&lt;&gt;"Validated",AP34="",AT34&gt;$I$2,AND($J34="",$K34="")),OFFSET(AR34,-1,0,1,1),IF($J34="",OFFSET(AR34,-1,0,1,1)*(1+$K34),OFFSET(AR34,-1,0,1,1)+$J34))</f>
        <v>0</v>
      </c>
      <c r="AS34" s="483"/>
      <c r="AT34" s="450"/>
      <c r="AU34" s="447"/>
      <c r="AV34" s="460" t="str">
        <f t="shared" ref="AV34" ca="1" si="186">IF(OR(AND($J34="",$K34=""),$P34&lt;&gt;"Validated",AU34="",AY34&gt;$I$2),"",IF(AND($P34="Validated",$J34&lt;&gt;"",AU34&lt;&gt;""),$J34,$K34*OFFSET(AV34,-1,1,1,1)))</f>
        <v/>
      </c>
      <c r="AW34" s="449">
        <f ca="1">IF(OR($C34="D",$P34&lt;&gt;"Validated",AU34="",AY34&gt;$I$2,AND($J34="",$K34="")),OFFSET(AW34,-1,0,1,1),IF($J34="",OFFSET(AW34,-1,0,1,1)*(1+$K34),OFFSET(AW34,-1,0,1,1)+$J34))</f>
        <v>0</v>
      </c>
      <c r="AX34" s="439"/>
      <c r="AY34" s="450"/>
      <c r="AZ34" s="447"/>
      <c r="BA34" s="460" t="str">
        <f t="shared" ref="BA34" ca="1" si="187">IF(OR(AND($J34="",$K34=""),$P34&lt;&gt;"Validated",AZ34="",BD34&gt;$I$2),"",IF(AND($P34="Validated",$J34&lt;&gt;"",AZ34&lt;&gt;""),$J34,$K34*OFFSET(BA34,-1,1,1,1)))</f>
        <v/>
      </c>
      <c r="BB34" s="449">
        <f ca="1">IF(OR($C34="D",$P34&lt;&gt;"Validated",AZ34="",BD34&gt;$I$2,AND($J34="",$K34="")),OFFSET(BB34,-1,0,1,1),IF($J34="",OFFSET(BB34,-1,0,1,1)*(1+$K34),OFFSET(BB34,-1,0,1,1)+$J34))</f>
        <v>0</v>
      </c>
      <c r="BC34" s="439"/>
      <c r="BD34" s="450"/>
      <c r="BE34" s="447"/>
      <c r="BF34" s="460" t="str">
        <f t="shared" ref="BF34" ca="1" si="188">IF(OR(AND($J34="",$K34=""),$P34&lt;&gt;"Validated",BE34="",BI34&gt;$I$2),"",IF(AND($P34="Validated",$J34&lt;&gt;"",BE34&lt;&gt;""),$J34,$K34*OFFSET(BF34,-1,1,1,1)))</f>
        <v/>
      </c>
      <c r="BG34" s="449">
        <f ca="1">IF(OR($C34="D",$P34&lt;&gt;"Validated",BE34="",BI34&gt;$I$2,AND($J34="",$K34="")),OFFSET(BG34,-1,0,1,1),IF($J34="",OFFSET(BG34,-1,0,1,1)*(1+$K34),OFFSET(BG34,-1,0,1,1)+$J34))</f>
        <v>0</v>
      </c>
      <c r="BH34" s="439"/>
      <c r="BI34" s="450"/>
      <c r="BJ34" s="447"/>
      <c r="BK34" s="460" t="str">
        <f t="shared" ref="BK34" ca="1" si="189">IF(OR(AND($J34="",$K34=""),$P34&lt;&gt;"Validated",BJ34="",BN34&gt;$I$2),"",IF(AND($P34="Validated",$J34&lt;&gt;"",BJ34&lt;&gt;""),$J34,$K34*OFFSET(BK34,-1,1,1,1)))</f>
        <v/>
      </c>
      <c r="BL34" s="449">
        <f ca="1">IF(OR($C34="D",$P34&lt;&gt;"Validated",BJ34="",BN34&gt;$I$2,AND($J34="",$K34="")),OFFSET(BL34,-1,0,1,1),IF($J34="",OFFSET(BL34,-1,0,1,1)*(1+$K34),OFFSET(BL34,-1,0,1,1)+$J34))</f>
        <v>0</v>
      </c>
      <c r="BM34" s="439"/>
      <c r="BN34" s="450"/>
      <c r="BO34" s="447"/>
      <c r="BP34" s="460" t="str">
        <f t="shared" ref="BP34" ca="1" si="190">IF(OR(AND($J34="",$K34=""),$P34&lt;&gt;"Validated",BO34="",BS34&gt;$I$2),"",IF(AND($P34="Validated",$J34&lt;&gt;"",BO34&lt;&gt;""),$J34,$K34*OFFSET(BP34,-1,1,1,1)))</f>
        <v/>
      </c>
      <c r="BQ34" s="449">
        <f ca="1">IF(OR($C34="D",$P34&lt;&gt;"Validated",BO34="",BS34&gt;$I$2,AND($J34="",$K34="")),OFFSET(BQ34,-1,0,1,1),IF($J34="",OFFSET(BQ34,-1,0,1,1)*(1+$K34),OFFSET(BQ34,-1,0,1,1)+$J34))</f>
        <v>0</v>
      </c>
      <c r="BR34" s="483"/>
      <c r="BS34" s="450"/>
      <c r="BT34" s="478"/>
      <c r="BU34" s="460" t="str">
        <f t="shared" ref="BU34" ca="1" si="191">IF(OR(AND($J34="",$K34=""),$P34&lt;&gt;"Validated",BT34="",BX34&gt;$I$2),"",IF(AND($P34="Validated",$J34&lt;&gt;"",BT34&lt;&gt;""),$J34,$K34*OFFSET(BU34,-1,1,1,1)))</f>
        <v/>
      </c>
      <c r="BV34" s="449">
        <f ca="1">IF(OR($C34="D",$P34&lt;&gt;"Validated",BT34="",BX34&gt;$I$2,AND($J34="",$K34="")),OFFSET(BV34,-1,0,1,1),IF($J34="",OFFSET(BV34,-1,0,1,1)*(1+$K34),OFFSET(BV34,-1,0,1,1)+$J34))</f>
        <v>0</v>
      </c>
      <c r="BW34" s="483"/>
      <c r="BX34" s="467"/>
      <c r="BY34" s="447"/>
      <c r="BZ34" s="460" t="str">
        <f t="shared" ref="BZ34" ca="1" si="192">IF(OR(AND($J34="",$K34=""),$P34&lt;&gt;"Validated",BY34="",CC34&gt;$I$2),"",IF(AND($P34="Validated",$J34&lt;&gt;"",BY34&lt;&gt;""),$J34,$K34*OFFSET(BZ34,-1,1,1,1)))</f>
        <v/>
      </c>
      <c r="CA34" s="449">
        <f ca="1">IF(OR($C34="D",$P34&lt;&gt;"Validated",BY34="",CC34&gt;$I$2,AND($J34="",$K34="")),OFFSET(CA34,-1,0,1,1),IF($J34="",OFFSET(CA34,-1,0,1,1)*(1+$K34),OFFSET(CA34,-1,0,1,1)+$J34))</f>
        <v>0</v>
      </c>
      <c r="CB34" s="483"/>
      <c r="CC34" s="467"/>
      <c r="CD34" s="447"/>
      <c r="CE34" s="460" t="str">
        <f t="shared" ref="CE34" ca="1" si="193">IF(OR(AND($J34="",$K34=""),$P34&lt;&gt;"Validated",CD34="",CH34&gt;$I$2),"",IF(AND($P34="Validated",$J34&lt;&gt;"",CD34&lt;&gt;""),$J34,$K34*OFFSET(CE34,-1,1,1,1)))</f>
        <v/>
      </c>
      <c r="CF34" s="449">
        <f ca="1">IF(OR($C34="D",$P34&lt;&gt;"Validated",CD34="",CH34&gt;$I$2,AND($J34="",$K34="")),OFFSET(CF34,-1,0,1,1),IF($J34="",OFFSET(CF34,-1,0,1,1)*(1+$K34),OFFSET(CF34,-1,0,1,1)+$J34))</f>
        <v>0</v>
      </c>
      <c r="CG34" s="483"/>
      <c r="CH34" s="467"/>
      <c r="CI34" s="447"/>
      <c r="CJ34" s="460" t="str">
        <f t="shared" ref="CJ34" ca="1" si="194">IF(OR(AND($J34="",$K34=""),$P34&lt;&gt;"Validated",CI34="",CM34&gt;$I$2),"",IF(AND($P34="Validated",$J34&lt;&gt;"",CI34&lt;&gt;""),$J34,$K34*OFFSET(CJ34,-1,1,1,1)))</f>
        <v/>
      </c>
      <c r="CK34" s="449">
        <f ca="1">IF(OR($C34="D",$P34&lt;&gt;"Validated",CI34="",CM34&gt;$I$2,AND($J34="",$K34="")),OFFSET(CK34,-1,0,1,1),IF($J34="",OFFSET(CK34,-1,0,1,1)*(1+$K34),OFFSET(CK34,-1,0,1,1)+$J34))</f>
        <v>0</v>
      </c>
      <c r="CL34" s="483"/>
      <c r="CM34" s="467"/>
      <c r="CN34" s="447"/>
      <c r="CO34" s="460" t="str">
        <f t="shared" ref="CO34" ca="1" si="195">IF(OR(AND($J34="",$K34=""),$P34&lt;&gt;"Validated",CN34="",CR34&gt;$I$2),"",IF(AND($P34="Validated",$J34&lt;&gt;"",CN34&lt;&gt;""),$J34,$K34*OFFSET(CO34,-1,1,1,1)))</f>
        <v/>
      </c>
      <c r="CP34" s="449">
        <f ca="1">IF(OR($C34="D",$P34&lt;&gt;"Validated",CN34="",CR34&gt;$I$2,AND($J34="",$K34="")),OFFSET(CP34,-1,0,1,1),IF($J34="",OFFSET(CP34,-1,0,1,1)*(1+$K34),OFFSET(CP34,-1,0,1,1)+$J34))</f>
        <v>0</v>
      </c>
      <c r="CQ34" s="483"/>
      <c r="CR34" s="467"/>
      <c r="CS34" s="447"/>
      <c r="CT34" s="460" t="str">
        <f t="shared" ref="CT34" ca="1" si="196">IF(OR(AND($J34="",$K34=""),$P34&lt;&gt;"Validated",CS34="",CW34&gt;$I$2),"",IF(AND($P34="Validated",$J34&lt;&gt;"",CS34&lt;&gt;""),$J34,$K34*OFFSET(CT34,-1,1,1,1)))</f>
        <v/>
      </c>
      <c r="CU34" s="449">
        <f ca="1">IF(OR($C34="D",$P34&lt;&gt;"Validated",CS34="",CW34&gt;$I$2,AND($J34="",$K34="")),OFFSET(CU34,-1,0,1,1),IF($J34="",OFFSET(CU34,-1,0,1,1)*(1+$K34),OFFSET(CU34,-1,0,1,1)+$J34))</f>
        <v>0</v>
      </c>
      <c r="CV34" s="483"/>
      <c r="CW34" s="467"/>
      <c r="CX34" s="447"/>
      <c r="CY34" s="460" t="str">
        <f t="shared" ref="CY34" ca="1" si="197">IF(OR(AND($J34="",$K34=""),$P34&lt;&gt;"Validated",CX34="",DB34&gt;$I$2),"",IF(AND($P34="Validated",$J34&lt;&gt;"",CX34&lt;&gt;""),$J34,$K34*OFFSET(CY34,-1,1,1,1)))</f>
        <v/>
      </c>
      <c r="CZ34" s="449">
        <f ca="1">IF(OR($C34="D",$P34&lt;&gt;"Validated",CX34="",DB34&gt;$I$2,AND($J34="",$K34="")),OFFSET(CZ34,-1,0,1,1),IF($J34="",OFFSET(CZ34,-1,0,1,1)*(1+$K34),OFFSET(CZ34,-1,0,1,1)+$J34))</f>
        <v>0</v>
      </c>
      <c r="DA34" s="483"/>
      <c r="DB34" s="470"/>
      <c r="DC34" s="471"/>
      <c r="DD34" s="460" t="str">
        <f t="shared" ref="DD34" ca="1" si="198">IF(OR(AND($J34="",$K34=""),$P34&lt;&gt;"Validated",DC34="",DG34&gt;$I$2),"",IF(AND($P34="Validated",$J34&lt;&gt;"",DC34&lt;&gt;""),$J34,$K34*OFFSET(DD34,-1,1,1,1)))</f>
        <v/>
      </c>
      <c r="DE34" s="449">
        <f ca="1">IF(OR($C34="D",$P34&lt;&gt;"Validated",DC34="",DG34&gt;$I$2,AND($J34="",$K34="")),OFFSET(DE34,-1,0,1,1),IF($J34="",OFFSET(DE34,-1,0,1,1)*(1+$K34),OFFSET(DE34,-1,0,1,1)+$J34))</f>
        <v>0</v>
      </c>
      <c r="DF34" s="483"/>
      <c r="DG34" s="470"/>
      <c r="DH34" s="471"/>
      <c r="DI34" s="460" t="str">
        <f t="shared" ref="DI34" ca="1" si="199">IF(OR(AND($J34="",$K34=""),$P34&lt;&gt;"Validated",DH34="",DL34&gt;$I$2),"",IF(AND($P34="Validated",$J34&lt;&gt;"",DH34&lt;&gt;""),$J34,$K34*OFFSET(DI34,-1,1,1,1)))</f>
        <v/>
      </c>
      <c r="DJ34" s="449">
        <f ca="1">IF(OR($C34="D",$P34&lt;&gt;"Validated",DH34="",DL34&gt;$I$2,AND($J34="",$K34="")),OFFSET(DJ34,-1,0,1,1),IF($J34="",OFFSET(DJ34,-1,0,1,1)*(1+$K34),OFFSET(DJ34,-1,0,1,1)+$J34))</f>
        <v>0</v>
      </c>
      <c r="DK34" s="483"/>
      <c r="DL34" s="470"/>
      <c r="DM34" s="471"/>
      <c r="DN34" s="460" t="str">
        <f t="shared" ref="DN34" ca="1" si="200">IF(OR(AND($J34="",$K34=""),$P34&lt;&gt;"Validated",DM34="",DQ34&gt;$I$2),"",IF(AND($P34="Validated",$J34&lt;&gt;"",DM34&lt;&gt;""),$J34,$K34*OFFSET(DN34,-1,1,1,1)))</f>
        <v/>
      </c>
      <c r="DO34" s="449">
        <f ca="1">IF(OR($C34="D",$P34&lt;&gt;"Validated",DM34="",DQ34&gt;$I$2,AND($J34="",$K34="")),OFFSET(DO34,-1,0,1,1),IF($J34="",OFFSET(DO34,-1,0,1,1)*(1+$K34),OFFSET(DO34,-1,0,1,1)+$J34))</f>
        <v>0</v>
      </c>
      <c r="DP34" s="483"/>
      <c r="DQ34" s="470"/>
      <c r="DR34" s="471"/>
      <c r="DS34" s="460" t="str">
        <f t="shared" ref="DS34" ca="1" si="201">IF(OR(AND($J34="",$K34=""),$P34&lt;&gt;"Validated",DR34="",DV34&gt;$I$2),"",IF(AND($P34="Validated",$J34&lt;&gt;"",DR34&lt;&gt;""),$J34,$K34*OFFSET(DS34,-1,1,1,1)))</f>
        <v/>
      </c>
      <c r="DT34" s="449">
        <f ca="1">IF(OR($C34="D",$P34&lt;&gt;"Validated",DR34="",DV34&gt;$I$2,AND($J34="",$K34="")),OFFSET(DT34,-1,0,1,1),IF($J34="",OFFSET(DT34,-1,0,1,1)*(1+$K34),OFFSET(DT34,-1,0,1,1)+$J34))</f>
        <v>0</v>
      </c>
      <c r="DU34" s="483"/>
      <c r="DV34" s="470"/>
      <c r="DW34" s="471"/>
      <c r="DX34" s="460" t="str">
        <f t="shared" ref="DX34" ca="1" si="202">IF(OR(AND($J34="",$K34=""),$P34&lt;&gt;"Validated",DW34="",EA34&gt;$I$2),"",IF(AND($P34="Validated",$J34&lt;&gt;"",DW34&lt;&gt;""),$J34,$K34*OFFSET(DX34,-1,1,1,1)))</f>
        <v/>
      </c>
      <c r="DY34" s="449">
        <f ca="1">IF(OR($C34="D",$P34&lt;&gt;"Validated",DW34="",EA34&gt;$I$2,AND($J34="",$K34="")),OFFSET(DY34,-1,0,1,1),IF($J34="",OFFSET(DY34,-1,0,1,1)*(1+$K34),OFFSET(DY34,-1,0,1,1)+$J34))</f>
        <v>0</v>
      </c>
      <c r="DZ34" s="483"/>
      <c r="EA34" s="470"/>
      <c r="EB34" s="471"/>
      <c r="EC34" s="460" t="str">
        <f t="shared" ref="EC34" ca="1" si="203">IF(OR(AND($J34="",$K34=""),$P34&lt;&gt;"Validated",EB34="",EF34&gt;$I$2),"",IF(AND($P34="Validated",$J34&lt;&gt;"",EB34&lt;&gt;""),$J34,$K34*OFFSET(EC34,-1,1,1,1)))</f>
        <v/>
      </c>
      <c r="ED34" s="449">
        <f ca="1">IF(OR($C34="D",$P34&lt;&gt;"Validated",EB34="",EF34&gt;$I$2,AND($J34="",$K34="")),OFFSET(ED34,-1,0,1,1),IF($J34="",OFFSET(ED34,-1,0,1,1)*(1+$K34),OFFSET(ED34,-1,0,1,1)+$J34))</f>
        <v>0</v>
      </c>
      <c r="EE34" s="483"/>
      <c r="EF34" s="470"/>
      <c r="EG34" s="471"/>
      <c r="EH34" s="460" t="str">
        <f t="shared" ref="EH34" ca="1" si="204">IF(OR(AND($J34="",$K34=""),$P34&lt;&gt;"Validated",EG34="",EK34&gt;$I$2),"",IF(AND($P34="Validated",$J34&lt;&gt;"",EG34&lt;&gt;""),$J34,$K34*OFFSET(EH34,-1,1,1,1)))</f>
        <v/>
      </c>
      <c r="EI34" s="449">
        <f ca="1">IF(OR($C34="D",$P34&lt;&gt;"Validated",EG34="",EK34&gt;$I$2,AND($J34="",$K34="")),OFFSET(EI34,-1,0,1,1),IF($J34="",OFFSET(EI34,-1,0,1,1)*(1+$K34),OFFSET(EI34,-1,0,1,1)+$J34))</f>
        <v>0</v>
      </c>
      <c r="EJ34" s="483"/>
      <c r="EK34" s="470"/>
      <c r="EL34" s="471"/>
      <c r="EM34" s="460" t="str">
        <f t="shared" ref="EM34" ca="1" si="205">IF(OR(AND($J34="",$K34=""),$P34&lt;&gt;"Validated",EL34="",EP34&gt;$I$2),"",IF(AND($P34="Validated",$J34&lt;&gt;"",EL34&lt;&gt;""),$J34,$K34*OFFSET(EM34,-1,1,1,1)))</f>
        <v/>
      </c>
      <c r="EN34" s="449">
        <f ca="1">IF(OR($C34="D",$P34&lt;&gt;"Validated",EL34="",EP34&gt;$I$2,AND($J34="",$K34="")),OFFSET(EN34,-1,0,1,1),IF($J34="",OFFSET(EN34,-1,0,1,1)*(1+$K34),OFFSET(EN34,-1,0,1,1)+$J34))</f>
        <v>0</v>
      </c>
      <c r="EO34" s="483"/>
      <c r="EP34" s="470"/>
      <c r="EQ34" s="471"/>
      <c r="ER34" s="460" t="str">
        <f t="shared" ref="ER34" ca="1" si="206">IF(OR(AND($J34="",$K34=""),$P34&lt;&gt;"Validated",EQ34="",EU34&gt;$I$2),"",IF(AND($P34="Validated",$J34&lt;&gt;"",EQ34&lt;&gt;""),$J34,$K34*OFFSET(ER34,-1,1,1,1)))</f>
        <v/>
      </c>
      <c r="ES34" s="449">
        <f ca="1">IF(OR($C34="D",$P34&lt;&gt;"Validated",EQ34="",EU34&gt;$I$2,AND($J34="",$K34="")),OFFSET(ES34,-1,0,1,1),IF($J34="",OFFSET(ES34,-1,0,1,1)*(1+$K34),OFFSET(ES34,-1,0,1,1)+$J34))</f>
        <v>0</v>
      </c>
      <c r="ET34" s="483"/>
      <c r="EU34" s="470"/>
      <c r="EV34" s="471"/>
      <c r="EW34" s="460" t="str">
        <f t="shared" ref="EW34" ca="1" si="207">IF(OR(AND($J34="",$K34=""),$P34&lt;&gt;"Validated",EV34="",EZ34&gt;$I$2),"",IF(AND($P34="Validated",$J34&lt;&gt;"",EV34&lt;&gt;""),$J34,$K34*OFFSET(EW34,-1,1,1,1)))</f>
        <v/>
      </c>
      <c r="EX34" s="449">
        <f ca="1">IF(OR($C34="D",$P34&lt;&gt;"Validated",EV34="",EZ34&gt;$I$2,AND($J34="",$K34="")),OFFSET(EX34,-1,0,1,1),IF($J34="",OFFSET(EX34,-1,0,1,1)*(1+$K34),OFFSET(EX34,-1,0,1,1)+$J34))</f>
        <v>0</v>
      </c>
      <c r="EY34" s="483"/>
      <c r="EZ34" s="470"/>
      <c r="FA34" s="471"/>
      <c r="FB34" s="460" t="str">
        <f t="shared" ref="FB34" ca="1" si="208">IF(OR(AND($J34="",$K34=""),$P34&lt;&gt;"Validated",FA34="",FE34&gt;$I$2),"",IF(AND($P34="Validated",$J34&lt;&gt;"",FA34&lt;&gt;""),$J34,$K34*OFFSET(FB34,-1,1,1,1)))</f>
        <v/>
      </c>
      <c r="FC34" s="449">
        <f ca="1">IF(OR($C34="D",$P34&lt;&gt;"Validated",FA34="",FE34&gt;$I$2,AND($J34="",$K34="")),OFFSET(FC34,-1,0,1,1),IF($J34="",OFFSET(FC34,-1,0,1,1)*(1+$K34),OFFSET(FC34,-1,0,1,1)+$J34))</f>
        <v>0</v>
      </c>
      <c r="FD34" s="483"/>
      <c r="FE34" s="470"/>
      <c r="FF34" s="471"/>
      <c r="FG34" s="460" t="str">
        <f t="shared" ref="FG34" ca="1" si="209">IF(OR(AND($J34="",$K34=""),$P34&lt;&gt;"Validated",FF34="",FJ34&gt;$I$2),"",IF(AND($P34="Validated",$J34&lt;&gt;"",FF34&lt;&gt;""),$J34,$K34*OFFSET(FG34,-1,1,1,1)))</f>
        <v/>
      </c>
      <c r="FH34" s="449">
        <f ca="1">IF(OR($C34="D",$P34&lt;&gt;"Validated",FF34="",FJ34&gt;$I$2,AND($J34="",$K34="")),OFFSET(FH34,-1,0,1,1),IF($J34="",OFFSET(FH34,-1,0,1,1)*(1+$K34),OFFSET(FH34,-1,0,1,1)+$J34))</f>
        <v>0</v>
      </c>
      <c r="FI34" s="483"/>
      <c r="FJ34" s="470"/>
      <c r="FK34" s="471"/>
      <c r="FL34" s="460" t="str">
        <f t="shared" ref="FL34" ca="1" si="210">IF(OR(AND($J34="",$K34=""),$P34&lt;&gt;"Validated",FK34="",FO34&gt;$I$2),"",IF(AND($P34="Validated",$J34&lt;&gt;"",FK34&lt;&gt;""),$J34,$K34*OFFSET(FL34,-1,1,1,1)))</f>
        <v/>
      </c>
      <c r="FM34" s="449">
        <f ca="1">IF(OR($C34="D",$P34&lt;&gt;"Validated",FK34="",FO34&gt;$I$2,AND($J34="",$K34="")),OFFSET(FM34,-1,0,1,1),IF($J34="",OFFSET(FM34,-1,0,1,1)*(1+$K34),OFFSET(FM34,-1,0,1,1)+$J34))</f>
        <v>0</v>
      </c>
      <c r="FN34" s="483"/>
      <c r="FO34" s="483"/>
      <c r="FP34" s="471"/>
      <c r="FQ34" s="460" t="str">
        <f t="shared" ref="FQ34" ca="1" si="211">IF(OR(AND($J34="",$K34=""),$P34&lt;&gt;"Validated",FP34="",FT34&gt;$I$2),"",IF(AND($P34="Validated",$J34&lt;&gt;"",FP34&lt;&gt;""),$J34,$K34*OFFSET(FQ34,-1,1,1,1)))</f>
        <v/>
      </c>
      <c r="FR34" s="449">
        <f ca="1">IF(OR($C34="D",$P34&lt;&gt;"Validated",FP34="",FT34&gt;$I$2,AND($J34="",$K34="")),OFFSET(FR34,-1,0,1,1),IF($J34="",OFFSET(FR34,-1,0,1,1)*(1+$K34),OFFSET(FR34,-1,0,1,1)+$J34))</f>
        <v>0</v>
      </c>
      <c r="FS34" s="483"/>
      <c r="FT34" s="483"/>
      <c r="FU34" s="471"/>
      <c r="FV34" s="460" t="str">
        <f t="shared" ref="FV34" ca="1" si="212">IF(OR(AND($J34="",$K34=""),$P34&lt;&gt;"Validated",FU34="",FY34&gt;$I$2),"",IF(AND($P34="Validated",$J34&lt;&gt;"",FU34&lt;&gt;""),$J34,$K34*OFFSET(FV34,-1,1,1,1)))</f>
        <v/>
      </c>
      <c r="FW34" s="449">
        <f ca="1">IF(OR($C34="D",$P34&lt;&gt;"Validated",FU34="",FY34&gt;$I$2,AND($J34="",$K34="")),OFFSET(FW34,-1,0,1,1),IF($J34="",OFFSET(FW34,-1,0,1,1)*(1+$K34),OFFSET(FW34,-1,0,1,1)+$J34))</f>
        <v>0</v>
      </c>
      <c r="FX34" s="483"/>
      <c r="FY34" s="483"/>
      <c r="FZ34" s="471"/>
      <c r="GA34" s="460" t="str">
        <f t="shared" ref="GA34" ca="1" si="213">IF(OR(AND($J34="",$K34=""),$P34&lt;&gt;"Validated",FZ34="",GD34&gt;$I$2),"",IF(AND($P34="Validated",$J34&lt;&gt;"",FZ34&lt;&gt;""),$J34,$K34*OFFSET(GA34,-1,1,1,1)))</f>
        <v/>
      </c>
      <c r="GB34" s="449">
        <f ca="1">IF(OR($C34="D",$P34&lt;&gt;"Validated",FZ34="",GD34&gt;$I$2,AND($J34="",$K34="")),OFFSET(GB34,-1,0,1,1),IF($J34="",OFFSET(GB34,-1,0,1,1)*(1+$K34),OFFSET(GB34,-1,0,1,1)+$J34))</f>
        <v>0</v>
      </c>
      <c r="GC34" s="483"/>
      <c r="GD34" s="483"/>
      <c r="GE34" s="471"/>
      <c r="GF34" s="460" t="str">
        <f t="shared" ref="GF34" ca="1" si="214">IF(OR(AND($J34="",$K34=""),$P34&lt;&gt;"Validated",GE34="",GI34&gt;$I$2),"",IF(AND($P34="Validated",$J34&lt;&gt;"",GE34&lt;&gt;""),$J34,$K34*OFFSET(GF34,-1,1,1,1)))</f>
        <v/>
      </c>
      <c r="GG34" s="449">
        <f ca="1">IF(OR($C34="D",$P34&lt;&gt;"Validated",GE34="",GI34&gt;$I$2,AND($J34="",$K34="")),OFFSET(GG34,-1,0,1,1),IF($J34="",OFFSET(GG34,-1,0,1,1)*(1+$K34),OFFSET(GG34,-1,0,1,1)+$J34))</f>
        <v>0</v>
      </c>
      <c r="GH34" s="483"/>
      <c r="GI34" s="483"/>
      <c r="GJ34" s="471"/>
      <c r="GK34" s="460" t="str">
        <f t="shared" ref="GK34" ca="1" si="215">IF(OR(AND($J34="",$K34=""),$P34&lt;&gt;"Validated",GJ34="",GN34&gt;$I$2),"",IF(AND($P34="Validated",$J34&lt;&gt;"",GJ34&lt;&gt;""),$J34,$K34*OFFSET(GK34,-1,1,1,1)))</f>
        <v/>
      </c>
      <c r="GL34" s="449">
        <f ca="1">IF(OR($C34="D",$P34&lt;&gt;"Validated",GJ34="",GN34&gt;$I$2,AND($J34="",$K34="")),OFFSET(GL34,-1,0,1,1),IF($J34="",OFFSET(GL34,-1,0,1,1)*(1+$K34),OFFSET(GL34,-1,0,1,1)+$J34))</f>
        <v>0</v>
      </c>
      <c r="GM34" s="483"/>
      <c r="GN34" s="483"/>
      <c r="GO34" s="471"/>
      <c r="GP34" s="460" t="str">
        <f t="shared" ref="GP34" ca="1" si="216">IF(OR(AND($J34="",$K34=""),$P34&lt;&gt;"Validated",GO34="",GS34&gt;$I$2),"",IF(AND($P34="Validated",$J34&lt;&gt;"",GO34&lt;&gt;""),$J34,$K34*OFFSET(GP34,-1,1,1,1)))</f>
        <v/>
      </c>
      <c r="GQ34" s="449">
        <f ca="1">IF(OR($C34="D",$P34&lt;&gt;"Validated",GO34="",GS34&gt;$I$2,AND($J34="",$K34="")),OFFSET(GQ34,-1,0,1,1),IF($J34="",OFFSET(GQ34,-1,0,1,1)*(1+$K34),OFFSET(GQ34,-1,0,1,1)+$J34))</f>
        <v>0</v>
      </c>
      <c r="GR34" s="483"/>
      <c r="GS34" s="483"/>
      <c r="GT34" s="471"/>
      <c r="GU34" s="460" t="str">
        <f t="shared" ref="GU34" ca="1" si="217">IF(OR(AND($J34="",$K34=""),$P34&lt;&gt;"Validated",GT34="",GX34&gt;$I$2),"",IF(AND($P34="Validated",$J34&lt;&gt;"",GT34&lt;&gt;""),$J34,$K34*OFFSET(GU34,-1,1,1,1)))</f>
        <v/>
      </c>
      <c r="GV34" s="449">
        <f ca="1">IF(OR($C34="D",$P34&lt;&gt;"Validated",GT34="",GX34&gt;$I$2,AND($J34="",$K34="")),OFFSET(GV34,-1,0,1,1),IF($J34="",OFFSET(GV34,-1,0,1,1)*(1+$K34),OFFSET(GV34,-1,0,1,1)+$J34))</f>
        <v>0</v>
      </c>
      <c r="GW34" s="483"/>
      <c r="GX34" s="483"/>
      <c r="GY34" s="471"/>
      <c r="GZ34" s="460" t="str">
        <f t="shared" ref="GZ34" ca="1" si="218">IF(OR(AND($J34="",$K34=""),$P34&lt;&gt;"Validated",GY34="",HC34&gt;$I$2),"",IF(AND($P34="Validated",$J34&lt;&gt;"",GY34&lt;&gt;""),$J34,$K34*OFFSET(GZ34,-1,1,1,1)))</f>
        <v/>
      </c>
      <c r="HA34" s="449">
        <f ca="1">IF(OR($C34="D",$P34&lt;&gt;"Validated",GY34="",HC34&gt;$I$2,AND($J34="",$K34="")),OFFSET(HA34,-1,0,1,1),IF($J34="",OFFSET(HA34,-1,0,1,1)*(1+$K34),OFFSET(HA34,-1,0,1,1)+$J34))</f>
        <v>0</v>
      </c>
      <c r="HB34" s="483"/>
      <c r="HC34" s="483"/>
      <c r="HD34" s="471"/>
      <c r="HE34" s="460" t="str">
        <f t="shared" ref="HE34" ca="1" si="219">IF(OR(AND($J34="",$K34=""),$P34&lt;&gt;"Validated",HD34="",HH34&gt;$I$2),"",IF(AND($P34="Validated",$J34&lt;&gt;"",HD34&lt;&gt;""),$J34,$K34*OFFSET(HE34,-1,1,1,1)))</f>
        <v/>
      </c>
      <c r="HF34" s="449">
        <f ca="1">IF(OR($C34="D",$P34&lt;&gt;"Validated",HD34="",HH34&gt;$I$2,AND($J34="",$K34="")),OFFSET(HF34,-1,0,1,1),IF($J34="",OFFSET(HF34,-1,0,1,1)*(1+$K34),OFFSET(HF34,-1,0,1,1)+$J34))</f>
        <v>0</v>
      </c>
      <c r="HG34" s="483"/>
      <c r="HH34" s="483"/>
      <c r="HI34" s="471"/>
      <c r="HJ34" s="460" t="str">
        <f t="shared" ref="HJ34" ca="1" si="220">IF(OR(AND($J34="",$K34=""),$P34&lt;&gt;"Validated",HI34="",HM34&gt;$I$2),"",IF(AND($P34="Validated",$J34&lt;&gt;"",HI34&lt;&gt;""),$J34,$K34*OFFSET(HJ34,-1,1,1,1)))</f>
        <v/>
      </c>
      <c r="HK34" s="449">
        <f ca="1">IF(OR($C34="D",$P34&lt;&gt;"Validated",HI34="",HM34&gt;$I$2,AND($J34="",$K34="")),OFFSET(HK34,-1,0,1,1),IF($J34="",OFFSET(HK34,-1,0,1,1)*(1+$K34),OFFSET(HK34,-1,0,1,1)+$J34))</f>
        <v>0</v>
      </c>
      <c r="HL34" s="483"/>
      <c r="HM34" s="483"/>
      <c r="HN34" s="471"/>
      <c r="HO34" s="460" t="str">
        <f t="shared" ref="HO34" ca="1" si="221">IF(OR(AND($J34="",$K34=""),$P34&lt;&gt;"Validated",HN34="",HR34&gt;$I$2),"",IF(AND($P34="Validated",$J34&lt;&gt;"",HN34&lt;&gt;""),$J34,$K34*OFFSET(HO34,-1,1,1,1)))</f>
        <v/>
      </c>
      <c r="HP34" s="449">
        <f ca="1">IF(OR($C34="D",$P34&lt;&gt;"Validated",HN34="",HR34&gt;$I$2,AND($J34="",$K34="")),OFFSET(HP34,-1,0,1,1),IF($J34="",OFFSET(HP34,-1,0,1,1)*(1+$K34),OFFSET(HP34,-1,0,1,1)+$J34))</f>
        <v>0</v>
      </c>
      <c r="HQ34" s="483"/>
      <c r="HR34" s="483"/>
      <c r="HS34" s="471"/>
      <c r="HT34" s="460" t="str">
        <f t="shared" ref="HT34" ca="1" si="222">IF(OR(AND($J34="",$K34=""),$P34&lt;&gt;"Validated",HS34="",HW34&gt;$I$2),"",IF(AND($P34="Validated",$J34&lt;&gt;"",HS34&lt;&gt;""),$J34,$K34*OFFSET(HT34,-1,1,1,1)))</f>
        <v/>
      </c>
      <c r="HU34" s="449">
        <f ca="1">IF(OR($C34="D",$P34&lt;&gt;"Validated",HS34="",HW34&gt;$I$2,AND($J34="",$K34="")),OFFSET(HU34,-1,0,1,1),IF($J34="",OFFSET(HU34,-1,0,1,1)*(1+$K34),OFFSET(HU34,-1,0,1,1)+$J34))</f>
        <v>0</v>
      </c>
      <c r="HV34" s="483"/>
      <c r="HW34" s="483"/>
      <c r="HX34" s="471"/>
      <c r="HY34" s="460" t="str">
        <f t="shared" ref="HY34" ca="1" si="223">IF(OR(AND($J34="",$K34=""),$P34&lt;&gt;"Validated",HX34="",IB34&gt;$I$2),"",IF(AND($P34="Validated",$J34&lt;&gt;"",HX34&lt;&gt;""),$J34,$K34*OFFSET(HY34,-1,1,1,1)))</f>
        <v/>
      </c>
      <c r="HZ34" s="449">
        <f ca="1">IF(OR($C34="D",$P34&lt;&gt;"Validated",HX34="",IB34&gt;$I$2,AND($J34="",$K34="")),OFFSET(HZ34,-1,0,1,1),IF($J34="",OFFSET(HZ34,-1,0,1,1)*(1+$K34),OFFSET(HZ34,-1,0,1,1)+$J34))</f>
        <v>0</v>
      </c>
      <c r="IA34" s="483"/>
      <c r="IB34" s="483"/>
      <c r="IC34" s="471"/>
      <c r="ID34" s="460" t="str">
        <f t="shared" ref="ID34" ca="1" si="224">IF(OR(AND($J34="",$K34=""),$P34&lt;&gt;"Validated",IC34="",IG34&gt;$I$2),"",IF(AND($P34="Validated",$J34&lt;&gt;"",IC34&lt;&gt;""),$J34,$K34*OFFSET(ID34,-1,1,1,1)))</f>
        <v/>
      </c>
      <c r="IE34" s="449">
        <f ca="1">IF(OR($C34="D",$P34&lt;&gt;"Validated",IC34="",IG34&gt;$I$2,AND($J34="",$K34="")),OFFSET(IE34,-1,0,1,1),IF($J34="",OFFSET(IE34,-1,0,1,1)*(1+$K34),OFFSET(IE34,-1,0,1,1)+$J34))</f>
        <v>0</v>
      </c>
      <c r="IF34" s="483"/>
      <c r="IG34" s="483"/>
      <c r="IH34" s="471"/>
      <c r="II34" s="460" t="str">
        <f t="shared" ref="II34" ca="1" si="225">IF(OR(AND($J34="",$K34=""),$P34&lt;&gt;"Validated",IH34="",IL34&gt;$I$2),"",IF(AND($P34="Validated",$J34&lt;&gt;"",IH34&lt;&gt;""),$J34,$K34*OFFSET(II34,-1,1,1,1)))</f>
        <v/>
      </c>
      <c r="IJ34" s="449">
        <f ca="1">IF(OR($C34="D",$P34&lt;&gt;"Validated",IH34="",IL34&gt;$I$2,AND($J34="",$K34="")),OFFSET(IJ34,-1,0,1,1),IF($J34="",OFFSET(IJ34,-1,0,1,1)*(1+$K34),OFFSET(IJ34,-1,0,1,1)+$J34))</f>
        <v>0</v>
      </c>
      <c r="IK34" s="483"/>
      <c r="IL34" s="483"/>
      <c r="IM34" s="471"/>
      <c r="IN34" s="460" t="str">
        <f t="shared" ref="IN34" ca="1" si="226">IF(OR(AND($J34="",$K34=""),$P34&lt;&gt;"Validated",IM34="",IQ34&gt;$I$2),"",IF(AND($P34="Validated",$J34&lt;&gt;"",IM34&lt;&gt;""),$J34,$K34*OFFSET(IN34,-1,1,1,1)))</f>
        <v/>
      </c>
      <c r="IO34" s="449">
        <f ca="1">IF(OR($C34="D",$P34&lt;&gt;"Validated",IM34="",IQ34&gt;$I$2,AND($J34="",$K34="")),OFFSET(IO34,-1,0,1,1),IF($J34="",OFFSET(IO34,-1,0,1,1)*(1+$K34),OFFSET(IO34,-1,0,1,1)+$J34))</f>
        <v>0</v>
      </c>
      <c r="IP34" s="483"/>
      <c r="IQ34" s="484"/>
    </row>
    <row r="35" spans="1:251" s="387" customFormat="1">
      <c r="B35" s="529"/>
      <c r="C35" s="530"/>
      <c r="D35" s="529"/>
      <c r="E35" s="529"/>
      <c r="F35" s="530"/>
      <c r="G35" s="529"/>
      <c r="H35" s="529"/>
      <c r="I35" s="531"/>
      <c r="J35" s="532"/>
      <c r="K35" s="533"/>
      <c r="L35" s="533"/>
      <c r="M35" s="534"/>
      <c r="N35" s="535"/>
      <c r="O35" s="535"/>
      <c r="P35" s="515"/>
      <c r="Q35" s="359"/>
      <c r="R35" s="514"/>
      <c r="S35" s="515"/>
      <c r="T35" s="515"/>
      <c r="U35" s="529"/>
      <c r="V35" s="359"/>
      <c r="W35" s="514"/>
      <c r="X35" s="515"/>
      <c r="Y35" s="515"/>
      <c r="Z35" s="529"/>
      <c r="AA35" s="359"/>
      <c r="AB35" s="514"/>
      <c r="AC35" s="515"/>
      <c r="AD35" s="515"/>
      <c r="AE35" s="536"/>
      <c r="AF35" s="359"/>
      <c r="AG35" s="514"/>
      <c r="AH35" s="515"/>
      <c r="AI35" s="515"/>
      <c r="AJ35" s="536"/>
      <c r="AK35" s="359"/>
      <c r="AL35" s="514"/>
      <c r="AM35" s="515"/>
      <c r="AN35" s="515"/>
      <c r="AO35" s="529"/>
      <c r="AP35" s="359"/>
      <c r="AQ35" s="514"/>
      <c r="AR35" s="515"/>
      <c r="AS35" s="515"/>
      <c r="AT35" s="529"/>
      <c r="AU35" s="359"/>
      <c r="AV35" s="514"/>
      <c r="AW35" s="515"/>
      <c r="AX35" s="529"/>
      <c r="AY35" s="529"/>
      <c r="AZ35" s="359"/>
      <c r="BA35" s="514"/>
      <c r="BB35" s="515"/>
      <c r="BC35" s="529"/>
      <c r="BD35" s="529"/>
      <c r="BE35" s="359"/>
      <c r="BF35" s="514"/>
      <c r="BG35" s="515"/>
      <c r="BH35" s="529"/>
      <c r="BI35" s="529"/>
      <c r="BJ35" s="359"/>
      <c r="BK35" s="514"/>
      <c r="BL35" s="515"/>
      <c r="BM35" s="529"/>
      <c r="BN35" s="529"/>
      <c r="BO35" s="359"/>
      <c r="BP35" s="514"/>
      <c r="BQ35" s="515"/>
      <c r="BR35" s="515"/>
      <c r="BS35" s="529"/>
      <c r="BT35" s="359"/>
      <c r="BU35" s="514"/>
      <c r="BV35" s="515"/>
      <c r="BW35" s="515"/>
      <c r="BX35" s="536"/>
      <c r="BY35" s="359"/>
      <c r="BZ35" s="514"/>
      <c r="CA35" s="515"/>
      <c r="CB35" s="515"/>
      <c r="CC35" s="536"/>
      <c r="CD35" s="359"/>
      <c r="CE35" s="514"/>
      <c r="CF35" s="515"/>
      <c r="CG35" s="515"/>
      <c r="CH35" s="536"/>
      <c r="CI35" s="359"/>
      <c r="CJ35" s="514"/>
      <c r="CK35" s="515"/>
      <c r="CL35" s="515"/>
      <c r="CM35" s="536"/>
      <c r="CN35" s="359"/>
      <c r="CO35" s="514"/>
      <c r="CP35" s="515"/>
      <c r="CQ35" s="515"/>
      <c r="CR35" s="536"/>
      <c r="CS35" s="359"/>
      <c r="CT35" s="514"/>
      <c r="CU35" s="515"/>
      <c r="CV35" s="515"/>
      <c r="CW35" s="536"/>
      <c r="CX35" s="359"/>
      <c r="CY35" s="514"/>
      <c r="CZ35" s="515"/>
      <c r="DA35" s="515"/>
      <c r="DB35" s="536"/>
      <c r="DC35" s="359"/>
      <c r="DD35" s="514"/>
      <c r="DE35" s="515"/>
      <c r="DF35" s="515"/>
      <c r="DG35" s="536"/>
      <c r="DH35" s="359"/>
      <c r="DI35" s="514"/>
      <c r="DJ35" s="515"/>
      <c r="DK35" s="515"/>
      <c r="DL35" s="536"/>
      <c r="DM35" s="359"/>
      <c r="DN35" s="514"/>
      <c r="DO35" s="515"/>
      <c r="DP35" s="515"/>
      <c r="DQ35" s="536"/>
      <c r="DR35" s="359"/>
      <c r="DS35" s="514"/>
      <c r="DT35" s="515"/>
      <c r="DU35" s="515"/>
      <c r="DV35" s="536"/>
      <c r="DW35" s="359"/>
      <c r="DX35" s="514"/>
      <c r="DY35" s="515"/>
      <c r="DZ35" s="515"/>
      <c r="EA35" s="536"/>
      <c r="EB35" s="359"/>
      <c r="EC35" s="514"/>
      <c r="ED35" s="515"/>
      <c r="EE35" s="515"/>
      <c r="EF35" s="536"/>
      <c r="EG35" s="359"/>
      <c r="EH35" s="514"/>
      <c r="EI35" s="515"/>
      <c r="EJ35" s="515"/>
      <c r="EK35" s="536"/>
      <c r="EL35" s="359"/>
      <c r="EM35" s="514"/>
      <c r="EN35" s="515"/>
      <c r="EO35" s="515"/>
      <c r="EP35" s="536"/>
      <c r="EQ35" s="359"/>
      <c r="ER35" s="514"/>
      <c r="ES35" s="515"/>
      <c r="ET35" s="515"/>
      <c r="EU35" s="536"/>
      <c r="EV35" s="359"/>
      <c r="EW35" s="514"/>
      <c r="EX35" s="515"/>
      <c r="EY35" s="515"/>
      <c r="EZ35" s="536"/>
      <c r="FA35" s="359"/>
      <c r="FB35" s="514"/>
      <c r="FC35" s="515"/>
      <c r="FD35" s="515"/>
      <c r="FE35" s="536"/>
      <c r="FF35" s="359"/>
      <c r="FG35" s="514"/>
      <c r="FH35" s="515"/>
      <c r="FI35" s="515"/>
      <c r="FJ35" s="536"/>
      <c r="FK35" s="359"/>
      <c r="FL35" s="514"/>
      <c r="FM35" s="515"/>
      <c r="FN35" s="515"/>
      <c r="FO35" s="515"/>
      <c r="FP35" s="359"/>
      <c r="FQ35" s="514"/>
      <c r="FR35" s="515"/>
      <c r="FS35" s="515"/>
      <c r="FT35" s="515"/>
      <c r="FU35" s="359"/>
      <c r="FV35" s="514"/>
      <c r="FW35" s="515"/>
      <c r="FX35" s="515"/>
      <c r="FY35" s="515"/>
      <c r="FZ35" s="359"/>
      <c r="GA35" s="514"/>
      <c r="GB35" s="515"/>
      <c r="GC35" s="515"/>
      <c r="GD35" s="515"/>
      <c r="GE35" s="359"/>
      <c r="GF35" s="514"/>
      <c r="GG35" s="515"/>
      <c r="GH35" s="515"/>
      <c r="GI35" s="515"/>
      <c r="GJ35" s="359"/>
      <c r="GK35" s="514"/>
      <c r="GL35" s="515"/>
      <c r="GM35" s="515"/>
      <c r="GN35" s="515"/>
      <c r="GO35" s="359"/>
      <c r="GP35" s="514"/>
      <c r="GQ35" s="515"/>
      <c r="GR35" s="515"/>
      <c r="GS35" s="515"/>
      <c r="GT35" s="359"/>
      <c r="GU35" s="514"/>
      <c r="GV35" s="515"/>
      <c r="GW35" s="515"/>
      <c r="GX35" s="515"/>
      <c r="GY35" s="359"/>
      <c r="GZ35" s="514"/>
      <c r="HA35" s="515"/>
      <c r="HB35" s="515"/>
      <c r="HC35" s="515"/>
      <c r="HD35" s="359"/>
      <c r="HE35" s="514"/>
      <c r="HF35" s="515"/>
      <c r="HG35" s="515"/>
      <c r="HH35" s="515"/>
      <c r="HI35" s="359"/>
      <c r="HJ35" s="514"/>
      <c r="HK35" s="515"/>
      <c r="HL35" s="515"/>
      <c r="HM35" s="515"/>
      <c r="HN35" s="359"/>
      <c r="HO35" s="514"/>
      <c r="HP35" s="515"/>
      <c r="HQ35" s="515"/>
      <c r="HR35" s="515"/>
      <c r="HS35" s="359"/>
      <c r="HT35" s="514"/>
      <c r="HU35" s="515"/>
      <c r="HV35" s="515"/>
      <c r="HW35" s="515"/>
      <c r="HX35" s="359"/>
      <c r="HY35" s="514"/>
      <c r="HZ35" s="515"/>
      <c r="IA35" s="515"/>
      <c r="IB35" s="515"/>
      <c r="IC35" s="359"/>
      <c r="ID35" s="514"/>
      <c r="IE35" s="515"/>
      <c r="IF35" s="515"/>
      <c r="IG35" s="515"/>
      <c r="IH35" s="359"/>
      <c r="II35" s="514"/>
      <c r="IJ35" s="515"/>
      <c r="IK35" s="515"/>
      <c r="IL35" s="515"/>
      <c r="IM35" s="359"/>
      <c r="IN35" s="514"/>
      <c r="IO35" s="515"/>
      <c r="IP35" s="515"/>
      <c r="IQ35" s="515"/>
    </row>
    <row r="36" spans="1:251" s="387" customFormat="1">
      <c r="B36" s="529"/>
      <c r="C36" s="530"/>
      <c r="D36" s="529"/>
      <c r="E36" s="529"/>
      <c r="F36" s="530"/>
      <c r="G36" s="529"/>
      <c r="H36" s="529"/>
      <c r="I36" s="531"/>
      <c r="J36" s="532"/>
      <c r="K36" s="533"/>
      <c r="L36" s="533"/>
      <c r="M36" s="534"/>
      <c r="N36" s="535"/>
      <c r="O36" s="535"/>
      <c r="P36" s="515"/>
      <c r="Q36" s="359"/>
      <c r="R36" s="514"/>
      <c r="S36" s="515"/>
      <c r="T36" s="515"/>
      <c r="U36" s="529"/>
      <c r="V36" s="359"/>
      <c r="W36" s="514"/>
      <c r="X36" s="515"/>
      <c r="Y36" s="515"/>
      <c r="Z36" s="529"/>
      <c r="AA36" s="359"/>
      <c r="AB36" s="514"/>
      <c r="AC36" s="515"/>
      <c r="AD36" s="515"/>
      <c r="AE36" s="536"/>
      <c r="AF36" s="359"/>
      <c r="AG36" s="514"/>
      <c r="AH36" s="515"/>
      <c r="AI36" s="515"/>
      <c r="AJ36" s="536"/>
      <c r="AK36" s="359"/>
      <c r="AL36" s="514"/>
      <c r="AM36" s="515"/>
      <c r="AN36" s="515"/>
      <c r="AO36" s="529"/>
      <c r="AP36" s="359"/>
      <c r="AQ36" s="514"/>
      <c r="AR36" s="515"/>
      <c r="AS36" s="515"/>
      <c r="AT36" s="529"/>
      <c r="AU36" s="359"/>
      <c r="AV36" s="514"/>
      <c r="AW36" s="515"/>
      <c r="AX36" s="529"/>
      <c r="AY36" s="529"/>
      <c r="AZ36" s="359"/>
      <c r="BA36" s="514"/>
      <c r="BB36" s="515"/>
      <c r="BC36" s="529"/>
      <c r="BD36" s="529"/>
      <c r="BE36" s="359"/>
      <c r="BF36" s="514"/>
      <c r="BG36" s="515"/>
      <c r="BH36" s="529"/>
      <c r="BI36" s="529"/>
      <c r="BJ36" s="359"/>
      <c r="BK36" s="514"/>
      <c r="BL36" s="515"/>
      <c r="BM36" s="529"/>
      <c r="BN36" s="529"/>
      <c r="BO36" s="359"/>
      <c r="BP36" s="514"/>
      <c r="BQ36" s="515"/>
      <c r="BR36" s="515"/>
      <c r="BS36" s="529"/>
      <c r="BT36" s="359"/>
      <c r="BU36" s="514"/>
      <c r="BV36" s="515"/>
      <c r="BW36" s="515"/>
      <c r="BX36" s="536"/>
      <c r="BY36" s="359"/>
      <c r="BZ36" s="514"/>
      <c r="CA36" s="515"/>
      <c r="CB36" s="515"/>
      <c r="CC36" s="536"/>
      <c r="CD36" s="359"/>
      <c r="CE36" s="514"/>
      <c r="CF36" s="515"/>
      <c r="CG36" s="515"/>
      <c r="CH36" s="536"/>
      <c r="CI36" s="359"/>
      <c r="CJ36" s="514"/>
      <c r="CK36" s="515"/>
      <c r="CL36" s="515"/>
      <c r="CM36" s="536"/>
      <c r="CN36" s="359"/>
      <c r="CO36" s="514"/>
      <c r="CP36" s="515"/>
      <c r="CQ36" s="515"/>
      <c r="CR36" s="536"/>
      <c r="CS36" s="359"/>
      <c r="CT36" s="514"/>
      <c r="CU36" s="515"/>
      <c r="CV36" s="515"/>
      <c r="CW36" s="536"/>
      <c r="CX36" s="359"/>
      <c r="CY36" s="514"/>
      <c r="CZ36" s="515"/>
      <c r="DA36" s="515"/>
      <c r="DB36" s="536"/>
      <c r="DC36" s="359"/>
      <c r="DD36" s="514"/>
      <c r="DE36" s="515"/>
      <c r="DF36" s="515"/>
      <c r="DG36" s="536"/>
      <c r="DH36" s="359"/>
      <c r="DI36" s="514"/>
      <c r="DJ36" s="515"/>
      <c r="DK36" s="515"/>
      <c r="DL36" s="536"/>
      <c r="DM36" s="359"/>
      <c r="DN36" s="514"/>
      <c r="DO36" s="515"/>
      <c r="DP36" s="515"/>
      <c r="DQ36" s="536"/>
      <c r="DR36" s="359"/>
      <c r="DS36" s="514"/>
      <c r="DT36" s="515"/>
      <c r="DU36" s="515"/>
      <c r="DV36" s="536"/>
      <c r="DW36" s="359"/>
      <c r="DX36" s="514"/>
      <c r="DY36" s="515"/>
      <c r="DZ36" s="515"/>
      <c r="EA36" s="536"/>
      <c r="EB36" s="359"/>
      <c r="EC36" s="514"/>
      <c r="ED36" s="515"/>
      <c r="EE36" s="515"/>
      <c r="EF36" s="536"/>
      <c r="EG36" s="359"/>
      <c r="EH36" s="514"/>
      <c r="EI36" s="515"/>
      <c r="EJ36" s="515"/>
      <c r="EK36" s="536"/>
      <c r="EL36" s="359"/>
      <c r="EM36" s="514"/>
      <c r="EN36" s="515"/>
      <c r="EO36" s="515"/>
      <c r="EP36" s="536"/>
      <c r="EQ36" s="359"/>
      <c r="ER36" s="514"/>
      <c r="ES36" s="515"/>
      <c r="ET36" s="515"/>
      <c r="EU36" s="536"/>
      <c r="EV36" s="359"/>
      <c r="EW36" s="514"/>
      <c r="EX36" s="515"/>
      <c r="EY36" s="515"/>
      <c r="EZ36" s="536"/>
      <c r="FA36" s="359"/>
      <c r="FB36" s="514"/>
      <c r="FC36" s="515"/>
      <c r="FD36" s="515"/>
      <c r="FE36" s="536"/>
      <c r="FF36" s="359"/>
      <c r="FG36" s="514"/>
      <c r="FH36" s="515"/>
      <c r="FI36" s="515"/>
      <c r="FJ36" s="536"/>
      <c r="FK36" s="359"/>
      <c r="FL36" s="514"/>
      <c r="FM36" s="515"/>
      <c r="FN36" s="515"/>
      <c r="FO36" s="515"/>
      <c r="FP36" s="359"/>
      <c r="FQ36" s="514"/>
      <c r="FR36" s="515"/>
      <c r="FS36" s="515"/>
      <c r="FT36" s="515"/>
      <c r="FU36" s="359"/>
      <c r="FV36" s="514"/>
      <c r="FW36" s="515"/>
      <c r="FX36" s="515"/>
      <c r="FY36" s="515"/>
      <c r="FZ36" s="359"/>
      <c r="GA36" s="514"/>
      <c r="GB36" s="515"/>
      <c r="GC36" s="515"/>
      <c r="GD36" s="515"/>
      <c r="GE36" s="359"/>
      <c r="GF36" s="514"/>
      <c r="GG36" s="515"/>
      <c r="GH36" s="515"/>
      <c r="GI36" s="515"/>
      <c r="GJ36" s="359"/>
      <c r="GK36" s="514"/>
      <c r="GL36" s="515"/>
      <c r="GM36" s="515"/>
      <c r="GN36" s="515"/>
      <c r="GO36" s="359"/>
      <c r="GP36" s="514"/>
      <c r="GQ36" s="515"/>
      <c r="GR36" s="515"/>
      <c r="GS36" s="515"/>
      <c r="GT36" s="359"/>
      <c r="GU36" s="514"/>
      <c r="GV36" s="515"/>
      <c r="GW36" s="515"/>
      <c r="GX36" s="515"/>
      <c r="GY36" s="359"/>
      <c r="GZ36" s="514"/>
      <c r="HA36" s="515"/>
      <c r="HB36" s="515"/>
      <c r="HC36" s="515"/>
      <c r="HD36" s="359"/>
      <c r="HE36" s="514"/>
      <c r="HF36" s="515"/>
      <c r="HG36" s="515"/>
      <c r="HH36" s="515"/>
      <c r="HI36" s="359"/>
      <c r="HJ36" s="514"/>
      <c r="HK36" s="515"/>
      <c r="HL36" s="515"/>
      <c r="HM36" s="515"/>
      <c r="HN36" s="359"/>
      <c r="HO36" s="514"/>
      <c r="HP36" s="515"/>
      <c r="HQ36" s="515"/>
      <c r="HR36" s="515"/>
      <c r="HS36" s="359"/>
      <c r="HT36" s="514"/>
      <c r="HU36" s="515"/>
      <c r="HV36" s="515"/>
      <c r="HW36" s="515"/>
      <c r="HX36" s="359"/>
      <c r="HY36" s="514"/>
      <c r="HZ36" s="515"/>
      <c r="IA36" s="515"/>
      <c r="IB36" s="515"/>
      <c r="IC36" s="359"/>
      <c r="ID36" s="514"/>
      <c r="IE36" s="515"/>
      <c r="IF36" s="515"/>
      <c r="IG36" s="515"/>
      <c r="IH36" s="359"/>
      <c r="II36" s="514"/>
      <c r="IJ36" s="515"/>
      <c r="IK36" s="515"/>
      <c r="IL36" s="515"/>
      <c r="IM36" s="359"/>
      <c r="IN36" s="514"/>
      <c r="IO36" s="515"/>
      <c r="IP36" s="515"/>
      <c r="IQ36" s="515"/>
    </row>
    <row r="37" spans="1:251" s="387" customFormat="1">
      <c r="B37" s="529"/>
      <c r="C37" s="530"/>
      <c r="D37" s="529"/>
      <c r="E37" s="529"/>
      <c r="F37" s="530"/>
      <c r="G37" s="529"/>
      <c r="H37" s="529"/>
      <c r="I37" s="531"/>
      <c r="J37" s="532"/>
      <c r="K37" s="533"/>
      <c r="L37" s="533"/>
      <c r="M37" s="534"/>
      <c r="N37" s="535"/>
      <c r="O37" s="535"/>
      <c r="P37" s="515"/>
      <c r="Q37" s="359"/>
      <c r="R37" s="514"/>
      <c r="S37" s="515"/>
      <c r="T37" s="515"/>
      <c r="U37" s="529"/>
      <c r="V37" s="359"/>
      <c r="W37" s="514"/>
      <c r="X37" s="515"/>
      <c r="Y37" s="515"/>
      <c r="Z37" s="529"/>
      <c r="AA37" s="359"/>
      <c r="AB37" s="514"/>
      <c r="AC37" s="515"/>
      <c r="AD37" s="515"/>
      <c r="AE37" s="536"/>
      <c r="AF37" s="359"/>
      <c r="AG37" s="514"/>
      <c r="AH37" s="515"/>
      <c r="AI37" s="515"/>
      <c r="AJ37" s="536"/>
      <c r="AK37" s="359"/>
      <c r="AL37" s="514"/>
      <c r="AM37" s="515"/>
      <c r="AN37" s="515"/>
      <c r="AO37" s="529"/>
      <c r="AP37" s="359"/>
      <c r="AQ37" s="514"/>
      <c r="AR37" s="515"/>
      <c r="AS37" s="515"/>
      <c r="AT37" s="529"/>
      <c r="AU37" s="359"/>
      <c r="AV37" s="514"/>
      <c r="AW37" s="515"/>
      <c r="AX37" s="529"/>
      <c r="AY37" s="529"/>
      <c r="AZ37" s="359"/>
      <c r="BA37" s="514"/>
      <c r="BB37" s="515"/>
      <c r="BC37" s="529"/>
      <c r="BD37" s="529"/>
      <c r="BE37" s="359"/>
      <c r="BF37" s="514"/>
      <c r="BG37" s="515"/>
      <c r="BH37" s="529"/>
      <c r="BI37" s="529"/>
      <c r="BJ37" s="359"/>
      <c r="BK37" s="514"/>
      <c r="BL37" s="515"/>
      <c r="BM37" s="529"/>
      <c r="BN37" s="529"/>
      <c r="BO37" s="359"/>
      <c r="BP37" s="514"/>
      <c r="BQ37" s="515"/>
      <c r="BR37" s="515"/>
      <c r="BS37" s="529"/>
      <c r="BT37" s="359"/>
      <c r="BU37" s="514"/>
      <c r="BV37" s="515"/>
      <c r="BW37" s="515"/>
      <c r="BX37" s="536"/>
      <c r="BY37" s="359"/>
      <c r="BZ37" s="514"/>
      <c r="CA37" s="515"/>
      <c r="CB37" s="515"/>
      <c r="CC37" s="536"/>
      <c r="CD37" s="359"/>
      <c r="CE37" s="514"/>
      <c r="CF37" s="515"/>
      <c r="CG37" s="515"/>
      <c r="CH37" s="536"/>
      <c r="CI37" s="359"/>
      <c r="CJ37" s="514"/>
      <c r="CK37" s="515"/>
      <c r="CL37" s="515"/>
      <c r="CM37" s="536"/>
      <c r="CN37" s="359"/>
      <c r="CO37" s="514"/>
      <c r="CP37" s="515"/>
      <c r="CQ37" s="515"/>
      <c r="CR37" s="536"/>
      <c r="CS37" s="359"/>
      <c r="CT37" s="514"/>
      <c r="CU37" s="515"/>
      <c r="CV37" s="515"/>
      <c r="CW37" s="536"/>
      <c r="CX37" s="359"/>
      <c r="CY37" s="514"/>
      <c r="CZ37" s="515"/>
      <c r="DA37" s="515"/>
      <c r="DB37" s="536"/>
      <c r="DC37" s="359"/>
      <c r="DD37" s="514"/>
      <c r="DE37" s="515"/>
      <c r="DF37" s="515"/>
      <c r="DG37" s="536"/>
      <c r="DH37" s="359"/>
      <c r="DI37" s="514"/>
      <c r="DJ37" s="515"/>
      <c r="DK37" s="515"/>
      <c r="DL37" s="536"/>
      <c r="DM37" s="359"/>
      <c r="DN37" s="514"/>
      <c r="DO37" s="515"/>
      <c r="DP37" s="515"/>
      <c r="DQ37" s="536"/>
      <c r="DR37" s="359"/>
      <c r="DS37" s="514"/>
      <c r="DT37" s="515"/>
      <c r="DU37" s="515"/>
      <c r="DV37" s="536"/>
      <c r="DW37" s="359"/>
      <c r="DX37" s="514"/>
      <c r="DY37" s="515"/>
      <c r="DZ37" s="515"/>
      <c r="EA37" s="536"/>
      <c r="EB37" s="359"/>
      <c r="EC37" s="514"/>
      <c r="ED37" s="515"/>
      <c r="EE37" s="515"/>
      <c r="EF37" s="536"/>
      <c r="EG37" s="359"/>
      <c r="EH37" s="514"/>
      <c r="EI37" s="515"/>
      <c r="EJ37" s="515"/>
      <c r="EK37" s="536"/>
      <c r="EL37" s="359"/>
      <c r="EM37" s="514"/>
      <c r="EN37" s="515"/>
      <c r="EO37" s="515"/>
      <c r="EP37" s="536"/>
      <c r="EQ37" s="359"/>
      <c r="ER37" s="514"/>
      <c r="ES37" s="515"/>
      <c r="ET37" s="515"/>
      <c r="EU37" s="536"/>
      <c r="EV37" s="359"/>
      <c r="EW37" s="514"/>
      <c r="EX37" s="515"/>
      <c r="EY37" s="515"/>
      <c r="EZ37" s="536"/>
      <c r="FA37" s="359"/>
      <c r="FB37" s="514"/>
      <c r="FC37" s="515"/>
      <c r="FD37" s="515"/>
      <c r="FE37" s="536"/>
      <c r="FF37" s="359"/>
      <c r="FG37" s="514"/>
      <c r="FH37" s="515"/>
      <c r="FI37" s="515"/>
      <c r="FJ37" s="536"/>
      <c r="FK37" s="359"/>
      <c r="FL37" s="514"/>
      <c r="FM37" s="515"/>
      <c r="FN37" s="515"/>
      <c r="FO37" s="515"/>
      <c r="FP37" s="359"/>
      <c r="FQ37" s="514"/>
      <c r="FR37" s="515"/>
      <c r="FS37" s="515"/>
      <c r="FT37" s="515"/>
      <c r="FU37" s="359"/>
      <c r="FV37" s="514"/>
      <c r="FW37" s="515"/>
      <c r="FX37" s="515"/>
      <c r="FY37" s="515"/>
      <c r="FZ37" s="359"/>
      <c r="GA37" s="514"/>
      <c r="GB37" s="515"/>
      <c r="GC37" s="515"/>
      <c r="GD37" s="515"/>
      <c r="GE37" s="359"/>
      <c r="GF37" s="514"/>
      <c r="GG37" s="515"/>
      <c r="GH37" s="515"/>
      <c r="GI37" s="515"/>
      <c r="GJ37" s="359"/>
      <c r="GK37" s="514"/>
      <c r="GL37" s="515"/>
      <c r="GM37" s="515"/>
      <c r="GN37" s="515"/>
      <c r="GO37" s="359"/>
      <c r="GP37" s="514"/>
      <c r="GQ37" s="515"/>
      <c r="GR37" s="515"/>
      <c r="GS37" s="515"/>
      <c r="GT37" s="359"/>
      <c r="GU37" s="514"/>
      <c r="GV37" s="515"/>
      <c r="GW37" s="515"/>
      <c r="GX37" s="515"/>
      <c r="GY37" s="359"/>
      <c r="GZ37" s="514"/>
      <c r="HA37" s="515"/>
      <c r="HB37" s="515"/>
      <c r="HC37" s="515"/>
      <c r="HD37" s="359"/>
      <c r="HE37" s="514"/>
      <c r="HF37" s="515"/>
      <c r="HG37" s="515"/>
      <c r="HH37" s="515"/>
      <c r="HI37" s="359"/>
      <c r="HJ37" s="514"/>
      <c r="HK37" s="515"/>
      <c r="HL37" s="515"/>
      <c r="HM37" s="515"/>
      <c r="HN37" s="359"/>
      <c r="HO37" s="514"/>
      <c r="HP37" s="515"/>
      <c r="HQ37" s="515"/>
      <c r="HR37" s="515"/>
      <c r="HS37" s="359"/>
      <c r="HT37" s="514"/>
      <c r="HU37" s="515"/>
      <c r="HV37" s="515"/>
      <c r="HW37" s="515"/>
      <c r="HX37" s="359"/>
      <c r="HY37" s="514"/>
      <c r="HZ37" s="515"/>
      <c r="IA37" s="515"/>
      <c r="IB37" s="515"/>
      <c r="IC37" s="359"/>
      <c r="ID37" s="514"/>
      <c r="IE37" s="515"/>
      <c r="IF37" s="515"/>
      <c r="IG37" s="515"/>
      <c r="IH37" s="359"/>
      <c r="II37" s="514"/>
      <c r="IJ37" s="515"/>
      <c r="IK37" s="515"/>
      <c r="IL37" s="515"/>
      <c r="IM37" s="359"/>
      <c r="IN37" s="514"/>
      <c r="IO37" s="515"/>
      <c r="IP37" s="515"/>
      <c r="IQ37" s="515"/>
    </row>
    <row r="38" spans="1:251" s="387" customFormat="1">
      <c r="B38" s="529"/>
      <c r="C38" s="530"/>
      <c r="D38" s="529"/>
      <c r="E38" s="529"/>
      <c r="F38" s="530"/>
      <c r="G38" s="529"/>
      <c r="H38" s="529"/>
      <c r="I38" s="531"/>
      <c r="J38" s="532"/>
      <c r="K38" s="533"/>
      <c r="L38" s="533"/>
      <c r="M38" s="534"/>
      <c r="N38" s="535"/>
      <c r="O38" s="535"/>
      <c r="P38" s="515"/>
      <c r="Q38" s="359"/>
      <c r="R38" s="514"/>
      <c r="S38" s="515"/>
      <c r="T38" s="515"/>
      <c r="U38" s="529"/>
      <c r="V38" s="359"/>
      <c r="W38" s="514"/>
      <c r="X38" s="515"/>
      <c r="Y38" s="515"/>
      <c r="Z38" s="529"/>
      <c r="AA38" s="359"/>
      <c r="AB38" s="514"/>
      <c r="AC38" s="515"/>
      <c r="AD38" s="515"/>
      <c r="AE38" s="536"/>
      <c r="AF38" s="359"/>
      <c r="AG38" s="514"/>
      <c r="AH38" s="515"/>
      <c r="AI38" s="515"/>
      <c r="AJ38" s="536"/>
      <c r="AK38" s="359"/>
      <c r="AL38" s="514"/>
      <c r="AM38" s="515"/>
      <c r="AN38" s="515"/>
      <c r="AO38" s="529"/>
      <c r="AP38" s="359"/>
      <c r="AQ38" s="514"/>
      <c r="AR38" s="515"/>
      <c r="AS38" s="515"/>
      <c r="AT38" s="529"/>
      <c r="AU38" s="359"/>
      <c r="AV38" s="514"/>
      <c r="AW38" s="515"/>
      <c r="AX38" s="529"/>
      <c r="AY38" s="529"/>
      <c r="AZ38" s="359"/>
      <c r="BA38" s="514"/>
      <c r="BB38" s="515"/>
      <c r="BC38" s="529"/>
      <c r="BD38" s="529"/>
      <c r="BE38" s="359"/>
      <c r="BF38" s="514"/>
      <c r="BG38" s="515"/>
      <c r="BH38" s="529"/>
      <c r="BI38" s="529"/>
      <c r="BJ38" s="359"/>
      <c r="BK38" s="514"/>
      <c r="BL38" s="515"/>
      <c r="BM38" s="529"/>
      <c r="BN38" s="529"/>
      <c r="BO38" s="359"/>
      <c r="BP38" s="514"/>
      <c r="BQ38" s="515"/>
      <c r="BR38" s="515"/>
      <c r="BS38" s="529"/>
      <c r="BT38" s="359"/>
      <c r="BU38" s="514"/>
      <c r="BV38" s="515"/>
      <c r="BW38" s="515"/>
      <c r="BX38" s="536"/>
      <c r="BY38" s="359"/>
      <c r="BZ38" s="514"/>
      <c r="CA38" s="515"/>
      <c r="CB38" s="515"/>
      <c r="CC38" s="536"/>
      <c r="CD38" s="359"/>
      <c r="CE38" s="514"/>
      <c r="CF38" s="515"/>
      <c r="CG38" s="515"/>
      <c r="CH38" s="536"/>
      <c r="CI38" s="359"/>
      <c r="CJ38" s="514"/>
      <c r="CK38" s="515"/>
      <c r="CL38" s="515"/>
      <c r="CM38" s="536"/>
      <c r="CN38" s="359"/>
      <c r="CO38" s="514"/>
      <c r="CP38" s="515"/>
      <c r="CQ38" s="515"/>
      <c r="CR38" s="536"/>
      <c r="CS38" s="359"/>
      <c r="CT38" s="514"/>
      <c r="CU38" s="515"/>
      <c r="CV38" s="515"/>
      <c r="CW38" s="536"/>
      <c r="CX38" s="359"/>
      <c r="CY38" s="514"/>
      <c r="CZ38" s="515"/>
      <c r="DA38" s="515"/>
      <c r="DB38" s="536"/>
      <c r="DC38" s="359"/>
      <c r="DD38" s="514"/>
      <c r="DE38" s="515"/>
      <c r="DF38" s="515"/>
      <c r="DG38" s="536"/>
      <c r="DH38" s="359"/>
      <c r="DI38" s="514"/>
      <c r="DJ38" s="515"/>
      <c r="DK38" s="515"/>
      <c r="DL38" s="536"/>
      <c r="DM38" s="359"/>
      <c r="DN38" s="514"/>
      <c r="DO38" s="515"/>
      <c r="DP38" s="515"/>
      <c r="DQ38" s="536"/>
      <c r="DR38" s="359"/>
      <c r="DS38" s="514"/>
      <c r="DT38" s="515"/>
      <c r="DU38" s="515"/>
      <c r="DV38" s="536"/>
      <c r="DW38" s="359"/>
      <c r="DX38" s="514"/>
      <c r="DY38" s="515"/>
      <c r="DZ38" s="515"/>
      <c r="EA38" s="536"/>
      <c r="EB38" s="359"/>
      <c r="EC38" s="514"/>
      <c r="ED38" s="515"/>
      <c r="EE38" s="515"/>
      <c r="EF38" s="536"/>
      <c r="EG38" s="359"/>
      <c r="EH38" s="514"/>
      <c r="EI38" s="515"/>
      <c r="EJ38" s="515"/>
      <c r="EK38" s="536"/>
      <c r="EL38" s="359"/>
      <c r="EM38" s="514"/>
      <c r="EN38" s="515"/>
      <c r="EO38" s="515"/>
      <c r="EP38" s="536"/>
      <c r="EQ38" s="359"/>
      <c r="ER38" s="514"/>
      <c r="ES38" s="515"/>
      <c r="ET38" s="515"/>
      <c r="EU38" s="536"/>
      <c r="EV38" s="359"/>
      <c r="EW38" s="514"/>
      <c r="EX38" s="515"/>
      <c r="EY38" s="515"/>
      <c r="EZ38" s="536"/>
      <c r="FA38" s="359"/>
      <c r="FB38" s="514"/>
      <c r="FC38" s="515"/>
      <c r="FD38" s="515"/>
      <c r="FE38" s="536"/>
      <c r="FF38" s="359"/>
      <c r="FG38" s="514"/>
      <c r="FH38" s="515"/>
      <c r="FI38" s="515"/>
      <c r="FJ38" s="536"/>
      <c r="FK38" s="359"/>
      <c r="FL38" s="514"/>
      <c r="FM38" s="515"/>
      <c r="FN38" s="515"/>
      <c r="FO38" s="515"/>
      <c r="FP38" s="359"/>
      <c r="FQ38" s="514"/>
      <c r="FR38" s="515"/>
      <c r="FS38" s="515"/>
      <c r="FT38" s="515"/>
      <c r="FU38" s="359"/>
      <c r="FV38" s="514"/>
      <c r="FW38" s="515"/>
      <c r="FX38" s="515"/>
      <c r="FY38" s="515"/>
      <c r="FZ38" s="359"/>
      <c r="GA38" s="514"/>
      <c r="GB38" s="515"/>
      <c r="GC38" s="515"/>
      <c r="GD38" s="515"/>
      <c r="GE38" s="359"/>
      <c r="GF38" s="514"/>
      <c r="GG38" s="515"/>
      <c r="GH38" s="515"/>
      <c r="GI38" s="515"/>
      <c r="GJ38" s="359"/>
      <c r="GK38" s="514"/>
      <c r="GL38" s="515"/>
      <c r="GM38" s="515"/>
      <c r="GN38" s="515"/>
      <c r="GO38" s="359"/>
      <c r="GP38" s="514"/>
      <c r="GQ38" s="515"/>
      <c r="GR38" s="515"/>
      <c r="GS38" s="515"/>
      <c r="GT38" s="359"/>
      <c r="GU38" s="514"/>
      <c r="GV38" s="515"/>
      <c r="GW38" s="515"/>
      <c r="GX38" s="515"/>
      <c r="GY38" s="359"/>
      <c r="GZ38" s="514"/>
      <c r="HA38" s="515"/>
      <c r="HB38" s="515"/>
      <c r="HC38" s="515"/>
      <c r="HD38" s="359"/>
      <c r="HE38" s="514"/>
      <c r="HF38" s="515"/>
      <c r="HG38" s="515"/>
      <c r="HH38" s="515"/>
      <c r="HI38" s="359"/>
      <c r="HJ38" s="514"/>
      <c r="HK38" s="515"/>
      <c r="HL38" s="515"/>
      <c r="HM38" s="515"/>
      <c r="HN38" s="359"/>
      <c r="HO38" s="514"/>
      <c r="HP38" s="515"/>
      <c r="HQ38" s="515"/>
      <c r="HR38" s="515"/>
      <c r="HS38" s="359"/>
      <c r="HT38" s="514"/>
      <c r="HU38" s="515"/>
      <c r="HV38" s="515"/>
      <c r="HW38" s="515"/>
      <c r="HX38" s="359"/>
      <c r="HY38" s="514"/>
      <c r="HZ38" s="515"/>
      <c r="IA38" s="515"/>
      <c r="IB38" s="515"/>
      <c r="IC38" s="359"/>
      <c r="ID38" s="514"/>
      <c r="IE38" s="515"/>
      <c r="IF38" s="515"/>
      <c r="IG38" s="515"/>
      <c r="IH38" s="359"/>
      <c r="II38" s="514"/>
      <c r="IJ38" s="515"/>
      <c r="IK38" s="515"/>
      <c r="IL38" s="515"/>
      <c r="IM38" s="359"/>
      <c r="IN38" s="514"/>
      <c r="IO38" s="515"/>
      <c r="IP38" s="515"/>
      <c r="IQ38" s="515"/>
    </row>
    <row r="39" spans="1:251" s="387" customFormat="1">
      <c r="B39" s="529"/>
      <c r="C39" s="530"/>
      <c r="D39" s="529"/>
      <c r="E39" s="529"/>
      <c r="F39" s="530"/>
      <c r="G39" s="529"/>
      <c r="H39" s="529"/>
      <c r="I39" s="531"/>
      <c r="J39" s="532"/>
      <c r="K39" s="533"/>
      <c r="L39" s="533"/>
      <c r="M39" s="534"/>
      <c r="N39" s="535"/>
      <c r="O39" s="535"/>
      <c r="P39" s="515"/>
      <c r="Q39" s="359"/>
      <c r="R39" s="514"/>
      <c r="S39" s="515"/>
      <c r="T39" s="515"/>
      <c r="U39" s="529"/>
      <c r="V39" s="359"/>
      <c r="W39" s="514"/>
      <c r="X39" s="515"/>
      <c r="Y39" s="515"/>
      <c r="Z39" s="529"/>
      <c r="AA39" s="359"/>
      <c r="AB39" s="514"/>
      <c r="AC39" s="515"/>
      <c r="AD39" s="515"/>
      <c r="AE39" s="536"/>
      <c r="AF39" s="359"/>
      <c r="AG39" s="514"/>
      <c r="AH39" s="515"/>
      <c r="AI39" s="515"/>
      <c r="AJ39" s="536"/>
      <c r="AK39" s="359"/>
      <c r="AL39" s="514"/>
      <c r="AM39" s="515"/>
      <c r="AN39" s="515"/>
      <c r="AO39" s="529"/>
      <c r="AP39" s="359"/>
      <c r="AQ39" s="514"/>
      <c r="AR39" s="515"/>
      <c r="AS39" s="515"/>
      <c r="AT39" s="529"/>
      <c r="AU39" s="359"/>
      <c r="AV39" s="514"/>
      <c r="AW39" s="515"/>
      <c r="AX39" s="529"/>
      <c r="AY39" s="529"/>
      <c r="AZ39" s="359"/>
      <c r="BA39" s="514"/>
      <c r="BB39" s="515"/>
      <c r="BC39" s="529"/>
      <c r="BD39" s="529"/>
      <c r="BE39" s="359"/>
      <c r="BF39" s="514"/>
      <c r="BG39" s="515"/>
      <c r="BH39" s="529"/>
      <c r="BI39" s="529"/>
      <c r="BJ39" s="359"/>
      <c r="BK39" s="514"/>
      <c r="BL39" s="515"/>
      <c r="BM39" s="529"/>
      <c r="BN39" s="529"/>
      <c r="BO39" s="359"/>
      <c r="BP39" s="514"/>
      <c r="BQ39" s="515"/>
      <c r="BR39" s="515"/>
      <c r="BS39" s="529"/>
      <c r="BT39" s="359"/>
      <c r="BU39" s="514"/>
      <c r="BV39" s="515"/>
      <c r="BW39" s="515"/>
      <c r="BX39" s="536"/>
      <c r="BY39" s="359"/>
      <c r="BZ39" s="514"/>
      <c r="CA39" s="515"/>
      <c r="CB39" s="515"/>
      <c r="CC39" s="536"/>
      <c r="CD39" s="359"/>
      <c r="CE39" s="514"/>
      <c r="CF39" s="515"/>
      <c r="CG39" s="515"/>
      <c r="CH39" s="536"/>
      <c r="CI39" s="359"/>
      <c r="CJ39" s="514"/>
      <c r="CK39" s="515"/>
      <c r="CL39" s="515"/>
      <c r="CM39" s="536"/>
      <c r="CN39" s="359"/>
      <c r="CO39" s="514"/>
      <c r="CP39" s="515"/>
      <c r="CQ39" s="515"/>
      <c r="CR39" s="536"/>
      <c r="CS39" s="359"/>
      <c r="CT39" s="514"/>
      <c r="CU39" s="515"/>
      <c r="CV39" s="515"/>
      <c r="CW39" s="536"/>
      <c r="CX39" s="359"/>
      <c r="CY39" s="514"/>
      <c r="CZ39" s="515"/>
      <c r="DA39" s="515"/>
      <c r="DB39" s="536"/>
      <c r="DC39" s="359"/>
      <c r="DD39" s="514"/>
      <c r="DE39" s="515"/>
      <c r="DF39" s="515"/>
      <c r="DG39" s="536"/>
      <c r="DH39" s="359"/>
      <c r="DI39" s="514"/>
      <c r="DJ39" s="515"/>
      <c r="DK39" s="515"/>
      <c r="DL39" s="536"/>
      <c r="DM39" s="359"/>
      <c r="DN39" s="514"/>
      <c r="DO39" s="515"/>
      <c r="DP39" s="515"/>
      <c r="DQ39" s="536"/>
      <c r="DR39" s="359"/>
      <c r="DS39" s="514"/>
      <c r="DT39" s="515"/>
      <c r="DU39" s="515"/>
      <c r="DV39" s="536"/>
      <c r="DW39" s="359"/>
      <c r="DX39" s="514"/>
      <c r="DY39" s="515"/>
      <c r="DZ39" s="515"/>
      <c r="EA39" s="536"/>
      <c r="EB39" s="359"/>
      <c r="EC39" s="514"/>
      <c r="ED39" s="515"/>
      <c r="EE39" s="515"/>
      <c r="EF39" s="536"/>
      <c r="EG39" s="359"/>
      <c r="EH39" s="514"/>
      <c r="EI39" s="515"/>
      <c r="EJ39" s="515"/>
      <c r="EK39" s="536"/>
      <c r="EL39" s="359"/>
      <c r="EM39" s="514"/>
      <c r="EN39" s="515"/>
      <c r="EO39" s="515"/>
      <c r="EP39" s="536"/>
      <c r="EQ39" s="359"/>
      <c r="ER39" s="514"/>
      <c r="ES39" s="515"/>
      <c r="ET39" s="515"/>
      <c r="EU39" s="536"/>
      <c r="EV39" s="359"/>
      <c r="EW39" s="514"/>
      <c r="EX39" s="515"/>
      <c r="EY39" s="515"/>
      <c r="EZ39" s="536"/>
      <c r="FA39" s="359"/>
      <c r="FB39" s="514"/>
      <c r="FC39" s="515"/>
      <c r="FD39" s="515"/>
      <c r="FE39" s="536"/>
      <c r="FF39" s="359"/>
      <c r="FG39" s="514"/>
      <c r="FH39" s="515"/>
      <c r="FI39" s="515"/>
      <c r="FJ39" s="536"/>
      <c r="FK39" s="359"/>
      <c r="FL39" s="514"/>
      <c r="FM39" s="515"/>
      <c r="FN39" s="515"/>
      <c r="FO39" s="515"/>
      <c r="FP39" s="359"/>
      <c r="FQ39" s="514"/>
      <c r="FR39" s="515"/>
      <c r="FS39" s="515"/>
      <c r="FT39" s="515"/>
      <c r="FU39" s="359"/>
      <c r="FV39" s="514"/>
      <c r="FW39" s="515"/>
      <c r="FX39" s="515"/>
      <c r="FY39" s="515"/>
      <c r="FZ39" s="359"/>
      <c r="GA39" s="514"/>
      <c r="GB39" s="515"/>
      <c r="GC39" s="515"/>
      <c r="GD39" s="515"/>
      <c r="GE39" s="359"/>
      <c r="GF39" s="514"/>
      <c r="GG39" s="515"/>
      <c r="GH39" s="515"/>
      <c r="GI39" s="515"/>
      <c r="GJ39" s="359"/>
      <c r="GK39" s="514"/>
      <c r="GL39" s="515"/>
      <c r="GM39" s="515"/>
      <c r="GN39" s="515"/>
      <c r="GO39" s="359"/>
      <c r="GP39" s="514"/>
      <c r="GQ39" s="515"/>
      <c r="GR39" s="515"/>
      <c r="GS39" s="515"/>
      <c r="GT39" s="359"/>
      <c r="GU39" s="514"/>
      <c r="GV39" s="515"/>
      <c r="GW39" s="515"/>
      <c r="GX39" s="515"/>
      <c r="GY39" s="359"/>
      <c r="GZ39" s="514"/>
      <c r="HA39" s="515"/>
      <c r="HB39" s="515"/>
      <c r="HC39" s="515"/>
      <c r="HD39" s="359"/>
      <c r="HE39" s="514"/>
      <c r="HF39" s="515"/>
      <c r="HG39" s="515"/>
      <c r="HH39" s="515"/>
      <c r="HI39" s="359"/>
      <c r="HJ39" s="514"/>
      <c r="HK39" s="515"/>
      <c r="HL39" s="515"/>
      <c r="HM39" s="515"/>
      <c r="HN39" s="359"/>
      <c r="HO39" s="514"/>
      <c r="HP39" s="515"/>
      <c r="HQ39" s="515"/>
      <c r="HR39" s="515"/>
      <c r="HS39" s="359"/>
      <c r="HT39" s="514"/>
      <c r="HU39" s="515"/>
      <c r="HV39" s="515"/>
      <c r="HW39" s="515"/>
      <c r="HX39" s="359"/>
      <c r="HY39" s="514"/>
      <c r="HZ39" s="515"/>
      <c r="IA39" s="515"/>
      <c r="IB39" s="515"/>
      <c r="IC39" s="359"/>
      <c r="ID39" s="514"/>
      <c r="IE39" s="515"/>
      <c r="IF39" s="515"/>
      <c r="IG39" s="515"/>
      <c r="IH39" s="359"/>
      <c r="II39" s="514"/>
      <c r="IJ39" s="515"/>
      <c r="IK39" s="515"/>
      <c r="IL39" s="515"/>
      <c r="IM39" s="359"/>
      <c r="IN39" s="514"/>
      <c r="IO39" s="515"/>
      <c r="IP39" s="515"/>
      <c r="IQ39" s="515"/>
    </row>
    <row r="40" spans="1:251" s="497" customFormat="1" ht="15" customHeight="1">
      <c r="A40" s="387"/>
      <c r="B40" s="387"/>
      <c r="C40" s="489"/>
      <c r="D40" s="489"/>
      <c r="E40" s="489"/>
      <c r="F40" s="387"/>
      <c r="G40" s="387"/>
      <c r="H40" s="387"/>
      <c r="I40" s="490"/>
      <c r="J40" s="491"/>
      <c r="K40" s="492"/>
      <c r="L40" s="492"/>
      <c r="M40" s="491"/>
      <c r="N40" s="491"/>
      <c r="O40" s="491"/>
      <c r="P40" s="493" t="s">
        <v>281</v>
      </c>
      <c r="Q40" s="494"/>
      <c r="R40" s="495">
        <f ca="1">SUMIF($C20:$C39,"D",R20:R39)</f>
        <v>10.9</v>
      </c>
      <c r="S40" s="496"/>
      <c r="V40" s="496"/>
      <c r="W40" s="495">
        <f ca="1">SUMIF($C20:$C39,"D",W20:W39)</f>
        <v>7.8999999999999995</v>
      </c>
      <c r="X40" s="496"/>
      <c r="AA40" s="496"/>
      <c r="AB40" s="495">
        <f ca="1">SUMIF($C20:$C39,"D",AB20:AB39)</f>
        <v>0</v>
      </c>
      <c r="AC40" s="496"/>
      <c r="AF40" s="496"/>
      <c r="AG40" s="495">
        <f ca="1">SUMIF($C20:$C39,"D",AG20:AG39)</f>
        <v>0</v>
      </c>
      <c r="AH40" s="496"/>
      <c r="AK40" s="496"/>
      <c r="AL40" s="495">
        <f ca="1">SUMIF($C20:$C39,"D",AL20:AL39)</f>
        <v>0</v>
      </c>
      <c r="AM40" s="496"/>
      <c r="AP40" s="496"/>
      <c r="AQ40" s="495">
        <f ca="1">SUMIF($C20:$C39,"D",AQ20:AQ39)</f>
        <v>0</v>
      </c>
      <c r="AR40" s="496"/>
      <c r="AU40" s="496"/>
      <c r="AV40" s="495">
        <f ca="1">SUMIF($C20:$C39,"D",AV20:AV39)</f>
        <v>0</v>
      </c>
      <c r="AW40" s="496"/>
      <c r="AX40" s="496"/>
      <c r="AY40" s="496"/>
      <c r="AZ40" s="496"/>
      <c r="BA40" s="495">
        <f ca="1">SUMIF($C20:$C39,"D",BA20:BA39)</f>
        <v>0</v>
      </c>
      <c r="BB40" s="496"/>
      <c r="BC40" s="496"/>
      <c r="BD40" s="496"/>
      <c r="BE40" s="496"/>
      <c r="BF40" s="495">
        <f ca="1">SUMIF($C20:$C39,"D",BF20:BF39)</f>
        <v>0</v>
      </c>
      <c r="BG40" s="496"/>
      <c r="BH40" s="496"/>
      <c r="BI40" s="496"/>
      <c r="BJ40" s="496"/>
      <c r="BK40" s="495">
        <f ca="1">SUMIF($C20:$C39,"D",BK20:BK39)</f>
        <v>0</v>
      </c>
      <c r="BL40" s="496"/>
      <c r="BM40" s="496"/>
      <c r="BN40" s="496"/>
      <c r="BO40" s="496"/>
      <c r="BP40" s="495">
        <f ca="1">SUMIF($C20:$C39,"D",BP20:BP39)</f>
        <v>0</v>
      </c>
      <c r="BQ40" s="496"/>
      <c r="BR40" s="496"/>
      <c r="BS40" s="496"/>
      <c r="BT40" s="496"/>
      <c r="BU40" s="495">
        <f ca="1">SUMIF($C20:$C39,"D",BU20:BU39)</f>
        <v>0</v>
      </c>
      <c r="BV40" s="496"/>
      <c r="BW40" s="496"/>
      <c r="BX40" s="496"/>
      <c r="BY40" s="496"/>
      <c r="BZ40" s="495">
        <f ca="1">SUMIF($C20:$C39,"D",BZ20:BZ39)</f>
        <v>0</v>
      </c>
      <c r="CA40" s="496"/>
      <c r="CB40" s="496"/>
      <c r="CC40" s="496"/>
      <c r="CD40" s="496"/>
      <c r="CE40" s="495">
        <f ca="1">SUMIF($C20:$C39,"D",CE20:CE39)</f>
        <v>0</v>
      </c>
      <c r="CF40" s="496"/>
      <c r="CG40" s="496"/>
      <c r="CH40" s="496"/>
      <c r="CI40" s="496"/>
      <c r="CJ40" s="495">
        <f ca="1">SUMIF($C20:$C39,"D",CJ20:CJ39)</f>
        <v>0</v>
      </c>
      <c r="CK40" s="496"/>
      <c r="CL40" s="496"/>
      <c r="CM40" s="496"/>
      <c r="CN40" s="496"/>
      <c r="CO40" s="495">
        <f ca="1">SUMIF($C20:$C39,"D",CO20:CO39)</f>
        <v>0</v>
      </c>
      <c r="CP40" s="496"/>
      <c r="CQ40" s="496"/>
      <c r="CR40" s="496"/>
      <c r="CS40" s="496"/>
      <c r="CT40" s="495">
        <f ca="1">SUMIF($C20:$C39,"D",CT20:CT39)</f>
        <v>0</v>
      </c>
      <c r="CU40" s="496"/>
      <c r="CV40" s="496"/>
      <c r="CW40" s="496"/>
      <c r="CX40" s="496"/>
      <c r="CY40" s="495">
        <f ca="1">SUMIF($C20:$C39,"D",CY20:CY39)</f>
        <v>0</v>
      </c>
      <c r="CZ40" s="496"/>
      <c r="DA40" s="496"/>
      <c r="DB40" s="496"/>
      <c r="DC40" s="496"/>
      <c r="DD40" s="495">
        <f ca="1">SUMIF($C20:$C39,"D",DD20:DD39)</f>
        <v>0</v>
      </c>
      <c r="DE40" s="496"/>
      <c r="DF40" s="496"/>
      <c r="DG40" s="496"/>
      <c r="DH40" s="496"/>
      <c r="DI40" s="495">
        <f ca="1">SUMIF($C20:$C39,"D",DI20:DI39)</f>
        <v>0</v>
      </c>
      <c r="DJ40" s="496"/>
      <c r="DK40" s="496"/>
      <c r="DL40" s="496"/>
      <c r="DM40" s="496"/>
      <c r="DN40" s="495">
        <f ca="1">SUMIF($C20:$C39,"D",DN20:DN39)</f>
        <v>0</v>
      </c>
      <c r="DO40" s="496"/>
      <c r="DP40" s="496"/>
      <c r="DQ40" s="496"/>
      <c r="DR40" s="496"/>
      <c r="DS40" s="495">
        <f ca="1">SUMIF($C20:$C39,"D",DS20:DS39)</f>
        <v>0</v>
      </c>
      <c r="DT40" s="496"/>
      <c r="DU40" s="496"/>
      <c r="DV40" s="496"/>
      <c r="DW40" s="496"/>
      <c r="DX40" s="495">
        <f ca="1">SUMIF($C20:$C39,"D",DX20:DX39)</f>
        <v>0</v>
      </c>
      <c r="DY40" s="496"/>
      <c r="DZ40" s="496"/>
      <c r="EA40" s="496"/>
      <c r="EB40" s="496"/>
      <c r="EC40" s="495">
        <f ca="1">SUMIF($C20:$C39,"D",EC20:EC39)</f>
        <v>0</v>
      </c>
      <c r="ED40" s="496"/>
      <c r="EE40" s="496"/>
      <c r="EF40" s="496"/>
      <c r="EG40" s="496"/>
      <c r="EH40" s="495">
        <f ca="1">SUMIF($C20:$C39,"D",EH20:EH39)</f>
        <v>0</v>
      </c>
      <c r="EI40" s="496"/>
      <c r="EJ40" s="496"/>
      <c r="EK40" s="496"/>
      <c r="EL40" s="496"/>
      <c r="EM40" s="495">
        <f ca="1">SUMIF($C20:$C39,"D",EM20:EM39)</f>
        <v>0</v>
      </c>
      <c r="EN40" s="496"/>
      <c r="EO40" s="496"/>
      <c r="EP40" s="496"/>
      <c r="EQ40" s="496"/>
      <c r="ER40" s="495">
        <f ca="1">SUMIF($C20:$C39,"D",ER20:ER39)</f>
        <v>0</v>
      </c>
      <c r="ES40" s="496"/>
      <c r="ET40" s="496"/>
      <c r="EU40" s="496"/>
      <c r="EV40" s="496"/>
      <c r="EW40" s="495">
        <f ca="1">SUMIF($C20:$C39,"D",EW20:EW39)</f>
        <v>0</v>
      </c>
      <c r="EX40" s="496"/>
      <c r="EY40" s="496"/>
      <c r="EZ40" s="496"/>
      <c r="FA40" s="496"/>
      <c r="FB40" s="495">
        <f ca="1">SUMIF($C20:$C39,"D",FB20:FB39)</f>
        <v>0</v>
      </c>
      <c r="FC40" s="496"/>
      <c r="FD40" s="496"/>
      <c r="FE40" s="496"/>
      <c r="FF40" s="496"/>
      <c r="FG40" s="495">
        <f ca="1">SUMIF($C20:$C39,"D",FG20:FG39)</f>
        <v>0</v>
      </c>
      <c r="FH40" s="496"/>
      <c r="FI40" s="496"/>
      <c r="FJ40" s="496"/>
      <c r="FK40" s="496"/>
      <c r="FL40" s="495">
        <f ca="1">SUMIF($C20:$C39,"D",FL20:FL39)</f>
        <v>0</v>
      </c>
      <c r="FM40" s="496"/>
      <c r="FN40" s="496"/>
      <c r="FO40" s="496"/>
      <c r="FP40" s="496"/>
      <c r="FQ40" s="495">
        <f ca="1">SUMIF($C20:$C39,"D",FQ20:FQ39)</f>
        <v>0</v>
      </c>
      <c r="FR40" s="496"/>
      <c r="FS40" s="496"/>
      <c r="FT40" s="496"/>
      <c r="FU40" s="496"/>
      <c r="FV40" s="495">
        <f ca="1">SUMIF($C20:$C39,"D",FV20:FV39)</f>
        <v>0</v>
      </c>
      <c r="FW40" s="496"/>
      <c r="FX40" s="496"/>
      <c r="FY40" s="496"/>
      <c r="FZ40" s="496"/>
      <c r="GA40" s="495">
        <f ca="1">SUMIF($C20:$C39,"D",GA20:GA39)</f>
        <v>0</v>
      </c>
      <c r="GB40" s="496"/>
      <c r="GC40" s="496"/>
      <c r="GD40" s="496"/>
      <c r="GE40" s="496"/>
      <c r="GF40" s="495">
        <f ca="1">SUMIF($C20:$C39,"D",GF20:GF39)</f>
        <v>0</v>
      </c>
      <c r="GG40" s="496"/>
      <c r="GH40" s="496"/>
      <c r="GI40" s="496"/>
      <c r="GJ40" s="496"/>
      <c r="GK40" s="495">
        <f ca="1">SUMIF($C20:$C39,"D",GK20:GK39)</f>
        <v>0</v>
      </c>
      <c r="GL40" s="496"/>
      <c r="GM40" s="496"/>
      <c r="GN40" s="496"/>
      <c r="GO40" s="496"/>
      <c r="GP40" s="495">
        <f ca="1">SUMIF($C20:$C39,"D",GP20:GP39)</f>
        <v>0</v>
      </c>
      <c r="GQ40" s="496"/>
      <c r="GR40" s="496"/>
      <c r="GS40" s="496"/>
      <c r="GT40" s="496"/>
      <c r="GU40" s="495">
        <f ca="1">SUMIF($C20:$C39,"D",GU20:GU39)</f>
        <v>0</v>
      </c>
      <c r="GV40" s="496"/>
      <c r="GW40" s="496"/>
      <c r="GX40" s="496"/>
      <c r="GY40" s="496"/>
      <c r="GZ40" s="495">
        <f ca="1">SUMIF($C20:$C39,"D",GZ20:GZ39)</f>
        <v>0</v>
      </c>
      <c r="HA40" s="496"/>
      <c r="HB40" s="496"/>
      <c r="HC40" s="496"/>
      <c r="HD40" s="496"/>
      <c r="HE40" s="495">
        <f ca="1">SUMIF($C20:$C39,"D",HE20:HE39)</f>
        <v>0</v>
      </c>
      <c r="HF40" s="496"/>
      <c r="HG40" s="496"/>
      <c r="HH40" s="496"/>
      <c r="HI40" s="496"/>
      <c r="HJ40" s="495">
        <f ca="1">SUMIF($C20:$C39,"D",HJ20:HJ39)</f>
        <v>0</v>
      </c>
      <c r="HK40" s="496"/>
      <c r="HL40" s="496"/>
      <c r="HM40" s="496"/>
      <c r="HN40" s="496"/>
      <c r="HO40" s="495">
        <f ca="1">SUMIF($C20:$C39,"D",HO20:HO39)</f>
        <v>0</v>
      </c>
      <c r="HP40" s="496"/>
      <c r="HQ40" s="496"/>
      <c r="HR40" s="496"/>
      <c r="HS40" s="496"/>
      <c r="HT40" s="495">
        <f ca="1">SUMIF($C20:$C39,"D",HT20:HT39)</f>
        <v>0</v>
      </c>
      <c r="HU40" s="496"/>
      <c r="HV40" s="496"/>
      <c r="HW40" s="496"/>
      <c r="HX40" s="496"/>
      <c r="HY40" s="495">
        <f ca="1">SUMIF($C20:$C39,"D",HY20:HY39)</f>
        <v>0</v>
      </c>
      <c r="HZ40" s="496"/>
      <c r="IA40" s="496"/>
      <c r="IB40" s="496"/>
      <c r="IC40" s="496"/>
      <c r="ID40" s="495">
        <f ca="1">SUMIF($C20:$C39,"D",ID20:ID39)</f>
        <v>0</v>
      </c>
      <c r="IE40" s="496"/>
      <c r="IF40" s="496"/>
      <c r="IG40" s="496"/>
      <c r="IH40" s="496"/>
      <c r="II40" s="495">
        <f ca="1">SUMIF($C20:$C39,"D",II20:II39)</f>
        <v>0</v>
      </c>
      <c r="IJ40" s="496"/>
      <c r="IK40" s="496"/>
      <c r="IL40" s="496"/>
      <c r="IM40" s="496"/>
      <c r="IN40" s="495">
        <f ca="1">SUMIF($C20:$C39,"D",IN20:IN39)</f>
        <v>0</v>
      </c>
      <c r="IO40" s="496"/>
      <c r="IP40" s="496"/>
      <c r="IQ40" s="496"/>
    </row>
    <row r="41" spans="1:251">
      <c r="I41" s="498"/>
      <c r="N41" s="499"/>
      <c r="O41" s="499"/>
      <c r="P41" s="500" t="s">
        <v>282</v>
      </c>
      <c r="Q41" s="501"/>
      <c r="R41" s="495">
        <f>SUMIF($C20:$C39,"E",R20:R39)</f>
        <v>0</v>
      </c>
      <c r="W41" s="495">
        <f>SUMIF($C20:$C39,"E",W20:W39)</f>
        <v>0</v>
      </c>
      <c r="AB41" s="495">
        <f>SUMIF($C20:$C39,"E",AB20:AB39)</f>
        <v>0</v>
      </c>
      <c r="AG41" s="495">
        <f>SUMIF($C20:$C39,"E",AG20:AG39)</f>
        <v>0</v>
      </c>
      <c r="AL41" s="495">
        <f>SUMIF($C20:$C39,"E",AL20:AL39)</f>
        <v>0</v>
      </c>
      <c r="AQ41" s="495">
        <f>SUMIF($C20:$C39,"E",AQ20:AQ39)</f>
        <v>0</v>
      </c>
      <c r="AV41" s="495">
        <f>SUMIF($C20:$C39,"E",AV20:AV39)</f>
        <v>0</v>
      </c>
      <c r="BA41" s="495">
        <f>SUMIF($C20:$C39,"E",BA20:BA39)</f>
        <v>0</v>
      </c>
      <c r="BF41" s="495">
        <f>SUMIF($C20:$C39,"E",BF20:BF39)</f>
        <v>0</v>
      </c>
      <c r="BK41" s="495">
        <f>SUMIF($C20:$C39,"E",BK20:BK39)</f>
        <v>0</v>
      </c>
      <c r="BP41" s="495">
        <f>SUMIF($C20:$C39,"E",BP20:BP39)</f>
        <v>0</v>
      </c>
      <c r="BU41" s="495">
        <f>SUMIF($C20:$C39,"E",BU20:BU39)</f>
        <v>0</v>
      </c>
      <c r="BZ41" s="495">
        <f>SUMIF($C20:$C39,"E",BZ20:BZ39)</f>
        <v>0</v>
      </c>
      <c r="CE41" s="495">
        <f>SUMIF($C20:$C39,"E",CE20:CE39)</f>
        <v>0</v>
      </c>
      <c r="CJ41" s="495">
        <f>SUMIF($C20:$C39,"E",CJ20:CJ39)</f>
        <v>0</v>
      </c>
      <c r="CO41" s="495">
        <f>SUMIF($C20:$C39,"E",CO20:CO39)</f>
        <v>0</v>
      </c>
      <c r="CT41" s="495">
        <f>SUMIF($C20:$C39,"E",CT20:CT39)</f>
        <v>0</v>
      </c>
      <c r="CY41" s="495">
        <f>SUMIF($C20:$C39,"E",CY20:CY39)</f>
        <v>0</v>
      </c>
      <c r="DD41" s="495">
        <f>SUMIF($C20:$C39,"E",DD20:DD39)</f>
        <v>0</v>
      </c>
      <c r="DI41" s="495">
        <f>SUMIF($C20:$C39,"E",DI20:DI39)</f>
        <v>0</v>
      </c>
      <c r="DN41" s="495">
        <f>SUMIF($C20:$C39,"E",DN20:DN39)</f>
        <v>0</v>
      </c>
      <c r="DS41" s="495">
        <f>SUMIF($C20:$C39,"E",DS20:DS39)</f>
        <v>0</v>
      </c>
      <c r="DX41" s="495">
        <f>SUMIF($C20:$C39,"E",DX20:DX39)</f>
        <v>0</v>
      </c>
      <c r="EC41" s="495">
        <f>SUMIF($C20:$C39,"E",EC20:EC39)</f>
        <v>0</v>
      </c>
      <c r="EH41" s="495">
        <f>SUMIF($C20:$C39,"E",EH20:EH39)</f>
        <v>0</v>
      </c>
      <c r="EM41" s="495">
        <f>SUMIF($C20:$C39,"E",EM20:EM39)</f>
        <v>0</v>
      </c>
      <c r="ER41" s="495">
        <f>SUMIF($C20:$C39,"E",ER20:ER39)</f>
        <v>0</v>
      </c>
      <c r="EW41" s="495">
        <f>SUMIF($C20:$C39,"E",EW20:EW39)</f>
        <v>0</v>
      </c>
      <c r="FB41" s="495">
        <f>SUMIF($C20:$C39,"E",FB20:FB39)</f>
        <v>0</v>
      </c>
      <c r="FG41" s="495">
        <f>SUMIF($C20:$C39,"E",FG20:FG39)</f>
        <v>0</v>
      </c>
      <c r="FL41" s="495">
        <f>SUMIF($C20:$C39,"E",FL20:FL39)</f>
        <v>0</v>
      </c>
      <c r="FQ41" s="495">
        <f>SUMIF($C20:$C39,"E",FQ20:FQ39)</f>
        <v>0</v>
      </c>
      <c r="FV41" s="495">
        <f>SUMIF($C20:$C39,"E",FV20:FV39)</f>
        <v>0</v>
      </c>
      <c r="GA41" s="495">
        <f>SUMIF($C20:$C39,"E",GA20:GA39)</f>
        <v>0</v>
      </c>
      <c r="GF41" s="495">
        <f>SUMIF($C20:$C39,"E",GF20:GF39)</f>
        <v>0</v>
      </c>
      <c r="GK41" s="495">
        <f>SUMIF($C20:$C39,"E",GK20:GK39)</f>
        <v>0</v>
      </c>
      <c r="GP41" s="495">
        <f>SUMIF($C20:$C39,"E",GP20:GP39)</f>
        <v>0</v>
      </c>
      <c r="GU41" s="495">
        <f>SUMIF($C20:$C39,"E",GU20:GU39)</f>
        <v>0</v>
      </c>
      <c r="GZ41" s="495">
        <f>SUMIF($C20:$C39,"E",GZ20:GZ39)</f>
        <v>0</v>
      </c>
      <c r="HE41" s="495">
        <f>SUMIF($C20:$C39,"E",HE20:HE39)</f>
        <v>0</v>
      </c>
      <c r="HJ41" s="495">
        <f>SUMIF($C20:$C39,"E",HJ20:HJ39)</f>
        <v>0</v>
      </c>
      <c r="HO41" s="495">
        <f>SUMIF($C20:$C39,"E",HO20:HO39)</f>
        <v>0</v>
      </c>
      <c r="HT41" s="495">
        <f>SUMIF($C20:$C39,"E",HT20:HT39)</f>
        <v>0</v>
      </c>
      <c r="HY41" s="495">
        <f>SUMIF($C20:$C39,"E",HY20:HY39)</f>
        <v>0</v>
      </c>
      <c r="ID41" s="495">
        <f>SUMIF($C20:$C39,"E",ID20:ID39)</f>
        <v>0</v>
      </c>
      <c r="II41" s="495">
        <f>SUMIF($C20:$C39,"E",II20:II39)</f>
        <v>0</v>
      </c>
      <c r="IN41" s="495">
        <f>SUMIF($C20:$C39,"E",IN20:IN39)</f>
        <v>0</v>
      </c>
    </row>
    <row r="42" spans="1:251">
      <c r="P42" s="500" t="s">
        <v>283</v>
      </c>
      <c r="Q42" s="501"/>
      <c r="R42" s="495">
        <f>SUMIF($C20:$C39,"M",R20:R39)</f>
        <v>0</v>
      </c>
      <c r="W42" s="495">
        <f>SUMIF($C20:$C39,"M",W20:W39)</f>
        <v>0</v>
      </c>
      <c r="AB42" s="495">
        <f>SUMIF($C20:$C39,"M",AB20:AB39)</f>
        <v>0</v>
      </c>
      <c r="AG42" s="495">
        <f>SUMIF($C20:$C39,"M",AG20:AG39)</f>
        <v>0</v>
      </c>
      <c r="AL42" s="495">
        <f>SUMIF($C20:$C39,"M",AL20:AL39)</f>
        <v>0</v>
      </c>
      <c r="AQ42" s="495">
        <f>SUMIF($C20:$C39,"M",AQ20:AQ39)</f>
        <v>0</v>
      </c>
      <c r="AV42" s="495">
        <f>SUMIF($C20:$C39,"M",AV20:AV39)</f>
        <v>0</v>
      </c>
      <c r="BA42" s="495">
        <f>SUMIF($C20:$C39,"M",BA20:BA39)</f>
        <v>0</v>
      </c>
      <c r="BF42" s="495">
        <f>SUMIF($C20:$C39,"M",BF20:BF39)</f>
        <v>0</v>
      </c>
      <c r="BK42" s="495">
        <f>SUMIF($C20:$C39,"M",BK20:BK39)</f>
        <v>0</v>
      </c>
      <c r="BP42" s="495">
        <f>SUMIF($C20:$C39,"M",BP20:BP39)</f>
        <v>0</v>
      </c>
      <c r="BU42" s="495">
        <f>SUMIF($C20:$C39,"M",BU20:BU39)</f>
        <v>0</v>
      </c>
      <c r="BZ42" s="495">
        <f>SUMIF($C20:$C39,"M",BZ20:BZ39)</f>
        <v>0</v>
      </c>
      <c r="CE42" s="495">
        <f>SUMIF($C20:$C39,"M",CE20:CE39)</f>
        <v>0</v>
      </c>
      <c r="CJ42" s="495">
        <f>SUMIF($C20:$C39,"M",CJ20:CJ39)</f>
        <v>0</v>
      </c>
      <c r="CO42" s="495">
        <f>SUMIF($C20:$C39,"M",CO20:CO39)</f>
        <v>0</v>
      </c>
      <c r="CT42" s="495">
        <f>SUMIF($C20:$C39,"M",CT20:CT39)</f>
        <v>0</v>
      </c>
      <c r="CY42" s="495">
        <f>SUMIF($C20:$C39,"M",CY20:CY39)</f>
        <v>0</v>
      </c>
      <c r="DD42" s="495">
        <f>SUMIF($C20:$C39,"M",DD20:DD39)</f>
        <v>0</v>
      </c>
      <c r="DI42" s="495">
        <f>SUMIF($C20:$C39,"M",DI20:DI39)</f>
        <v>0</v>
      </c>
      <c r="DN42" s="495">
        <f>SUMIF($C20:$C39,"M",DN20:DN39)</f>
        <v>0</v>
      </c>
      <c r="DS42" s="495">
        <f>SUMIF($C20:$C39,"M",DS20:DS39)</f>
        <v>0</v>
      </c>
      <c r="DX42" s="495">
        <f>SUMIF($C20:$C39,"M",DX20:DX39)</f>
        <v>0</v>
      </c>
      <c r="EC42" s="495">
        <f>SUMIF($C20:$C39,"M",EC20:EC39)</f>
        <v>0</v>
      </c>
      <c r="EH42" s="495">
        <f>SUMIF($C20:$C39,"M",EH20:EH39)</f>
        <v>0</v>
      </c>
      <c r="EM42" s="495">
        <f>SUMIF($C20:$C39,"M",EM20:EM39)</f>
        <v>0</v>
      </c>
      <c r="ER42" s="495">
        <f>SUMIF($C20:$C39,"M",ER20:ER39)</f>
        <v>0</v>
      </c>
      <c r="EW42" s="495">
        <f>SUMIF($C20:$C39,"M",EW20:EW39)</f>
        <v>0</v>
      </c>
      <c r="FB42" s="495">
        <f>SUMIF($C20:$C39,"M",FB20:FB39)</f>
        <v>0</v>
      </c>
      <c r="FG42" s="495">
        <f>SUMIF($C20:$C39,"M",FG20:FG39)</f>
        <v>0</v>
      </c>
      <c r="FL42" s="495">
        <f>SUMIF($C20:$C39,"M",FL20:FL39)</f>
        <v>0</v>
      </c>
      <c r="FQ42" s="495">
        <f>SUMIF($C20:$C39,"M",FQ20:FQ39)</f>
        <v>0</v>
      </c>
      <c r="FV42" s="495">
        <f>SUMIF($C20:$C39,"M",FV20:FV39)</f>
        <v>0</v>
      </c>
      <c r="GA42" s="495">
        <f>SUMIF($C20:$C39,"M",GA20:GA39)</f>
        <v>0</v>
      </c>
      <c r="GF42" s="495">
        <f>SUMIF($C20:$C39,"M",GF20:GF39)</f>
        <v>0</v>
      </c>
      <c r="GK42" s="495">
        <f>SUMIF($C20:$C39,"M",GK20:GK39)</f>
        <v>0</v>
      </c>
      <c r="GP42" s="495">
        <f>SUMIF($C20:$C39,"M",GP20:GP39)</f>
        <v>0</v>
      </c>
      <c r="GU42" s="495">
        <f>SUMIF($C20:$C39,"M",GU20:GU39)</f>
        <v>0</v>
      </c>
      <c r="GZ42" s="495">
        <f>SUMIF($C20:$C39,"M",GZ20:GZ39)</f>
        <v>0</v>
      </c>
      <c r="HE42" s="495">
        <f>SUMIF($C20:$C39,"M",HE20:HE39)</f>
        <v>0</v>
      </c>
      <c r="HJ42" s="495">
        <f>SUMIF($C20:$C39,"M",HJ20:HJ39)</f>
        <v>0</v>
      </c>
      <c r="HO42" s="495">
        <f>SUMIF($C20:$C39,"M",HO20:HO39)</f>
        <v>0</v>
      </c>
      <c r="HT42" s="495">
        <f>SUMIF($C20:$C39,"M",HT20:HT39)</f>
        <v>0</v>
      </c>
      <c r="HY42" s="495">
        <f>SUMIF($C20:$C39,"M",HY20:HY39)</f>
        <v>0</v>
      </c>
      <c r="ID42" s="495">
        <f>SUMIF($C20:$C39,"M",ID20:ID39)</f>
        <v>0</v>
      </c>
      <c r="II42" s="495">
        <f>SUMIF($C20:$C39,"M",II20:II39)</f>
        <v>0</v>
      </c>
      <c r="IN42" s="495">
        <f>SUMIF($C20:$C39,"M",IN20:IN39)</f>
        <v>0</v>
      </c>
    </row>
    <row r="43" spans="1:251">
      <c r="D43" s="503"/>
      <c r="E43" s="503"/>
      <c r="P43" s="500" t="s">
        <v>284</v>
      </c>
      <c r="Q43" s="501"/>
      <c r="R43" s="495">
        <f ca="1">SUMIF($C20:$C39,"P",R20:R30)</f>
        <v>0</v>
      </c>
      <c r="W43" s="495">
        <f ca="1">SUMIF($C20:$C39,"P",W20:W30)</f>
        <v>0</v>
      </c>
      <c r="AB43" s="495">
        <f ca="1">SUMIF($C20:$C39,"P",AB20:AB30)</f>
        <v>0</v>
      </c>
      <c r="AG43" s="495">
        <f ca="1">SUMIF($C20:$C39,"P",AG20:AG30)</f>
        <v>0</v>
      </c>
      <c r="AL43" s="495">
        <f ca="1">SUMIF($C20:$C39,"P",AL20:AL30)</f>
        <v>0</v>
      </c>
      <c r="AQ43" s="495">
        <f ca="1">SUMIF($C20:$C39,"P",AQ20:AQ30)</f>
        <v>0</v>
      </c>
      <c r="AV43" s="495">
        <f ca="1">SUMIF($C20:$C39,"P",AV20:AV30)</f>
        <v>0</v>
      </c>
      <c r="BA43" s="495">
        <f ca="1">SUMIF($C20:$C39,"P",BA20:BA30)</f>
        <v>0</v>
      </c>
      <c r="BF43" s="495">
        <f ca="1">SUMIF($C20:$C39,"P",BF20:BF30)</f>
        <v>0</v>
      </c>
      <c r="BK43" s="495">
        <f ca="1">SUMIF($C20:$C39,"P",BK20:BK30)</f>
        <v>0</v>
      </c>
      <c r="BP43" s="495">
        <f ca="1">SUMIF($C20:$C39,"P",BP20:BP30)</f>
        <v>0</v>
      </c>
      <c r="BU43" s="495">
        <f ca="1">SUMIF($C20:$C39,"P",BU20:BU30)</f>
        <v>0</v>
      </c>
      <c r="BZ43" s="495">
        <f ca="1">SUMIF($C20:$C39,"P",BZ20:BZ30)</f>
        <v>0</v>
      </c>
      <c r="CE43" s="495">
        <f ca="1">SUMIF($C20:$C39,"P",CE20:CE30)</f>
        <v>0</v>
      </c>
      <c r="CJ43" s="495">
        <f ca="1">SUMIF($C20:$C39,"P",CJ20:CJ30)</f>
        <v>0</v>
      </c>
      <c r="CO43" s="495">
        <f ca="1">SUMIF($C20:$C39,"P",CO20:CO30)</f>
        <v>0</v>
      </c>
      <c r="CT43" s="495">
        <f ca="1">SUMIF($C20:$C39,"P",CT20:CT30)</f>
        <v>0</v>
      </c>
      <c r="CY43" s="495">
        <f ca="1">SUMIF($C20:$C39,"P",CY20:CY30)</f>
        <v>0</v>
      </c>
      <c r="DD43" s="495">
        <f ca="1">SUMIF($C20:$C39,"P",DD20:DD30)</f>
        <v>0</v>
      </c>
      <c r="DI43" s="495">
        <f ca="1">SUMIF($C20:$C39,"P",DI20:DI30)</f>
        <v>0</v>
      </c>
      <c r="DN43" s="495">
        <f ca="1">SUMIF($C20:$C39,"P",DN20:DN30)</f>
        <v>0</v>
      </c>
      <c r="DS43" s="495">
        <f ca="1">SUMIF($C20:$C39,"P",DS20:DS30)</f>
        <v>0</v>
      </c>
      <c r="DX43" s="495">
        <f ca="1">SUMIF($C20:$C39,"P",DX20:DX30)</f>
        <v>0</v>
      </c>
      <c r="EC43" s="495">
        <f ca="1">SUMIF($C20:$C39,"P",EC20:EC30)</f>
        <v>0</v>
      </c>
      <c r="EH43" s="495">
        <f ca="1">SUMIF($C20:$C39,"P",EH20:EH30)</f>
        <v>0</v>
      </c>
      <c r="EM43" s="495">
        <f ca="1">SUMIF($C20:$C39,"P",EM20:EM30)</f>
        <v>0</v>
      </c>
      <c r="ER43" s="495">
        <f ca="1">SUMIF($C20:$C39,"P",ER20:ER30)</f>
        <v>0</v>
      </c>
      <c r="EW43" s="495">
        <f ca="1">SUMIF($C20:$C39,"P",EW20:EW30)</f>
        <v>0</v>
      </c>
      <c r="FB43" s="495">
        <f ca="1">SUMIF($C20:$C39,"P",FB20:FB30)</f>
        <v>0</v>
      </c>
      <c r="FG43" s="495">
        <f ca="1">SUMIF($C20:$C39,"P",FG20:FG30)</f>
        <v>0</v>
      </c>
      <c r="FL43" s="495">
        <f ca="1">SUMIF($C20:$C39,"P",FL20:FL30)</f>
        <v>0</v>
      </c>
      <c r="FQ43" s="495">
        <f ca="1">SUMIF($C20:$C39,"P",FQ20:FQ30)</f>
        <v>0</v>
      </c>
      <c r="FV43" s="495">
        <f ca="1">SUMIF($C20:$C39,"P",FV20:FV30)</f>
        <v>0</v>
      </c>
      <c r="GA43" s="495">
        <f ca="1">SUMIF($C20:$C39,"P",GA20:GA30)</f>
        <v>0</v>
      </c>
      <c r="GF43" s="495">
        <f ca="1">SUMIF($C20:$C39,"P",GF20:GF30)</f>
        <v>0</v>
      </c>
      <c r="GK43" s="495">
        <f ca="1">SUMIF($C20:$C39,"P",GK20:GK30)</f>
        <v>0</v>
      </c>
      <c r="GP43" s="495">
        <f ca="1">SUMIF($C20:$C39,"P",GP20:GP30)</f>
        <v>0</v>
      </c>
      <c r="GU43" s="495">
        <f ca="1">SUMIF($C20:$C39,"P",GU20:GU30)</f>
        <v>0</v>
      </c>
      <c r="GZ43" s="495">
        <f ca="1">SUMIF($C20:$C39,"P",GZ20:GZ30)</f>
        <v>0</v>
      </c>
      <c r="HE43" s="495">
        <f ca="1">SUMIF($C20:$C39,"P",HE20:HE30)</f>
        <v>0</v>
      </c>
      <c r="HJ43" s="495">
        <f ca="1">SUMIF($C20:$C39,"P",HJ20:HJ30)</f>
        <v>0</v>
      </c>
      <c r="HO43" s="495">
        <f ca="1">SUMIF($C20:$C39,"P",HO20:HO30)</f>
        <v>0</v>
      </c>
      <c r="HT43" s="495">
        <f ca="1">SUMIF($C20:$C39,"P",HT20:HT30)</f>
        <v>0</v>
      </c>
      <c r="HY43" s="495">
        <f ca="1">SUMIF($C20:$C39,"P",HY20:HY30)</f>
        <v>0</v>
      </c>
      <c r="ID43" s="495">
        <f ca="1">SUMIF($C20:$C39,"P",ID20:ID30)</f>
        <v>0</v>
      </c>
      <c r="II43" s="495">
        <f ca="1">SUMIF($C20:$C39,"P",II20:II30)</f>
        <v>0</v>
      </c>
      <c r="IN43" s="495">
        <f ca="1">SUMIF($C20:$C39,"P",IN20:IN30)</f>
        <v>0</v>
      </c>
    </row>
    <row r="44" spans="1:251">
      <c r="D44" s="383"/>
      <c r="E44" s="383"/>
      <c r="N44" s="504"/>
      <c r="P44" s="500" t="s">
        <v>285</v>
      </c>
      <c r="Q44" s="501"/>
      <c r="R44" s="495">
        <f>SUMIF($C20:$C39,"T",R20:R39)</f>
        <v>-1</v>
      </c>
      <c r="W44" s="495">
        <f ca="1">SUMIF($C20:$C39,"T",W20:W39)</f>
        <v>0</v>
      </c>
      <c r="AB44" s="495">
        <f ca="1">SUMIF($C20:$C39,"T",AB20:AB39)</f>
        <v>0</v>
      </c>
      <c r="AG44" s="495">
        <f ca="1">SUMIF($C20:$C39,"T",AG20:AG39)</f>
        <v>0</v>
      </c>
      <c r="AL44" s="495">
        <f ca="1">SUMIF($C20:$C39,"T",AL20:AL39)</f>
        <v>0</v>
      </c>
      <c r="AQ44" s="495">
        <f ca="1">SUMIF($C20:$C39,"T",AQ20:AQ39)</f>
        <v>0</v>
      </c>
      <c r="AV44" s="495">
        <f ca="1">SUMIF($C20:$C39,"T",AV20:AV39)</f>
        <v>0</v>
      </c>
      <c r="BA44" s="495">
        <f ca="1">SUMIF($C20:$C39,"T",BA20:BA39)</f>
        <v>0</v>
      </c>
      <c r="BF44" s="495">
        <f ca="1">SUMIF($C20:$C39,"T",BF20:BF39)</f>
        <v>0</v>
      </c>
      <c r="BK44" s="495">
        <f ca="1">SUMIF($C20:$C39,"T",BK20:BK39)</f>
        <v>0</v>
      </c>
      <c r="BP44" s="495">
        <f ca="1">SUMIF($C20:$C39,"T",BP20:BP39)</f>
        <v>0</v>
      </c>
      <c r="BU44" s="495">
        <f ca="1">SUMIF($C20:$C39,"T",BU20:BU39)</f>
        <v>0</v>
      </c>
      <c r="BZ44" s="495">
        <f ca="1">SUMIF($C20:$C39,"T",BZ20:BZ39)</f>
        <v>0</v>
      </c>
      <c r="CE44" s="495">
        <f ca="1">SUMIF($C20:$C39,"T",CE20:CE39)</f>
        <v>0</v>
      </c>
      <c r="CJ44" s="495">
        <f ca="1">SUMIF($C20:$C39,"T",CJ20:CJ39)</f>
        <v>0</v>
      </c>
      <c r="CO44" s="495">
        <f ca="1">SUMIF($C20:$C39,"T",CO20:CO39)</f>
        <v>0</v>
      </c>
      <c r="CT44" s="495">
        <f ca="1">SUMIF($C20:$C39,"T",CT20:CT39)</f>
        <v>0</v>
      </c>
      <c r="CY44" s="495">
        <f ca="1">SUMIF($C20:$C39,"T",CY20:CY39)</f>
        <v>0</v>
      </c>
      <c r="DD44" s="495">
        <f ca="1">SUMIF($C20:$C39,"T",DD20:DD39)</f>
        <v>0</v>
      </c>
      <c r="DI44" s="495">
        <f ca="1">SUMIF($C20:$C39,"T",DI20:DI39)</f>
        <v>0</v>
      </c>
      <c r="DN44" s="495">
        <f ca="1">SUMIF($C20:$C39,"T",DN20:DN39)</f>
        <v>0</v>
      </c>
      <c r="DS44" s="495">
        <f ca="1">SUMIF($C20:$C39,"T",DS20:DS39)</f>
        <v>0</v>
      </c>
      <c r="DX44" s="495">
        <f ca="1">SUMIF($C20:$C39,"T",DX20:DX39)</f>
        <v>0</v>
      </c>
      <c r="EC44" s="495">
        <f ca="1">SUMIF($C20:$C39,"T",EC20:EC39)</f>
        <v>0</v>
      </c>
      <c r="EH44" s="495">
        <f ca="1">SUMIF($C20:$C39,"T",EH20:EH39)</f>
        <v>0</v>
      </c>
      <c r="EM44" s="495">
        <f ca="1">SUMIF($C20:$C39,"T",EM20:EM39)</f>
        <v>0</v>
      </c>
      <c r="ER44" s="495">
        <f ca="1">SUMIF($C20:$C39,"T",ER20:ER39)</f>
        <v>0</v>
      </c>
      <c r="EW44" s="495">
        <f ca="1">SUMIF($C20:$C39,"T",EW20:EW39)</f>
        <v>0</v>
      </c>
      <c r="FB44" s="495">
        <f ca="1">SUMIF($C20:$C39,"T",FB20:FB39)</f>
        <v>0</v>
      </c>
      <c r="FG44" s="495">
        <f ca="1">SUMIF($C20:$C39,"T",FG20:FG39)</f>
        <v>0</v>
      </c>
      <c r="FL44" s="495">
        <f ca="1">SUMIF($C20:$C39,"T",FL20:FL39)</f>
        <v>0</v>
      </c>
      <c r="FQ44" s="495">
        <f ca="1">SUMIF($C20:$C39,"T",FQ20:FQ39)</f>
        <v>0</v>
      </c>
      <c r="FV44" s="495">
        <f ca="1">SUMIF($C20:$C39,"T",FV20:FV39)</f>
        <v>0</v>
      </c>
      <c r="GA44" s="495">
        <f ca="1">SUMIF($C20:$C39,"T",GA20:GA39)</f>
        <v>0</v>
      </c>
      <c r="GF44" s="495">
        <f ca="1">SUMIF($C20:$C39,"T",GF20:GF39)</f>
        <v>0</v>
      </c>
      <c r="GK44" s="495">
        <f ca="1">SUMIF($C20:$C39,"T",GK20:GK39)</f>
        <v>0</v>
      </c>
      <c r="GP44" s="495">
        <f ca="1">SUMIF($C20:$C39,"T",GP20:GP39)</f>
        <v>0</v>
      </c>
      <c r="GU44" s="495">
        <f ca="1">SUMIF($C20:$C39,"T",GU20:GU39)</f>
        <v>0</v>
      </c>
      <c r="GZ44" s="495">
        <f ca="1">SUMIF($C20:$C39,"T",GZ20:GZ39)</f>
        <v>0</v>
      </c>
      <c r="HE44" s="495">
        <f ca="1">SUMIF($C20:$C39,"T",HE20:HE39)</f>
        <v>0</v>
      </c>
      <c r="HJ44" s="495">
        <f ca="1">SUMIF($C20:$C39,"T",HJ20:HJ39)</f>
        <v>0</v>
      </c>
      <c r="HO44" s="495">
        <f ca="1">SUMIF($C20:$C39,"T",HO20:HO39)</f>
        <v>0</v>
      </c>
      <c r="HT44" s="495">
        <f ca="1">SUMIF($C20:$C39,"T",HT20:HT39)</f>
        <v>0</v>
      </c>
      <c r="HY44" s="495">
        <f ca="1">SUMIF($C20:$C39,"T",HY20:HY39)</f>
        <v>0</v>
      </c>
      <c r="ID44" s="495">
        <f ca="1">SUMIF($C20:$C39,"T",ID20:ID39)</f>
        <v>0</v>
      </c>
      <c r="II44" s="495">
        <f ca="1">SUMIF($C20:$C39,"T",II20:II39)</f>
        <v>0</v>
      </c>
      <c r="IN44" s="495">
        <f ca="1">SUMIF($C20:$C39,"T",IN20:IN39)</f>
        <v>0</v>
      </c>
    </row>
    <row r="45" spans="1:251">
      <c r="D45" s="383"/>
      <c r="E45" s="383"/>
      <c r="J45" s="505"/>
      <c r="P45" s="500" t="s">
        <v>286</v>
      </c>
      <c r="Q45" s="501"/>
      <c r="R45" s="506">
        <f>SUMIF($C20:$C39,"O",R20:R39)</f>
        <v>0</v>
      </c>
      <c r="W45" s="506">
        <f>SUMIF($C20:$C39,"O",W20:W39)</f>
        <v>0</v>
      </c>
      <c r="AB45" s="506">
        <f>SUMIF($C20:$C39,"O",AB20:AB39)</f>
        <v>0</v>
      </c>
      <c r="AG45" s="506">
        <f>SUMIF($C20:$C39,"O",AG20:AG39)</f>
        <v>0</v>
      </c>
      <c r="AL45" s="506">
        <f>SUMIF($C20:$C39,"O",AL20:AL39)</f>
        <v>0</v>
      </c>
      <c r="AQ45" s="506">
        <f>SUMIF($C20:$C39,"O",AQ20:AQ39)</f>
        <v>0</v>
      </c>
      <c r="AV45" s="506">
        <f>SUMIF($C20:$C39,"O",AV20:AV39)</f>
        <v>0</v>
      </c>
      <c r="BA45" s="506">
        <f>SUMIF($C20:$C39,"O",BA20:BA39)</f>
        <v>0</v>
      </c>
      <c r="BF45" s="506">
        <f>SUMIF($C20:$C39,"O",BF20:BF39)</f>
        <v>0</v>
      </c>
      <c r="BK45" s="506">
        <f>SUMIF($C20:$C39,"O",BK20:BK39)</f>
        <v>0</v>
      </c>
      <c r="BP45" s="506">
        <f>SUMIF($C20:$C39,"O",BP20:BP39)</f>
        <v>0</v>
      </c>
      <c r="BU45" s="506">
        <f>SUMIF($C20:$C39,"O",BU20:BU39)</f>
        <v>0</v>
      </c>
      <c r="BZ45" s="506">
        <f>SUMIF($C20:$C39,"O",BZ20:BZ39)</f>
        <v>0</v>
      </c>
      <c r="CE45" s="506">
        <f>SUMIF($C20:$C39,"O",CE20:CE39)</f>
        <v>0</v>
      </c>
      <c r="CJ45" s="506">
        <f>SUMIF($C20:$C39,"O",CJ20:CJ39)</f>
        <v>0</v>
      </c>
      <c r="CO45" s="506">
        <f>SUMIF($C20:$C39,"O",CO20:CO39)</f>
        <v>0</v>
      </c>
      <c r="CT45" s="506">
        <f>SUMIF($C20:$C39,"O",CT20:CT39)</f>
        <v>0</v>
      </c>
      <c r="CY45" s="506">
        <f>SUMIF($C20:$C39,"O",CY20:CY39)</f>
        <v>0</v>
      </c>
      <c r="DD45" s="506">
        <f>SUMIF($C20:$C39,"O",DD20:DD39)</f>
        <v>0</v>
      </c>
      <c r="DI45" s="506">
        <f>SUMIF($C20:$C39,"O",DI20:DI39)</f>
        <v>0</v>
      </c>
      <c r="DN45" s="506">
        <f>SUMIF($C20:$C39,"O",DN20:DN39)</f>
        <v>0</v>
      </c>
      <c r="DS45" s="506">
        <f>SUMIF($C20:$C39,"O",DS20:DS39)</f>
        <v>0</v>
      </c>
      <c r="DX45" s="506">
        <f>SUMIF($C20:$C39,"O",DX20:DX39)</f>
        <v>0</v>
      </c>
      <c r="EC45" s="506">
        <f>SUMIF($C20:$C39,"O",EC20:EC39)</f>
        <v>0</v>
      </c>
      <c r="EH45" s="506">
        <f>SUMIF($C20:$C39,"O",EH20:EH39)</f>
        <v>0</v>
      </c>
      <c r="EM45" s="506">
        <f>SUMIF($C20:$C39,"O",EM20:EM39)</f>
        <v>0</v>
      </c>
      <c r="ER45" s="506">
        <f>SUMIF($C20:$C39,"O",ER20:ER39)</f>
        <v>0</v>
      </c>
      <c r="EW45" s="506">
        <f>SUMIF($C20:$C39,"O",EW20:EW39)</f>
        <v>0</v>
      </c>
      <c r="FB45" s="506">
        <f>SUMIF($C20:$C39,"O",FB20:FB39)</f>
        <v>0</v>
      </c>
      <c r="FG45" s="506">
        <f>SUMIF($C20:$C39,"O",FG20:FG39)</f>
        <v>0</v>
      </c>
      <c r="FL45" s="506">
        <f>SUMIF($C20:$C39,"O",FL20:FL39)</f>
        <v>0</v>
      </c>
      <c r="FQ45" s="506">
        <f>SUMIF($C20:$C39,"O",FQ20:FQ39)</f>
        <v>0</v>
      </c>
      <c r="FV45" s="506">
        <f>SUMIF($C20:$C39,"O",FV20:FV39)</f>
        <v>0</v>
      </c>
      <c r="GA45" s="506">
        <f>SUMIF($C20:$C39,"O",GA20:GA39)</f>
        <v>0</v>
      </c>
      <c r="GF45" s="506">
        <f>SUMIF($C20:$C39,"O",GF20:GF39)</f>
        <v>0</v>
      </c>
      <c r="GK45" s="506">
        <f>SUMIF($C20:$C39,"O",GK20:GK39)</f>
        <v>0</v>
      </c>
      <c r="GP45" s="506">
        <f>SUMIF($C20:$C39,"O",GP20:GP39)</f>
        <v>0</v>
      </c>
      <c r="GU45" s="506">
        <f>SUMIF($C20:$C39,"O",GU20:GU39)</f>
        <v>0</v>
      </c>
      <c r="GZ45" s="506">
        <f>SUMIF($C20:$C39,"O",GZ20:GZ39)</f>
        <v>0</v>
      </c>
      <c r="HE45" s="506">
        <f>SUMIF($C20:$C39,"O",HE20:HE39)</f>
        <v>0</v>
      </c>
      <c r="HJ45" s="506">
        <f>SUMIF($C20:$C39,"O",HJ20:HJ39)</f>
        <v>0</v>
      </c>
      <c r="HO45" s="506">
        <f>SUMIF($C20:$C39,"O",HO20:HO39)</f>
        <v>0</v>
      </c>
      <c r="HT45" s="506">
        <f>SUMIF($C20:$C39,"O",HT20:HT39)</f>
        <v>0</v>
      </c>
      <c r="HY45" s="506">
        <f>SUMIF($C20:$C39,"O",HY20:HY39)</f>
        <v>0</v>
      </c>
      <c r="ID45" s="506">
        <f>SUMIF($C20:$C39,"O",ID20:ID39)</f>
        <v>0</v>
      </c>
      <c r="II45" s="506">
        <f>SUMIF($C20:$C39,"O",II20:II39)</f>
        <v>0</v>
      </c>
      <c r="IN45" s="506">
        <f>SUMIF($C20:$C39,"O",IN20:IN39)</f>
        <v>0</v>
      </c>
    </row>
    <row r="46" spans="1:251">
      <c r="B46" s="384"/>
      <c r="D46" s="383"/>
      <c r="E46" s="383"/>
      <c r="P46" s="500"/>
      <c r="Q46" s="501"/>
      <c r="R46" s="504"/>
      <c r="W46" s="504"/>
      <c r="AB46" s="504"/>
      <c r="AG46" s="504"/>
      <c r="AL46" s="504"/>
      <c r="AQ46" s="504"/>
      <c r="AV46" s="504"/>
      <c r="BA46" s="504"/>
      <c r="BF46" s="504"/>
      <c r="BK46" s="504"/>
      <c r="BP46" s="504"/>
      <c r="BU46" s="504"/>
      <c r="BZ46" s="504"/>
      <c r="CE46" s="504"/>
      <c r="CJ46" s="504"/>
      <c r="CO46" s="504"/>
      <c r="CT46" s="504"/>
      <c r="CY46" s="504"/>
      <c r="DD46" s="504"/>
      <c r="DI46" s="504"/>
      <c r="DN46" s="504"/>
      <c r="DS46" s="504"/>
      <c r="DX46" s="504"/>
      <c r="EC46" s="504"/>
      <c r="EH46" s="504"/>
      <c r="EM46" s="504"/>
      <c r="ER46" s="504"/>
      <c r="EW46" s="504"/>
      <c r="FB46" s="504"/>
      <c r="FG46" s="504"/>
      <c r="FL46" s="504"/>
      <c r="FQ46" s="504"/>
      <c r="FV46" s="504"/>
      <c r="GA46" s="504"/>
      <c r="GF46" s="504"/>
      <c r="GK46" s="504"/>
      <c r="GP46" s="504"/>
      <c r="GU46" s="504"/>
      <c r="GZ46" s="504"/>
      <c r="HE46" s="504"/>
      <c r="HJ46" s="504"/>
      <c r="HO46" s="504"/>
      <c r="HT46" s="504"/>
      <c r="HY46" s="504"/>
      <c r="ID46" s="504"/>
      <c r="II46" s="504"/>
      <c r="IN46" s="504"/>
    </row>
    <row r="47" spans="1:251">
      <c r="B47" s="384"/>
      <c r="D47" s="383"/>
      <c r="E47" s="383"/>
    </row>
  </sheetData>
  <autoFilter ref="B17:C17"/>
  <dataConsolidate/>
  <mergeCells count="570">
    <mergeCell ref="AU2:AY2"/>
    <mergeCell ref="AZ2:BD2"/>
    <mergeCell ref="BE2:BI2"/>
    <mergeCell ref="BJ2:BN2"/>
    <mergeCell ref="BO2:BS2"/>
    <mergeCell ref="BT2:BX2"/>
    <mergeCell ref="Q2:U2"/>
    <mergeCell ref="V2:Z2"/>
    <mergeCell ref="AA2:AE2"/>
    <mergeCell ref="AF2:AJ2"/>
    <mergeCell ref="AK2:AO2"/>
    <mergeCell ref="AP2:AT2"/>
    <mergeCell ref="FF2:FJ2"/>
    <mergeCell ref="DC2:DG2"/>
    <mergeCell ref="DH2:DL2"/>
    <mergeCell ref="DM2:DQ2"/>
    <mergeCell ref="DR2:DV2"/>
    <mergeCell ref="DW2:EA2"/>
    <mergeCell ref="EB2:EF2"/>
    <mergeCell ref="BY2:CC2"/>
    <mergeCell ref="CD2:CH2"/>
    <mergeCell ref="CI2:CM2"/>
    <mergeCell ref="CN2:CR2"/>
    <mergeCell ref="CS2:CW2"/>
    <mergeCell ref="CX2:DB2"/>
    <mergeCell ref="HS2:HW2"/>
    <mergeCell ref="HX2:IB2"/>
    <mergeCell ref="IC2:IG2"/>
    <mergeCell ref="IH2:IL2"/>
    <mergeCell ref="IM2:IQ2"/>
    <mergeCell ref="Q3:U3"/>
    <mergeCell ref="V3:Z3"/>
    <mergeCell ref="GO2:GS2"/>
    <mergeCell ref="GT2:GX2"/>
    <mergeCell ref="GY2:HC2"/>
    <mergeCell ref="HD2:HH2"/>
    <mergeCell ref="HI2:HM2"/>
    <mergeCell ref="HN2:HR2"/>
    <mergeCell ref="FK2:FO2"/>
    <mergeCell ref="FP2:FT2"/>
    <mergeCell ref="FU2:FY2"/>
    <mergeCell ref="FZ2:GD2"/>
    <mergeCell ref="GE2:GI2"/>
    <mergeCell ref="GJ2:GN2"/>
    <mergeCell ref="EG2:EK2"/>
    <mergeCell ref="EL2:EP2"/>
    <mergeCell ref="EQ2:EU2"/>
    <mergeCell ref="EV2:EZ2"/>
    <mergeCell ref="FA2:FE2"/>
    <mergeCell ref="BE4:BI4"/>
    <mergeCell ref="BJ4:BN4"/>
    <mergeCell ref="BO4:BS4"/>
    <mergeCell ref="BT4:BX4"/>
    <mergeCell ref="Q4:U4"/>
    <mergeCell ref="V4:Z4"/>
    <mergeCell ref="AA4:AE4"/>
    <mergeCell ref="AF4:AJ4"/>
    <mergeCell ref="AK4:AO4"/>
    <mergeCell ref="AP4:AT4"/>
    <mergeCell ref="IH4:IL4"/>
    <mergeCell ref="IM4:IQ4"/>
    <mergeCell ref="Q5:U5"/>
    <mergeCell ref="V5:Z5"/>
    <mergeCell ref="AA5:AE5"/>
    <mergeCell ref="AF5:AJ5"/>
    <mergeCell ref="AK5:AO5"/>
    <mergeCell ref="GO4:GS4"/>
    <mergeCell ref="GT4:GX4"/>
    <mergeCell ref="GY4:HC4"/>
    <mergeCell ref="HD4:HH4"/>
    <mergeCell ref="HI4:HM4"/>
    <mergeCell ref="HN4:HR4"/>
    <mergeCell ref="FK4:FO4"/>
    <mergeCell ref="FP4:FT4"/>
    <mergeCell ref="FU4:FY4"/>
    <mergeCell ref="FZ4:GD4"/>
    <mergeCell ref="GE4:GI4"/>
    <mergeCell ref="GJ4:GN4"/>
    <mergeCell ref="EG4:EK4"/>
    <mergeCell ref="EL4:EP4"/>
    <mergeCell ref="EQ4:EU4"/>
    <mergeCell ref="EV4:EZ4"/>
    <mergeCell ref="FA4:FE4"/>
    <mergeCell ref="AP5:AT5"/>
    <mergeCell ref="AU5:AY5"/>
    <mergeCell ref="AZ5:BD5"/>
    <mergeCell ref="BE5:BI5"/>
    <mergeCell ref="BJ5:BN5"/>
    <mergeCell ref="BO5:BS5"/>
    <mergeCell ref="HS4:HW4"/>
    <mergeCell ref="HX4:IB4"/>
    <mergeCell ref="IC4:IG4"/>
    <mergeCell ref="FF4:FJ4"/>
    <mergeCell ref="DC4:DG4"/>
    <mergeCell ref="DH4:DL4"/>
    <mergeCell ref="DM4:DQ4"/>
    <mergeCell ref="DR4:DV4"/>
    <mergeCell ref="DW4:EA4"/>
    <mergeCell ref="EB4:EF4"/>
    <mergeCell ref="BY4:CC4"/>
    <mergeCell ref="CD4:CH4"/>
    <mergeCell ref="CI4:CM4"/>
    <mergeCell ref="CN4:CR4"/>
    <mergeCell ref="CS4:CW4"/>
    <mergeCell ref="CX4:DB4"/>
    <mergeCell ref="AU4:AY4"/>
    <mergeCell ref="AZ4:BD4"/>
    <mergeCell ref="CX5:DB5"/>
    <mergeCell ref="DC5:DG5"/>
    <mergeCell ref="DH5:DL5"/>
    <mergeCell ref="DM5:DQ5"/>
    <mergeCell ref="DR5:DV5"/>
    <mergeCell ref="DW5:EA5"/>
    <mergeCell ref="BT5:BX5"/>
    <mergeCell ref="BY5:CC5"/>
    <mergeCell ref="CD5:CH5"/>
    <mergeCell ref="CI5:CM5"/>
    <mergeCell ref="CN5:CR5"/>
    <mergeCell ref="CS5:CW5"/>
    <mergeCell ref="FF5:FJ5"/>
    <mergeCell ref="FK5:FO5"/>
    <mergeCell ref="FP5:FT5"/>
    <mergeCell ref="FU5:FY5"/>
    <mergeCell ref="FZ5:GD5"/>
    <mergeCell ref="GE5:GI5"/>
    <mergeCell ref="EB5:EF5"/>
    <mergeCell ref="EG5:EK5"/>
    <mergeCell ref="EL5:EP5"/>
    <mergeCell ref="EQ5:EU5"/>
    <mergeCell ref="EV5:EZ5"/>
    <mergeCell ref="FA5:FE5"/>
    <mergeCell ref="HN5:HR5"/>
    <mergeCell ref="HS5:HW5"/>
    <mergeCell ref="HX5:IB5"/>
    <mergeCell ref="IC5:IG5"/>
    <mergeCell ref="IH5:IL5"/>
    <mergeCell ref="IM5:IQ5"/>
    <mergeCell ref="GJ5:GN5"/>
    <mergeCell ref="GO5:GS5"/>
    <mergeCell ref="GT5:GX5"/>
    <mergeCell ref="GY5:HC5"/>
    <mergeCell ref="HD5:HH5"/>
    <mergeCell ref="HI5:HM5"/>
    <mergeCell ref="BE6:BI6"/>
    <mergeCell ref="BJ6:BN6"/>
    <mergeCell ref="BO6:BS6"/>
    <mergeCell ref="BT6:BX6"/>
    <mergeCell ref="Q6:U6"/>
    <mergeCell ref="V6:Z6"/>
    <mergeCell ref="AA6:AE6"/>
    <mergeCell ref="AF6:AJ6"/>
    <mergeCell ref="AK6:AO6"/>
    <mergeCell ref="AP6:AT6"/>
    <mergeCell ref="IH6:IL6"/>
    <mergeCell ref="IM6:IQ6"/>
    <mergeCell ref="Q7:U7"/>
    <mergeCell ref="V7:Z7"/>
    <mergeCell ref="AA7:AE7"/>
    <mergeCell ref="AF7:AJ7"/>
    <mergeCell ref="AK7:AO7"/>
    <mergeCell ref="GO6:GS6"/>
    <mergeCell ref="GT6:GX6"/>
    <mergeCell ref="GY6:HC6"/>
    <mergeCell ref="HD6:HH6"/>
    <mergeCell ref="HI6:HM6"/>
    <mergeCell ref="HN6:HR6"/>
    <mergeCell ref="FK6:FO6"/>
    <mergeCell ref="FP6:FT6"/>
    <mergeCell ref="FU6:FY6"/>
    <mergeCell ref="FZ6:GD6"/>
    <mergeCell ref="GE6:GI6"/>
    <mergeCell ref="GJ6:GN6"/>
    <mergeCell ref="EG6:EK6"/>
    <mergeCell ref="EL6:EP6"/>
    <mergeCell ref="EQ6:EU6"/>
    <mergeCell ref="EV6:EZ6"/>
    <mergeCell ref="FA6:FE6"/>
    <mergeCell ref="AP7:AT7"/>
    <mergeCell ref="AU7:AY7"/>
    <mergeCell ref="AZ7:BD7"/>
    <mergeCell ref="BE7:BI7"/>
    <mergeCell ref="BJ7:BN7"/>
    <mergeCell ref="BO7:BS7"/>
    <mergeCell ref="HS6:HW6"/>
    <mergeCell ref="HX6:IB6"/>
    <mergeCell ref="IC6:IG6"/>
    <mergeCell ref="FF6:FJ6"/>
    <mergeCell ref="DC6:DG6"/>
    <mergeCell ref="DH6:DL6"/>
    <mergeCell ref="DM6:DQ6"/>
    <mergeCell ref="DR6:DV6"/>
    <mergeCell ref="DW6:EA6"/>
    <mergeCell ref="EB6:EF6"/>
    <mergeCell ref="BY6:CC6"/>
    <mergeCell ref="CD6:CH6"/>
    <mergeCell ref="CI6:CM6"/>
    <mergeCell ref="CN6:CR6"/>
    <mergeCell ref="CS6:CW6"/>
    <mergeCell ref="CX6:DB6"/>
    <mergeCell ref="AU6:AY6"/>
    <mergeCell ref="AZ6:BD6"/>
    <mergeCell ref="CX7:DB7"/>
    <mergeCell ref="DC7:DG7"/>
    <mergeCell ref="DH7:DL7"/>
    <mergeCell ref="DM7:DQ7"/>
    <mergeCell ref="DR7:DV7"/>
    <mergeCell ref="DW7:EA7"/>
    <mergeCell ref="BT7:BX7"/>
    <mergeCell ref="BY7:CC7"/>
    <mergeCell ref="CD7:CH7"/>
    <mergeCell ref="CI7:CM7"/>
    <mergeCell ref="CN7:CR7"/>
    <mergeCell ref="CS7:CW7"/>
    <mergeCell ref="FF7:FJ7"/>
    <mergeCell ref="FK7:FO7"/>
    <mergeCell ref="FP7:FT7"/>
    <mergeCell ref="FU7:FY7"/>
    <mergeCell ref="FZ7:GD7"/>
    <mergeCell ref="GE7:GI7"/>
    <mergeCell ref="EB7:EF7"/>
    <mergeCell ref="EG7:EK7"/>
    <mergeCell ref="EL7:EP7"/>
    <mergeCell ref="EQ7:EU7"/>
    <mergeCell ref="EV7:EZ7"/>
    <mergeCell ref="FA7:FE7"/>
    <mergeCell ref="HN7:HR7"/>
    <mergeCell ref="HS7:HW7"/>
    <mergeCell ref="HX7:IB7"/>
    <mergeCell ref="IC7:IG7"/>
    <mergeCell ref="IH7:IL7"/>
    <mergeCell ref="IM7:IQ7"/>
    <mergeCell ref="GJ7:GN7"/>
    <mergeCell ref="GO7:GS7"/>
    <mergeCell ref="GT7:GX7"/>
    <mergeCell ref="GY7:HC7"/>
    <mergeCell ref="HD7:HH7"/>
    <mergeCell ref="HI7:HM7"/>
    <mergeCell ref="BE8:BI8"/>
    <mergeCell ref="BJ8:BN8"/>
    <mergeCell ref="BO8:BS8"/>
    <mergeCell ref="BT8:BX8"/>
    <mergeCell ref="Q8:U8"/>
    <mergeCell ref="V8:Z8"/>
    <mergeCell ref="AA8:AE8"/>
    <mergeCell ref="AF8:AJ8"/>
    <mergeCell ref="AK8:AO8"/>
    <mergeCell ref="AP8:AT8"/>
    <mergeCell ref="IH8:IL8"/>
    <mergeCell ref="IM8:IQ8"/>
    <mergeCell ref="Q9:U9"/>
    <mergeCell ref="V9:Z9"/>
    <mergeCell ref="AA9:AE9"/>
    <mergeCell ref="AF9:AJ9"/>
    <mergeCell ref="AK9:AO9"/>
    <mergeCell ref="GO8:GS8"/>
    <mergeCell ref="GT8:GX8"/>
    <mergeCell ref="GY8:HC8"/>
    <mergeCell ref="HD8:HH8"/>
    <mergeCell ref="HI8:HM8"/>
    <mergeCell ref="HN8:HR8"/>
    <mergeCell ref="FK8:FO8"/>
    <mergeCell ref="FP8:FT8"/>
    <mergeCell ref="FU8:FY8"/>
    <mergeCell ref="FZ8:GD8"/>
    <mergeCell ref="GE8:GI8"/>
    <mergeCell ref="GJ8:GN8"/>
    <mergeCell ref="EG8:EK8"/>
    <mergeCell ref="EL8:EP8"/>
    <mergeCell ref="EQ8:EU8"/>
    <mergeCell ref="EV8:EZ8"/>
    <mergeCell ref="FA8:FE8"/>
    <mergeCell ref="AP9:AT9"/>
    <mergeCell ref="AU9:AY9"/>
    <mergeCell ref="AZ9:BD9"/>
    <mergeCell ref="BE9:BI9"/>
    <mergeCell ref="BJ9:BN9"/>
    <mergeCell ref="BO9:BS9"/>
    <mergeCell ref="HS8:HW8"/>
    <mergeCell ref="HX8:IB8"/>
    <mergeCell ref="IC8:IG8"/>
    <mergeCell ref="FF8:FJ8"/>
    <mergeCell ref="DC8:DG8"/>
    <mergeCell ref="DH8:DL8"/>
    <mergeCell ref="DM8:DQ8"/>
    <mergeCell ref="DR8:DV8"/>
    <mergeCell ref="DW8:EA8"/>
    <mergeCell ref="EB8:EF8"/>
    <mergeCell ref="BY8:CC8"/>
    <mergeCell ref="CD8:CH8"/>
    <mergeCell ref="CI8:CM8"/>
    <mergeCell ref="CN8:CR8"/>
    <mergeCell ref="CS8:CW8"/>
    <mergeCell ref="CX8:DB8"/>
    <mergeCell ref="AU8:AY8"/>
    <mergeCell ref="AZ8:BD8"/>
    <mergeCell ref="CX9:DB9"/>
    <mergeCell ref="DC9:DG9"/>
    <mergeCell ref="DH9:DL9"/>
    <mergeCell ref="DM9:DQ9"/>
    <mergeCell ref="DR9:DV9"/>
    <mergeCell ref="DW9:EA9"/>
    <mergeCell ref="BT9:BX9"/>
    <mergeCell ref="BY9:CC9"/>
    <mergeCell ref="CD9:CH9"/>
    <mergeCell ref="CI9:CM9"/>
    <mergeCell ref="CN9:CR9"/>
    <mergeCell ref="CS9:CW9"/>
    <mergeCell ref="FF9:FJ9"/>
    <mergeCell ref="FK9:FO9"/>
    <mergeCell ref="FP9:FT9"/>
    <mergeCell ref="FU9:FY9"/>
    <mergeCell ref="FZ9:GD9"/>
    <mergeCell ref="GE9:GI9"/>
    <mergeCell ref="EB9:EF9"/>
    <mergeCell ref="EG9:EK9"/>
    <mergeCell ref="EL9:EP9"/>
    <mergeCell ref="EQ9:EU9"/>
    <mergeCell ref="EV9:EZ9"/>
    <mergeCell ref="FA9:FE9"/>
    <mergeCell ref="HN9:HR9"/>
    <mergeCell ref="HS9:HW9"/>
    <mergeCell ref="HX9:IB9"/>
    <mergeCell ref="IC9:IG9"/>
    <mergeCell ref="IH9:IL9"/>
    <mergeCell ref="IM9:IQ9"/>
    <mergeCell ref="GJ9:GN9"/>
    <mergeCell ref="GO9:GS9"/>
    <mergeCell ref="GT9:GX9"/>
    <mergeCell ref="GY9:HC9"/>
    <mergeCell ref="HD9:HH9"/>
    <mergeCell ref="HI9:HM9"/>
    <mergeCell ref="AA12:AE12"/>
    <mergeCell ref="AF12:AJ12"/>
    <mergeCell ref="AK12:AO12"/>
    <mergeCell ref="AP12:AT12"/>
    <mergeCell ref="AU12:AY12"/>
    <mergeCell ref="AZ12:BD12"/>
    <mergeCell ref="Q10:U10"/>
    <mergeCell ref="V10:Z10"/>
    <mergeCell ref="Q11:U11"/>
    <mergeCell ref="V11:Z11"/>
    <mergeCell ref="Q12:U12"/>
    <mergeCell ref="V12:Z12"/>
    <mergeCell ref="CI12:CM12"/>
    <mergeCell ref="CN12:CR12"/>
    <mergeCell ref="CS12:CW12"/>
    <mergeCell ref="CX12:DB12"/>
    <mergeCell ref="DC12:DG12"/>
    <mergeCell ref="DH12:DL12"/>
    <mergeCell ref="BE12:BI12"/>
    <mergeCell ref="BJ12:BN12"/>
    <mergeCell ref="BO12:BS12"/>
    <mergeCell ref="BT12:BX12"/>
    <mergeCell ref="BY12:CC12"/>
    <mergeCell ref="CD12:CH12"/>
    <mergeCell ref="FA12:FE12"/>
    <mergeCell ref="FF12:FJ12"/>
    <mergeCell ref="FK12:FO12"/>
    <mergeCell ref="FP12:FT12"/>
    <mergeCell ref="DM12:DQ12"/>
    <mergeCell ref="DR12:DV12"/>
    <mergeCell ref="DW12:EA12"/>
    <mergeCell ref="EB12:EF12"/>
    <mergeCell ref="EG12:EK12"/>
    <mergeCell ref="EL12:EP12"/>
    <mergeCell ref="IC12:IG12"/>
    <mergeCell ref="IH12:IL12"/>
    <mergeCell ref="IM12:IQ12"/>
    <mergeCell ref="Q13:U13"/>
    <mergeCell ref="V13:Z13"/>
    <mergeCell ref="AA13:AE13"/>
    <mergeCell ref="AF13:AJ13"/>
    <mergeCell ref="AK13:AO13"/>
    <mergeCell ref="AP13:AT13"/>
    <mergeCell ref="AU13:AY13"/>
    <mergeCell ref="GY12:HC12"/>
    <mergeCell ref="HD12:HH12"/>
    <mergeCell ref="HI12:HM12"/>
    <mergeCell ref="HN12:HR12"/>
    <mergeCell ref="HS12:HW12"/>
    <mergeCell ref="HX12:IB12"/>
    <mergeCell ref="FU12:FY12"/>
    <mergeCell ref="FZ12:GD12"/>
    <mergeCell ref="GE12:GI12"/>
    <mergeCell ref="GJ12:GN12"/>
    <mergeCell ref="GO12:GS12"/>
    <mergeCell ref="GT12:GX12"/>
    <mergeCell ref="EQ12:EU12"/>
    <mergeCell ref="EV12:EZ12"/>
    <mergeCell ref="CD13:CH13"/>
    <mergeCell ref="CI13:CM13"/>
    <mergeCell ref="CN13:CR13"/>
    <mergeCell ref="CS13:CW13"/>
    <mergeCell ref="CX13:DB13"/>
    <mergeCell ref="DC13:DG13"/>
    <mergeCell ref="AZ13:BD13"/>
    <mergeCell ref="BE13:BI13"/>
    <mergeCell ref="BJ13:BN13"/>
    <mergeCell ref="BO13:BS13"/>
    <mergeCell ref="BT13:BX13"/>
    <mergeCell ref="BY13:CC13"/>
    <mergeCell ref="GJ13:GN13"/>
    <mergeCell ref="GO13:GS13"/>
    <mergeCell ref="EL13:EP13"/>
    <mergeCell ref="EQ13:EU13"/>
    <mergeCell ref="EV13:EZ13"/>
    <mergeCell ref="FA13:FE13"/>
    <mergeCell ref="FF13:FJ13"/>
    <mergeCell ref="FK13:FO13"/>
    <mergeCell ref="DH13:DL13"/>
    <mergeCell ref="DM13:DQ13"/>
    <mergeCell ref="DR13:DV13"/>
    <mergeCell ref="DW13:EA13"/>
    <mergeCell ref="EB13:EF13"/>
    <mergeCell ref="EG13:EK13"/>
    <mergeCell ref="BE14:BI14"/>
    <mergeCell ref="BJ14:BN14"/>
    <mergeCell ref="BO14:BS14"/>
    <mergeCell ref="BT14:BX14"/>
    <mergeCell ref="HX13:IB13"/>
    <mergeCell ref="IC13:IG13"/>
    <mergeCell ref="IH13:IL13"/>
    <mergeCell ref="IM13:IQ13"/>
    <mergeCell ref="Q14:U14"/>
    <mergeCell ref="V14:Z14"/>
    <mergeCell ref="AA14:AE14"/>
    <mergeCell ref="AF14:AJ14"/>
    <mergeCell ref="AK14:AO14"/>
    <mergeCell ref="AP14:AT14"/>
    <mergeCell ref="GT13:GX13"/>
    <mergeCell ref="GY13:HC13"/>
    <mergeCell ref="HD13:HH13"/>
    <mergeCell ref="HI13:HM13"/>
    <mergeCell ref="HN13:HR13"/>
    <mergeCell ref="HS13:HW13"/>
    <mergeCell ref="FP13:FT13"/>
    <mergeCell ref="FU13:FY13"/>
    <mergeCell ref="FZ13:GD13"/>
    <mergeCell ref="GE13:GI13"/>
    <mergeCell ref="IH14:IL14"/>
    <mergeCell ref="IM14:IQ14"/>
    <mergeCell ref="Q15:U15"/>
    <mergeCell ref="V15:Z15"/>
    <mergeCell ref="AA15:AE15"/>
    <mergeCell ref="AF15:AJ15"/>
    <mergeCell ref="AK15:AO15"/>
    <mergeCell ref="GO14:GS14"/>
    <mergeCell ref="GT14:GX14"/>
    <mergeCell ref="GY14:HC14"/>
    <mergeCell ref="HD14:HH14"/>
    <mergeCell ref="HI14:HM14"/>
    <mergeCell ref="HN14:HR14"/>
    <mergeCell ref="FK14:FO14"/>
    <mergeCell ref="FP14:FT14"/>
    <mergeCell ref="FU14:FY14"/>
    <mergeCell ref="FZ14:GD14"/>
    <mergeCell ref="GE14:GI14"/>
    <mergeCell ref="GJ14:GN14"/>
    <mergeCell ref="EG14:EK14"/>
    <mergeCell ref="EL14:EP14"/>
    <mergeCell ref="EQ14:EU14"/>
    <mergeCell ref="EV14:EZ14"/>
    <mergeCell ref="FA14:FE14"/>
    <mergeCell ref="AP15:AT15"/>
    <mergeCell ref="AU15:AY15"/>
    <mergeCell ref="AZ15:BD15"/>
    <mergeCell ref="BE15:BI15"/>
    <mergeCell ref="BJ15:BN15"/>
    <mergeCell ref="BO15:BS15"/>
    <mergeCell ref="HS14:HW14"/>
    <mergeCell ref="HX14:IB14"/>
    <mergeCell ref="IC14:IG14"/>
    <mergeCell ref="FF14:FJ14"/>
    <mergeCell ref="DC14:DG14"/>
    <mergeCell ref="DH14:DL14"/>
    <mergeCell ref="DM14:DQ14"/>
    <mergeCell ref="DR14:DV14"/>
    <mergeCell ref="DW14:EA14"/>
    <mergeCell ref="EB14:EF14"/>
    <mergeCell ref="BY14:CC14"/>
    <mergeCell ref="CD14:CH14"/>
    <mergeCell ref="CI14:CM14"/>
    <mergeCell ref="CN14:CR14"/>
    <mergeCell ref="CS14:CW14"/>
    <mergeCell ref="CX14:DB14"/>
    <mergeCell ref="AU14:AY14"/>
    <mergeCell ref="AZ14:BD14"/>
    <mergeCell ref="CX15:DB15"/>
    <mergeCell ref="DC15:DG15"/>
    <mergeCell ref="DH15:DL15"/>
    <mergeCell ref="DM15:DQ15"/>
    <mergeCell ref="DR15:DV15"/>
    <mergeCell ref="DW15:EA15"/>
    <mergeCell ref="BT15:BX15"/>
    <mergeCell ref="BY15:CC15"/>
    <mergeCell ref="CD15:CH15"/>
    <mergeCell ref="CI15:CM15"/>
    <mergeCell ref="CN15:CR15"/>
    <mergeCell ref="CS15:CW15"/>
    <mergeCell ref="FF15:FJ15"/>
    <mergeCell ref="FK15:FO15"/>
    <mergeCell ref="FP15:FT15"/>
    <mergeCell ref="FU15:FY15"/>
    <mergeCell ref="FZ15:GD15"/>
    <mergeCell ref="GE15:GI15"/>
    <mergeCell ref="EB15:EF15"/>
    <mergeCell ref="EG15:EK15"/>
    <mergeCell ref="EL15:EP15"/>
    <mergeCell ref="EQ15:EU15"/>
    <mergeCell ref="EV15:EZ15"/>
    <mergeCell ref="FA15:FE15"/>
    <mergeCell ref="HN15:HR15"/>
    <mergeCell ref="HS15:HW15"/>
    <mergeCell ref="HX15:IB15"/>
    <mergeCell ref="IC15:IG15"/>
    <mergeCell ref="IH15:IL15"/>
    <mergeCell ref="IM15:IQ15"/>
    <mergeCell ref="GJ15:GN15"/>
    <mergeCell ref="GO15:GS15"/>
    <mergeCell ref="GT15:GX15"/>
    <mergeCell ref="GY15:HC15"/>
    <mergeCell ref="HD15:HH15"/>
    <mergeCell ref="HI15:HM15"/>
    <mergeCell ref="AU16:AY16"/>
    <mergeCell ref="AZ16:BD16"/>
    <mergeCell ref="BE16:BI16"/>
    <mergeCell ref="BJ16:BN16"/>
    <mergeCell ref="BO16:BS16"/>
    <mergeCell ref="BT16:BX16"/>
    <mergeCell ref="Q16:U16"/>
    <mergeCell ref="V16:Z16"/>
    <mergeCell ref="AA16:AE16"/>
    <mergeCell ref="AF16:AJ16"/>
    <mergeCell ref="AK16:AO16"/>
    <mergeCell ref="AP16:AT16"/>
    <mergeCell ref="DC16:DG16"/>
    <mergeCell ref="DH16:DL16"/>
    <mergeCell ref="DM16:DQ16"/>
    <mergeCell ref="DR16:DV16"/>
    <mergeCell ref="DW16:EA16"/>
    <mergeCell ref="EB16:EF16"/>
    <mergeCell ref="BY16:CC16"/>
    <mergeCell ref="CD16:CH16"/>
    <mergeCell ref="CI16:CM16"/>
    <mergeCell ref="CN16:CR16"/>
    <mergeCell ref="CS16:CW16"/>
    <mergeCell ref="CX16:DB16"/>
    <mergeCell ref="FK16:FO16"/>
    <mergeCell ref="FP16:FT16"/>
    <mergeCell ref="FU16:FY16"/>
    <mergeCell ref="FZ16:GD16"/>
    <mergeCell ref="GE16:GI16"/>
    <mergeCell ref="GJ16:GN16"/>
    <mergeCell ref="EG16:EK16"/>
    <mergeCell ref="EL16:EP16"/>
    <mergeCell ref="EQ16:EU16"/>
    <mergeCell ref="EV16:EZ16"/>
    <mergeCell ref="FA16:FE16"/>
    <mergeCell ref="FF16:FJ16"/>
    <mergeCell ref="HS16:HW16"/>
    <mergeCell ref="HX16:IB16"/>
    <mergeCell ref="IC16:IG16"/>
    <mergeCell ref="IH16:IL16"/>
    <mergeCell ref="IM16:IQ16"/>
    <mergeCell ref="GO16:GS16"/>
    <mergeCell ref="GT16:GX16"/>
    <mergeCell ref="GY16:HC16"/>
    <mergeCell ref="HD16:HH16"/>
    <mergeCell ref="HI16:HM16"/>
    <mergeCell ref="HN16:HR16"/>
  </mergeCells>
  <conditionalFormatting sqref="IO21:IO26 IJ21:IJ26 IE21:IE26 HZ21:HZ26 HU21:HU26 HP21:HP26 CZ21:CZ26 HK21:HK26 HF21:HF26 HA21:HA26 GV21:GV26 GQ21:GQ26 GL21:GL26 GG21:GG26 GB21:GB26 FW21:FW26 FM21:FM26 FR21:FR26 FH21:FH26 FC21:FC26 EX21:EX26 ES21:ES26 EN21:EN26 EI21:EI26 ED21:ED26 DY21:DY26 DT21:DT26 DO21:DO26 DJ21:DJ26 DE21:DE26 CU21:CU26 CP21:CP26 CK21:CK26 CA21:CA26 BV21:BV26 BQ21:BQ26 BL21:BL26 BG21:BG26 BB21:BB26 AW21:AW26 AR21:AR26 AM21:AM26 AH21:AH26 AC21:AC26 X21:X26 S21:S26 CF21:CF26 CF28 IO28 IJ28 IE28 HZ28 HU28 HP28 CZ28 HK28 HF28 HA28 GV28 GQ28 GL28 GG28 GB28 FW28 FM28 FR28 FH28 FC28 EX28 ES28 EN28 EI28 ED28 DY28 DT28 DO28 DJ28 DE28 CU28 CP28 CK28 CA28 BV28 BQ28 BL28 BG28 BB28 AW28 AR28 AM28 AH28 AC28 X28 S28 AC30:AC39 AH30:AH39 AM30:AM39 AR30:AR39 AW30:AW39 BB30:BB39 BG30:BG39 BL30:BL39 BQ30:BQ39 BV30:BV39 CA30:CA39 CK30:CK39 CP30:CP39 CU30:CU39 DE30:DE39 DJ30:DJ39 DO30:DO39 DT30:DT39 DY30:DY39 ED30:ED39 EI30:EI39 EN30:EN39 ES30:ES39 EX30:EX39 FC30:FC39 FH30:FH39 FR30:FR39 FM30:FM39 FW30:FW39 GB30:GB39 GG30:GG39 GL30:GL39 GQ30:GQ39 GV30:GV39 HA30:HA39 HF30:HF39 HK30:HK39 CZ30:CZ39 HP30:HP39 HU30:HU39 HZ30:HZ39 IE30:IE39 IJ30:IJ39 IO30:IO39 CF30:CF39 S30:S39 X30:X39">
    <cfRule type="expression" dxfId="10" priority="15" stopIfTrue="1">
      <formula>R21=""</formula>
    </cfRule>
  </conditionalFormatting>
  <conditionalFormatting sqref="V16 Q16 AA16 AF16 AK16 AP16 AU16 AZ16 BE16 BJ16 BO16 BT16 BY16 CD16 CI16 CN16 CS16 CX16 DC16 DH16 DM16 DR16 DW16 EB16 EG16 EL16 EQ16 EV16 FA16 FF16 FK16 FP16 FU16 FZ16 GE16 GJ16 GO16 GT16 GY16 HD16 HI16 HN16 HS16 HX16 IC16 IH16 IM16">
    <cfRule type="expression" dxfId="9" priority="14" stopIfTrue="1">
      <formula>Q$15&lt;&gt;"Cancelled"</formula>
    </cfRule>
  </conditionalFormatting>
  <conditionalFormatting sqref="P19:P26 P28 P30:P39">
    <cfRule type="cellIs" dxfId="8" priority="11" stopIfTrue="1" operator="equal">
      <formula>"Validated"</formula>
    </cfRule>
    <cfRule type="cellIs" dxfId="7" priority="12" stopIfTrue="1" operator="equal">
      <formula>"Forecast"</formula>
    </cfRule>
    <cfRule type="cellIs" dxfId="6" priority="13" stopIfTrue="1" operator="equal">
      <formula>"Cancelled"</formula>
    </cfRule>
  </conditionalFormatting>
  <conditionalFormatting sqref="DD9:DG10 DC8:DC10 CX8:CX10 CY9:DB10 CS8:CS10 CT9:CW10 CN8:CN10 CO9:CR10 CI8:CI10 CJ9:CM10 CD8:CD10 CE9:CH10 BY8:BY10 BZ9:CC10 BO8:BO10 BJ8:BJ10 BK9:BN10 BE8:BE10 BF9:BI10 AZ8:AZ10 BA9:BD10 AU8:AU10 AV9:AY10 AP8:AP10 AQ9:AT10 AK8:AK10 AL9:AO10 BT8:BT10 V8:V10 AG9:AJ10 AA8:AA10 AF8:AF10 BU9:BX10 BP9:BS10 AB9:AE10 Q10:U10 Q2:Q5 AF2:AF5 AA2:AA5 BT2:BT5 AK2:AK5 AP2:AP5 AU2:AU5 AZ2:AZ5 BE2:BE5 BJ2:BJ5 BO2:BO5 BY2:BY5 CD2:CD5 CI2:CI5 CN2:CN5 CS2:CS5 CX2:CX5 DC2:DC5 DH2:IQ5 DH8:IQ10 Q8:Q9 Q6:IQ7 V2:V5 R9:U9 W9:Z10 Q11:IQ15">
    <cfRule type="expression" dxfId="5" priority="9" stopIfTrue="1">
      <formula>Q$15="Cancelled"</formula>
    </cfRule>
  </conditionalFormatting>
  <conditionalFormatting sqref="IJ20 S20 AC20 AH20 AM20 AR20 AW20 BB20 BG20 BL20 BQ20 BV20 CA20 CF20 CK20 CP20 CU20 CZ20 DE20 DJ20 DO20 DT20 DY20 ED20 EI20 EN20 ES20 EX20 FC20 FH20 FM20 FR20 FW20 GB20 GG20 GL20 GQ20 GV20 HA20 HF20 HK20 HP20 HU20 HZ20 IE20 IO20 X20">
    <cfRule type="expression" dxfId="4" priority="8" stopIfTrue="1">
      <formula>R$20=""</formula>
    </cfRule>
  </conditionalFormatting>
  <conditionalFormatting sqref="T20:T21 AD20:AD21 AN20:AN21">
    <cfRule type="cellIs" dxfId="3" priority="5" stopIfTrue="1" operator="equal">
      <formula>"Validé"</formula>
    </cfRule>
    <cfRule type="cellIs" dxfId="2" priority="6" stopIfTrue="1" operator="equal">
      <formula>"prévisionnel"</formula>
    </cfRule>
    <cfRule type="cellIs" dxfId="1" priority="7" stopIfTrue="1" operator="equal">
      <formula>"Annulé"</formula>
    </cfRule>
  </conditionalFormatting>
  <conditionalFormatting sqref="CF19 S19 X19 AC19 AH19 AM19 AR19 AW19 BB19 BG19 BL19 BQ19 BV19 CA19 CK19 CP19 CU19 DE19 DJ19 DO19 DT19 DY19 ED19 EI19 EN19 ES19 EX19 FC19 FH19 FR19 FM19 FW19 GB19 GG19 GL19 GQ19 GV19 HA19 HF19 HK19 CZ19 HP19 HU19 HZ19 IE19 IJ19 IO19">
    <cfRule type="expression" dxfId="0" priority="4" stopIfTrue="1">
      <formula>R19=""</formula>
    </cfRule>
  </conditionalFormatting>
  <pageMargins left="0.78740157499999996" right="0.78740157499999996" top="0.984251969" bottom="0.984251969" header="0.4921259845" footer="0.492125984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"Cancelled,Spare Parts,Under development, Active"</xm:f>
          </x14:formula1>
          <xm:sqref>WPE983056 WFI983056 VVM983056 VLQ983056 VBU983056 URY983056 UIC983056 TYG983056 TOK983056 TEO983056 SUS983056 SKW983056 SBA983056 RRE983056 RHI983056 QXM983056 QNQ983056 QDU983056 PTY983056 PKC983056 PAG983056 OQK983056 OGO983056 NWS983056 NMW983056 NDA983056 MTE983056 MJI983056 LZM983056 LPQ983056 LFU983056 KVY983056 KMC983056 KCG983056 JSK983056 JIO983056 IYS983056 IOW983056 IFA983056 HVE983056 HLI983056 HBM983056 GRQ983056 GHU983056 FXY983056 FOC983056 FEG983056 EUK983056 EKO983056 EAS983056 DQW983056 DHA983056 CXE983056 CNI983056 CDM983056 BTQ983056 BJU983056 AZY983056 AQC983056 AGG983056 WK983056 MO983056 CS983056 WZA917520 WPE917520 WFI917520 VVM917520 VLQ917520 VBU917520 URY917520 UIC917520 TYG917520 TOK917520 TEO917520 SUS917520 SKW917520 SBA917520 RRE917520 RHI917520 QXM917520 QNQ917520 QDU917520 PTY917520 PKC917520 PAG917520 OQK917520 OGO917520 NWS917520 NMW917520 NDA917520 MTE917520 MJI917520 LZM917520 LPQ917520 LFU917520 KVY917520 KMC917520 KCG917520 JSK917520 JIO917520 IYS917520 IOW917520 IFA917520 HVE917520 HLI917520 HBM917520 GRQ917520 GHU917520 FXY917520 FOC917520 FEG917520 EUK917520 EKO917520 EAS917520 DQW917520 DHA917520 CXE917520 CNI917520 CDM917520 BTQ917520 BJU917520 AZY917520 AQC917520 AGG917520 WK917520 MO917520 CS917520 WZA851984 WPE851984 WFI851984 VVM851984 VLQ851984 VBU851984 URY851984 UIC851984 TYG851984 TOK851984 TEO851984 SUS851984 SKW851984 SBA851984 RRE851984 RHI851984 QXM851984 QNQ851984 QDU851984 PTY851984 PKC851984 PAG851984 OQK851984 OGO851984 NWS851984 NMW851984 NDA851984 MTE851984 MJI851984 LZM851984 LPQ851984 LFU851984 KVY851984 KMC851984 KCG851984 JSK851984 JIO851984 IYS851984 IOW851984 IFA851984 HVE851984 HLI851984 HBM851984 GRQ851984 GHU851984 FXY851984 FOC851984 FEG851984 EUK851984 EKO851984 EAS851984 DQW851984 DHA851984 CXE851984 CNI851984 CDM851984 BTQ851984 BJU851984 AZY851984 AQC851984 AGG851984 WK851984 MO851984 CS851984 WZA786448 WPE786448 WFI786448 VVM786448 VLQ786448 VBU786448 URY786448 UIC786448 TYG786448 TOK786448 TEO786448 SUS786448 SKW786448 SBA786448 RRE786448 RHI786448 QXM786448 QNQ786448 QDU786448 PTY786448 PKC786448 PAG786448 OQK786448 OGO786448 NWS786448 NMW786448 NDA786448 MTE786448 MJI786448 LZM786448 LPQ786448 LFU786448 KVY786448 KMC786448 KCG786448 JSK786448 JIO786448 IYS786448 IOW786448 IFA786448 HVE786448 HLI786448 HBM786448 GRQ786448 GHU786448 FXY786448 FOC786448 FEG786448 EUK786448 EKO786448 EAS786448 DQW786448 DHA786448 CXE786448 CNI786448 CDM786448 BTQ786448 BJU786448 AZY786448 AQC786448 AGG786448 WK786448 MO786448 CS786448 WZA720912 WPE720912 WFI720912 VVM720912 VLQ720912 VBU720912 URY720912 UIC720912 TYG720912 TOK720912 TEO720912 SUS720912 SKW720912 SBA720912 RRE720912 RHI720912 QXM720912 QNQ720912 QDU720912 PTY720912 PKC720912 PAG720912 OQK720912 OGO720912 NWS720912 NMW720912 NDA720912 MTE720912 MJI720912 LZM720912 LPQ720912 LFU720912 KVY720912 KMC720912 KCG720912 JSK720912 JIO720912 IYS720912 IOW720912 IFA720912 HVE720912 HLI720912 HBM720912 GRQ720912 GHU720912 FXY720912 FOC720912 FEG720912 EUK720912 EKO720912 EAS720912 DQW720912 DHA720912 CXE720912 CNI720912 CDM720912 BTQ720912 BJU720912 AZY720912 AQC720912 AGG720912 WK720912 MO720912 CS720912 WZA655376 WPE655376 WFI655376 VVM655376 VLQ655376 VBU655376 URY655376 UIC655376 TYG655376 TOK655376 TEO655376 SUS655376 SKW655376 SBA655376 RRE655376 RHI655376 QXM655376 QNQ655376 QDU655376 PTY655376 PKC655376 PAG655376 OQK655376 OGO655376 NWS655376 NMW655376 NDA655376 MTE655376 MJI655376 LZM655376 LPQ655376 LFU655376 KVY655376 KMC655376 KCG655376 JSK655376 JIO655376 IYS655376 IOW655376 IFA655376 HVE655376 HLI655376 HBM655376 GRQ655376 GHU655376 FXY655376 FOC655376 FEG655376 EUK655376 EKO655376 EAS655376 DQW655376 DHA655376 CXE655376 CNI655376 CDM655376 BTQ655376 BJU655376 AZY655376 AQC655376 AGG655376 WK655376 MO655376 CS655376 WZA589840 WPE589840 WFI589840 VVM589840 VLQ589840 VBU589840 URY589840 UIC589840 TYG589840 TOK589840 TEO589840 SUS589840 SKW589840 SBA589840 RRE589840 RHI589840 QXM589840 QNQ589840 QDU589840 PTY589840 PKC589840 PAG589840 OQK589840 OGO589840 NWS589840 NMW589840 NDA589840 MTE589840 MJI589840 LZM589840 LPQ589840 LFU589840 KVY589840 KMC589840 KCG589840 JSK589840 JIO589840 IYS589840 IOW589840 IFA589840 HVE589840 HLI589840 HBM589840 GRQ589840 GHU589840 FXY589840 FOC589840 FEG589840 EUK589840 EKO589840 EAS589840 DQW589840 DHA589840 CXE589840 CNI589840 CDM589840 BTQ589840 BJU589840 AZY589840 AQC589840 AGG589840 WK589840 MO589840 CS589840 WZA524304 WPE524304 WFI524304 VVM524304 VLQ524304 VBU524304 URY524304 UIC524304 TYG524304 TOK524304 TEO524304 SUS524304 SKW524304 SBA524304 RRE524304 RHI524304 QXM524304 QNQ524304 QDU524304 PTY524304 PKC524304 PAG524304 OQK524304 OGO524304 NWS524304 NMW524304 NDA524304 MTE524304 MJI524304 LZM524304 LPQ524304 LFU524304 KVY524304 KMC524304 KCG524304 JSK524304 JIO524304 IYS524304 IOW524304 IFA524304 HVE524304 HLI524304 HBM524304 GRQ524304 GHU524304 FXY524304 FOC524304 FEG524304 EUK524304 EKO524304 EAS524304 DQW524304 DHA524304 CXE524304 CNI524304 CDM524304 BTQ524304 BJU524304 AZY524304 AQC524304 AGG524304 WK524304 MO524304 CS524304 WZA458768 WPE458768 WFI458768 VVM458768 VLQ458768 VBU458768 URY458768 UIC458768 TYG458768 TOK458768 TEO458768 SUS458768 SKW458768 SBA458768 RRE458768 RHI458768 QXM458768 QNQ458768 QDU458768 PTY458768 PKC458768 PAG458768 OQK458768 OGO458768 NWS458768 NMW458768 NDA458768 MTE458768 MJI458768 LZM458768 LPQ458768 LFU458768 KVY458768 KMC458768 KCG458768 JSK458768 JIO458768 IYS458768 IOW458768 IFA458768 HVE458768 HLI458768 HBM458768 GRQ458768 GHU458768 FXY458768 FOC458768 FEG458768 EUK458768 EKO458768 EAS458768 DQW458768 DHA458768 CXE458768 CNI458768 CDM458768 BTQ458768 BJU458768 AZY458768 AQC458768 AGG458768 WK458768 MO458768 CS458768 WZA393232 WPE393232 WFI393232 VVM393232 VLQ393232 VBU393232 URY393232 UIC393232 TYG393232 TOK393232 TEO393232 SUS393232 SKW393232 SBA393232 RRE393232 RHI393232 QXM393232 QNQ393232 QDU393232 PTY393232 PKC393232 PAG393232 OQK393232 OGO393232 NWS393232 NMW393232 NDA393232 MTE393232 MJI393232 LZM393232 LPQ393232 LFU393232 KVY393232 KMC393232 KCG393232 JSK393232 JIO393232 IYS393232 IOW393232 IFA393232 HVE393232 HLI393232 HBM393232 GRQ393232 GHU393232 FXY393232 FOC393232 FEG393232 EUK393232 EKO393232 EAS393232 DQW393232 DHA393232 CXE393232 CNI393232 CDM393232 BTQ393232 BJU393232 AZY393232 AQC393232 AGG393232 WK393232 MO393232 CS393232 WZA327696 WPE327696 WFI327696 VVM327696 VLQ327696 VBU327696 URY327696 UIC327696 TYG327696 TOK327696 TEO327696 SUS327696 SKW327696 SBA327696 RRE327696 RHI327696 QXM327696 QNQ327696 QDU327696 PTY327696 PKC327696 PAG327696 OQK327696 OGO327696 NWS327696 NMW327696 NDA327696 MTE327696 MJI327696 LZM327696 LPQ327696 LFU327696 KVY327696 KMC327696 KCG327696 JSK327696 JIO327696 IYS327696 IOW327696 IFA327696 HVE327696 HLI327696 HBM327696 GRQ327696 GHU327696 FXY327696 FOC327696 FEG327696 EUK327696 EKO327696 EAS327696 DQW327696 DHA327696 CXE327696 CNI327696 CDM327696 BTQ327696 BJU327696 AZY327696 AQC327696 AGG327696 WK327696 MO327696 CS327696 WZA262160 WPE262160 WFI262160 VVM262160 VLQ262160 VBU262160 URY262160 UIC262160 TYG262160 TOK262160 TEO262160 SUS262160 SKW262160 SBA262160 RRE262160 RHI262160 QXM262160 QNQ262160 QDU262160 PTY262160 PKC262160 PAG262160 OQK262160 OGO262160 NWS262160 NMW262160 NDA262160 MTE262160 MJI262160 LZM262160 LPQ262160 LFU262160 KVY262160 KMC262160 KCG262160 JSK262160 JIO262160 IYS262160 IOW262160 IFA262160 HVE262160 HLI262160 HBM262160 GRQ262160 GHU262160 FXY262160 FOC262160 FEG262160 EUK262160 EKO262160 EAS262160 DQW262160 DHA262160 CXE262160 CNI262160 CDM262160 BTQ262160 BJU262160 AZY262160 AQC262160 AGG262160 WK262160 MO262160 CS262160 WZA196624 WPE196624 WFI196624 VVM196624 VLQ196624 VBU196624 URY196624 UIC196624 TYG196624 TOK196624 TEO196624 SUS196624 SKW196624 SBA196624 RRE196624 RHI196624 QXM196624 QNQ196624 QDU196624 PTY196624 PKC196624 PAG196624 OQK196624 OGO196624 NWS196624 NMW196624 NDA196624 MTE196624 MJI196624 LZM196624 LPQ196624 LFU196624 KVY196624 KMC196624 KCG196624 JSK196624 JIO196624 IYS196624 IOW196624 IFA196624 HVE196624 HLI196624 HBM196624 GRQ196624 GHU196624 FXY196624 FOC196624 FEG196624 EUK196624 EKO196624 EAS196624 DQW196624 DHA196624 CXE196624 CNI196624 CDM196624 BTQ196624 BJU196624 AZY196624 AQC196624 AGG196624 WK196624 MO196624 CS196624 WZA131088 WPE131088 WFI131088 VVM131088 VLQ131088 VBU131088 URY131088 UIC131088 TYG131088 TOK131088 TEO131088 SUS131088 SKW131088 SBA131088 RRE131088 RHI131088 QXM131088 QNQ131088 QDU131088 PTY131088 PKC131088 PAG131088 OQK131088 OGO131088 NWS131088 NMW131088 NDA131088 MTE131088 MJI131088 LZM131088 LPQ131088 LFU131088 KVY131088 KMC131088 KCG131088 JSK131088 JIO131088 IYS131088 IOW131088 IFA131088 HVE131088 HLI131088 HBM131088 GRQ131088 GHU131088 FXY131088 FOC131088 FEG131088 EUK131088 EKO131088 EAS131088 DQW131088 DHA131088 CXE131088 CNI131088 CDM131088 BTQ131088 BJU131088 AZY131088 AQC131088 AGG131088 WK131088 MO131088 CS131088 WZA65552 WPE65552 WFI65552 VVM65552 VLQ65552 VBU65552 URY65552 UIC65552 TYG65552 TOK65552 TEO65552 SUS65552 SKW65552 SBA65552 RRE65552 RHI65552 QXM65552 QNQ65552 QDU65552 PTY65552 PKC65552 PAG65552 OQK65552 OGO65552 NWS65552 NMW65552 NDA65552 MTE65552 MJI65552 LZM65552 LPQ65552 LFU65552 KVY65552 KMC65552 KCG65552 JSK65552 JIO65552 IYS65552 IOW65552 IFA65552 HVE65552 HLI65552 HBM65552 GRQ65552 GHU65552 FXY65552 FOC65552 FEG65552 EUK65552 EKO65552 EAS65552 DQW65552 DHA65552 CXE65552 CNI65552 CDM65552 BTQ65552 BJU65552 AZY65552 AQC65552 AGG65552 WK65552 MO65552 CS65552 WZF983056 WPJ983056 WFN983056 VVR983056 VLV983056 VBZ983056 USD983056 UIH983056 TYL983056 TOP983056 TET983056 SUX983056 SLB983056 SBF983056 RRJ983056 RHN983056 QXR983056 QNV983056 QDZ983056 PUD983056 PKH983056 PAL983056 OQP983056 OGT983056 NWX983056 NNB983056 NDF983056 MTJ983056 MJN983056 LZR983056 LPV983056 LFZ983056 KWD983056 KMH983056 KCL983056 JSP983056 JIT983056 IYX983056 IPB983056 IFF983056 HVJ983056 HLN983056 HBR983056 GRV983056 GHZ983056 FYD983056 FOH983056 FEL983056 EUP983056 EKT983056 EAX983056 DRB983056 DHF983056 CXJ983056 CNN983056 CDR983056 BTV983056 BJZ983056 BAD983056 AQH983056 AGL983056 WP983056 MT983056 CX983056 WZF917520 WPJ917520 WFN917520 VVR917520 VLV917520 VBZ917520 USD917520 UIH917520 TYL917520 TOP917520 TET917520 SUX917520 SLB917520 SBF917520 RRJ917520 RHN917520 QXR917520 QNV917520 QDZ917520 PUD917520 PKH917520 PAL917520 OQP917520 OGT917520 NWX917520 NNB917520 NDF917520 MTJ917520 MJN917520 LZR917520 LPV917520 LFZ917520 KWD917520 KMH917520 KCL917520 JSP917520 JIT917520 IYX917520 IPB917520 IFF917520 HVJ917520 HLN917520 HBR917520 GRV917520 GHZ917520 FYD917520 FOH917520 FEL917520 EUP917520 EKT917520 EAX917520 DRB917520 DHF917520 CXJ917520 CNN917520 CDR917520 BTV917520 BJZ917520 BAD917520 AQH917520 AGL917520 WP917520 MT917520 CX917520 WZF851984 WPJ851984 WFN851984 VVR851984 VLV851984 VBZ851984 USD851984 UIH851984 TYL851984 TOP851984 TET851984 SUX851984 SLB851984 SBF851984 RRJ851984 RHN851984 QXR851984 QNV851984 QDZ851984 PUD851984 PKH851984 PAL851984 OQP851984 OGT851984 NWX851984 NNB851984 NDF851984 MTJ851984 MJN851984 LZR851984 LPV851984 LFZ851984 KWD851984 KMH851984 KCL851984 JSP851984 JIT851984 IYX851984 IPB851984 IFF851984 HVJ851984 HLN851984 HBR851984 GRV851984 GHZ851984 FYD851984 FOH851984 FEL851984 EUP851984 EKT851984 EAX851984 DRB851984 DHF851984 CXJ851984 CNN851984 CDR851984 BTV851984 BJZ851984 BAD851984 AQH851984 AGL851984 WP851984 MT851984 CX851984 WZF786448 WPJ786448 WFN786448 VVR786448 VLV786448 VBZ786448 USD786448 UIH786448 TYL786448 TOP786448 TET786448 SUX786448 SLB786448 SBF786448 RRJ786448 RHN786448 QXR786448 QNV786448 QDZ786448 PUD786448 PKH786448 PAL786448 OQP786448 OGT786448 NWX786448 NNB786448 NDF786448 MTJ786448 MJN786448 LZR786448 LPV786448 LFZ786448 KWD786448 KMH786448 KCL786448 JSP786448 JIT786448 IYX786448 IPB786448 IFF786448 HVJ786448 HLN786448 HBR786448 GRV786448 GHZ786448 FYD786448 FOH786448 FEL786448 EUP786448 EKT786448 EAX786448 DRB786448 DHF786448 CXJ786448 CNN786448 CDR786448 BTV786448 BJZ786448 BAD786448 AQH786448 AGL786448 WP786448 MT786448 CX786448 WZF720912 WPJ720912 WFN720912 VVR720912 VLV720912 VBZ720912 USD720912 UIH720912 TYL720912 TOP720912 TET720912 SUX720912 SLB720912 SBF720912 RRJ720912 RHN720912 QXR720912 QNV720912 QDZ720912 PUD720912 PKH720912 PAL720912 OQP720912 OGT720912 NWX720912 NNB720912 NDF720912 MTJ720912 MJN720912 LZR720912 LPV720912 LFZ720912 KWD720912 KMH720912 KCL720912 JSP720912 JIT720912 IYX720912 IPB720912 IFF720912 HVJ720912 HLN720912 HBR720912 GRV720912 GHZ720912 FYD720912 FOH720912 FEL720912 EUP720912 EKT720912 EAX720912 DRB720912 DHF720912 CXJ720912 CNN720912 CDR720912 BTV720912 BJZ720912 BAD720912 AQH720912 AGL720912 WP720912 MT720912 CX720912 WZF655376 WPJ655376 WFN655376 VVR655376 VLV655376 VBZ655376 USD655376 UIH655376 TYL655376 TOP655376 TET655376 SUX655376 SLB655376 SBF655376 RRJ655376 RHN655376 QXR655376 QNV655376 QDZ655376 PUD655376 PKH655376 PAL655376 OQP655376 OGT655376 NWX655376 NNB655376 NDF655376 MTJ655376 MJN655376 LZR655376 LPV655376 LFZ655376 KWD655376 KMH655376 KCL655376 JSP655376 JIT655376 IYX655376 IPB655376 IFF655376 HVJ655376 HLN655376 HBR655376 GRV655376 GHZ655376 FYD655376 FOH655376 FEL655376 EUP655376 EKT655376 EAX655376 DRB655376 DHF655376 CXJ655376 CNN655376 CDR655376 BTV655376 BJZ655376 BAD655376 AQH655376 AGL655376 WP655376 MT655376 CX655376 WZF589840 WPJ589840 WFN589840 VVR589840 VLV589840 VBZ589840 USD589840 UIH589840 TYL589840 TOP589840 TET589840 SUX589840 SLB589840 SBF589840 RRJ589840 RHN589840 QXR589840 QNV589840 QDZ589840 PUD589840 PKH589840 PAL589840 OQP589840 OGT589840 NWX589840 NNB589840 NDF589840 MTJ589840 MJN589840 LZR589840 LPV589840 LFZ589840 KWD589840 KMH589840 KCL589840 JSP589840 JIT589840 IYX589840 IPB589840 IFF589840 HVJ589840 HLN589840 HBR589840 GRV589840 GHZ589840 FYD589840 FOH589840 FEL589840 EUP589840 EKT589840 EAX589840 DRB589840 DHF589840 CXJ589840 CNN589840 CDR589840 BTV589840 BJZ589840 BAD589840 AQH589840 AGL589840 WP589840 MT589840 CX589840 WZF524304 WPJ524304 WFN524304 VVR524304 VLV524304 VBZ524304 USD524304 UIH524304 TYL524304 TOP524304 TET524304 SUX524304 SLB524304 SBF524304 RRJ524304 RHN524304 QXR524304 QNV524304 QDZ524304 PUD524304 PKH524304 PAL524304 OQP524304 OGT524304 NWX524304 NNB524304 NDF524304 MTJ524304 MJN524304 LZR524304 LPV524304 LFZ524304 KWD524304 KMH524304 KCL524304 JSP524304 JIT524304 IYX524304 IPB524304 IFF524304 HVJ524304 HLN524304 HBR524304 GRV524304 GHZ524304 FYD524304 FOH524304 FEL524304 EUP524304 EKT524304 EAX524304 DRB524304 DHF524304 CXJ524304 CNN524304 CDR524304 BTV524304 BJZ524304 BAD524304 AQH524304 AGL524304 WP524304 MT524304 CX524304 WZF458768 WPJ458768 WFN458768 VVR458768 VLV458768 VBZ458768 USD458768 UIH458768 TYL458768 TOP458768 TET458768 SUX458768 SLB458768 SBF458768 RRJ458768 RHN458768 QXR458768 QNV458768 QDZ458768 PUD458768 PKH458768 PAL458768 OQP458768 OGT458768 NWX458768 NNB458768 NDF458768 MTJ458768 MJN458768 LZR458768 LPV458768 LFZ458768 KWD458768 KMH458768 KCL458768 JSP458768 JIT458768 IYX458768 IPB458768 IFF458768 HVJ458768 HLN458768 HBR458768 GRV458768 GHZ458768 FYD458768 FOH458768 FEL458768 EUP458768 EKT458768 EAX458768 DRB458768 DHF458768 CXJ458768 CNN458768 CDR458768 BTV458768 BJZ458768 BAD458768 AQH458768 AGL458768 WP458768 MT458768 CX458768 WZF393232 WPJ393232 WFN393232 VVR393232 VLV393232 VBZ393232 USD393232 UIH393232 TYL393232 TOP393232 TET393232 SUX393232 SLB393232 SBF393232 RRJ393232 RHN393232 QXR393232 QNV393232 QDZ393232 PUD393232 PKH393232 PAL393232 OQP393232 OGT393232 NWX393232 NNB393232 NDF393232 MTJ393232 MJN393232 LZR393232 LPV393232 LFZ393232 KWD393232 KMH393232 KCL393232 JSP393232 JIT393232 IYX393232 IPB393232 IFF393232 HVJ393232 HLN393232 HBR393232 GRV393232 GHZ393232 FYD393232 FOH393232 FEL393232 EUP393232 EKT393232 EAX393232 DRB393232 DHF393232 CXJ393232 CNN393232 CDR393232 BTV393232 BJZ393232 BAD393232 AQH393232 AGL393232 WP393232 MT393232 CX393232 WZF327696 WPJ327696 WFN327696 VVR327696 VLV327696 VBZ327696 USD327696 UIH327696 TYL327696 TOP327696 TET327696 SUX327696 SLB327696 SBF327696 RRJ327696 RHN327696 QXR327696 QNV327696 QDZ327696 PUD327696 PKH327696 PAL327696 OQP327696 OGT327696 NWX327696 NNB327696 NDF327696 MTJ327696 MJN327696 LZR327696 LPV327696 LFZ327696 KWD327696 KMH327696 KCL327696 JSP327696 JIT327696 IYX327696 IPB327696 IFF327696 HVJ327696 HLN327696 HBR327696 GRV327696 GHZ327696 FYD327696 FOH327696 FEL327696 EUP327696 EKT327696 EAX327696 DRB327696 DHF327696 CXJ327696 CNN327696 CDR327696 BTV327696 BJZ327696 BAD327696 AQH327696 AGL327696 WP327696 MT327696 CX327696 WZF262160 WPJ262160 WFN262160 VVR262160 VLV262160 VBZ262160 USD262160 UIH262160 TYL262160 TOP262160 TET262160 SUX262160 SLB262160 SBF262160 RRJ262160 RHN262160 QXR262160 QNV262160 QDZ262160 PUD262160 PKH262160 PAL262160 OQP262160 OGT262160 NWX262160 NNB262160 NDF262160 MTJ262160 MJN262160 LZR262160 LPV262160 LFZ262160 KWD262160 KMH262160 KCL262160 JSP262160 JIT262160 IYX262160 IPB262160 IFF262160 HVJ262160 HLN262160 HBR262160 GRV262160 GHZ262160 FYD262160 FOH262160 FEL262160 EUP262160 EKT262160 EAX262160 DRB262160 DHF262160 CXJ262160 CNN262160 CDR262160 BTV262160 BJZ262160 BAD262160 AQH262160 AGL262160 WP262160 MT262160 CX262160 WZF196624 WPJ196624 WFN196624 VVR196624 VLV196624 VBZ196624 USD196624 UIH196624 TYL196624 TOP196624 TET196624 SUX196624 SLB196624 SBF196624 RRJ196624 RHN196624 QXR196624 QNV196624 QDZ196624 PUD196624 PKH196624 PAL196624 OQP196624 OGT196624 NWX196624 NNB196624 NDF196624 MTJ196624 MJN196624 LZR196624 LPV196624 LFZ196624 KWD196624 KMH196624 KCL196624 JSP196624 JIT196624 IYX196624 IPB196624 IFF196624 HVJ196624 HLN196624 HBR196624 GRV196624 GHZ196624 FYD196624 FOH196624 FEL196624 EUP196624 EKT196624 EAX196624 DRB196624 DHF196624 CXJ196624 CNN196624 CDR196624 BTV196624 BJZ196624 BAD196624 AQH196624 AGL196624 WP196624 MT196624 CX196624 WZF131088 WPJ131088 WFN131088 VVR131088 VLV131088 VBZ131088 USD131088 UIH131088 TYL131088 TOP131088 TET131088 SUX131088 SLB131088 SBF131088 RRJ131088 RHN131088 QXR131088 QNV131088 QDZ131088 PUD131088 PKH131088 PAL131088 OQP131088 OGT131088 NWX131088 NNB131088 NDF131088 MTJ131088 MJN131088 LZR131088 LPV131088 LFZ131088 KWD131088 KMH131088 KCL131088 JSP131088 JIT131088 IYX131088 IPB131088 IFF131088 HVJ131088 HLN131088 HBR131088 GRV131088 GHZ131088 FYD131088 FOH131088 FEL131088 EUP131088 EKT131088 EAX131088 DRB131088 DHF131088 CXJ131088 CNN131088 CDR131088 BTV131088 BJZ131088 BAD131088 AQH131088 AGL131088 WP131088 MT131088 CX131088 WZF65552 WPJ65552 WFN65552 VVR65552 VLV65552 VBZ65552 USD65552 UIH65552 TYL65552 TOP65552 TET65552 SUX65552 SLB65552 SBF65552 RRJ65552 RHN65552 QXR65552 QNV65552 QDZ65552 PUD65552 PKH65552 PAL65552 OQP65552 OGT65552 NWX65552 NNB65552 NDF65552 MTJ65552 MJN65552 LZR65552 LPV65552 LFZ65552 KWD65552 KMH65552 KCL65552 JSP65552 JIT65552 IYX65552 IPB65552 IFF65552 HVJ65552 HLN65552 HBR65552 GRV65552 GHZ65552 FYD65552 FOH65552 FEL65552 EUP65552 EKT65552 EAX65552 DRB65552 DHF65552 CXJ65552 CNN65552 CDR65552 BTV65552 BJZ65552 BAD65552 AQH65552 AGL65552 WP65552 MT65552 CX65552 WZK983056 WPO983056 WFS983056 VVW983056 VMA983056 VCE983056 USI983056 UIM983056 TYQ983056 TOU983056 TEY983056 SVC983056 SLG983056 SBK983056 RRO983056 RHS983056 QXW983056 QOA983056 QEE983056 PUI983056 PKM983056 PAQ983056 OQU983056 OGY983056 NXC983056 NNG983056 NDK983056 MTO983056 MJS983056 LZW983056 LQA983056 LGE983056 KWI983056 KMM983056 KCQ983056 JSU983056 JIY983056 IZC983056 IPG983056 IFK983056 HVO983056 HLS983056 HBW983056 GSA983056 GIE983056 FYI983056 FOM983056 FEQ983056 EUU983056 EKY983056 EBC983056 DRG983056 DHK983056 CXO983056 CNS983056 CDW983056 BUA983056 BKE983056 BAI983056 AQM983056 AGQ983056 WU983056 MY983056 DC983056 WZK917520 WPO917520 WFS917520 VVW917520 VMA917520 VCE917520 USI917520 UIM917520 TYQ917520 TOU917520 TEY917520 SVC917520 SLG917520 SBK917520 RRO917520 RHS917520 QXW917520 QOA917520 QEE917520 PUI917520 PKM917520 PAQ917520 OQU917520 OGY917520 NXC917520 NNG917520 NDK917520 MTO917520 MJS917520 LZW917520 LQA917520 LGE917520 KWI917520 KMM917520 KCQ917520 JSU917520 JIY917520 IZC917520 IPG917520 IFK917520 HVO917520 HLS917520 HBW917520 GSA917520 GIE917520 FYI917520 FOM917520 FEQ917520 EUU917520 EKY917520 EBC917520 DRG917520 DHK917520 CXO917520 CNS917520 CDW917520 BUA917520 BKE917520 BAI917520 AQM917520 AGQ917520 WU917520 MY917520 DC917520 WZK851984 WPO851984 WFS851984 VVW851984 VMA851984 VCE851984 USI851984 UIM851984 TYQ851984 TOU851984 TEY851984 SVC851984 SLG851984 SBK851984 RRO851984 RHS851984 QXW851984 QOA851984 QEE851984 PUI851984 PKM851984 PAQ851984 OQU851984 OGY851984 NXC851984 NNG851984 NDK851984 MTO851984 MJS851984 LZW851984 LQA851984 LGE851984 KWI851984 KMM851984 KCQ851984 JSU851984 JIY851984 IZC851984 IPG851984 IFK851984 HVO851984 HLS851984 HBW851984 GSA851984 GIE851984 FYI851984 FOM851984 FEQ851984 EUU851984 EKY851984 EBC851984 DRG851984 DHK851984 CXO851984 CNS851984 CDW851984 BUA851984 BKE851984 BAI851984 AQM851984 AGQ851984 WU851984 MY851984 DC851984 WZK786448 WPO786448 WFS786448 VVW786448 VMA786448 VCE786448 USI786448 UIM786448 TYQ786448 TOU786448 TEY786448 SVC786448 SLG786448 SBK786448 RRO786448 RHS786448 QXW786448 QOA786448 QEE786448 PUI786448 PKM786448 PAQ786448 OQU786448 OGY786448 NXC786448 NNG786448 NDK786448 MTO786448 MJS786448 LZW786448 LQA786448 LGE786448 KWI786448 KMM786448 KCQ786448 JSU786448 JIY786448 IZC786448 IPG786448 IFK786448 HVO786448 HLS786448 HBW786448 GSA786448 GIE786448 FYI786448 FOM786448 FEQ786448 EUU786448 EKY786448 EBC786448 DRG786448 DHK786448 CXO786448 CNS786448 CDW786448 BUA786448 BKE786448 BAI786448 AQM786448 AGQ786448 WU786448 MY786448 DC786448 WZK720912 WPO720912 WFS720912 VVW720912 VMA720912 VCE720912 USI720912 UIM720912 TYQ720912 TOU720912 TEY720912 SVC720912 SLG720912 SBK720912 RRO720912 RHS720912 QXW720912 QOA720912 QEE720912 PUI720912 PKM720912 PAQ720912 OQU720912 OGY720912 NXC720912 NNG720912 NDK720912 MTO720912 MJS720912 LZW720912 LQA720912 LGE720912 KWI720912 KMM720912 KCQ720912 JSU720912 JIY720912 IZC720912 IPG720912 IFK720912 HVO720912 HLS720912 HBW720912 GSA720912 GIE720912 FYI720912 FOM720912 FEQ720912 EUU720912 EKY720912 EBC720912 DRG720912 DHK720912 CXO720912 CNS720912 CDW720912 BUA720912 BKE720912 BAI720912 AQM720912 AGQ720912 WU720912 MY720912 DC720912 WZK655376 WPO655376 WFS655376 VVW655376 VMA655376 VCE655376 USI655376 UIM655376 TYQ655376 TOU655376 TEY655376 SVC655376 SLG655376 SBK655376 RRO655376 RHS655376 QXW655376 QOA655376 QEE655376 PUI655376 PKM655376 PAQ655376 OQU655376 OGY655376 NXC655376 NNG655376 NDK655376 MTO655376 MJS655376 LZW655376 LQA655376 LGE655376 KWI655376 KMM655376 KCQ655376 JSU655376 JIY655376 IZC655376 IPG655376 IFK655376 HVO655376 HLS655376 HBW655376 GSA655376 GIE655376 FYI655376 FOM655376 FEQ655376 EUU655376 EKY655376 EBC655376 DRG655376 DHK655376 CXO655376 CNS655376 CDW655376 BUA655376 BKE655376 BAI655376 AQM655376 AGQ655376 WU655376 MY655376 DC655376 WZK589840 WPO589840 WFS589840 VVW589840 VMA589840 VCE589840 USI589840 UIM589840 TYQ589840 TOU589840 TEY589840 SVC589840 SLG589840 SBK589840 RRO589840 RHS589840 QXW589840 QOA589840 QEE589840 PUI589840 PKM589840 PAQ589840 OQU589840 OGY589840 NXC589840 NNG589840 NDK589840 MTO589840 MJS589840 LZW589840 LQA589840 LGE589840 KWI589840 KMM589840 KCQ589840 JSU589840 JIY589840 IZC589840 IPG589840 IFK589840 HVO589840 HLS589840 HBW589840 GSA589840 GIE589840 FYI589840 FOM589840 FEQ589840 EUU589840 EKY589840 EBC589840 DRG589840 DHK589840 CXO589840 CNS589840 CDW589840 BUA589840 BKE589840 BAI589840 AQM589840 AGQ589840 WU589840 MY589840 DC589840 WZK524304 WPO524304 WFS524304 VVW524304 VMA524304 VCE524304 USI524304 UIM524304 TYQ524304 TOU524304 TEY524304 SVC524304 SLG524304 SBK524304 RRO524304 RHS524304 QXW524304 QOA524304 QEE524304 PUI524304 PKM524304 PAQ524304 OQU524304 OGY524304 NXC524304 NNG524304 NDK524304 MTO524304 MJS524304 LZW524304 LQA524304 LGE524304 KWI524304 KMM524304 KCQ524304 JSU524304 JIY524304 IZC524304 IPG524304 IFK524304 HVO524304 HLS524304 HBW524304 GSA524304 GIE524304 FYI524304 FOM524304 FEQ524304 EUU524304 EKY524304 EBC524304 DRG524304 DHK524304 CXO524304 CNS524304 CDW524304 BUA524304 BKE524304 BAI524304 AQM524304 AGQ524304 WU524304 MY524304 DC524304 WZK458768 WPO458768 WFS458768 VVW458768 VMA458768 VCE458768 USI458768 UIM458768 TYQ458768 TOU458768 TEY458768 SVC458768 SLG458768 SBK458768 RRO458768 RHS458768 QXW458768 QOA458768 QEE458768 PUI458768 PKM458768 PAQ458768 OQU458768 OGY458768 NXC458768 NNG458768 NDK458768 MTO458768 MJS458768 LZW458768 LQA458768 LGE458768 KWI458768 KMM458768 KCQ458768 JSU458768 JIY458768 IZC458768 IPG458768 IFK458768 HVO458768 HLS458768 HBW458768 GSA458768 GIE458768 FYI458768 FOM458768 FEQ458768 EUU458768 EKY458768 EBC458768 DRG458768 DHK458768 CXO458768 CNS458768 CDW458768 BUA458768 BKE458768 BAI458768 AQM458768 AGQ458768 WU458768 MY458768 DC458768 WZK393232 WPO393232 WFS393232 VVW393232 VMA393232 VCE393232 USI393232 UIM393232 TYQ393232 TOU393232 TEY393232 SVC393232 SLG393232 SBK393232 RRO393232 RHS393232 QXW393232 QOA393232 QEE393232 PUI393232 PKM393232 PAQ393232 OQU393232 OGY393232 NXC393232 NNG393232 NDK393232 MTO393232 MJS393232 LZW393232 LQA393232 LGE393232 KWI393232 KMM393232 KCQ393232 JSU393232 JIY393232 IZC393232 IPG393232 IFK393232 HVO393232 HLS393232 HBW393232 GSA393232 GIE393232 FYI393232 FOM393232 FEQ393232 EUU393232 EKY393232 EBC393232 DRG393232 DHK393232 CXO393232 CNS393232 CDW393232 BUA393232 BKE393232 BAI393232 AQM393232 AGQ393232 WU393232 MY393232 DC393232 WZK327696 WPO327696 WFS327696 VVW327696 VMA327696 VCE327696 USI327696 UIM327696 TYQ327696 TOU327696 TEY327696 SVC327696 SLG327696 SBK327696 RRO327696 RHS327696 QXW327696 QOA327696 QEE327696 PUI327696 PKM327696 PAQ327696 OQU327696 OGY327696 NXC327696 NNG327696 NDK327696 MTO327696 MJS327696 LZW327696 LQA327696 LGE327696 KWI327696 KMM327696 KCQ327696 JSU327696 JIY327696 IZC327696 IPG327696 IFK327696 HVO327696 HLS327696 HBW327696 GSA327696 GIE327696 FYI327696 FOM327696 FEQ327696 EUU327696 EKY327696 EBC327696 DRG327696 DHK327696 CXO327696 CNS327696 CDW327696 BUA327696 BKE327696 BAI327696 AQM327696 AGQ327696 WU327696 MY327696 DC327696 WZK262160 WPO262160 WFS262160 VVW262160 VMA262160 VCE262160 USI262160 UIM262160 TYQ262160 TOU262160 TEY262160 SVC262160 SLG262160 SBK262160 RRO262160 RHS262160 QXW262160 QOA262160 QEE262160 PUI262160 PKM262160 PAQ262160 OQU262160 OGY262160 NXC262160 NNG262160 NDK262160 MTO262160 MJS262160 LZW262160 LQA262160 LGE262160 KWI262160 KMM262160 KCQ262160 JSU262160 JIY262160 IZC262160 IPG262160 IFK262160 HVO262160 HLS262160 HBW262160 GSA262160 GIE262160 FYI262160 FOM262160 FEQ262160 EUU262160 EKY262160 EBC262160 DRG262160 DHK262160 CXO262160 CNS262160 CDW262160 BUA262160 BKE262160 BAI262160 AQM262160 AGQ262160 WU262160 MY262160 DC262160 WZK196624 WPO196624 WFS196624 VVW196624 VMA196624 VCE196624 USI196624 UIM196624 TYQ196624 TOU196624 TEY196624 SVC196624 SLG196624 SBK196624 RRO196624 RHS196624 QXW196624 QOA196624 QEE196624 PUI196624 PKM196624 PAQ196624 OQU196624 OGY196624 NXC196624 NNG196624 NDK196624 MTO196624 MJS196624 LZW196624 LQA196624 LGE196624 KWI196624 KMM196624 KCQ196624 JSU196624 JIY196624 IZC196624 IPG196624 IFK196624 HVO196624 HLS196624 HBW196624 GSA196624 GIE196624 FYI196624 FOM196624 FEQ196624 EUU196624 EKY196624 EBC196624 DRG196624 DHK196624 CXO196624 CNS196624 CDW196624 BUA196624 BKE196624 BAI196624 AQM196624 AGQ196624 WU196624 MY196624 DC196624 WZK131088 WPO131088 WFS131088 VVW131088 VMA131088 VCE131088 USI131088 UIM131088 TYQ131088 TOU131088 TEY131088 SVC131088 SLG131088 SBK131088 RRO131088 RHS131088 QXW131088 QOA131088 QEE131088 PUI131088 PKM131088 PAQ131088 OQU131088 OGY131088 NXC131088 NNG131088 NDK131088 MTO131088 MJS131088 LZW131088 LQA131088 LGE131088 KWI131088 KMM131088 KCQ131088 JSU131088 JIY131088 IZC131088 IPG131088 IFK131088 HVO131088 HLS131088 HBW131088 GSA131088 GIE131088 FYI131088 FOM131088 FEQ131088 EUU131088 EKY131088 EBC131088 DRG131088 DHK131088 CXO131088 CNS131088 CDW131088 BUA131088 BKE131088 BAI131088 AQM131088 AGQ131088 WU131088 MY131088 DC131088 WZK65552 WPO65552 WFS65552 VVW65552 VMA65552 VCE65552 USI65552 UIM65552 TYQ65552 TOU65552 TEY65552 SVC65552 SLG65552 SBK65552 RRO65552 RHS65552 QXW65552 QOA65552 QEE65552 PUI65552 PKM65552 PAQ65552 OQU65552 OGY65552 NXC65552 NNG65552 NDK65552 MTO65552 MJS65552 LZW65552 LQA65552 LGE65552 KWI65552 KMM65552 KCQ65552 JSU65552 JIY65552 IZC65552 IPG65552 IFK65552 HVO65552 HLS65552 HBW65552 GSA65552 GIE65552 FYI65552 FOM65552 FEQ65552 EUU65552 EKY65552 EBC65552 DRG65552 DHK65552 CXO65552 CNS65552 CDW65552 BUA65552 BKE65552 BAI65552 AQM65552 AGQ65552 WU65552 MY65552 DC65552 WZP983056 WPT983056 WFX983056 VWB983056 VMF983056 VCJ983056 USN983056 UIR983056 TYV983056 TOZ983056 TFD983056 SVH983056 SLL983056 SBP983056 RRT983056 RHX983056 QYB983056 QOF983056 QEJ983056 PUN983056 PKR983056 PAV983056 OQZ983056 OHD983056 NXH983056 NNL983056 NDP983056 MTT983056 MJX983056 MAB983056 LQF983056 LGJ983056 KWN983056 KMR983056 KCV983056 JSZ983056 JJD983056 IZH983056 IPL983056 IFP983056 HVT983056 HLX983056 HCB983056 GSF983056 GIJ983056 FYN983056 FOR983056 FEV983056 EUZ983056 ELD983056 EBH983056 DRL983056 DHP983056 CXT983056 CNX983056 CEB983056 BUF983056 BKJ983056 BAN983056 AQR983056 AGV983056 WZ983056 ND983056 DH983056 WZP917520 WPT917520 WFX917520 VWB917520 VMF917520 VCJ917520 USN917520 UIR917520 TYV917520 TOZ917520 TFD917520 SVH917520 SLL917520 SBP917520 RRT917520 RHX917520 QYB917520 QOF917520 QEJ917520 PUN917520 PKR917520 PAV917520 OQZ917520 OHD917520 NXH917520 NNL917520 NDP917520 MTT917520 MJX917520 MAB917520 LQF917520 LGJ917520 KWN917520 KMR917520 KCV917520 JSZ917520 JJD917520 IZH917520 IPL917520 IFP917520 HVT917520 HLX917520 HCB917520 GSF917520 GIJ917520 FYN917520 FOR917520 FEV917520 EUZ917520 ELD917520 EBH917520 DRL917520 DHP917520 CXT917520 CNX917520 CEB917520 BUF917520 BKJ917520 BAN917520 AQR917520 AGV917520 WZ917520 ND917520 DH917520 WZP851984 WPT851984 WFX851984 VWB851984 VMF851984 VCJ851984 USN851984 UIR851984 TYV851984 TOZ851984 TFD851984 SVH851984 SLL851984 SBP851984 RRT851984 RHX851984 QYB851984 QOF851984 QEJ851984 PUN851984 PKR851984 PAV851984 OQZ851984 OHD851984 NXH851984 NNL851984 NDP851984 MTT851984 MJX851984 MAB851984 LQF851984 LGJ851984 KWN851984 KMR851984 KCV851984 JSZ851984 JJD851984 IZH851984 IPL851984 IFP851984 HVT851984 HLX851984 HCB851984 GSF851984 GIJ851984 FYN851984 FOR851984 FEV851984 EUZ851984 ELD851984 EBH851984 DRL851984 DHP851984 CXT851984 CNX851984 CEB851984 BUF851984 BKJ851984 BAN851984 AQR851984 AGV851984 WZ851984 ND851984 DH851984 WZP786448 WPT786448 WFX786448 VWB786448 VMF786448 VCJ786448 USN786448 UIR786448 TYV786448 TOZ786448 TFD786448 SVH786448 SLL786448 SBP786448 RRT786448 RHX786448 QYB786448 QOF786448 QEJ786448 PUN786448 PKR786448 PAV786448 OQZ786448 OHD786448 NXH786448 NNL786448 NDP786448 MTT786448 MJX786448 MAB786448 LQF786448 LGJ786448 KWN786448 KMR786448 KCV786448 JSZ786448 JJD786448 IZH786448 IPL786448 IFP786448 HVT786448 HLX786448 HCB786448 GSF786448 GIJ786448 FYN786448 FOR786448 FEV786448 EUZ786448 ELD786448 EBH786448 DRL786448 DHP786448 CXT786448 CNX786448 CEB786448 BUF786448 BKJ786448 BAN786448 AQR786448 AGV786448 WZ786448 ND786448 DH786448 WZP720912 WPT720912 WFX720912 VWB720912 VMF720912 VCJ720912 USN720912 UIR720912 TYV720912 TOZ720912 TFD720912 SVH720912 SLL720912 SBP720912 RRT720912 RHX720912 QYB720912 QOF720912 QEJ720912 PUN720912 PKR720912 PAV720912 OQZ720912 OHD720912 NXH720912 NNL720912 NDP720912 MTT720912 MJX720912 MAB720912 LQF720912 LGJ720912 KWN720912 KMR720912 KCV720912 JSZ720912 JJD720912 IZH720912 IPL720912 IFP720912 HVT720912 HLX720912 HCB720912 GSF720912 GIJ720912 FYN720912 FOR720912 FEV720912 EUZ720912 ELD720912 EBH720912 DRL720912 DHP720912 CXT720912 CNX720912 CEB720912 BUF720912 BKJ720912 BAN720912 AQR720912 AGV720912 WZ720912 ND720912 DH720912 WZP655376 WPT655376 WFX655376 VWB655376 VMF655376 VCJ655376 USN655376 UIR655376 TYV655376 TOZ655376 TFD655376 SVH655376 SLL655376 SBP655376 RRT655376 RHX655376 QYB655376 QOF655376 QEJ655376 PUN655376 PKR655376 PAV655376 OQZ655376 OHD655376 NXH655376 NNL655376 NDP655376 MTT655376 MJX655376 MAB655376 LQF655376 LGJ655376 KWN655376 KMR655376 KCV655376 JSZ655376 JJD655376 IZH655376 IPL655376 IFP655376 HVT655376 HLX655376 HCB655376 GSF655376 GIJ655376 FYN655376 FOR655376 FEV655376 EUZ655376 ELD655376 EBH655376 DRL655376 DHP655376 CXT655376 CNX655376 CEB655376 BUF655376 BKJ655376 BAN655376 AQR655376 AGV655376 WZ655376 ND655376 DH655376 WZP589840 WPT589840 WFX589840 VWB589840 VMF589840 VCJ589840 USN589840 UIR589840 TYV589840 TOZ589840 TFD589840 SVH589840 SLL589840 SBP589840 RRT589840 RHX589840 QYB589840 QOF589840 QEJ589840 PUN589840 PKR589840 PAV589840 OQZ589840 OHD589840 NXH589840 NNL589840 NDP589840 MTT589840 MJX589840 MAB589840 LQF589840 LGJ589840 KWN589840 KMR589840 KCV589840 JSZ589840 JJD589840 IZH589840 IPL589840 IFP589840 HVT589840 HLX589840 HCB589840 GSF589840 GIJ589840 FYN589840 FOR589840 FEV589840 EUZ589840 ELD589840 EBH589840 DRL589840 DHP589840 CXT589840 CNX589840 CEB589840 BUF589840 BKJ589840 BAN589840 AQR589840 AGV589840 WZ589840 ND589840 DH589840 WZP524304 WPT524304 WFX524304 VWB524304 VMF524304 VCJ524304 USN524304 UIR524304 TYV524304 TOZ524304 TFD524304 SVH524304 SLL524304 SBP524304 RRT524304 RHX524304 QYB524304 QOF524304 QEJ524304 PUN524304 PKR524304 PAV524304 OQZ524304 OHD524304 NXH524304 NNL524304 NDP524304 MTT524304 MJX524304 MAB524304 LQF524304 LGJ524304 KWN524304 KMR524304 KCV524304 JSZ524304 JJD524304 IZH524304 IPL524304 IFP524304 HVT524304 HLX524304 HCB524304 GSF524304 GIJ524304 FYN524304 FOR524304 FEV524304 EUZ524304 ELD524304 EBH524304 DRL524304 DHP524304 CXT524304 CNX524304 CEB524304 BUF524304 BKJ524304 BAN524304 AQR524304 AGV524304 WZ524304 ND524304 DH524304 WZP458768 WPT458768 WFX458768 VWB458768 VMF458768 VCJ458768 USN458768 UIR458768 TYV458768 TOZ458768 TFD458768 SVH458768 SLL458768 SBP458768 RRT458768 RHX458768 QYB458768 QOF458768 QEJ458768 PUN458768 PKR458768 PAV458768 OQZ458768 OHD458768 NXH458768 NNL458768 NDP458768 MTT458768 MJX458768 MAB458768 LQF458768 LGJ458768 KWN458768 KMR458768 KCV458768 JSZ458768 JJD458768 IZH458768 IPL458768 IFP458768 HVT458768 HLX458768 HCB458768 GSF458768 GIJ458768 FYN458768 FOR458768 FEV458768 EUZ458768 ELD458768 EBH458768 DRL458768 DHP458768 CXT458768 CNX458768 CEB458768 BUF458768 BKJ458768 BAN458768 AQR458768 AGV458768 WZ458768 ND458768 DH458768 WZP393232 WPT393232 WFX393232 VWB393232 VMF393232 VCJ393232 USN393232 UIR393232 TYV393232 TOZ393232 TFD393232 SVH393232 SLL393232 SBP393232 RRT393232 RHX393232 QYB393232 QOF393232 QEJ393232 PUN393232 PKR393232 PAV393232 OQZ393232 OHD393232 NXH393232 NNL393232 NDP393232 MTT393232 MJX393232 MAB393232 LQF393232 LGJ393232 KWN393232 KMR393232 KCV393232 JSZ393232 JJD393232 IZH393232 IPL393232 IFP393232 HVT393232 HLX393232 HCB393232 GSF393232 GIJ393232 FYN393232 FOR393232 FEV393232 EUZ393232 ELD393232 EBH393232 DRL393232 DHP393232 CXT393232 CNX393232 CEB393232 BUF393232 BKJ393232 BAN393232 AQR393232 AGV393232 WZ393232 ND393232 DH393232 WZP327696 WPT327696 WFX327696 VWB327696 VMF327696 VCJ327696 USN327696 UIR327696 TYV327696 TOZ327696 TFD327696 SVH327696 SLL327696 SBP327696 RRT327696 RHX327696 QYB327696 QOF327696 QEJ327696 PUN327696 PKR327696 PAV327696 OQZ327696 OHD327696 NXH327696 NNL327696 NDP327696 MTT327696 MJX327696 MAB327696 LQF327696 LGJ327696 KWN327696 KMR327696 KCV327696 JSZ327696 JJD327696 IZH327696 IPL327696 IFP327696 HVT327696 HLX327696 HCB327696 GSF327696 GIJ327696 FYN327696 FOR327696 FEV327696 EUZ327696 ELD327696 EBH327696 DRL327696 DHP327696 CXT327696 CNX327696 CEB327696 BUF327696 BKJ327696 BAN327696 AQR327696 AGV327696 WZ327696 ND327696 DH327696 WZP262160 WPT262160 WFX262160 VWB262160 VMF262160 VCJ262160 USN262160 UIR262160 TYV262160 TOZ262160 TFD262160 SVH262160 SLL262160 SBP262160 RRT262160 RHX262160 QYB262160 QOF262160 QEJ262160 PUN262160 PKR262160 PAV262160 OQZ262160 OHD262160 NXH262160 NNL262160 NDP262160 MTT262160 MJX262160 MAB262160 LQF262160 LGJ262160 KWN262160 KMR262160 KCV262160 JSZ262160 JJD262160 IZH262160 IPL262160 IFP262160 HVT262160 HLX262160 HCB262160 GSF262160 GIJ262160 FYN262160 FOR262160 FEV262160 EUZ262160 ELD262160 EBH262160 DRL262160 DHP262160 CXT262160 CNX262160 CEB262160 BUF262160 BKJ262160 BAN262160 AQR262160 AGV262160 WZ262160 ND262160 DH262160 WZP196624 WPT196624 WFX196624 VWB196624 VMF196624 VCJ196624 USN196624 UIR196624 TYV196624 TOZ196624 TFD196624 SVH196624 SLL196624 SBP196624 RRT196624 RHX196624 QYB196624 QOF196624 QEJ196624 PUN196624 PKR196624 PAV196624 OQZ196624 OHD196624 NXH196624 NNL196624 NDP196624 MTT196624 MJX196624 MAB196624 LQF196624 LGJ196624 KWN196624 KMR196624 KCV196624 JSZ196624 JJD196624 IZH196624 IPL196624 IFP196624 HVT196624 HLX196624 HCB196624 GSF196624 GIJ196624 FYN196624 FOR196624 FEV196624 EUZ196624 ELD196624 EBH196624 DRL196624 DHP196624 CXT196624 CNX196624 CEB196624 BUF196624 BKJ196624 BAN196624 AQR196624 AGV196624 WZ196624 ND196624 DH196624 WZP131088 WPT131088 WFX131088 VWB131088 VMF131088 VCJ131088 USN131088 UIR131088 TYV131088 TOZ131088 TFD131088 SVH131088 SLL131088 SBP131088 RRT131088 RHX131088 QYB131088 QOF131088 QEJ131088 PUN131088 PKR131088 PAV131088 OQZ131088 OHD131088 NXH131088 NNL131088 NDP131088 MTT131088 MJX131088 MAB131088 LQF131088 LGJ131088 KWN131088 KMR131088 KCV131088 JSZ131088 JJD131088 IZH131088 IPL131088 IFP131088 HVT131088 HLX131088 HCB131088 GSF131088 GIJ131088 FYN131088 FOR131088 FEV131088 EUZ131088 ELD131088 EBH131088 DRL131088 DHP131088 CXT131088 CNX131088 CEB131088 BUF131088 BKJ131088 BAN131088 AQR131088 AGV131088 WZ131088 ND131088 DH131088 WZP65552 WPT65552 WFX65552 VWB65552 VMF65552 VCJ65552 USN65552 UIR65552 TYV65552 TOZ65552 TFD65552 SVH65552 SLL65552 SBP65552 RRT65552 RHX65552 QYB65552 QOF65552 QEJ65552 PUN65552 PKR65552 PAV65552 OQZ65552 OHD65552 NXH65552 NNL65552 NDP65552 MTT65552 MJX65552 MAB65552 LQF65552 LGJ65552 KWN65552 KMR65552 KCV65552 JSZ65552 JJD65552 IZH65552 IPL65552 IFP65552 HVT65552 HLX65552 HCB65552 GSF65552 GIJ65552 FYN65552 FOR65552 FEV65552 EUZ65552 ELD65552 EBH65552 DRL65552 DHP65552 CXT65552 CNX65552 CEB65552 BUF65552 BKJ65552 BAN65552 AQR65552 AGV65552 WZ65552 ND65552 DH65552 WZU983056 WPY983056 WGC983056 VWG983056 VMK983056 VCO983056 USS983056 UIW983056 TZA983056 TPE983056 TFI983056 SVM983056 SLQ983056 SBU983056 RRY983056 RIC983056 QYG983056 QOK983056 QEO983056 PUS983056 PKW983056 PBA983056 ORE983056 OHI983056 NXM983056 NNQ983056 NDU983056 MTY983056 MKC983056 MAG983056 LQK983056 LGO983056 KWS983056 KMW983056 KDA983056 JTE983056 JJI983056 IZM983056 IPQ983056 IFU983056 HVY983056 HMC983056 HCG983056 GSK983056 GIO983056 FYS983056 FOW983056 FFA983056 EVE983056 ELI983056 EBM983056 DRQ983056 DHU983056 CXY983056 COC983056 CEG983056 BUK983056 BKO983056 BAS983056 AQW983056 AHA983056 XE983056 NI983056 DM983056 WZU917520 WPY917520 WGC917520 VWG917520 VMK917520 VCO917520 USS917520 UIW917520 TZA917520 TPE917520 TFI917520 SVM917520 SLQ917520 SBU917520 RRY917520 RIC917520 QYG917520 QOK917520 QEO917520 PUS917520 PKW917520 PBA917520 ORE917520 OHI917520 NXM917520 NNQ917520 NDU917520 MTY917520 MKC917520 MAG917520 LQK917520 LGO917520 KWS917520 KMW917520 KDA917520 JTE917520 JJI917520 IZM917520 IPQ917520 IFU917520 HVY917520 HMC917520 HCG917520 GSK917520 GIO917520 FYS917520 FOW917520 FFA917520 EVE917520 ELI917520 EBM917520 DRQ917520 DHU917520 CXY917520 COC917520 CEG917520 BUK917520 BKO917520 BAS917520 AQW917520 AHA917520 XE917520 NI917520 DM917520 WZU851984 WPY851984 WGC851984 VWG851984 VMK851984 VCO851984 USS851984 UIW851984 TZA851984 TPE851984 TFI851984 SVM851984 SLQ851984 SBU851984 RRY851984 RIC851984 QYG851984 QOK851984 QEO851984 PUS851984 PKW851984 PBA851984 ORE851984 OHI851984 NXM851984 NNQ851984 NDU851984 MTY851984 MKC851984 MAG851984 LQK851984 LGO851984 KWS851984 KMW851984 KDA851984 JTE851984 JJI851984 IZM851984 IPQ851984 IFU851984 HVY851984 HMC851984 HCG851984 GSK851984 GIO851984 FYS851984 FOW851984 FFA851984 EVE851984 ELI851984 EBM851984 DRQ851984 DHU851984 CXY851984 COC851984 CEG851984 BUK851984 BKO851984 BAS851984 AQW851984 AHA851984 XE851984 NI851984 DM851984 WZU786448 WPY786448 WGC786448 VWG786448 VMK786448 VCO786448 USS786448 UIW786448 TZA786448 TPE786448 TFI786448 SVM786448 SLQ786448 SBU786448 RRY786448 RIC786448 QYG786448 QOK786448 QEO786448 PUS786448 PKW786448 PBA786448 ORE786448 OHI786448 NXM786448 NNQ786448 NDU786448 MTY786448 MKC786448 MAG786448 LQK786448 LGO786448 KWS786448 KMW786448 KDA786448 JTE786448 JJI786448 IZM786448 IPQ786448 IFU786448 HVY786448 HMC786448 HCG786448 GSK786448 GIO786448 FYS786448 FOW786448 FFA786448 EVE786448 ELI786448 EBM786448 DRQ786448 DHU786448 CXY786448 COC786448 CEG786448 BUK786448 BKO786448 BAS786448 AQW786448 AHA786448 XE786448 NI786448 DM786448 WZU720912 WPY720912 WGC720912 VWG720912 VMK720912 VCO720912 USS720912 UIW720912 TZA720912 TPE720912 TFI720912 SVM720912 SLQ720912 SBU720912 RRY720912 RIC720912 QYG720912 QOK720912 QEO720912 PUS720912 PKW720912 PBA720912 ORE720912 OHI720912 NXM720912 NNQ720912 NDU720912 MTY720912 MKC720912 MAG720912 LQK720912 LGO720912 KWS720912 KMW720912 KDA720912 JTE720912 JJI720912 IZM720912 IPQ720912 IFU720912 HVY720912 HMC720912 HCG720912 GSK720912 GIO720912 FYS720912 FOW720912 FFA720912 EVE720912 ELI720912 EBM720912 DRQ720912 DHU720912 CXY720912 COC720912 CEG720912 BUK720912 BKO720912 BAS720912 AQW720912 AHA720912 XE720912 NI720912 DM720912 WZU655376 WPY655376 WGC655376 VWG655376 VMK655376 VCO655376 USS655376 UIW655376 TZA655376 TPE655376 TFI655376 SVM655376 SLQ655376 SBU655376 RRY655376 RIC655376 QYG655376 QOK655376 QEO655376 PUS655376 PKW655376 PBA655376 ORE655376 OHI655376 NXM655376 NNQ655376 NDU655376 MTY655376 MKC655376 MAG655376 LQK655376 LGO655376 KWS655376 KMW655376 KDA655376 JTE655376 JJI655376 IZM655376 IPQ655376 IFU655376 HVY655376 HMC655376 HCG655376 GSK655376 GIO655376 FYS655376 FOW655376 FFA655376 EVE655376 ELI655376 EBM655376 DRQ655376 DHU655376 CXY655376 COC655376 CEG655376 BUK655376 BKO655376 BAS655376 AQW655376 AHA655376 XE655376 NI655376 DM655376 WZU589840 WPY589840 WGC589840 VWG589840 VMK589840 VCO589840 USS589840 UIW589840 TZA589840 TPE589840 TFI589840 SVM589840 SLQ589840 SBU589840 RRY589840 RIC589840 QYG589840 QOK589840 QEO589840 PUS589840 PKW589840 PBA589840 ORE589840 OHI589840 NXM589840 NNQ589840 NDU589840 MTY589840 MKC589840 MAG589840 LQK589840 LGO589840 KWS589840 KMW589840 KDA589840 JTE589840 JJI589840 IZM589840 IPQ589840 IFU589840 HVY589840 HMC589840 HCG589840 GSK589840 GIO589840 FYS589840 FOW589840 FFA589840 EVE589840 ELI589840 EBM589840 DRQ589840 DHU589840 CXY589840 COC589840 CEG589840 BUK589840 BKO589840 BAS589840 AQW589840 AHA589840 XE589840 NI589840 DM589840 WZU524304 WPY524304 WGC524304 VWG524304 VMK524304 VCO524304 USS524304 UIW524304 TZA524304 TPE524304 TFI524304 SVM524304 SLQ524304 SBU524304 RRY524304 RIC524304 QYG524304 QOK524304 QEO524304 PUS524304 PKW524304 PBA524304 ORE524304 OHI524304 NXM524304 NNQ524304 NDU524304 MTY524304 MKC524304 MAG524304 LQK524304 LGO524304 KWS524304 KMW524304 KDA524304 JTE524304 JJI524304 IZM524304 IPQ524304 IFU524304 HVY524304 HMC524304 HCG524304 GSK524304 GIO524304 FYS524304 FOW524304 FFA524304 EVE524304 ELI524304 EBM524304 DRQ524304 DHU524304 CXY524304 COC524304 CEG524304 BUK524304 BKO524304 BAS524304 AQW524304 AHA524304 XE524304 NI524304 DM524304 WZU458768 WPY458768 WGC458768 VWG458768 VMK458768 VCO458768 USS458768 UIW458768 TZA458768 TPE458768 TFI458768 SVM458768 SLQ458768 SBU458768 RRY458768 RIC458768 QYG458768 QOK458768 QEO458768 PUS458768 PKW458768 PBA458768 ORE458768 OHI458768 NXM458768 NNQ458768 NDU458768 MTY458768 MKC458768 MAG458768 LQK458768 LGO458768 KWS458768 KMW458768 KDA458768 JTE458768 JJI458768 IZM458768 IPQ458768 IFU458768 HVY458768 HMC458768 HCG458768 GSK458768 GIO458768 FYS458768 FOW458768 FFA458768 EVE458768 ELI458768 EBM458768 DRQ458768 DHU458768 CXY458768 COC458768 CEG458768 BUK458768 BKO458768 BAS458768 AQW458768 AHA458768 XE458768 NI458768 DM458768 WZU393232 WPY393232 WGC393232 VWG393232 VMK393232 VCO393232 USS393232 UIW393232 TZA393232 TPE393232 TFI393232 SVM393232 SLQ393232 SBU393232 RRY393232 RIC393232 QYG393232 QOK393232 QEO393232 PUS393232 PKW393232 PBA393232 ORE393232 OHI393232 NXM393232 NNQ393232 NDU393232 MTY393232 MKC393232 MAG393232 LQK393232 LGO393232 KWS393232 KMW393232 KDA393232 JTE393232 JJI393232 IZM393232 IPQ393232 IFU393232 HVY393232 HMC393232 HCG393232 GSK393232 GIO393232 FYS393232 FOW393232 FFA393232 EVE393232 ELI393232 EBM393232 DRQ393232 DHU393232 CXY393232 COC393232 CEG393232 BUK393232 BKO393232 BAS393232 AQW393232 AHA393232 XE393232 NI393232 DM393232 WZU327696 WPY327696 WGC327696 VWG327696 VMK327696 VCO327696 USS327696 UIW327696 TZA327696 TPE327696 TFI327696 SVM327696 SLQ327696 SBU327696 RRY327696 RIC327696 QYG327696 QOK327696 QEO327696 PUS327696 PKW327696 PBA327696 ORE327696 OHI327696 NXM327696 NNQ327696 NDU327696 MTY327696 MKC327696 MAG327696 LQK327696 LGO327696 KWS327696 KMW327696 KDA327696 JTE327696 JJI327696 IZM327696 IPQ327696 IFU327696 HVY327696 HMC327696 HCG327696 GSK327696 GIO327696 FYS327696 FOW327696 FFA327696 EVE327696 ELI327696 EBM327696 DRQ327696 DHU327696 CXY327696 COC327696 CEG327696 BUK327696 BKO327696 BAS327696 AQW327696 AHA327696 XE327696 NI327696 DM327696 WZU262160 WPY262160 WGC262160 VWG262160 VMK262160 VCO262160 USS262160 UIW262160 TZA262160 TPE262160 TFI262160 SVM262160 SLQ262160 SBU262160 RRY262160 RIC262160 QYG262160 QOK262160 QEO262160 PUS262160 PKW262160 PBA262160 ORE262160 OHI262160 NXM262160 NNQ262160 NDU262160 MTY262160 MKC262160 MAG262160 LQK262160 LGO262160 KWS262160 KMW262160 KDA262160 JTE262160 JJI262160 IZM262160 IPQ262160 IFU262160 HVY262160 HMC262160 HCG262160 GSK262160 GIO262160 FYS262160 FOW262160 FFA262160 EVE262160 ELI262160 EBM262160 DRQ262160 DHU262160 CXY262160 COC262160 CEG262160 BUK262160 BKO262160 BAS262160 AQW262160 AHA262160 XE262160 NI262160 DM262160 WZU196624 WPY196624 WGC196624 VWG196624 VMK196624 VCO196624 USS196624 UIW196624 TZA196624 TPE196624 TFI196624 SVM196624 SLQ196624 SBU196624 RRY196624 RIC196624 QYG196624 QOK196624 QEO196624 PUS196624 PKW196624 PBA196624 ORE196624 OHI196624 NXM196624 NNQ196624 NDU196624 MTY196624 MKC196624 MAG196624 LQK196624 LGO196624 KWS196624 KMW196624 KDA196624 JTE196624 JJI196624 IZM196624 IPQ196624 IFU196624 HVY196624 HMC196624 HCG196624 GSK196624 GIO196624 FYS196624 FOW196624 FFA196624 EVE196624 ELI196624 EBM196624 DRQ196624 DHU196624 CXY196624 COC196624 CEG196624 BUK196624 BKO196624 BAS196624 AQW196624 AHA196624 XE196624 NI196624 DM196624 WZU131088 WPY131088 WGC131088 VWG131088 VMK131088 VCO131088 USS131088 UIW131088 TZA131088 TPE131088 TFI131088 SVM131088 SLQ131088 SBU131088 RRY131088 RIC131088 QYG131088 QOK131088 QEO131088 PUS131088 PKW131088 PBA131088 ORE131088 OHI131088 NXM131088 NNQ131088 NDU131088 MTY131088 MKC131088 MAG131088 LQK131088 LGO131088 KWS131088 KMW131088 KDA131088 JTE131088 JJI131088 IZM131088 IPQ131088 IFU131088 HVY131088 HMC131088 HCG131088 GSK131088 GIO131088 FYS131088 FOW131088 FFA131088 EVE131088 ELI131088 EBM131088 DRQ131088 DHU131088 CXY131088 COC131088 CEG131088 BUK131088 BKO131088 BAS131088 AQW131088 AHA131088 XE131088 NI131088 DM131088 WZU65552 WPY65552 WGC65552 VWG65552 VMK65552 VCO65552 USS65552 UIW65552 TZA65552 TPE65552 TFI65552 SVM65552 SLQ65552 SBU65552 RRY65552 RIC65552 QYG65552 QOK65552 QEO65552 PUS65552 PKW65552 PBA65552 ORE65552 OHI65552 NXM65552 NNQ65552 NDU65552 MTY65552 MKC65552 MAG65552 LQK65552 LGO65552 KWS65552 KMW65552 KDA65552 JTE65552 JJI65552 IZM65552 IPQ65552 IFU65552 HVY65552 HMC65552 HCG65552 GSK65552 GIO65552 FYS65552 FOW65552 FFA65552 EVE65552 ELI65552 EBM65552 DRQ65552 DHU65552 CXY65552 COC65552 CEG65552 BUK65552 BKO65552 BAS65552 AQW65552 AHA65552 XE65552 NI65552 DM65552 WZZ983056 WQD983056 WGH983056 VWL983056 VMP983056 VCT983056 USX983056 UJB983056 TZF983056 TPJ983056 TFN983056 SVR983056 SLV983056 SBZ983056 RSD983056 RIH983056 QYL983056 QOP983056 QET983056 PUX983056 PLB983056 PBF983056 ORJ983056 OHN983056 NXR983056 NNV983056 NDZ983056 MUD983056 MKH983056 MAL983056 LQP983056 LGT983056 KWX983056 KNB983056 KDF983056 JTJ983056 JJN983056 IZR983056 IPV983056 IFZ983056 HWD983056 HMH983056 HCL983056 GSP983056 GIT983056 FYX983056 FPB983056 FFF983056 EVJ983056 ELN983056 EBR983056 DRV983056 DHZ983056 CYD983056 COH983056 CEL983056 BUP983056 BKT983056 BAX983056 ARB983056 AHF983056 XJ983056 NN983056 DR983056 WZZ917520 WQD917520 WGH917520 VWL917520 VMP917520 VCT917520 USX917520 UJB917520 TZF917520 TPJ917520 TFN917520 SVR917520 SLV917520 SBZ917520 RSD917520 RIH917520 QYL917520 QOP917520 QET917520 PUX917520 PLB917520 PBF917520 ORJ917520 OHN917520 NXR917520 NNV917520 NDZ917520 MUD917520 MKH917520 MAL917520 LQP917520 LGT917520 KWX917520 KNB917520 KDF917520 JTJ917520 JJN917520 IZR917520 IPV917520 IFZ917520 HWD917520 HMH917520 HCL917520 GSP917520 GIT917520 FYX917520 FPB917520 FFF917520 EVJ917520 ELN917520 EBR917520 DRV917520 DHZ917520 CYD917520 COH917520 CEL917520 BUP917520 BKT917520 BAX917520 ARB917520 AHF917520 XJ917520 NN917520 DR917520 WZZ851984 WQD851984 WGH851984 VWL851984 VMP851984 VCT851984 USX851984 UJB851984 TZF851984 TPJ851984 TFN851984 SVR851984 SLV851984 SBZ851984 RSD851984 RIH851984 QYL851984 QOP851984 QET851984 PUX851984 PLB851984 PBF851984 ORJ851984 OHN851984 NXR851984 NNV851984 NDZ851984 MUD851984 MKH851984 MAL851984 LQP851984 LGT851984 KWX851984 KNB851984 KDF851984 JTJ851984 JJN851984 IZR851984 IPV851984 IFZ851984 HWD851984 HMH851984 HCL851984 GSP851984 GIT851984 FYX851984 FPB851984 FFF851984 EVJ851984 ELN851984 EBR851984 DRV851984 DHZ851984 CYD851984 COH851984 CEL851984 BUP851984 BKT851984 BAX851984 ARB851984 AHF851984 XJ851984 NN851984 DR851984 WZZ786448 WQD786448 WGH786448 VWL786448 VMP786448 VCT786448 USX786448 UJB786448 TZF786448 TPJ786448 TFN786448 SVR786448 SLV786448 SBZ786448 RSD786448 RIH786448 QYL786448 QOP786448 QET786448 PUX786448 PLB786448 PBF786448 ORJ786448 OHN786448 NXR786448 NNV786448 NDZ786448 MUD786448 MKH786448 MAL786448 LQP786448 LGT786448 KWX786448 KNB786448 KDF786448 JTJ786448 JJN786448 IZR786448 IPV786448 IFZ786448 HWD786448 HMH786448 HCL786448 GSP786448 GIT786448 FYX786448 FPB786448 FFF786448 EVJ786448 ELN786448 EBR786448 DRV786448 DHZ786448 CYD786448 COH786448 CEL786448 BUP786448 BKT786448 BAX786448 ARB786448 AHF786448 XJ786448 NN786448 DR786448 WZZ720912 WQD720912 WGH720912 VWL720912 VMP720912 VCT720912 USX720912 UJB720912 TZF720912 TPJ720912 TFN720912 SVR720912 SLV720912 SBZ720912 RSD720912 RIH720912 QYL720912 QOP720912 QET720912 PUX720912 PLB720912 PBF720912 ORJ720912 OHN720912 NXR720912 NNV720912 NDZ720912 MUD720912 MKH720912 MAL720912 LQP720912 LGT720912 KWX720912 KNB720912 KDF720912 JTJ720912 JJN720912 IZR720912 IPV720912 IFZ720912 HWD720912 HMH720912 HCL720912 GSP720912 GIT720912 FYX720912 FPB720912 FFF720912 EVJ720912 ELN720912 EBR720912 DRV720912 DHZ720912 CYD720912 COH720912 CEL720912 BUP720912 BKT720912 BAX720912 ARB720912 AHF720912 XJ720912 NN720912 DR720912 WZZ655376 WQD655376 WGH655376 VWL655376 VMP655376 VCT655376 USX655376 UJB655376 TZF655376 TPJ655376 TFN655376 SVR655376 SLV655376 SBZ655376 RSD655376 RIH655376 QYL655376 QOP655376 QET655376 PUX655376 PLB655376 PBF655376 ORJ655376 OHN655376 NXR655376 NNV655376 NDZ655376 MUD655376 MKH655376 MAL655376 LQP655376 LGT655376 KWX655376 KNB655376 KDF655376 JTJ655376 JJN655376 IZR655376 IPV655376 IFZ655376 HWD655376 HMH655376 HCL655376 GSP655376 GIT655376 FYX655376 FPB655376 FFF655376 EVJ655376 ELN655376 EBR655376 DRV655376 DHZ655376 CYD655376 COH655376 CEL655376 BUP655376 BKT655376 BAX655376 ARB655376 AHF655376 XJ655376 NN655376 DR655376 WZZ589840 WQD589840 WGH589840 VWL589840 VMP589840 VCT589840 USX589840 UJB589840 TZF589840 TPJ589840 TFN589840 SVR589840 SLV589840 SBZ589840 RSD589840 RIH589840 QYL589840 QOP589840 QET589840 PUX589840 PLB589840 PBF589840 ORJ589840 OHN589840 NXR589840 NNV589840 NDZ589840 MUD589840 MKH589840 MAL589840 LQP589840 LGT589840 KWX589840 KNB589840 KDF589840 JTJ589840 JJN589840 IZR589840 IPV589840 IFZ589840 HWD589840 HMH589840 HCL589840 GSP589840 GIT589840 FYX589840 FPB589840 FFF589840 EVJ589840 ELN589840 EBR589840 DRV589840 DHZ589840 CYD589840 COH589840 CEL589840 BUP589840 BKT589840 BAX589840 ARB589840 AHF589840 XJ589840 NN589840 DR589840 WZZ524304 WQD524304 WGH524304 VWL524304 VMP524304 VCT524304 USX524304 UJB524304 TZF524304 TPJ524304 TFN524304 SVR524304 SLV524304 SBZ524304 RSD524304 RIH524304 QYL524304 QOP524304 QET524304 PUX524304 PLB524304 PBF524304 ORJ524304 OHN524304 NXR524304 NNV524304 NDZ524304 MUD524304 MKH524304 MAL524304 LQP524304 LGT524304 KWX524304 KNB524304 KDF524304 JTJ524304 JJN524304 IZR524304 IPV524304 IFZ524304 HWD524304 HMH524304 HCL524304 GSP524304 GIT524304 FYX524304 FPB524304 FFF524304 EVJ524304 ELN524304 EBR524304 DRV524304 DHZ524304 CYD524304 COH524304 CEL524304 BUP524304 BKT524304 BAX524304 ARB524304 AHF524304 XJ524304 NN524304 DR524304 WZZ458768 WQD458768 WGH458768 VWL458768 VMP458768 VCT458768 USX458768 UJB458768 TZF458768 TPJ458768 TFN458768 SVR458768 SLV458768 SBZ458768 RSD458768 RIH458768 QYL458768 QOP458768 QET458768 PUX458768 PLB458768 PBF458768 ORJ458768 OHN458768 NXR458768 NNV458768 NDZ458768 MUD458768 MKH458768 MAL458768 LQP458768 LGT458768 KWX458768 KNB458768 KDF458768 JTJ458768 JJN458768 IZR458768 IPV458768 IFZ458768 HWD458768 HMH458768 HCL458768 GSP458768 GIT458768 FYX458768 FPB458768 FFF458768 EVJ458768 ELN458768 EBR458768 DRV458768 DHZ458768 CYD458768 COH458768 CEL458768 BUP458768 BKT458768 BAX458768 ARB458768 AHF458768 XJ458768 NN458768 DR458768 WZZ393232 WQD393232 WGH393232 VWL393232 VMP393232 VCT393232 USX393232 UJB393232 TZF393232 TPJ393232 TFN393232 SVR393232 SLV393232 SBZ393232 RSD393232 RIH393232 QYL393232 QOP393232 QET393232 PUX393232 PLB393232 PBF393232 ORJ393232 OHN393232 NXR393232 NNV393232 NDZ393232 MUD393232 MKH393232 MAL393232 LQP393232 LGT393232 KWX393232 KNB393232 KDF393232 JTJ393232 JJN393232 IZR393232 IPV393232 IFZ393232 HWD393232 HMH393232 HCL393232 GSP393232 GIT393232 FYX393232 FPB393232 FFF393232 EVJ393232 ELN393232 EBR393232 DRV393232 DHZ393232 CYD393232 COH393232 CEL393232 BUP393232 BKT393232 BAX393232 ARB393232 AHF393232 XJ393232 NN393232 DR393232 WZZ327696 WQD327696 WGH327696 VWL327696 VMP327696 VCT327696 USX327696 UJB327696 TZF327696 TPJ327696 TFN327696 SVR327696 SLV327696 SBZ327696 RSD327696 RIH327696 QYL327696 QOP327696 QET327696 PUX327696 PLB327696 PBF327696 ORJ327696 OHN327696 NXR327696 NNV327696 NDZ327696 MUD327696 MKH327696 MAL327696 LQP327696 LGT327696 KWX327696 KNB327696 KDF327696 JTJ327696 JJN327696 IZR327696 IPV327696 IFZ327696 HWD327696 HMH327696 HCL327696 GSP327696 GIT327696 FYX327696 FPB327696 FFF327696 EVJ327696 ELN327696 EBR327696 DRV327696 DHZ327696 CYD327696 COH327696 CEL327696 BUP327696 BKT327696 BAX327696 ARB327696 AHF327696 XJ327696 NN327696 DR327696 WZZ262160 WQD262160 WGH262160 VWL262160 VMP262160 VCT262160 USX262160 UJB262160 TZF262160 TPJ262160 TFN262160 SVR262160 SLV262160 SBZ262160 RSD262160 RIH262160 QYL262160 QOP262160 QET262160 PUX262160 PLB262160 PBF262160 ORJ262160 OHN262160 NXR262160 NNV262160 NDZ262160 MUD262160 MKH262160 MAL262160 LQP262160 LGT262160 KWX262160 KNB262160 KDF262160 JTJ262160 JJN262160 IZR262160 IPV262160 IFZ262160 HWD262160 HMH262160 HCL262160 GSP262160 GIT262160 FYX262160 FPB262160 FFF262160 EVJ262160 ELN262160 EBR262160 DRV262160 DHZ262160 CYD262160 COH262160 CEL262160 BUP262160 BKT262160 BAX262160 ARB262160 AHF262160 XJ262160 NN262160 DR262160 WZZ196624 WQD196624 WGH196624 VWL196624 VMP196624 VCT196624 USX196624 UJB196624 TZF196624 TPJ196624 TFN196624 SVR196624 SLV196624 SBZ196624 RSD196624 RIH196624 QYL196624 QOP196624 QET196624 PUX196624 PLB196624 PBF196624 ORJ196624 OHN196624 NXR196624 NNV196624 NDZ196624 MUD196624 MKH196624 MAL196624 LQP196624 LGT196624 KWX196624 KNB196624 KDF196624 JTJ196624 JJN196624 IZR196624 IPV196624 IFZ196624 HWD196624 HMH196624 HCL196624 GSP196624 GIT196624 FYX196624 FPB196624 FFF196624 EVJ196624 ELN196624 EBR196624 DRV196624 DHZ196624 CYD196624 COH196624 CEL196624 BUP196624 BKT196624 BAX196624 ARB196624 AHF196624 XJ196624 NN196624 DR196624 WZZ131088 WQD131088 WGH131088 VWL131088 VMP131088 VCT131088 USX131088 UJB131088 TZF131088 TPJ131088 TFN131088 SVR131088 SLV131088 SBZ131088 RSD131088 RIH131088 QYL131088 QOP131088 QET131088 PUX131088 PLB131088 PBF131088 ORJ131088 OHN131088 NXR131088 NNV131088 NDZ131088 MUD131088 MKH131088 MAL131088 LQP131088 LGT131088 KWX131088 KNB131088 KDF131088 JTJ131088 JJN131088 IZR131088 IPV131088 IFZ131088 HWD131088 HMH131088 HCL131088 GSP131088 GIT131088 FYX131088 FPB131088 FFF131088 EVJ131088 ELN131088 EBR131088 DRV131088 DHZ131088 CYD131088 COH131088 CEL131088 BUP131088 BKT131088 BAX131088 ARB131088 AHF131088 XJ131088 NN131088 DR131088 WZZ65552 WQD65552 WGH65552 VWL65552 VMP65552 VCT65552 USX65552 UJB65552 TZF65552 TPJ65552 TFN65552 SVR65552 SLV65552 SBZ65552 RSD65552 RIH65552 QYL65552 QOP65552 QET65552 PUX65552 PLB65552 PBF65552 ORJ65552 OHN65552 NXR65552 NNV65552 NDZ65552 MUD65552 MKH65552 MAL65552 LQP65552 LGT65552 KWX65552 KNB65552 KDF65552 JTJ65552 JJN65552 IZR65552 IPV65552 IFZ65552 HWD65552 HMH65552 HCL65552 GSP65552 GIT65552 FYX65552 FPB65552 FFF65552 EVJ65552 ELN65552 EBR65552 DRV65552 DHZ65552 CYD65552 COH65552 CEL65552 BUP65552 BKT65552 BAX65552 ARB65552 AHF65552 XJ65552 NN65552 DR65552 XAE983056 WQI983056 WGM983056 VWQ983056 VMU983056 VCY983056 UTC983056 UJG983056 TZK983056 TPO983056 TFS983056 SVW983056 SMA983056 SCE983056 RSI983056 RIM983056 QYQ983056 QOU983056 QEY983056 PVC983056 PLG983056 PBK983056 ORO983056 OHS983056 NXW983056 NOA983056 NEE983056 MUI983056 MKM983056 MAQ983056 LQU983056 LGY983056 KXC983056 KNG983056 KDK983056 JTO983056 JJS983056 IZW983056 IQA983056 IGE983056 HWI983056 HMM983056 HCQ983056 GSU983056 GIY983056 FZC983056 FPG983056 FFK983056 EVO983056 ELS983056 EBW983056 DSA983056 DIE983056 CYI983056 COM983056 CEQ983056 BUU983056 BKY983056 BBC983056 ARG983056 AHK983056 XO983056 NS983056 DW983056 XAE917520 WQI917520 WGM917520 VWQ917520 VMU917520 VCY917520 UTC917520 UJG917520 TZK917520 TPO917520 TFS917520 SVW917520 SMA917520 SCE917520 RSI917520 RIM917520 QYQ917520 QOU917520 QEY917520 PVC917520 PLG917520 PBK917520 ORO917520 OHS917520 NXW917520 NOA917520 NEE917520 MUI917520 MKM917520 MAQ917520 LQU917520 LGY917520 KXC917520 KNG917520 KDK917520 JTO917520 JJS917520 IZW917520 IQA917520 IGE917520 HWI917520 HMM917520 HCQ917520 GSU917520 GIY917520 FZC917520 FPG917520 FFK917520 EVO917520 ELS917520 EBW917520 DSA917520 DIE917520 CYI917520 COM917520 CEQ917520 BUU917520 BKY917520 BBC917520 ARG917520 AHK917520 XO917520 NS917520 DW917520 XAE851984 WQI851984 WGM851984 VWQ851984 VMU851984 VCY851984 UTC851984 UJG851984 TZK851984 TPO851984 TFS851984 SVW851984 SMA851984 SCE851984 RSI851984 RIM851984 QYQ851984 QOU851984 QEY851984 PVC851984 PLG851984 PBK851984 ORO851984 OHS851984 NXW851984 NOA851984 NEE851984 MUI851984 MKM851984 MAQ851984 LQU851984 LGY851984 KXC851984 KNG851984 KDK851984 JTO851984 JJS851984 IZW851984 IQA851984 IGE851984 HWI851984 HMM851984 HCQ851984 GSU851984 GIY851984 FZC851984 FPG851984 FFK851984 EVO851984 ELS851984 EBW851984 DSA851984 DIE851984 CYI851984 COM851984 CEQ851984 BUU851984 BKY851984 BBC851984 ARG851984 AHK851984 XO851984 NS851984 DW851984 XAE786448 WQI786448 WGM786448 VWQ786448 VMU786448 VCY786448 UTC786448 UJG786448 TZK786448 TPO786448 TFS786448 SVW786448 SMA786448 SCE786448 RSI786448 RIM786448 QYQ786448 QOU786448 QEY786448 PVC786448 PLG786448 PBK786448 ORO786448 OHS786448 NXW786448 NOA786448 NEE786448 MUI786448 MKM786448 MAQ786448 LQU786448 LGY786448 KXC786448 KNG786448 KDK786448 JTO786448 JJS786448 IZW786448 IQA786448 IGE786448 HWI786448 HMM786448 HCQ786448 GSU786448 GIY786448 FZC786448 FPG786448 FFK786448 EVO786448 ELS786448 EBW786448 DSA786448 DIE786448 CYI786448 COM786448 CEQ786448 BUU786448 BKY786448 BBC786448 ARG786448 AHK786448 XO786448 NS786448 DW786448 XAE720912 WQI720912 WGM720912 VWQ720912 VMU720912 VCY720912 UTC720912 UJG720912 TZK720912 TPO720912 TFS720912 SVW720912 SMA720912 SCE720912 RSI720912 RIM720912 QYQ720912 QOU720912 QEY720912 PVC720912 PLG720912 PBK720912 ORO720912 OHS720912 NXW720912 NOA720912 NEE720912 MUI720912 MKM720912 MAQ720912 LQU720912 LGY720912 KXC720912 KNG720912 KDK720912 JTO720912 JJS720912 IZW720912 IQA720912 IGE720912 HWI720912 HMM720912 HCQ720912 GSU720912 GIY720912 FZC720912 FPG720912 FFK720912 EVO720912 ELS720912 EBW720912 DSA720912 DIE720912 CYI720912 COM720912 CEQ720912 BUU720912 BKY720912 BBC720912 ARG720912 AHK720912 XO720912 NS720912 DW720912 XAE655376 WQI655376 WGM655376 VWQ655376 VMU655376 VCY655376 UTC655376 UJG655376 TZK655376 TPO655376 TFS655376 SVW655376 SMA655376 SCE655376 RSI655376 RIM655376 QYQ655376 QOU655376 QEY655376 PVC655376 PLG655376 PBK655376 ORO655376 OHS655376 NXW655376 NOA655376 NEE655376 MUI655376 MKM655376 MAQ655376 LQU655376 LGY655376 KXC655376 KNG655376 KDK655376 JTO655376 JJS655376 IZW655376 IQA655376 IGE655376 HWI655376 HMM655376 HCQ655376 GSU655376 GIY655376 FZC655376 FPG655376 FFK655376 EVO655376 ELS655376 EBW655376 DSA655376 DIE655376 CYI655376 COM655376 CEQ655376 BUU655376 BKY655376 BBC655376 ARG655376 AHK655376 XO655376 NS655376 DW655376 XAE589840 WQI589840 WGM589840 VWQ589840 VMU589840 VCY589840 UTC589840 UJG589840 TZK589840 TPO589840 TFS589840 SVW589840 SMA589840 SCE589840 RSI589840 RIM589840 QYQ589840 QOU589840 QEY589840 PVC589840 PLG589840 PBK589840 ORO589840 OHS589840 NXW589840 NOA589840 NEE589840 MUI589840 MKM589840 MAQ589840 LQU589840 LGY589840 KXC589840 KNG589840 KDK589840 JTO589840 JJS589840 IZW589840 IQA589840 IGE589840 HWI589840 HMM589840 HCQ589840 GSU589840 GIY589840 FZC589840 FPG589840 FFK589840 EVO589840 ELS589840 EBW589840 DSA589840 DIE589840 CYI589840 COM589840 CEQ589840 BUU589840 BKY589840 BBC589840 ARG589840 AHK589840 XO589840 NS589840 DW589840 XAE524304 WQI524304 WGM524304 VWQ524304 VMU524304 VCY524304 UTC524304 UJG524304 TZK524304 TPO524304 TFS524304 SVW524304 SMA524304 SCE524304 RSI524304 RIM524304 QYQ524304 QOU524304 QEY524304 PVC524304 PLG524304 PBK524304 ORO524304 OHS524304 NXW524304 NOA524304 NEE524304 MUI524304 MKM524304 MAQ524304 LQU524304 LGY524304 KXC524304 KNG524304 KDK524304 JTO524304 JJS524304 IZW524304 IQA524304 IGE524304 HWI524304 HMM524304 HCQ524304 GSU524304 GIY524304 FZC524304 FPG524304 FFK524304 EVO524304 ELS524304 EBW524304 DSA524304 DIE524304 CYI524304 COM524304 CEQ524304 BUU524304 BKY524304 BBC524304 ARG524304 AHK524304 XO524304 NS524304 DW524304 XAE458768 WQI458768 WGM458768 VWQ458768 VMU458768 VCY458768 UTC458768 UJG458768 TZK458768 TPO458768 TFS458768 SVW458768 SMA458768 SCE458768 RSI458768 RIM458768 QYQ458768 QOU458768 QEY458768 PVC458768 PLG458768 PBK458768 ORO458768 OHS458768 NXW458768 NOA458768 NEE458768 MUI458768 MKM458768 MAQ458768 LQU458768 LGY458768 KXC458768 KNG458768 KDK458768 JTO458768 JJS458768 IZW458768 IQA458768 IGE458768 HWI458768 HMM458768 HCQ458768 GSU458768 GIY458768 FZC458768 FPG458768 FFK458768 EVO458768 ELS458768 EBW458768 DSA458768 DIE458768 CYI458768 COM458768 CEQ458768 BUU458768 BKY458768 BBC458768 ARG458768 AHK458768 XO458768 NS458768 DW458768 XAE393232 WQI393232 WGM393232 VWQ393232 VMU393232 VCY393232 UTC393232 UJG393232 TZK393232 TPO393232 TFS393232 SVW393232 SMA393232 SCE393232 RSI393232 RIM393232 QYQ393232 QOU393232 QEY393232 PVC393232 PLG393232 PBK393232 ORO393232 OHS393232 NXW393232 NOA393232 NEE393232 MUI393232 MKM393232 MAQ393232 LQU393232 LGY393232 KXC393232 KNG393232 KDK393232 JTO393232 JJS393232 IZW393232 IQA393232 IGE393232 HWI393232 HMM393232 HCQ393232 GSU393232 GIY393232 FZC393232 FPG393232 FFK393232 EVO393232 ELS393232 EBW393232 DSA393232 DIE393232 CYI393232 COM393232 CEQ393232 BUU393232 BKY393232 BBC393232 ARG393232 AHK393232 XO393232 NS393232 DW393232 XAE327696 WQI327696 WGM327696 VWQ327696 VMU327696 VCY327696 UTC327696 UJG327696 TZK327696 TPO327696 TFS327696 SVW327696 SMA327696 SCE327696 RSI327696 RIM327696 QYQ327696 QOU327696 QEY327696 PVC327696 PLG327696 PBK327696 ORO327696 OHS327696 NXW327696 NOA327696 NEE327696 MUI327696 MKM327696 MAQ327696 LQU327696 LGY327696 KXC327696 KNG327696 KDK327696 JTO327696 JJS327696 IZW327696 IQA327696 IGE327696 HWI327696 HMM327696 HCQ327696 GSU327696 GIY327696 FZC327696 FPG327696 FFK327696 EVO327696 ELS327696 EBW327696 DSA327696 DIE327696 CYI327696 COM327696 CEQ327696 BUU327696 BKY327696 BBC327696 ARG327696 AHK327696 XO327696 NS327696 DW327696 XAE262160 WQI262160 WGM262160 VWQ262160 VMU262160 VCY262160 UTC262160 UJG262160 TZK262160 TPO262160 TFS262160 SVW262160 SMA262160 SCE262160 RSI262160 RIM262160 QYQ262160 QOU262160 QEY262160 PVC262160 PLG262160 PBK262160 ORO262160 OHS262160 NXW262160 NOA262160 NEE262160 MUI262160 MKM262160 MAQ262160 LQU262160 LGY262160 KXC262160 KNG262160 KDK262160 JTO262160 JJS262160 IZW262160 IQA262160 IGE262160 HWI262160 HMM262160 HCQ262160 GSU262160 GIY262160 FZC262160 FPG262160 FFK262160 EVO262160 ELS262160 EBW262160 DSA262160 DIE262160 CYI262160 COM262160 CEQ262160 BUU262160 BKY262160 BBC262160 ARG262160 AHK262160 XO262160 NS262160 DW262160 XAE196624 WQI196624 WGM196624 VWQ196624 VMU196624 VCY196624 UTC196624 UJG196624 TZK196624 TPO196624 TFS196624 SVW196624 SMA196624 SCE196624 RSI196624 RIM196624 QYQ196624 QOU196624 QEY196624 PVC196624 PLG196624 PBK196624 ORO196624 OHS196624 NXW196624 NOA196624 NEE196624 MUI196624 MKM196624 MAQ196624 LQU196624 LGY196624 KXC196624 KNG196624 KDK196624 JTO196624 JJS196624 IZW196624 IQA196624 IGE196624 HWI196624 HMM196624 HCQ196624 GSU196624 GIY196624 FZC196624 FPG196624 FFK196624 EVO196624 ELS196624 EBW196624 DSA196624 DIE196624 CYI196624 COM196624 CEQ196624 BUU196624 BKY196624 BBC196624 ARG196624 AHK196624 XO196624 NS196624 DW196624 XAE131088 WQI131088 WGM131088 VWQ131088 VMU131088 VCY131088 UTC131088 UJG131088 TZK131088 TPO131088 TFS131088 SVW131088 SMA131088 SCE131088 RSI131088 RIM131088 QYQ131088 QOU131088 QEY131088 PVC131088 PLG131088 PBK131088 ORO131088 OHS131088 NXW131088 NOA131088 NEE131088 MUI131088 MKM131088 MAQ131088 LQU131088 LGY131088 KXC131088 KNG131088 KDK131088 JTO131088 JJS131088 IZW131088 IQA131088 IGE131088 HWI131088 HMM131088 HCQ131088 GSU131088 GIY131088 FZC131088 FPG131088 FFK131088 EVO131088 ELS131088 EBW131088 DSA131088 DIE131088 CYI131088 COM131088 CEQ131088 BUU131088 BKY131088 BBC131088 ARG131088 AHK131088 XO131088 NS131088 DW131088 XAE65552 WQI65552 WGM65552 VWQ65552 VMU65552 VCY65552 UTC65552 UJG65552 TZK65552 TPO65552 TFS65552 SVW65552 SMA65552 SCE65552 RSI65552 RIM65552 QYQ65552 QOU65552 QEY65552 PVC65552 PLG65552 PBK65552 ORO65552 OHS65552 NXW65552 NOA65552 NEE65552 MUI65552 MKM65552 MAQ65552 LQU65552 LGY65552 KXC65552 KNG65552 KDK65552 JTO65552 JJS65552 IZW65552 IQA65552 IGE65552 HWI65552 HMM65552 HCQ65552 GSU65552 GIY65552 FZC65552 FPG65552 FFK65552 EVO65552 ELS65552 EBW65552 DSA65552 DIE65552 CYI65552 COM65552 CEQ65552 BUU65552 BKY65552 BBC65552 ARG65552 AHK65552 XO65552 NS65552 DW65552 XAJ983056 WQN983056 WGR983056 VWV983056 VMZ983056 VDD983056 UTH983056 UJL983056 TZP983056 TPT983056 TFX983056 SWB983056 SMF983056 SCJ983056 RSN983056 RIR983056 QYV983056 QOZ983056 QFD983056 PVH983056 PLL983056 PBP983056 ORT983056 OHX983056 NYB983056 NOF983056 NEJ983056 MUN983056 MKR983056 MAV983056 LQZ983056 LHD983056 KXH983056 KNL983056 KDP983056 JTT983056 JJX983056 JAB983056 IQF983056 IGJ983056 HWN983056 HMR983056 HCV983056 GSZ983056 GJD983056 FZH983056 FPL983056 FFP983056 EVT983056 ELX983056 ECB983056 DSF983056 DIJ983056 CYN983056 COR983056 CEV983056 BUZ983056 BLD983056 BBH983056 ARL983056 AHP983056 XT983056 NX983056 EB983056 XAJ917520 WQN917520 WGR917520 VWV917520 VMZ917520 VDD917520 UTH917520 UJL917520 TZP917520 TPT917520 TFX917520 SWB917520 SMF917520 SCJ917520 RSN917520 RIR917520 QYV917520 QOZ917520 QFD917520 PVH917520 PLL917520 PBP917520 ORT917520 OHX917520 NYB917520 NOF917520 NEJ917520 MUN917520 MKR917520 MAV917520 LQZ917520 LHD917520 KXH917520 KNL917520 KDP917520 JTT917520 JJX917520 JAB917520 IQF917520 IGJ917520 HWN917520 HMR917520 HCV917520 GSZ917520 GJD917520 FZH917520 FPL917520 FFP917520 EVT917520 ELX917520 ECB917520 DSF917520 DIJ917520 CYN917520 COR917520 CEV917520 BUZ917520 BLD917520 BBH917520 ARL917520 AHP917520 XT917520 NX917520 EB917520 XAJ851984 WQN851984 WGR851984 VWV851984 VMZ851984 VDD851984 UTH851984 UJL851984 TZP851984 TPT851984 TFX851984 SWB851984 SMF851984 SCJ851984 RSN851984 RIR851984 QYV851984 QOZ851984 QFD851984 PVH851984 PLL851984 PBP851984 ORT851984 OHX851984 NYB851984 NOF851984 NEJ851984 MUN851984 MKR851984 MAV851984 LQZ851984 LHD851984 KXH851984 KNL851984 KDP851984 JTT851984 JJX851984 JAB851984 IQF851984 IGJ851984 HWN851984 HMR851984 HCV851984 GSZ851984 GJD851984 FZH851984 FPL851984 FFP851984 EVT851984 ELX851984 ECB851984 DSF851984 DIJ851984 CYN851984 COR851984 CEV851984 BUZ851984 BLD851984 BBH851984 ARL851984 AHP851984 XT851984 NX851984 EB851984 XAJ786448 WQN786448 WGR786448 VWV786448 VMZ786448 VDD786448 UTH786448 UJL786448 TZP786448 TPT786448 TFX786448 SWB786448 SMF786448 SCJ786448 RSN786448 RIR786448 QYV786448 QOZ786448 QFD786448 PVH786448 PLL786448 PBP786448 ORT786448 OHX786448 NYB786448 NOF786448 NEJ786448 MUN786448 MKR786448 MAV786448 LQZ786448 LHD786448 KXH786448 KNL786448 KDP786448 JTT786448 JJX786448 JAB786448 IQF786448 IGJ786448 HWN786448 HMR786448 HCV786448 GSZ786448 GJD786448 FZH786448 FPL786448 FFP786448 EVT786448 ELX786448 ECB786448 DSF786448 DIJ786448 CYN786448 COR786448 CEV786448 BUZ786448 BLD786448 BBH786448 ARL786448 AHP786448 XT786448 NX786448 EB786448 XAJ720912 WQN720912 WGR720912 VWV720912 VMZ720912 VDD720912 UTH720912 UJL720912 TZP720912 TPT720912 TFX720912 SWB720912 SMF720912 SCJ720912 RSN720912 RIR720912 QYV720912 QOZ720912 QFD720912 PVH720912 PLL720912 PBP720912 ORT720912 OHX720912 NYB720912 NOF720912 NEJ720912 MUN720912 MKR720912 MAV720912 LQZ720912 LHD720912 KXH720912 KNL720912 KDP720912 JTT720912 JJX720912 JAB720912 IQF720912 IGJ720912 HWN720912 HMR720912 HCV720912 GSZ720912 GJD720912 FZH720912 FPL720912 FFP720912 EVT720912 ELX720912 ECB720912 DSF720912 DIJ720912 CYN720912 COR720912 CEV720912 BUZ720912 BLD720912 BBH720912 ARL720912 AHP720912 XT720912 NX720912 EB720912 XAJ655376 WQN655376 WGR655376 VWV655376 VMZ655376 VDD655376 UTH655376 UJL655376 TZP655376 TPT655376 TFX655376 SWB655376 SMF655376 SCJ655376 RSN655376 RIR655376 QYV655376 QOZ655376 QFD655376 PVH655376 PLL655376 PBP655376 ORT655376 OHX655376 NYB655376 NOF655376 NEJ655376 MUN655376 MKR655376 MAV655376 LQZ655376 LHD655376 KXH655376 KNL655376 KDP655376 JTT655376 JJX655376 JAB655376 IQF655376 IGJ655376 HWN655376 HMR655376 HCV655376 GSZ655376 GJD655376 FZH655376 FPL655376 FFP655376 EVT655376 ELX655376 ECB655376 DSF655376 DIJ655376 CYN655376 COR655376 CEV655376 BUZ655376 BLD655376 BBH655376 ARL655376 AHP655376 XT655376 NX655376 EB655376 XAJ589840 WQN589840 WGR589840 VWV589840 VMZ589840 VDD589840 UTH589840 UJL589840 TZP589840 TPT589840 TFX589840 SWB589840 SMF589840 SCJ589840 RSN589840 RIR589840 QYV589840 QOZ589840 QFD589840 PVH589840 PLL589840 PBP589840 ORT589840 OHX589840 NYB589840 NOF589840 NEJ589840 MUN589840 MKR589840 MAV589840 LQZ589840 LHD589840 KXH589840 KNL589840 KDP589840 JTT589840 JJX589840 JAB589840 IQF589840 IGJ589840 HWN589840 HMR589840 HCV589840 GSZ589840 GJD589840 FZH589840 FPL589840 FFP589840 EVT589840 ELX589840 ECB589840 DSF589840 DIJ589840 CYN589840 COR589840 CEV589840 BUZ589840 BLD589840 BBH589840 ARL589840 AHP589840 XT589840 NX589840 EB589840 XAJ524304 WQN524304 WGR524304 VWV524304 VMZ524304 VDD524304 UTH524304 UJL524304 TZP524304 TPT524304 TFX524304 SWB524304 SMF524304 SCJ524304 RSN524304 RIR524304 QYV524304 QOZ524304 QFD524304 PVH524304 PLL524304 PBP524304 ORT524304 OHX524304 NYB524304 NOF524304 NEJ524304 MUN524304 MKR524304 MAV524304 LQZ524304 LHD524304 KXH524304 KNL524304 KDP524304 JTT524304 JJX524304 JAB524304 IQF524304 IGJ524304 HWN524304 HMR524304 HCV524304 GSZ524304 GJD524304 FZH524304 FPL524304 FFP524304 EVT524304 ELX524304 ECB524304 DSF524304 DIJ524304 CYN524304 COR524304 CEV524304 BUZ524304 BLD524304 BBH524304 ARL524304 AHP524304 XT524304 NX524304 EB524304 XAJ458768 WQN458768 WGR458768 VWV458768 VMZ458768 VDD458768 UTH458768 UJL458768 TZP458768 TPT458768 TFX458768 SWB458768 SMF458768 SCJ458768 RSN458768 RIR458768 QYV458768 QOZ458768 QFD458768 PVH458768 PLL458768 PBP458768 ORT458768 OHX458768 NYB458768 NOF458768 NEJ458768 MUN458768 MKR458768 MAV458768 LQZ458768 LHD458768 KXH458768 KNL458768 KDP458768 JTT458768 JJX458768 JAB458768 IQF458768 IGJ458768 HWN458768 HMR458768 HCV458768 GSZ458768 GJD458768 FZH458768 FPL458768 FFP458768 EVT458768 ELX458768 ECB458768 DSF458768 DIJ458768 CYN458768 COR458768 CEV458768 BUZ458768 BLD458768 BBH458768 ARL458768 AHP458768 XT458768 NX458768 EB458768 XAJ393232 WQN393232 WGR393232 VWV393232 VMZ393232 VDD393232 UTH393232 UJL393232 TZP393232 TPT393232 TFX393232 SWB393232 SMF393232 SCJ393232 RSN393232 RIR393232 QYV393232 QOZ393232 QFD393232 PVH393232 PLL393232 PBP393232 ORT393232 OHX393232 NYB393232 NOF393232 NEJ393232 MUN393232 MKR393232 MAV393232 LQZ393232 LHD393232 KXH393232 KNL393232 KDP393232 JTT393232 JJX393232 JAB393232 IQF393232 IGJ393232 HWN393232 HMR393232 HCV393232 GSZ393232 GJD393232 FZH393232 FPL393232 FFP393232 EVT393232 ELX393232 ECB393232 DSF393232 DIJ393232 CYN393232 COR393232 CEV393232 BUZ393232 BLD393232 BBH393232 ARL393232 AHP393232 XT393232 NX393232 EB393232 XAJ327696 WQN327696 WGR327696 VWV327696 VMZ327696 VDD327696 UTH327696 UJL327696 TZP327696 TPT327696 TFX327696 SWB327696 SMF327696 SCJ327696 RSN327696 RIR327696 QYV327696 QOZ327696 QFD327696 PVH327696 PLL327696 PBP327696 ORT327696 OHX327696 NYB327696 NOF327696 NEJ327696 MUN327696 MKR327696 MAV327696 LQZ327696 LHD327696 KXH327696 KNL327696 KDP327696 JTT327696 JJX327696 JAB327696 IQF327696 IGJ327696 HWN327696 HMR327696 HCV327696 GSZ327696 GJD327696 FZH327696 FPL327696 FFP327696 EVT327696 ELX327696 ECB327696 DSF327696 DIJ327696 CYN327696 COR327696 CEV327696 BUZ327696 BLD327696 BBH327696 ARL327696 AHP327696 XT327696 NX327696 EB327696 XAJ262160 WQN262160 WGR262160 VWV262160 VMZ262160 VDD262160 UTH262160 UJL262160 TZP262160 TPT262160 TFX262160 SWB262160 SMF262160 SCJ262160 RSN262160 RIR262160 QYV262160 QOZ262160 QFD262160 PVH262160 PLL262160 PBP262160 ORT262160 OHX262160 NYB262160 NOF262160 NEJ262160 MUN262160 MKR262160 MAV262160 LQZ262160 LHD262160 KXH262160 KNL262160 KDP262160 JTT262160 JJX262160 JAB262160 IQF262160 IGJ262160 HWN262160 HMR262160 HCV262160 GSZ262160 GJD262160 FZH262160 FPL262160 FFP262160 EVT262160 ELX262160 ECB262160 DSF262160 DIJ262160 CYN262160 COR262160 CEV262160 BUZ262160 BLD262160 BBH262160 ARL262160 AHP262160 XT262160 NX262160 EB262160 XAJ196624 WQN196624 WGR196624 VWV196624 VMZ196624 VDD196624 UTH196624 UJL196624 TZP196624 TPT196624 TFX196624 SWB196624 SMF196624 SCJ196624 RSN196624 RIR196624 QYV196624 QOZ196624 QFD196624 PVH196624 PLL196624 PBP196624 ORT196624 OHX196624 NYB196624 NOF196624 NEJ196624 MUN196624 MKR196624 MAV196624 LQZ196624 LHD196624 KXH196624 KNL196624 KDP196624 JTT196624 JJX196624 JAB196624 IQF196624 IGJ196624 HWN196624 HMR196624 HCV196624 GSZ196624 GJD196624 FZH196624 FPL196624 FFP196624 EVT196624 ELX196624 ECB196624 DSF196624 DIJ196624 CYN196624 COR196624 CEV196624 BUZ196624 BLD196624 BBH196624 ARL196624 AHP196624 XT196624 NX196624 EB196624 XAJ131088 WQN131088 WGR131088 VWV131088 VMZ131088 VDD131088 UTH131088 UJL131088 TZP131088 TPT131088 TFX131088 SWB131088 SMF131088 SCJ131088 RSN131088 RIR131088 QYV131088 QOZ131088 QFD131088 PVH131088 PLL131088 PBP131088 ORT131088 OHX131088 NYB131088 NOF131088 NEJ131088 MUN131088 MKR131088 MAV131088 LQZ131088 LHD131088 KXH131088 KNL131088 KDP131088 JTT131088 JJX131088 JAB131088 IQF131088 IGJ131088 HWN131088 HMR131088 HCV131088 GSZ131088 GJD131088 FZH131088 FPL131088 FFP131088 EVT131088 ELX131088 ECB131088 DSF131088 DIJ131088 CYN131088 COR131088 CEV131088 BUZ131088 BLD131088 BBH131088 ARL131088 AHP131088 XT131088 NX131088 EB131088 XAJ65552 WQN65552 WGR65552 VWV65552 VMZ65552 VDD65552 UTH65552 UJL65552 TZP65552 TPT65552 TFX65552 SWB65552 SMF65552 SCJ65552 RSN65552 RIR65552 QYV65552 QOZ65552 QFD65552 PVH65552 PLL65552 PBP65552 ORT65552 OHX65552 NYB65552 NOF65552 NEJ65552 MUN65552 MKR65552 MAV65552 LQZ65552 LHD65552 KXH65552 KNL65552 KDP65552 JTT65552 JJX65552 JAB65552 IQF65552 IGJ65552 HWN65552 HMR65552 HCV65552 GSZ65552 GJD65552 FZH65552 FPL65552 FFP65552 EVT65552 ELX65552 ECB65552 DSF65552 DIJ65552 CYN65552 COR65552 CEV65552 BUZ65552 BLD65552 BBH65552 ARL65552 AHP65552 XT65552 NX65552 EB65552 XAO983056 WQS983056 WGW983056 VXA983056 VNE983056 VDI983056 UTM983056 UJQ983056 TZU983056 TPY983056 TGC983056 SWG983056 SMK983056 SCO983056 RSS983056 RIW983056 QZA983056 QPE983056 QFI983056 PVM983056 PLQ983056 PBU983056 ORY983056 OIC983056 NYG983056 NOK983056 NEO983056 MUS983056 MKW983056 MBA983056 LRE983056 LHI983056 KXM983056 KNQ983056 KDU983056 JTY983056 JKC983056 JAG983056 IQK983056 IGO983056 HWS983056 HMW983056 HDA983056 GTE983056 GJI983056 FZM983056 FPQ983056 FFU983056 EVY983056 EMC983056 ECG983056 DSK983056 DIO983056 CYS983056 COW983056 CFA983056 BVE983056 BLI983056 BBM983056 ARQ983056 AHU983056 XY983056 OC983056 EG983056 XAO917520 WQS917520 WGW917520 VXA917520 VNE917520 VDI917520 UTM917520 UJQ917520 TZU917520 TPY917520 TGC917520 SWG917520 SMK917520 SCO917520 RSS917520 RIW917520 QZA917520 QPE917520 QFI917520 PVM917520 PLQ917520 PBU917520 ORY917520 OIC917520 NYG917520 NOK917520 NEO917520 MUS917520 MKW917520 MBA917520 LRE917520 LHI917520 KXM917520 KNQ917520 KDU917520 JTY917520 JKC917520 JAG917520 IQK917520 IGO917520 HWS917520 HMW917520 HDA917520 GTE917520 GJI917520 FZM917520 FPQ917520 FFU917520 EVY917520 EMC917520 ECG917520 DSK917520 DIO917520 CYS917520 COW917520 CFA917520 BVE917520 BLI917520 BBM917520 ARQ917520 AHU917520 XY917520 OC917520 EG917520 XAO851984 WQS851984 WGW851984 VXA851984 VNE851984 VDI851984 UTM851984 UJQ851984 TZU851984 TPY851984 TGC851984 SWG851984 SMK851984 SCO851984 RSS851984 RIW851984 QZA851984 QPE851984 QFI851984 PVM851984 PLQ851984 PBU851984 ORY851984 OIC851984 NYG851984 NOK851984 NEO851984 MUS851984 MKW851984 MBA851984 LRE851984 LHI851984 KXM851984 KNQ851984 KDU851984 JTY851984 JKC851984 JAG851984 IQK851984 IGO851984 HWS851984 HMW851984 HDA851984 GTE851984 GJI851984 FZM851984 FPQ851984 FFU851984 EVY851984 EMC851984 ECG851984 DSK851984 DIO851984 CYS851984 COW851984 CFA851984 BVE851984 BLI851984 BBM851984 ARQ851984 AHU851984 XY851984 OC851984 EG851984 XAO786448 WQS786448 WGW786448 VXA786448 VNE786448 VDI786448 UTM786448 UJQ786448 TZU786448 TPY786448 TGC786448 SWG786448 SMK786448 SCO786448 RSS786448 RIW786448 QZA786448 QPE786448 QFI786448 PVM786448 PLQ786448 PBU786448 ORY786448 OIC786448 NYG786448 NOK786448 NEO786448 MUS786448 MKW786448 MBA786448 LRE786448 LHI786448 KXM786448 KNQ786448 KDU786448 JTY786448 JKC786448 JAG786448 IQK786448 IGO786448 HWS786448 HMW786448 HDA786448 GTE786448 GJI786448 FZM786448 FPQ786448 FFU786448 EVY786448 EMC786448 ECG786448 DSK786448 DIO786448 CYS786448 COW786448 CFA786448 BVE786448 BLI786448 BBM786448 ARQ786448 AHU786448 XY786448 OC786448 EG786448 XAO720912 WQS720912 WGW720912 VXA720912 VNE720912 VDI720912 UTM720912 UJQ720912 TZU720912 TPY720912 TGC720912 SWG720912 SMK720912 SCO720912 RSS720912 RIW720912 QZA720912 QPE720912 QFI720912 PVM720912 PLQ720912 PBU720912 ORY720912 OIC720912 NYG720912 NOK720912 NEO720912 MUS720912 MKW720912 MBA720912 LRE720912 LHI720912 KXM720912 KNQ720912 KDU720912 JTY720912 JKC720912 JAG720912 IQK720912 IGO720912 HWS720912 HMW720912 HDA720912 GTE720912 GJI720912 FZM720912 FPQ720912 FFU720912 EVY720912 EMC720912 ECG720912 DSK720912 DIO720912 CYS720912 COW720912 CFA720912 BVE720912 BLI720912 BBM720912 ARQ720912 AHU720912 XY720912 OC720912 EG720912 XAO655376 WQS655376 WGW655376 VXA655376 VNE655376 VDI655376 UTM655376 UJQ655376 TZU655376 TPY655376 TGC655376 SWG655376 SMK655376 SCO655376 RSS655376 RIW655376 QZA655376 QPE655376 QFI655376 PVM655376 PLQ655376 PBU655376 ORY655376 OIC655376 NYG655376 NOK655376 NEO655376 MUS655376 MKW655376 MBA655376 LRE655376 LHI655376 KXM655376 KNQ655376 KDU655376 JTY655376 JKC655376 JAG655376 IQK655376 IGO655376 HWS655376 HMW655376 HDA655376 GTE655376 GJI655376 FZM655376 FPQ655376 FFU655376 EVY655376 EMC655376 ECG655376 DSK655376 DIO655376 CYS655376 COW655376 CFA655376 BVE655376 BLI655376 BBM655376 ARQ655376 AHU655376 XY655376 OC655376 EG655376 XAO589840 WQS589840 WGW589840 VXA589840 VNE589840 VDI589840 UTM589840 UJQ589840 TZU589840 TPY589840 TGC589840 SWG589840 SMK589840 SCO589840 RSS589840 RIW589840 QZA589840 QPE589840 QFI589840 PVM589840 PLQ589840 PBU589840 ORY589840 OIC589840 NYG589840 NOK589840 NEO589840 MUS589840 MKW589840 MBA589840 LRE589840 LHI589840 KXM589840 KNQ589840 KDU589840 JTY589840 JKC589840 JAG589840 IQK589840 IGO589840 HWS589840 HMW589840 HDA589840 GTE589840 GJI589840 FZM589840 FPQ589840 FFU589840 EVY589840 EMC589840 ECG589840 DSK589840 DIO589840 CYS589840 COW589840 CFA589840 BVE589840 BLI589840 BBM589840 ARQ589840 AHU589840 XY589840 OC589840 EG589840 XAO524304 WQS524304 WGW524304 VXA524304 VNE524304 VDI524304 UTM524304 UJQ524304 TZU524304 TPY524304 TGC524304 SWG524304 SMK524304 SCO524304 RSS524304 RIW524304 QZA524304 QPE524304 QFI524304 PVM524304 PLQ524304 PBU524304 ORY524304 OIC524304 NYG524304 NOK524304 NEO524304 MUS524304 MKW524304 MBA524304 LRE524304 LHI524304 KXM524304 KNQ524304 KDU524304 JTY524304 JKC524304 JAG524304 IQK524304 IGO524304 HWS524304 HMW524304 HDA524304 GTE524304 GJI524304 FZM524304 FPQ524304 FFU524304 EVY524304 EMC524304 ECG524304 DSK524304 DIO524304 CYS524304 COW524304 CFA524304 BVE524304 BLI524304 BBM524304 ARQ524304 AHU524304 XY524304 OC524304 EG524304 XAO458768 WQS458768 WGW458768 VXA458768 VNE458768 VDI458768 UTM458768 UJQ458768 TZU458768 TPY458768 TGC458768 SWG458768 SMK458768 SCO458768 RSS458768 RIW458768 QZA458768 QPE458768 QFI458768 PVM458768 PLQ458768 PBU458768 ORY458768 OIC458768 NYG458768 NOK458768 NEO458768 MUS458768 MKW458768 MBA458768 LRE458768 LHI458768 KXM458768 KNQ458768 KDU458768 JTY458768 JKC458768 JAG458768 IQK458768 IGO458768 HWS458768 HMW458768 HDA458768 GTE458768 GJI458768 FZM458768 FPQ458768 FFU458768 EVY458768 EMC458768 ECG458768 DSK458768 DIO458768 CYS458768 COW458768 CFA458768 BVE458768 BLI458768 BBM458768 ARQ458768 AHU458768 XY458768 OC458768 EG458768 XAO393232 WQS393232 WGW393232 VXA393232 VNE393232 VDI393232 UTM393232 UJQ393232 TZU393232 TPY393232 TGC393232 SWG393232 SMK393232 SCO393232 RSS393232 RIW393232 QZA393232 QPE393232 QFI393232 PVM393232 PLQ393232 PBU393232 ORY393232 OIC393232 NYG393232 NOK393232 NEO393232 MUS393232 MKW393232 MBA393232 LRE393232 LHI393232 KXM393232 KNQ393232 KDU393232 JTY393232 JKC393232 JAG393232 IQK393232 IGO393232 HWS393232 HMW393232 HDA393232 GTE393232 GJI393232 FZM393232 FPQ393232 FFU393232 EVY393232 EMC393232 ECG393232 DSK393232 DIO393232 CYS393232 COW393232 CFA393232 BVE393232 BLI393232 BBM393232 ARQ393232 AHU393232 XY393232 OC393232 EG393232 XAO327696 WQS327696 WGW327696 VXA327696 VNE327696 VDI327696 UTM327696 UJQ327696 TZU327696 TPY327696 TGC327696 SWG327696 SMK327696 SCO327696 RSS327696 RIW327696 QZA327696 QPE327696 QFI327696 PVM327696 PLQ327696 PBU327696 ORY327696 OIC327696 NYG327696 NOK327696 NEO327696 MUS327696 MKW327696 MBA327696 LRE327696 LHI327696 KXM327696 KNQ327696 KDU327696 JTY327696 JKC327696 JAG327696 IQK327696 IGO327696 HWS327696 HMW327696 HDA327696 GTE327696 GJI327696 FZM327696 FPQ327696 FFU327696 EVY327696 EMC327696 ECG327696 DSK327696 DIO327696 CYS327696 COW327696 CFA327696 BVE327696 BLI327696 BBM327696 ARQ327696 AHU327696 XY327696 OC327696 EG327696 XAO262160 WQS262160 WGW262160 VXA262160 VNE262160 VDI262160 UTM262160 UJQ262160 TZU262160 TPY262160 TGC262160 SWG262160 SMK262160 SCO262160 RSS262160 RIW262160 QZA262160 QPE262160 QFI262160 PVM262160 PLQ262160 PBU262160 ORY262160 OIC262160 NYG262160 NOK262160 NEO262160 MUS262160 MKW262160 MBA262160 LRE262160 LHI262160 KXM262160 KNQ262160 KDU262160 JTY262160 JKC262160 JAG262160 IQK262160 IGO262160 HWS262160 HMW262160 HDA262160 GTE262160 GJI262160 FZM262160 FPQ262160 FFU262160 EVY262160 EMC262160 ECG262160 DSK262160 DIO262160 CYS262160 COW262160 CFA262160 BVE262160 BLI262160 BBM262160 ARQ262160 AHU262160 XY262160 OC262160 EG262160 XAO196624 WQS196624 WGW196624 VXA196624 VNE196624 VDI196624 UTM196624 UJQ196624 TZU196624 TPY196624 TGC196624 SWG196624 SMK196624 SCO196624 RSS196624 RIW196624 QZA196624 QPE196624 QFI196624 PVM196624 PLQ196624 PBU196624 ORY196624 OIC196624 NYG196624 NOK196624 NEO196624 MUS196624 MKW196624 MBA196624 LRE196624 LHI196624 KXM196624 KNQ196624 KDU196624 JTY196624 JKC196624 JAG196624 IQK196624 IGO196624 HWS196624 HMW196624 HDA196624 GTE196624 GJI196624 FZM196624 FPQ196624 FFU196624 EVY196624 EMC196624 ECG196624 DSK196624 DIO196624 CYS196624 COW196624 CFA196624 BVE196624 BLI196624 BBM196624 ARQ196624 AHU196624 XY196624 OC196624 EG196624 XAO131088 WQS131088 WGW131088 VXA131088 VNE131088 VDI131088 UTM131088 UJQ131088 TZU131088 TPY131088 TGC131088 SWG131088 SMK131088 SCO131088 RSS131088 RIW131088 QZA131088 QPE131088 QFI131088 PVM131088 PLQ131088 PBU131088 ORY131088 OIC131088 NYG131088 NOK131088 NEO131088 MUS131088 MKW131088 MBA131088 LRE131088 LHI131088 KXM131088 KNQ131088 KDU131088 JTY131088 JKC131088 JAG131088 IQK131088 IGO131088 HWS131088 HMW131088 HDA131088 GTE131088 GJI131088 FZM131088 FPQ131088 FFU131088 EVY131088 EMC131088 ECG131088 DSK131088 DIO131088 CYS131088 COW131088 CFA131088 BVE131088 BLI131088 BBM131088 ARQ131088 AHU131088 XY131088 OC131088 EG131088 XAO65552 WQS65552 WGW65552 VXA65552 VNE65552 VDI65552 UTM65552 UJQ65552 TZU65552 TPY65552 TGC65552 SWG65552 SMK65552 SCO65552 RSS65552 RIW65552 QZA65552 QPE65552 QFI65552 PVM65552 PLQ65552 PBU65552 ORY65552 OIC65552 NYG65552 NOK65552 NEO65552 MUS65552 MKW65552 MBA65552 LRE65552 LHI65552 KXM65552 KNQ65552 KDU65552 JTY65552 JKC65552 JAG65552 IQK65552 IGO65552 HWS65552 HMW65552 HDA65552 GTE65552 GJI65552 FZM65552 FPQ65552 FFU65552 EVY65552 EMC65552 ECG65552 DSK65552 DIO65552 CYS65552 COW65552 CFA65552 BVE65552 BLI65552 BBM65552 ARQ65552 AHU65552 XY65552 OC65552 EG65552 XAT983056 WQX983056 WHB983056 VXF983056 VNJ983056 VDN983056 UTR983056 UJV983056 TZZ983056 TQD983056 TGH983056 SWL983056 SMP983056 SCT983056 RSX983056 RJB983056 QZF983056 QPJ983056 QFN983056 PVR983056 PLV983056 PBZ983056 OSD983056 OIH983056 NYL983056 NOP983056 NET983056 MUX983056 MLB983056 MBF983056 LRJ983056 LHN983056 KXR983056 KNV983056 KDZ983056 JUD983056 JKH983056 JAL983056 IQP983056 IGT983056 HWX983056 HNB983056 HDF983056 GTJ983056 GJN983056 FZR983056 FPV983056 FFZ983056 EWD983056 EMH983056 ECL983056 DSP983056 DIT983056 CYX983056 CPB983056 CFF983056 BVJ983056 BLN983056 BBR983056 ARV983056 AHZ983056 YD983056 OH983056 EL983056 XAT917520 WQX917520 WHB917520 VXF917520 VNJ917520 VDN917520 UTR917520 UJV917520 TZZ917520 TQD917520 TGH917520 SWL917520 SMP917520 SCT917520 RSX917520 RJB917520 QZF917520 QPJ917520 QFN917520 PVR917520 PLV917520 PBZ917520 OSD917520 OIH917520 NYL917520 NOP917520 NET917520 MUX917520 MLB917520 MBF917520 LRJ917520 LHN917520 KXR917520 KNV917520 KDZ917520 JUD917520 JKH917520 JAL917520 IQP917520 IGT917520 HWX917520 HNB917520 HDF917520 GTJ917520 GJN917520 FZR917520 FPV917520 FFZ917520 EWD917520 EMH917520 ECL917520 DSP917520 DIT917520 CYX917520 CPB917520 CFF917520 BVJ917520 BLN917520 BBR917520 ARV917520 AHZ917520 YD917520 OH917520 EL917520 XAT851984 WQX851984 WHB851984 VXF851984 VNJ851984 VDN851984 UTR851984 UJV851984 TZZ851984 TQD851984 TGH851984 SWL851984 SMP851984 SCT851984 RSX851984 RJB851984 QZF851984 QPJ851984 QFN851984 PVR851984 PLV851984 PBZ851984 OSD851984 OIH851984 NYL851984 NOP851984 NET851984 MUX851984 MLB851984 MBF851984 LRJ851984 LHN851984 KXR851984 KNV851984 KDZ851984 JUD851984 JKH851984 JAL851984 IQP851984 IGT851984 HWX851984 HNB851984 HDF851984 GTJ851984 GJN851984 FZR851984 FPV851984 FFZ851984 EWD851984 EMH851984 ECL851984 DSP851984 DIT851984 CYX851984 CPB851984 CFF851984 BVJ851984 BLN851984 BBR851984 ARV851984 AHZ851984 YD851984 OH851984 EL851984 XAT786448 WQX786448 WHB786448 VXF786448 VNJ786448 VDN786448 UTR786448 UJV786448 TZZ786448 TQD786448 TGH786448 SWL786448 SMP786448 SCT786448 RSX786448 RJB786448 QZF786448 QPJ786448 QFN786448 PVR786448 PLV786448 PBZ786448 OSD786448 OIH786448 NYL786448 NOP786448 NET786448 MUX786448 MLB786448 MBF786448 LRJ786448 LHN786448 KXR786448 KNV786448 KDZ786448 JUD786448 JKH786448 JAL786448 IQP786448 IGT786448 HWX786448 HNB786448 HDF786448 GTJ786448 GJN786448 FZR786448 FPV786448 FFZ786448 EWD786448 EMH786448 ECL786448 DSP786448 DIT786448 CYX786448 CPB786448 CFF786448 BVJ786448 BLN786448 BBR786448 ARV786448 AHZ786448 YD786448 OH786448 EL786448 XAT720912 WQX720912 WHB720912 VXF720912 VNJ720912 VDN720912 UTR720912 UJV720912 TZZ720912 TQD720912 TGH720912 SWL720912 SMP720912 SCT720912 RSX720912 RJB720912 QZF720912 QPJ720912 QFN720912 PVR720912 PLV720912 PBZ720912 OSD720912 OIH720912 NYL720912 NOP720912 NET720912 MUX720912 MLB720912 MBF720912 LRJ720912 LHN720912 KXR720912 KNV720912 KDZ720912 JUD720912 JKH720912 JAL720912 IQP720912 IGT720912 HWX720912 HNB720912 HDF720912 GTJ720912 GJN720912 FZR720912 FPV720912 FFZ720912 EWD720912 EMH720912 ECL720912 DSP720912 DIT720912 CYX720912 CPB720912 CFF720912 BVJ720912 BLN720912 BBR720912 ARV720912 AHZ720912 YD720912 OH720912 EL720912 XAT655376 WQX655376 WHB655376 VXF655376 VNJ655376 VDN655376 UTR655376 UJV655376 TZZ655376 TQD655376 TGH655376 SWL655376 SMP655376 SCT655376 RSX655376 RJB655376 QZF655376 QPJ655376 QFN655376 PVR655376 PLV655376 PBZ655376 OSD655376 OIH655376 NYL655376 NOP655376 NET655376 MUX655376 MLB655376 MBF655376 LRJ655376 LHN655376 KXR655376 KNV655376 KDZ655376 JUD655376 JKH655376 JAL655376 IQP655376 IGT655376 HWX655376 HNB655376 HDF655376 GTJ655376 GJN655376 FZR655376 FPV655376 FFZ655376 EWD655376 EMH655376 ECL655376 DSP655376 DIT655376 CYX655376 CPB655376 CFF655376 BVJ655376 BLN655376 BBR655376 ARV655376 AHZ655376 YD655376 OH655376 EL655376 XAT589840 WQX589840 WHB589840 VXF589840 VNJ589840 VDN589840 UTR589840 UJV589840 TZZ589840 TQD589840 TGH589840 SWL589840 SMP589840 SCT589840 RSX589840 RJB589840 QZF589840 QPJ589840 QFN589840 PVR589840 PLV589840 PBZ589840 OSD589840 OIH589840 NYL589840 NOP589840 NET589840 MUX589840 MLB589840 MBF589840 LRJ589840 LHN589840 KXR589840 KNV589840 KDZ589840 JUD589840 JKH589840 JAL589840 IQP589840 IGT589840 HWX589840 HNB589840 HDF589840 GTJ589840 GJN589840 FZR589840 FPV589840 FFZ589840 EWD589840 EMH589840 ECL589840 DSP589840 DIT589840 CYX589840 CPB589840 CFF589840 BVJ589840 BLN589840 BBR589840 ARV589840 AHZ589840 YD589840 OH589840 EL589840 XAT524304 WQX524304 WHB524304 VXF524304 VNJ524304 VDN524304 UTR524304 UJV524304 TZZ524304 TQD524304 TGH524304 SWL524304 SMP524304 SCT524304 RSX524304 RJB524304 QZF524304 QPJ524304 QFN524304 PVR524304 PLV524304 PBZ524304 OSD524304 OIH524304 NYL524304 NOP524304 NET524304 MUX524304 MLB524304 MBF524304 LRJ524304 LHN524304 KXR524304 KNV524304 KDZ524304 JUD524304 JKH524304 JAL524304 IQP524304 IGT524304 HWX524304 HNB524304 HDF524304 GTJ524304 GJN524304 FZR524304 FPV524304 FFZ524304 EWD524304 EMH524304 ECL524304 DSP524304 DIT524304 CYX524304 CPB524304 CFF524304 BVJ524304 BLN524304 BBR524304 ARV524304 AHZ524304 YD524304 OH524304 EL524304 XAT458768 WQX458768 WHB458768 VXF458768 VNJ458768 VDN458768 UTR458768 UJV458768 TZZ458768 TQD458768 TGH458768 SWL458768 SMP458768 SCT458768 RSX458768 RJB458768 QZF458768 QPJ458768 QFN458768 PVR458768 PLV458768 PBZ458768 OSD458768 OIH458768 NYL458768 NOP458768 NET458768 MUX458768 MLB458768 MBF458768 LRJ458768 LHN458768 KXR458768 KNV458768 KDZ458768 JUD458768 JKH458768 JAL458768 IQP458768 IGT458768 HWX458768 HNB458768 HDF458768 GTJ458768 GJN458768 FZR458768 FPV458768 FFZ458768 EWD458768 EMH458768 ECL458768 DSP458768 DIT458768 CYX458768 CPB458768 CFF458768 BVJ458768 BLN458768 BBR458768 ARV458768 AHZ458768 YD458768 OH458768 EL458768 XAT393232 WQX393232 WHB393232 VXF393232 VNJ393232 VDN393232 UTR393232 UJV393232 TZZ393232 TQD393232 TGH393232 SWL393232 SMP393232 SCT393232 RSX393232 RJB393232 QZF393232 QPJ393232 QFN393232 PVR393232 PLV393232 PBZ393232 OSD393232 OIH393232 NYL393232 NOP393232 NET393232 MUX393232 MLB393232 MBF393232 LRJ393232 LHN393232 KXR393232 KNV393232 KDZ393232 JUD393232 JKH393232 JAL393232 IQP393232 IGT393232 HWX393232 HNB393232 HDF393232 GTJ393232 GJN393232 FZR393232 FPV393232 FFZ393232 EWD393232 EMH393232 ECL393232 DSP393232 DIT393232 CYX393232 CPB393232 CFF393232 BVJ393232 BLN393232 BBR393232 ARV393232 AHZ393232 YD393232 OH393232 EL393232 XAT327696 WQX327696 WHB327696 VXF327696 VNJ327696 VDN327696 UTR327696 UJV327696 TZZ327696 TQD327696 TGH327696 SWL327696 SMP327696 SCT327696 RSX327696 RJB327696 QZF327696 QPJ327696 QFN327696 PVR327696 PLV327696 PBZ327696 OSD327696 OIH327696 NYL327696 NOP327696 NET327696 MUX327696 MLB327696 MBF327696 LRJ327696 LHN327696 KXR327696 KNV327696 KDZ327696 JUD327696 JKH327696 JAL327696 IQP327696 IGT327696 HWX327696 HNB327696 HDF327696 GTJ327696 GJN327696 FZR327696 FPV327696 FFZ327696 EWD327696 EMH327696 ECL327696 DSP327696 DIT327696 CYX327696 CPB327696 CFF327696 BVJ327696 BLN327696 BBR327696 ARV327696 AHZ327696 YD327696 OH327696 EL327696 XAT262160 WQX262160 WHB262160 VXF262160 VNJ262160 VDN262160 UTR262160 UJV262160 TZZ262160 TQD262160 TGH262160 SWL262160 SMP262160 SCT262160 RSX262160 RJB262160 QZF262160 QPJ262160 QFN262160 PVR262160 PLV262160 PBZ262160 OSD262160 OIH262160 NYL262160 NOP262160 NET262160 MUX262160 MLB262160 MBF262160 LRJ262160 LHN262160 KXR262160 KNV262160 KDZ262160 JUD262160 JKH262160 JAL262160 IQP262160 IGT262160 HWX262160 HNB262160 HDF262160 GTJ262160 GJN262160 FZR262160 FPV262160 FFZ262160 EWD262160 EMH262160 ECL262160 DSP262160 DIT262160 CYX262160 CPB262160 CFF262160 BVJ262160 BLN262160 BBR262160 ARV262160 AHZ262160 YD262160 OH262160 EL262160 XAT196624 WQX196624 WHB196624 VXF196624 VNJ196624 VDN196624 UTR196624 UJV196624 TZZ196624 TQD196624 TGH196624 SWL196624 SMP196624 SCT196624 RSX196624 RJB196624 QZF196624 QPJ196624 QFN196624 PVR196624 PLV196624 PBZ196624 OSD196624 OIH196624 NYL196624 NOP196624 NET196624 MUX196624 MLB196624 MBF196624 LRJ196624 LHN196624 KXR196624 KNV196624 KDZ196624 JUD196624 JKH196624 JAL196624 IQP196624 IGT196624 HWX196624 HNB196624 HDF196624 GTJ196624 GJN196624 FZR196624 FPV196624 FFZ196624 EWD196624 EMH196624 ECL196624 DSP196624 DIT196624 CYX196624 CPB196624 CFF196624 BVJ196624 BLN196624 BBR196624 ARV196624 AHZ196624 YD196624 OH196624 EL196624 XAT131088 WQX131088 WHB131088 VXF131088 VNJ131088 VDN131088 UTR131088 UJV131088 TZZ131088 TQD131088 TGH131088 SWL131088 SMP131088 SCT131088 RSX131088 RJB131088 QZF131088 QPJ131088 QFN131088 PVR131088 PLV131088 PBZ131088 OSD131088 OIH131088 NYL131088 NOP131088 NET131088 MUX131088 MLB131088 MBF131088 LRJ131088 LHN131088 KXR131088 KNV131088 KDZ131088 JUD131088 JKH131088 JAL131088 IQP131088 IGT131088 HWX131088 HNB131088 HDF131088 GTJ131088 GJN131088 FZR131088 FPV131088 FFZ131088 EWD131088 EMH131088 ECL131088 DSP131088 DIT131088 CYX131088 CPB131088 CFF131088 BVJ131088 BLN131088 BBR131088 ARV131088 AHZ131088 YD131088 OH131088 EL131088 XAT65552 WQX65552 WHB65552 VXF65552 VNJ65552 VDN65552 UTR65552 UJV65552 TZZ65552 TQD65552 TGH65552 SWL65552 SMP65552 SCT65552 RSX65552 RJB65552 QZF65552 QPJ65552 QFN65552 PVR65552 PLV65552 PBZ65552 OSD65552 OIH65552 NYL65552 NOP65552 NET65552 MUX65552 MLB65552 MBF65552 LRJ65552 LHN65552 KXR65552 KNV65552 KDZ65552 JUD65552 JKH65552 JAL65552 IQP65552 IGT65552 HWX65552 HNB65552 HDF65552 GTJ65552 GJN65552 FZR65552 FPV65552 FFZ65552 EWD65552 EMH65552 ECL65552 DSP65552 DIT65552 CYX65552 CPB65552 CFF65552 BVJ65552 BLN65552 BBR65552 ARV65552 AHZ65552 YD65552 OH65552 EL65552 XAY983056 WRC983056 WHG983056 VXK983056 VNO983056 VDS983056 UTW983056 UKA983056 UAE983056 TQI983056 TGM983056 SWQ983056 SMU983056 SCY983056 RTC983056 RJG983056 QZK983056 QPO983056 QFS983056 PVW983056 PMA983056 PCE983056 OSI983056 OIM983056 NYQ983056 NOU983056 NEY983056 MVC983056 MLG983056 MBK983056 LRO983056 LHS983056 KXW983056 KOA983056 KEE983056 JUI983056 JKM983056 JAQ983056 IQU983056 IGY983056 HXC983056 HNG983056 HDK983056 GTO983056 GJS983056 FZW983056 FQA983056 FGE983056 EWI983056 EMM983056 ECQ983056 DSU983056 DIY983056 CZC983056 CPG983056 CFK983056 BVO983056 BLS983056 BBW983056 ASA983056 AIE983056 YI983056 OM983056 EQ983056 XAY917520 WRC917520 WHG917520 VXK917520 VNO917520 VDS917520 UTW917520 UKA917520 UAE917520 TQI917520 TGM917520 SWQ917520 SMU917520 SCY917520 RTC917520 RJG917520 QZK917520 QPO917520 QFS917520 PVW917520 PMA917520 PCE917520 OSI917520 OIM917520 NYQ917520 NOU917520 NEY917520 MVC917520 MLG917520 MBK917520 LRO917520 LHS917520 KXW917520 KOA917520 KEE917520 JUI917520 JKM917520 JAQ917520 IQU917520 IGY917520 HXC917520 HNG917520 HDK917520 GTO917520 GJS917520 FZW917520 FQA917520 FGE917520 EWI917520 EMM917520 ECQ917520 DSU917520 DIY917520 CZC917520 CPG917520 CFK917520 BVO917520 BLS917520 BBW917520 ASA917520 AIE917520 YI917520 OM917520 EQ917520 XAY851984 WRC851984 WHG851984 VXK851984 VNO851984 VDS851984 UTW851984 UKA851984 UAE851984 TQI851984 TGM851984 SWQ851984 SMU851984 SCY851984 RTC851984 RJG851984 QZK851984 QPO851984 QFS851984 PVW851984 PMA851984 PCE851984 OSI851984 OIM851984 NYQ851984 NOU851984 NEY851984 MVC851984 MLG851984 MBK851984 LRO851984 LHS851984 KXW851984 KOA851984 KEE851984 JUI851984 JKM851984 JAQ851984 IQU851984 IGY851984 HXC851984 HNG851984 HDK851984 GTO851984 GJS851984 FZW851984 FQA851984 FGE851984 EWI851984 EMM851984 ECQ851984 DSU851984 DIY851984 CZC851984 CPG851984 CFK851984 BVO851984 BLS851984 BBW851984 ASA851984 AIE851984 YI851984 OM851984 EQ851984 XAY786448 WRC786448 WHG786448 VXK786448 VNO786448 VDS786448 UTW786448 UKA786448 UAE786448 TQI786448 TGM786448 SWQ786448 SMU786448 SCY786448 RTC786448 RJG786448 QZK786448 QPO786448 QFS786448 PVW786448 PMA786448 PCE786448 OSI786448 OIM786448 NYQ786448 NOU786448 NEY786448 MVC786448 MLG786448 MBK786448 LRO786448 LHS786448 KXW786448 KOA786448 KEE786448 JUI786448 JKM786448 JAQ786448 IQU786448 IGY786448 HXC786448 HNG786448 HDK786448 GTO786448 GJS786448 FZW786448 FQA786448 FGE786448 EWI786448 EMM786448 ECQ786448 DSU786448 DIY786448 CZC786448 CPG786448 CFK786448 BVO786448 BLS786448 BBW786448 ASA786448 AIE786448 YI786448 OM786448 EQ786448 XAY720912 WRC720912 WHG720912 VXK720912 VNO720912 VDS720912 UTW720912 UKA720912 UAE720912 TQI720912 TGM720912 SWQ720912 SMU720912 SCY720912 RTC720912 RJG720912 QZK720912 QPO720912 QFS720912 PVW720912 PMA720912 PCE720912 OSI720912 OIM720912 NYQ720912 NOU720912 NEY720912 MVC720912 MLG720912 MBK720912 LRO720912 LHS720912 KXW720912 KOA720912 KEE720912 JUI720912 JKM720912 JAQ720912 IQU720912 IGY720912 HXC720912 HNG720912 HDK720912 GTO720912 GJS720912 FZW720912 FQA720912 FGE720912 EWI720912 EMM720912 ECQ720912 DSU720912 DIY720912 CZC720912 CPG720912 CFK720912 BVO720912 BLS720912 BBW720912 ASA720912 AIE720912 YI720912 OM720912 EQ720912 XAY655376 WRC655376 WHG655376 VXK655376 VNO655376 VDS655376 UTW655376 UKA655376 UAE655376 TQI655376 TGM655376 SWQ655376 SMU655376 SCY655376 RTC655376 RJG655376 QZK655376 QPO655376 QFS655376 PVW655376 PMA655376 PCE655376 OSI655376 OIM655376 NYQ655376 NOU655376 NEY655376 MVC655376 MLG655376 MBK655376 LRO655376 LHS655376 KXW655376 KOA655376 KEE655376 JUI655376 JKM655376 JAQ655376 IQU655376 IGY655376 HXC655376 HNG655376 HDK655376 GTO655376 GJS655376 FZW655376 FQA655376 FGE655376 EWI655376 EMM655376 ECQ655376 DSU655376 DIY655376 CZC655376 CPG655376 CFK655376 BVO655376 BLS655376 BBW655376 ASA655376 AIE655376 YI655376 OM655376 EQ655376 XAY589840 WRC589840 WHG589840 VXK589840 VNO589840 VDS589840 UTW589840 UKA589840 UAE589840 TQI589840 TGM589840 SWQ589840 SMU589840 SCY589840 RTC589840 RJG589840 QZK589840 QPO589840 QFS589840 PVW589840 PMA589840 PCE589840 OSI589840 OIM589840 NYQ589840 NOU589840 NEY589840 MVC589840 MLG589840 MBK589840 LRO589840 LHS589840 KXW589840 KOA589840 KEE589840 JUI589840 JKM589840 JAQ589840 IQU589840 IGY589840 HXC589840 HNG589840 HDK589840 GTO589840 GJS589840 FZW589840 FQA589840 FGE589840 EWI589840 EMM589840 ECQ589840 DSU589840 DIY589840 CZC589840 CPG589840 CFK589840 BVO589840 BLS589840 BBW589840 ASA589840 AIE589840 YI589840 OM589840 EQ589840 XAY524304 WRC524304 WHG524304 VXK524304 VNO524304 VDS524304 UTW524304 UKA524304 UAE524304 TQI524304 TGM524304 SWQ524304 SMU524304 SCY524304 RTC524304 RJG524304 QZK524304 QPO524304 QFS524304 PVW524304 PMA524304 PCE524304 OSI524304 OIM524304 NYQ524304 NOU524304 NEY524304 MVC524304 MLG524304 MBK524304 LRO524304 LHS524304 KXW524304 KOA524304 KEE524304 JUI524304 JKM524304 JAQ524304 IQU524304 IGY524304 HXC524304 HNG524304 HDK524304 GTO524304 GJS524304 FZW524304 FQA524304 FGE524304 EWI524304 EMM524304 ECQ524304 DSU524304 DIY524304 CZC524304 CPG524304 CFK524304 BVO524304 BLS524304 BBW524304 ASA524304 AIE524304 YI524304 OM524304 EQ524304 XAY458768 WRC458768 WHG458768 VXK458768 VNO458768 VDS458768 UTW458768 UKA458768 UAE458768 TQI458768 TGM458768 SWQ458768 SMU458768 SCY458768 RTC458768 RJG458768 QZK458768 QPO458768 QFS458768 PVW458768 PMA458768 PCE458768 OSI458768 OIM458768 NYQ458768 NOU458768 NEY458768 MVC458768 MLG458768 MBK458768 LRO458768 LHS458768 KXW458768 KOA458768 KEE458768 JUI458768 JKM458768 JAQ458768 IQU458768 IGY458768 HXC458768 HNG458768 HDK458768 GTO458768 GJS458768 FZW458768 FQA458768 FGE458768 EWI458768 EMM458768 ECQ458768 DSU458768 DIY458768 CZC458768 CPG458768 CFK458768 BVO458768 BLS458768 BBW458768 ASA458768 AIE458768 YI458768 OM458768 EQ458768 XAY393232 WRC393232 WHG393232 VXK393232 VNO393232 VDS393232 UTW393232 UKA393232 UAE393232 TQI393232 TGM393232 SWQ393232 SMU393232 SCY393232 RTC393232 RJG393232 QZK393232 QPO393232 QFS393232 PVW393232 PMA393232 PCE393232 OSI393232 OIM393232 NYQ393232 NOU393232 NEY393232 MVC393232 MLG393232 MBK393232 LRO393232 LHS393232 KXW393232 KOA393232 KEE393232 JUI393232 JKM393232 JAQ393232 IQU393232 IGY393232 HXC393232 HNG393232 HDK393232 GTO393232 GJS393232 FZW393232 FQA393232 FGE393232 EWI393232 EMM393232 ECQ393232 DSU393232 DIY393232 CZC393232 CPG393232 CFK393232 BVO393232 BLS393232 BBW393232 ASA393232 AIE393232 YI393232 OM393232 EQ393232 XAY327696 WRC327696 WHG327696 VXK327696 VNO327696 VDS327696 UTW327696 UKA327696 UAE327696 TQI327696 TGM327696 SWQ327696 SMU327696 SCY327696 RTC327696 RJG327696 QZK327696 QPO327696 QFS327696 PVW327696 PMA327696 PCE327696 OSI327696 OIM327696 NYQ327696 NOU327696 NEY327696 MVC327696 MLG327696 MBK327696 LRO327696 LHS327696 KXW327696 KOA327696 KEE327696 JUI327696 JKM327696 JAQ327696 IQU327696 IGY327696 HXC327696 HNG327696 HDK327696 GTO327696 GJS327696 FZW327696 FQA327696 FGE327696 EWI327696 EMM327696 ECQ327696 DSU327696 DIY327696 CZC327696 CPG327696 CFK327696 BVO327696 BLS327696 BBW327696 ASA327696 AIE327696 YI327696 OM327696 EQ327696 XAY262160 WRC262160 WHG262160 VXK262160 VNO262160 VDS262160 UTW262160 UKA262160 UAE262160 TQI262160 TGM262160 SWQ262160 SMU262160 SCY262160 RTC262160 RJG262160 QZK262160 QPO262160 QFS262160 PVW262160 PMA262160 PCE262160 OSI262160 OIM262160 NYQ262160 NOU262160 NEY262160 MVC262160 MLG262160 MBK262160 LRO262160 LHS262160 KXW262160 KOA262160 KEE262160 JUI262160 JKM262160 JAQ262160 IQU262160 IGY262160 HXC262160 HNG262160 HDK262160 GTO262160 GJS262160 FZW262160 FQA262160 FGE262160 EWI262160 EMM262160 ECQ262160 DSU262160 DIY262160 CZC262160 CPG262160 CFK262160 BVO262160 BLS262160 BBW262160 ASA262160 AIE262160 YI262160 OM262160 EQ262160 XAY196624 WRC196624 WHG196624 VXK196624 VNO196624 VDS196624 UTW196624 UKA196624 UAE196624 TQI196624 TGM196624 SWQ196624 SMU196624 SCY196624 RTC196624 RJG196624 QZK196624 QPO196624 QFS196624 PVW196624 PMA196624 PCE196624 OSI196624 OIM196624 NYQ196624 NOU196624 NEY196624 MVC196624 MLG196624 MBK196624 LRO196624 LHS196624 KXW196624 KOA196624 KEE196624 JUI196624 JKM196624 JAQ196624 IQU196624 IGY196624 HXC196624 HNG196624 HDK196624 GTO196624 GJS196624 FZW196624 FQA196624 FGE196624 EWI196624 EMM196624 ECQ196624 DSU196624 DIY196624 CZC196624 CPG196624 CFK196624 BVO196624 BLS196624 BBW196624 ASA196624 AIE196624 YI196624 OM196624 EQ196624 XAY131088 WRC131088 WHG131088 VXK131088 VNO131088 VDS131088 UTW131088 UKA131088 UAE131088 TQI131088 TGM131088 SWQ131088 SMU131088 SCY131088 RTC131088 RJG131088 QZK131088 QPO131088 QFS131088 PVW131088 PMA131088 PCE131088 OSI131088 OIM131088 NYQ131088 NOU131088 NEY131088 MVC131088 MLG131088 MBK131088 LRO131088 LHS131088 KXW131088 KOA131088 KEE131088 JUI131088 JKM131088 JAQ131088 IQU131088 IGY131088 HXC131088 HNG131088 HDK131088 GTO131088 GJS131088 FZW131088 FQA131088 FGE131088 EWI131088 EMM131088 ECQ131088 DSU131088 DIY131088 CZC131088 CPG131088 CFK131088 BVO131088 BLS131088 BBW131088 ASA131088 AIE131088 YI131088 OM131088 EQ131088 XAY65552 WRC65552 WHG65552 VXK65552 VNO65552 VDS65552 UTW65552 UKA65552 UAE65552 TQI65552 TGM65552 SWQ65552 SMU65552 SCY65552 RTC65552 RJG65552 QZK65552 QPO65552 QFS65552 PVW65552 PMA65552 PCE65552 OSI65552 OIM65552 NYQ65552 NOU65552 NEY65552 MVC65552 MLG65552 MBK65552 LRO65552 LHS65552 KXW65552 KOA65552 KEE65552 JUI65552 JKM65552 JAQ65552 IQU65552 IGY65552 HXC65552 HNG65552 HDK65552 GTO65552 GJS65552 FZW65552 FQA65552 FGE65552 EWI65552 EMM65552 ECQ65552 DSU65552 DIY65552 CZC65552 CPG65552 CFK65552 BVO65552 BLS65552 BBW65552 ASA65552 AIE65552 YI65552 OM65552 EQ65552 XBD983056 WRH983056 WHL983056 VXP983056 VNT983056 VDX983056 UUB983056 UKF983056 UAJ983056 TQN983056 TGR983056 SWV983056 SMZ983056 SDD983056 RTH983056 RJL983056 QZP983056 QPT983056 QFX983056 PWB983056 PMF983056 PCJ983056 OSN983056 OIR983056 NYV983056 NOZ983056 NFD983056 MVH983056 MLL983056 MBP983056 LRT983056 LHX983056 KYB983056 KOF983056 KEJ983056 JUN983056 JKR983056 JAV983056 IQZ983056 IHD983056 HXH983056 HNL983056 HDP983056 GTT983056 GJX983056 GAB983056 FQF983056 FGJ983056 EWN983056 EMR983056 ECV983056 DSZ983056 DJD983056 CZH983056 CPL983056 CFP983056 BVT983056 BLX983056 BCB983056 ASF983056 AIJ983056 YN983056 OR983056 EV983056 XBD917520 WRH917520 WHL917520 VXP917520 VNT917520 VDX917520 UUB917520 UKF917520 UAJ917520 TQN917520 TGR917520 SWV917520 SMZ917520 SDD917520 RTH917520 RJL917520 QZP917520 QPT917520 QFX917520 PWB917520 PMF917520 PCJ917520 OSN917520 OIR917520 NYV917520 NOZ917520 NFD917520 MVH917520 MLL917520 MBP917520 LRT917520 LHX917520 KYB917520 KOF917520 KEJ917520 JUN917520 JKR917520 JAV917520 IQZ917520 IHD917520 HXH917520 HNL917520 HDP917520 GTT917520 GJX917520 GAB917520 FQF917520 FGJ917520 EWN917520 EMR917520 ECV917520 DSZ917520 DJD917520 CZH917520 CPL917520 CFP917520 BVT917520 BLX917520 BCB917520 ASF917520 AIJ917520 YN917520 OR917520 EV917520 XBD851984 WRH851984 WHL851984 VXP851984 VNT851984 VDX851984 UUB851984 UKF851984 UAJ851984 TQN851984 TGR851984 SWV851984 SMZ851984 SDD851984 RTH851984 RJL851984 QZP851984 QPT851984 QFX851984 PWB851984 PMF851984 PCJ851984 OSN851984 OIR851984 NYV851984 NOZ851984 NFD851984 MVH851984 MLL851984 MBP851984 LRT851984 LHX851984 KYB851984 KOF851984 KEJ851984 JUN851984 JKR851984 JAV851984 IQZ851984 IHD851984 HXH851984 HNL851984 HDP851984 GTT851984 GJX851984 GAB851984 FQF851984 FGJ851984 EWN851984 EMR851984 ECV851984 DSZ851984 DJD851984 CZH851984 CPL851984 CFP851984 BVT851984 BLX851984 BCB851984 ASF851984 AIJ851984 YN851984 OR851984 EV851984 XBD786448 WRH786448 WHL786448 VXP786448 VNT786448 VDX786448 UUB786448 UKF786448 UAJ786448 TQN786448 TGR786448 SWV786448 SMZ786448 SDD786448 RTH786448 RJL786448 QZP786448 QPT786448 QFX786448 PWB786448 PMF786448 PCJ786448 OSN786448 OIR786448 NYV786448 NOZ786448 NFD786448 MVH786448 MLL786448 MBP786448 LRT786448 LHX786448 KYB786448 KOF786448 KEJ786448 JUN786448 JKR786448 JAV786448 IQZ786448 IHD786448 HXH786448 HNL786448 HDP786448 GTT786448 GJX786448 GAB786448 FQF786448 FGJ786448 EWN786448 EMR786448 ECV786448 DSZ786448 DJD786448 CZH786448 CPL786448 CFP786448 BVT786448 BLX786448 BCB786448 ASF786448 AIJ786448 YN786448 OR786448 EV786448 XBD720912 WRH720912 WHL720912 VXP720912 VNT720912 VDX720912 UUB720912 UKF720912 UAJ720912 TQN720912 TGR720912 SWV720912 SMZ720912 SDD720912 RTH720912 RJL720912 QZP720912 QPT720912 QFX720912 PWB720912 PMF720912 PCJ720912 OSN720912 OIR720912 NYV720912 NOZ720912 NFD720912 MVH720912 MLL720912 MBP720912 LRT720912 LHX720912 KYB720912 KOF720912 KEJ720912 JUN720912 JKR720912 JAV720912 IQZ720912 IHD720912 HXH720912 HNL720912 HDP720912 GTT720912 GJX720912 GAB720912 FQF720912 FGJ720912 EWN720912 EMR720912 ECV720912 DSZ720912 DJD720912 CZH720912 CPL720912 CFP720912 BVT720912 BLX720912 BCB720912 ASF720912 AIJ720912 YN720912 OR720912 EV720912 XBD655376 WRH655376 WHL655376 VXP655376 VNT655376 VDX655376 UUB655376 UKF655376 UAJ655376 TQN655376 TGR655376 SWV655376 SMZ655376 SDD655376 RTH655376 RJL655376 QZP655376 QPT655376 QFX655376 PWB655376 PMF655376 PCJ655376 OSN655376 OIR655376 NYV655376 NOZ655376 NFD655376 MVH655376 MLL655376 MBP655376 LRT655376 LHX655376 KYB655376 KOF655376 KEJ655376 JUN655376 JKR655376 JAV655376 IQZ655376 IHD655376 HXH655376 HNL655376 HDP655376 GTT655376 GJX655376 GAB655376 FQF655376 FGJ655376 EWN655376 EMR655376 ECV655376 DSZ655376 DJD655376 CZH655376 CPL655376 CFP655376 BVT655376 BLX655376 BCB655376 ASF655376 AIJ655376 YN655376 OR655376 EV655376 XBD589840 WRH589840 WHL589840 VXP589840 VNT589840 VDX589840 UUB589840 UKF589840 UAJ589840 TQN589840 TGR589840 SWV589840 SMZ589840 SDD589840 RTH589840 RJL589840 QZP589840 QPT589840 QFX589840 PWB589840 PMF589840 PCJ589840 OSN589840 OIR589840 NYV589840 NOZ589840 NFD589840 MVH589840 MLL589840 MBP589840 LRT589840 LHX589840 KYB589840 KOF589840 KEJ589840 JUN589840 JKR589840 JAV589840 IQZ589840 IHD589840 HXH589840 HNL589840 HDP589840 GTT589840 GJX589840 GAB589840 FQF589840 FGJ589840 EWN589840 EMR589840 ECV589840 DSZ589840 DJD589840 CZH589840 CPL589840 CFP589840 BVT589840 BLX589840 BCB589840 ASF589840 AIJ589840 YN589840 OR589840 EV589840 XBD524304 WRH524304 WHL524304 VXP524304 VNT524304 VDX524304 UUB524304 UKF524304 UAJ524304 TQN524304 TGR524304 SWV524304 SMZ524304 SDD524304 RTH524304 RJL524304 QZP524304 QPT524304 QFX524304 PWB524304 PMF524304 PCJ524304 OSN524304 OIR524304 NYV524304 NOZ524304 NFD524304 MVH524304 MLL524304 MBP524304 LRT524304 LHX524304 KYB524304 KOF524304 KEJ524304 JUN524304 JKR524304 JAV524304 IQZ524304 IHD524304 HXH524304 HNL524304 HDP524304 GTT524304 GJX524304 GAB524304 FQF524304 FGJ524304 EWN524304 EMR524304 ECV524304 DSZ524304 DJD524304 CZH524304 CPL524304 CFP524304 BVT524304 BLX524304 BCB524304 ASF524304 AIJ524304 YN524304 OR524304 EV524304 XBD458768 WRH458768 WHL458768 VXP458768 VNT458768 VDX458768 UUB458768 UKF458768 UAJ458768 TQN458768 TGR458768 SWV458768 SMZ458768 SDD458768 RTH458768 RJL458768 QZP458768 QPT458768 QFX458768 PWB458768 PMF458768 PCJ458768 OSN458768 OIR458768 NYV458768 NOZ458768 NFD458768 MVH458768 MLL458768 MBP458768 LRT458768 LHX458768 KYB458768 KOF458768 KEJ458768 JUN458768 JKR458768 JAV458768 IQZ458768 IHD458768 HXH458768 HNL458768 HDP458768 GTT458768 GJX458768 GAB458768 FQF458768 FGJ458768 EWN458768 EMR458768 ECV458768 DSZ458768 DJD458768 CZH458768 CPL458768 CFP458768 BVT458768 BLX458768 BCB458768 ASF458768 AIJ458768 YN458768 OR458768 EV458768 XBD393232 WRH393232 WHL393232 VXP393232 VNT393232 VDX393232 UUB393232 UKF393232 UAJ393232 TQN393232 TGR393232 SWV393232 SMZ393232 SDD393232 RTH393232 RJL393232 QZP393232 QPT393232 QFX393232 PWB393232 PMF393232 PCJ393232 OSN393232 OIR393232 NYV393232 NOZ393232 NFD393232 MVH393232 MLL393232 MBP393232 LRT393232 LHX393232 KYB393232 KOF393232 KEJ393232 JUN393232 JKR393232 JAV393232 IQZ393232 IHD393232 HXH393232 HNL393232 HDP393232 GTT393232 GJX393232 GAB393232 FQF393232 FGJ393232 EWN393232 EMR393232 ECV393232 DSZ393232 DJD393232 CZH393232 CPL393232 CFP393232 BVT393232 BLX393232 BCB393232 ASF393232 AIJ393232 YN393232 OR393232 EV393232 XBD327696 WRH327696 WHL327696 VXP327696 VNT327696 VDX327696 UUB327696 UKF327696 UAJ327696 TQN327696 TGR327696 SWV327696 SMZ327696 SDD327696 RTH327696 RJL327696 QZP327696 QPT327696 QFX327696 PWB327696 PMF327696 PCJ327696 OSN327696 OIR327696 NYV327696 NOZ327696 NFD327696 MVH327696 MLL327696 MBP327696 LRT327696 LHX327696 KYB327696 KOF327696 KEJ327696 JUN327696 JKR327696 JAV327696 IQZ327696 IHD327696 HXH327696 HNL327696 HDP327696 GTT327696 GJX327696 GAB327696 FQF327696 FGJ327696 EWN327696 EMR327696 ECV327696 DSZ327696 DJD327696 CZH327696 CPL327696 CFP327696 BVT327696 BLX327696 BCB327696 ASF327696 AIJ327696 YN327696 OR327696 EV327696 XBD262160 WRH262160 WHL262160 VXP262160 VNT262160 VDX262160 UUB262160 UKF262160 UAJ262160 TQN262160 TGR262160 SWV262160 SMZ262160 SDD262160 RTH262160 RJL262160 QZP262160 QPT262160 QFX262160 PWB262160 PMF262160 PCJ262160 OSN262160 OIR262160 NYV262160 NOZ262160 NFD262160 MVH262160 MLL262160 MBP262160 LRT262160 LHX262160 KYB262160 KOF262160 KEJ262160 JUN262160 JKR262160 JAV262160 IQZ262160 IHD262160 HXH262160 HNL262160 HDP262160 GTT262160 GJX262160 GAB262160 FQF262160 FGJ262160 EWN262160 EMR262160 ECV262160 DSZ262160 DJD262160 CZH262160 CPL262160 CFP262160 BVT262160 BLX262160 BCB262160 ASF262160 AIJ262160 YN262160 OR262160 EV262160 XBD196624 WRH196624 WHL196624 VXP196624 VNT196624 VDX196624 UUB196624 UKF196624 UAJ196624 TQN196624 TGR196624 SWV196624 SMZ196624 SDD196624 RTH196624 RJL196624 QZP196624 QPT196624 QFX196624 PWB196624 PMF196624 PCJ196624 OSN196624 OIR196624 NYV196624 NOZ196624 NFD196624 MVH196624 MLL196624 MBP196624 LRT196624 LHX196624 KYB196624 KOF196624 KEJ196624 JUN196624 JKR196624 JAV196624 IQZ196624 IHD196624 HXH196624 HNL196624 HDP196624 GTT196624 GJX196624 GAB196624 FQF196624 FGJ196624 EWN196624 EMR196624 ECV196624 DSZ196624 DJD196624 CZH196624 CPL196624 CFP196624 BVT196624 BLX196624 BCB196624 ASF196624 AIJ196624 YN196624 OR196624 EV196624 XBD131088 WRH131088 WHL131088 VXP131088 VNT131088 VDX131088 UUB131088 UKF131088 UAJ131088 TQN131088 TGR131088 SWV131088 SMZ131088 SDD131088 RTH131088 RJL131088 QZP131088 QPT131088 QFX131088 PWB131088 PMF131088 PCJ131088 OSN131088 OIR131088 NYV131088 NOZ131088 NFD131088 MVH131088 MLL131088 MBP131088 LRT131088 LHX131088 KYB131088 KOF131088 KEJ131088 JUN131088 JKR131088 JAV131088 IQZ131088 IHD131088 HXH131088 HNL131088 HDP131088 GTT131088 GJX131088 GAB131088 FQF131088 FGJ131088 EWN131088 EMR131088 ECV131088 DSZ131088 DJD131088 CZH131088 CPL131088 CFP131088 BVT131088 BLX131088 BCB131088 ASF131088 AIJ131088 YN131088 OR131088 EV131088 XBD65552 WRH65552 WHL65552 VXP65552 VNT65552 VDX65552 UUB65552 UKF65552 UAJ65552 TQN65552 TGR65552 SWV65552 SMZ65552 SDD65552 RTH65552 RJL65552 QZP65552 QPT65552 QFX65552 PWB65552 PMF65552 PCJ65552 OSN65552 OIR65552 NYV65552 NOZ65552 NFD65552 MVH65552 MLL65552 MBP65552 LRT65552 LHX65552 KYB65552 KOF65552 KEJ65552 JUN65552 JKR65552 JAV65552 IQZ65552 IHD65552 HXH65552 HNL65552 HDP65552 GTT65552 GJX65552 GAB65552 FQF65552 FGJ65552 EWN65552 EMR65552 ECV65552 DSZ65552 DJD65552 CZH65552 CPL65552 CFP65552 BVT65552 BLX65552 BCB65552 ASF65552 AIJ65552 YN65552 OR65552 EV65552 XBI983056 WRM983056 WHQ983056 VXU983056 VNY983056 VEC983056 UUG983056 UKK983056 UAO983056 TQS983056 TGW983056 SXA983056 SNE983056 SDI983056 RTM983056 RJQ983056 QZU983056 QPY983056 QGC983056 PWG983056 PMK983056 PCO983056 OSS983056 OIW983056 NZA983056 NPE983056 NFI983056 MVM983056 MLQ983056 MBU983056 LRY983056 LIC983056 KYG983056 KOK983056 KEO983056 JUS983056 JKW983056 JBA983056 IRE983056 IHI983056 HXM983056 HNQ983056 HDU983056 GTY983056 GKC983056 GAG983056 FQK983056 FGO983056 EWS983056 EMW983056 EDA983056 DTE983056 DJI983056 CZM983056 CPQ983056 CFU983056 BVY983056 BMC983056 BCG983056 ASK983056 AIO983056 YS983056 OW983056 FA983056 XBI917520 WRM917520 WHQ917520 VXU917520 VNY917520 VEC917520 UUG917520 UKK917520 UAO917520 TQS917520 TGW917520 SXA917520 SNE917520 SDI917520 RTM917520 RJQ917520 QZU917520 QPY917520 QGC917520 PWG917520 PMK917520 PCO917520 OSS917520 OIW917520 NZA917520 NPE917520 NFI917520 MVM917520 MLQ917520 MBU917520 LRY917520 LIC917520 KYG917520 KOK917520 KEO917520 JUS917520 JKW917520 JBA917520 IRE917520 IHI917520 HXM917520 HNQ917520 HDU917520 GTY917520 GKC917520 GAG917520 FQK917520 FGO917520 EWS917520 EMW917520 EDA917520 DTE917520 DJI917520 CZM917520 CPQ917520 CFU917520 BVY917520 BMC917520 BCG917520 ASK917520 AIO917520 YS917520 OW917520 FA917520 XBI851984 WRM851984 WHQ851984 VXU851984 VNY851984 VEC851984 UUG851984 UKK851984 UAO851984 TQS851984 TGW851984 SXA851984 SNE851984 SDI851984 RTM851984 RJQ851984 QZU851984 QPY851984 QGC851984 PWG851984 PMK851984 PCO851984 OSS851984 OIW851984 NZA851984 NPE851984 NFI851984 MVM851984 MLQ851984 MBU851984 LRY851984 LIC851984 KYG851984 KOK851984 KEO851984 JUS851984 JKW851984 JBA851984 IRE851984 IHI851984 HXM851984 HNQ851984 HDU851984 GTY851984 GKC851984 GAG851984 FQK851984 FGO851984 EWS851984 EMW851984 EDA851984 DTE851984 DJI851984 CZM851984 CPQ851984 CFU851984 BVY851984 BMC851984 BCG851984 ASK851984 AIO851984 YS851984 OW851984 FA851984 XBI786448 WRM786448 WHQ786448 VXU786448 VNY786448 VEC786448 UUG786448 UKK786448 UAO786448 TQS786448 TGW786448 SXA786448 SNE786448 SDI786448 RTM786448 RJQ786448 QZU786448 QPY786448 QGC786448 PWG786448 PMK786448 PCO786448 OSS786448 OIW786448 NZA786448 NPE786448 NFI786448 MVM786448 MLQ786448 MBU786448 LRY786448 LIC786448 KYG786448 KOK786448 KEO786448 JUS786448 JKW786448 JBA786448 IRE786448 IHI786448 HXM786448 HNQ786448 HDU786448 GTY786448 GKC786448 GAG786448 FQK786448 FGO786448 EWS786448 EMW786448 EDA786448 DTE786448 DJI786448 CZM786448 CPQ786448 CFU786448 BVY786448 BMC786448 BCG786448 ASK786448 AIO786448 YS786448 OW786448 FA786448 XBI720912 WRM720912 WHQ720912 VXU720912 VNY720912 VEC720912 UUG720912 UKK720912 UAO720912 TQS720912 TGW720912 SXA720912 SNE720912 SDI720912 RTM720912 RJQ720912 QZU720912 QPY720912 QGC720912 PWG720912 PMK720912 PCO720912 OSS720912 OIW720912 NZA720912 NPE720912 NFI720912 MVM720912 MLQ720912 MBU720912 LRY720912 LIC720912 KYG720912 KOK720912 KEO720912 JUS720912 JKW720912 JBA720912 IRE720912 IHI720912 HXM720912 HNQ720912 HDU720912 GTY720912 GKC720912 GAG720912 FQK720912 FGO720912 EWS720912 EMW720912 EDA720912 DTE720912 DJI720912 CZM720912 CPQ720912 CFU720912 BVY720912 BMC720912 BCG720912 ASK720912 AIO720912 YS720912 OW720912 FA720912 XBI655376 WRM655376 WHQ655376 VXU655376 VNY655376 VEC655376 UUG655376 UKK655376 UAO655376 TQS655376 TGW655376 SXA655376 SNE655376 SDI655376 RTM655376 RJQ655376 QZU655376 QPY655376 QGC655376 PWG655376 PMK655376 PCO655376 OSS655376 OIW655376 NZA655376 NPE655376 NFI655376 MVM655376 MLQ655376 MBU655376 LRY655376 LIC655376 KYG655376 KOK655376 KEO655376 JUS655376 JKW655376 JBA655376 IRE655376 IHI655376 HXM655376 HNQ655376 HDU655376 GTY655376 GKC655376 GAG655376 FQK655376 FGO655376 EWS655376 EMW655376 EDA655376 DTE655376 DJI655376 CZM655376 CPQ655376 CFU655376 BVY655376 BMC655376 BCG655376 ASK655376 AIO655376 YS655376 OW655376 FA655376 XBI589840 WRM589840 WHQ589840 VXU589840 VNY589840 VEC589840 UUG589840 UKK589840 UAO589840 TQS589840 TGW589840 SXA589840 SNE589840 SDI589840 RTM589840 RJQ589840 QZU589840 QPY589840 QGC589840 PWG589840 PMK589840 PCO589840 OSS589840 OIW589840 NZA589840 NPE589840 NFI589840 MVM589840 MLQ589840 MBU589840 LRY589840 LIC589840 KYG589840 KOK589840 KEO589840 JUS589840 JKW589840 JBA589840 IRE589840 IHI589840 HXM589840 HNQ589840 HDU589840 GTY589840 GKC589840 GAG589840 FQK589840 FGO589840 EWS589840 EMW589840 EDA589840 DTE589840 DJI589840 CZM589840 CPQ589840 CFU589840 BVY589840 BMC589840 BCG589840 ASK589840 AIO589840 YS589840 OW589840 FA589840 XBI524304 WRM524304 WHQ524304 VXU524304 VNY524304 VEC524304 UUG524304 UKK524304 UAO524304 TQS524304 TGW524304 SXA524304 SNE524304 SDI524304 RTM524304 RJQ524304 QZU524304 QPY524304 QGC524304 PWG524304 PMK524304 PCO524304 OSS524304 OIW524304 NZA524304 NPE524304 NFI524304 MVM524304 MLQ524304 MBU524304 LRY524304 LIC524304 KYG524304 KOK524304 KEO524304 JUS524304 JKW524304 JBA524304 IRE524304 IHI524304 HXM524304 HNQ524304 HDU524304 GTY524304 GKC524304 GAG524304 FQK524304 FGO524304 EWS524304 EMW524304 EDA524304 DTE524304 DJI524304 CZM524304 CPQ524304 CFU524304 BVY524304 BMC524304 BCG524304 ASK524304 AIO524304 YS524304 OW524304 FA524304 XBI458768 WRM458768 WHQ458768 VXU458768 VNY458768 VEC458768 UUG458768 UKK458768 UAO458768 TQS458768 TGW458768 SXA458768 SNE458768 SDI458768 RTM458768 RJQ458768 QZU458768 QPY458768 QGC458768 PWG458768 PMK458768 PCO458768 OSS458768 OIW458768 NZA458768 NPE458768 NFI458768 MVM458768 MLQ458768 MBU458768 LRY458768 LIC458768 KYG458768 KOK458768 KEO458768 JUS458768 JKW458768 JBA458768 IRE458768 IHI458768 HXM458768 HNQ458768 HDU458768 GTY458768 GKC458768 GAG458768 FQK458768 FGO458768 EWS458768 EMW458768 EDA458768 DTE458768 DJI458768 CZM458768 CPQ458768 CFU458768 BVY458768 BMC458768 BCG458768 ASK458768 AIO458768 YS458768 OW458768 FA458768 XBI393232 WRM393232 WHQ393232 VXU393232 VNY393232 VEC393232 UUG393232 UKK393232 UAO393232 TQS393232 TGW393232 SXA393232 SNE393232 SDI393232 RTM393232 RJQ393232 QZU393232 QPY393232 QGC393232 PWG393232 PMK393232 PCO393232 OSS393232 OIW393232 NZA393232 NPE393232 NFI393232 MVM393232 MLQ393232 MBU393232 LRY393232 LIC393232 KYG393232 KOK393232 KEO393232 JUS393232 JKW393232 JBA393232 IRE393232 IHI393232 HXM393232 HNQ393232 HDU393232 GTY393232 GKC393232 GAG393232 FQK393232 FGO393232 EWS393232 EMW393232 EDA393232 DTE393232 DJI393232 CZM393232 CPQ393232 CFU393232 BVY393232 BMC393232 BCG393232 ASK393232 AIO393232 YS393232 OW393232 FA393232 XBI327696 WRM327696 WHQ327696 VXU327696 VNY327696 VEC327696 UUG327696 UKK327696 UAO327696 TQS327696 TGW327696 SXA327696 SNE327696 SDI327696 RTM327696 RJQ327696 QZU327696 QPY327696 QGC327696 PWG327696 PMK327696 PCO327696 OSS327696 OIW327696 NZA327696 NPE327696 NFI327696 MVM327696 MLQ327696 MBU327696 LRY327696 LIC327696 KYG327696 KOK327696 KEO327696 JUS327696 JKW327696 JBA327696 IRE327696 IHI327696 HXM327696 HNQ327696 HDU327696 GTY327696 GKC327696 GAG327696 FQK327696 FGO327696 EWS327696 EMW327696 EDA327696 DTE327696 DJI327696 CZM327696 CPQ327696 CFU327696 BVY327696 BMC327696 BCG327696 ASK327696 AIO327696 YS327696 OW327696 FA327696 XBI262160 WRM262160 WHQ262160 VXU262160 VNY262160 VEC262160 UUG262160 UKK262160 UAO262160 TQS262160 TGW262160 SXA262160 SNE262160 SDI262160 RTM262160 RJQ262160 QZU262160 QPY262160 QGC262160 PWG262160 PMK262160 PCO262160 OSS262160 OIW262160 NZA262160 NPE262160 NFI262160 MVM262160 MLQ262160 MBU262160 LRY262160 LIC262160 KYG262160 KOK262160 KEO262160 JUS262160 JKW262160 JBA262160 IRE262160 IHI262160 HXM262160 HNQ262160 HDU262160 GTY262160 GKC262160 GAG262160 FQK262160 FGO262160 EWS262160 EMW262160 EDA262160 DTE262160 DJI262160 CZM262160 CPQ262160 CFU262160 BVY262160 BMC262160 BCG262160 ASK262160 AIO262160 YS262160 OW262160 FA262160 XBI196624 WRM196624 WHQ196624 VXU196624 VNY196624 VEC196624 UUG196624 UKK196624 UAO196624 TQS196624 TGW196624 SXA196624 SNE196624 SDI196624 RTM196624 RJQ196624 QZU196624 QPY196624 QGC196624 PWG196624 PMK196624 PCO196624 OSS196624 OIW196624 NZA196624 NPE196624 NFI196624 MVM196624 MLQ196624 MBU196624 LRY196624 LIC196624 KYG196624 KOK196624 KEO196624 JUS196624 JKW196624 JBA196624 IRE196624 IHI196624 HXM196624 HNQ196624 HDU196624 GTY196624 GKC196624 GAG196624 FQK196624 FGO196624 EWS196624 EMW196624 EDA196624 DTE196624 DJI196624 CZM196624 CPQ196624 CFU196624 BVY196624 BMC196624 BCG196624 ASK196624 AIO196624 YS196624 OW196624 FA196624 XBI131088 WRM131088 WHQ131088 VXU131088 VNY131088 VEC131088 UUG131088 UKK131088 UAO131088 TQS131088 TGW131088 SXA131088 SNE131088 SDI131088 RTM131088 RJQ131088 QZU131088 QPY131088 QGC131088 PWG131088 PMK131088 PCO131088 OSS131088 OIW131088 NZA131088 NPE131088 NFI131088 MVM131088 MLQ131088 MBU131088 LRY131088 LIC131088 KYG131088 KOK131088 KEO131088 JUS131088 JKW131088 JBA131088 IRE131088 IHI131088 HXM131088 HNQ131088 HDU131088 GTY131088 GKC131088 GAG131088 FQK131088 FGO131088 EWS131088 EMW131088 EDA131088 DTE131088 DJI131088 CZM131088 CPQ131088 CFU131088 BVY131088 BMC131088 BCG131088 ASK131088 AIO131088 YS131088 OW131088 FA131088 XBI65552 WRM65552 WHQ65552 VXU65552 VNY65552 VEC65552 UUG65552 UKK65552 UAO65552 TQS65552 TGW65552 SXA65552 SNE65552 SDI65552 RTM65552 RJQ65552 QZU65552 QPY65552 QGC65552 PWG65552 PMK65552 PCO65552 OSS65552 OIW65552 NZA65552 NPE65552 NFI65552 MVM65552 MLQ65552 MBU65552 LRY65552 LIC65552 KYG65552 KOK65552 KEO65552 JUS65552 JKW65552 JBA65552 IRE65552 IHI65552 HXM65552 HNQ65552 HDU65552 GTY65552 GKC65552 GAG65552 FQK65552 FGO65552 EWS65552 EMW65552 EDA65552 DTE65552 DJI65552 CZM65552 CPQ65552 CFU65552 BVY65552 BMC65552 BCG65552 ASK65552 AIO65552 YS65552 OW65552 FA65552 XBN983056 WRR983056 WHV983056 VXZ983056 VOD983056 VEH983056 UUL983056 UKP983056 UAT983056 TQX983056 THB983056 SXF983056 SNJ983056 SDN983056 RTR983056 RJV983056 QZZ983056 QQD983056 QGH983056 PWL983056 PMP983056 PCT983056 OSX983056 OJB983056 NZF983056 NPJ983056 NFN983056 MVR983056 MLV983056 MBZ983056 LSD983056 LIH983056 KYL983056 KOP983056 KET983056 JUX983056 JLB983056 JBF983056 IRJ983056 IHN983056 HXR983056 HNV983056 HDZ983056 GUD983056 GKH983056 GAL983056 FQP983056 FGT983056 EWX983056 ENB983056 EDF983056 DTJ983056 DJN983056 CZR983056 CPV983056 CFZ983056 BWD983056 BMH983056 BCL983056 ASP983056 AIT983056 YX983056 PB983056 FF983056 XBN917520 WRR917520 WHV917520 VXZ917520 VOD917520 VEH917520 UUL917520 UKP917520 UAT917520 TQX917520 THB917520 SXF917520 SNJ917520 SDN917520 RTR917520 RJV917520 QZZ917520 QQD917520 QGH917520 PWL917520 PMP917520 PCT917520 OSX917520 OJB917520 NZF917520 NPJ917520 NFN917520 MVR917520 MLV917520 MBZ917520 LSD917520 LIH917520 KYL917520 KOP917520 KET917520 JUX917520 JLB917520 JBF917520 IRJ917520 IHN917520 HXR917520 HNV917520 HDZ917520 GUD917520 GKH917520 GAL917520 FQP917520 FGT917520 EWX917520 ENB917520 EDF917520 DTJ917520 DJN917520 CZR917520 CPV917520 CFZ917520 BWD917520 BMH917520 BCL917520 ASP917520 AIT917520 YX917520 PB917520 FF917520 XBN851984 WRR851984 WHV851984 VXZ851984 VOD851984 VEH851984 UUL851984 UKP851984 UAT851984 TQX851984 THB851984 SXF851984 SNJ851984 SDN851984 RTR851984 RJV851984 QZZ851984 QQD851984 QGH851984 PWL851984 PMP851984 PCT851984 OSX851984 OJB851984 NZF851984 NPJ851984 NFN851984 MVR851984 MLV851984 MBZ851984 LSD851984 LIH851984 KYL851984 KOP851984 KET851984 JUX851984 JLB851984 JBF851984 IRJ851984 IHN851984 HXR851984 HNV851984 HDZ851984 GUD851984 GKH851984 GAL851984 FQP851984 FGT851984 EWX851984 ENB851984 EDF851984 DTJ851984 DJN851984 CZR851984 CPV851984 CFZ851984 BWD851984 BMH851984 BCL851984 ASP851984 AIT851984 YX851984 PB851984 FF851984 XBN786448 WRR786448 WHV786448 VXZ786448 VOD786448 VEH786448 UUL786448 UKP786448 UAT786448 TQX786448 THB786448 SXF786448 SNJ786448 SDN786448 RTR786448 RJV786448 QZZ786448 QQD786448 QGH786448 PWL786448 PMP786448 PCT786448 OSX786448 OJB786448 NZF786448 NPJ786448 NFN786448 MVR786448 MLV786448 MBZ786448 LSD786448 LIH786448 KYL786448 KOP786448 KET786448 JUX786448 JLB786448 JBF786448 IRJ786448 IHN786448 HXR786448 HNV786448 HDZ786448 GUD786448 GKH786448 GAL786448 FQP786448 FGT786448 EWX786448 ENB786448 EDF786448 DTJ786448 DJN786448 CZR786448 CPV786448 CFZ786448 BWD786448 BMH786448 BCL786448 ASP786448 AIT786448 YX786448 PB786448 FF786448 XBN720912 WRR720912 WHV720912 VXZ720912 VOD720912 VEH720912 UUL720912 UKP720912 UAT720912 TQX720912 THB720912 SXF720912 SNJ720912 SDN720912 RTR720912 RJV720912 QZZ720912 QQD720912 QGH720912 PWL720912 PMP720912 PCT720912 OSX720912 OJB720912 NZF720912 NPJ720912 NFN720912 MVR720912 MLV720912 MBZ720912 LSD720912 LIH720912 KYL720912 KOP720912 KET720912 JUX720912 JLB720912 JBF720912 IRJ720912 IHN720912 HXR720912 HNV720912 HDZ720912 GUD720912 GKH720912 GAL720912 FQP720912 FGT720912 EWX720912 ENB720912 EDF720912 DTJ720912 DJN720912 CZR720912 CPV720912 CFZ720912 BWD720912 BMH720912 BCL720912 ASP720912 AIT720912 YX720912 PB720912 FF720912 XBN655376 WRR655376 WHV655376 VXZ655376 VOD655376 VEH655376 UUL655376 UKP655376 UAT655376 TQX655376 THB655376 SXF655376 SNJ655376 SDN655376 RTR655376 RJV655376 QZZ655376 QQD655376 QGH655376 PWL655376 PMP655376 PCT655376 OSX655376 OJB655376 NZF655376 NPJ655376 NFN655376 MVR655376 MLV655376 MBZ655376 LSD655376 LIH655376 KYL655376 KOP655376 KET655376 JUX655376 JLB655376 JBF655376 IRJ655376 IHN655376 HXR655376 HNV655376 HDZ655376 GUD655376 GKH655376 GAL655376 FQP655376 FGT655376 EWX655376 ENB655376 EDF655376 DTJ655376 DJN655376 CZR655376 CPV655376 CFZ655376 BWD655376 BMH655376 BCL655376 ASP655376 AIT655376 YX655376 PB655376 FF655376 XBN589840 WRR589840 WHV589840 VXZ589840 VOD589840 VEH589840 UUL589840 UKP589840 UAT589840 TQX589840 THB589840 SXF589840 SNJ589840 SDN589840 RTR589840 RJV589840 QZZ589840 QQD589840 QGH589840 PWL589840 PMP589840 PCT589840 OSX589840 OJB589840 NZF589840 NPJ589840 NFN589840 MVR589840 MLV589840 MBZ589840 LSD589840 LIH589840 KYL589840 KOP589840 KET589840 JUX589840 JLB589840 JBF589840 IRJ589840 IHN589840 HXR589840 HNV589840 HDZ589840 GUD589840 GKH589840 GAL589840 FQP589840 FGT589840 EWX589840 ENB589840 EDF589840 DTJ589840 DJN589840 CZR589840 CPV589840 CFZ589840 BWD589840 BMH589840 BCL589840 ASP589840 AIT589840 YX589840 PB589840 FF589840 XBN524304 WRR524304 WHV524304 VXZ524304 VOD524304 VEH524304 UUL524304 UKP524304 UAT524304 TQX524304 THB524304 SXF524304 SNJ524304 SDN524304 RTR524304 RJV524304 QZZ524304 QQD524304 QGH524304 PWL524304 PMP524304 PCT524304 OSX524304 OJB524304 NZF524304 NPJ524304 NFN524304 MVR524304 MLV524304 MBZ524304 LSD524304 LIH524304 KYL524304 KOP524304 KET524304 JUX524304 JLB524304 JBF524304 IRJ524304 IHN524304 HXR524304 HNV524304 HDZ524304 GUD524304 GKH524304 GAL524304 FQP524304 FGT524304 EWX524304 ENB524304 EDF524304 DTJ524304 DJN524304 CZR524304 CPV524304 CFZ524304 BWD524304 BMH524304 BCL524304 ASP524304 AIT524304 YX524304 PB524304 FF524304 XBN458768 WRR458768 WHV458768 VXZ458768 VOD458768 VEH458768 UUL458768 UKP458768 UAT458768 TQX458768 THB458768 SXF458768 SNJ458768 SDN458768 RTR458768 RJV458768 QZZ458768 QQD458768 QGH458768 PWL458768 PMP458768 PCT458768 OSX458768 OJB458768 NZF458768 NPJ458768 NFN458768 MVR458768 MLV458768 MBZ458768 LSD458768 LIH458768 KYL458768 KOP458768 KET458768 JUX458768 JLB458768 JBF458768 IRJ458768 IHN458768 HXR458768 HNV458768 HDZ458768 GUD458768 GKH458768 GAL458768 FQP458768 FGT458768 EWX458768 ENB458768 EDF458768 DTJ458768 DJN458768 CZR458768 CPV458768 CFZ458768 BWD458768 BMH458768 BCL458768 ASP458768 AIT458768 YX458768 PB458768 FF458768 XBN393232 WRR393232 WHV393232 VXZ393232 VOD393232 VEH393232 UUL393232 UKP393232 UAT393232 TQX393232 THB393232 SXF393232 SNJ393232 SDN393232 RTR393232 RJV393232 QZZ393232 QQD393232 QGH393232 PWL393232 PMP393232 PCT393232 OSX393232 OJB393232 NZF393232 NPJ393232 NFN393232 MVR393232 MLV393232 MBZ393232 LSD393232 LIH393232 KYL393232 KOP393232 KET393232 JUX393232 JLB393232 JBF393232 IRJ393232 IHN393232 HXR393232 HNV393232 HDZ393232 GUD393232 GKH393232 GAL393232 FQP393232 FGT393232 EWX393232 ENB393232 EDF393232 DTJ393232 DJN393232 CZR393232 CPV393232 CFZ393232 BWD393232 BMH393232 BCL393232 ASP393232 AIT393232 YX393232 PB393232 FF393232 XBN327696 WRR327696 WHV327696 VXZ327696 VOD327696 VEH327696 UUL327696 UKP327696 UAT327696 TQX327696 THB327696 SXF327696 SNJ327696 SDN327696 RTR327696 RJV327696 QZZ327696 QQD327696 QGH327696 PWL327696 PMP327696 PCT327696 OSX327696 OJB327696 NZF327696 NPJ327696 NFN327696 MVR327696 MLV327696 MBZ327696 LSD327696 LIH327696 KYL327696 KOP327696 KET327696 JUX327696 JLB327696 JBF327696 IRJ327696 IHN327696 HXR327696 HNV327696 HDZ327696 GUD327696 GKH327696 GAL327696 FQP327696 FGT327696 EWX327696 ENB327696 EDF327696 DTJ327696 DJN327696 CZR327696 CPV327696 CFZ327696 BWD327696 BMH327696 BCL327696 ASP327696 AIT327696 YX327696 PB327696 FF327696 XBN262160 WRR262160 WHV262160 VXZ262160 VOD262160 VEH262160 UUL262160 UKP262160 UAT262160 TQX262160 THB262160 SXF262160 SNJ262160 SDN262160 RTR262160 RJV262160 QZZ262160 QQD262160 QGH262160 PWL262160 PMP262160 PCT262160 OSX262160 OJB262160 NZF262160 NPJ262160 NFN262160 MVR262160 MLV262160 MBZ262160 LSD262160 LIH262160 KYL262160 KOP262160 KET262160 JUX262160 JLB262160 JBF262160 IRJ262160 IHN262160 HXR262160 HNV262160 HDZ262160 GUD262160 GKH262160 GAL262160 FQP262160 FGT262160 EWX262160 ENB262160 EDF262160 DTJ262160 DJN262160 CZR262160 CPV262160 CFZ262160 BWD262160 BMH262160 BCL262160 ASP262160 AIT262160 YX262160 PB262160 FF262160 XBN196624 WRR196624 WHV196624 VXZ196624 VOD196624 VEH196624 UUL196624 UKP196624 UAT196624 TQX196624 THB196624 SXF196624 SNJ196624 SDN196624 RTR196624 RJV196624 QZZ196624 QQD196624 QGH196624 PWL196624 PMP196624 PCT196624 OSX196624 OJB196624 NZF196624 NPJ196624 NFN196624 MVR196624 MLV196624 MBZ196624 LSD196624 LIH196624 KYL196624 KOP196624 KET196624 JUX196624 JLB196624 JBF196624 IRJ196624 IHN196624 HXR196624 HNV196624 HDZ196624 GUD196624 GKH196624 GAL196624 FQP196624 FGT196624 EWX196624 ENB196624 EDF196624 DTJ196624 DJN196624 CZR196624 CPV196624 CFZ196624 BWD196624 BMH196624 BCL196624 ASP196624 AIT196624 YX196624 PB196624 FF196624 XBN131088 WRR131088 WHV131088 VXZ131088 VOD131088 VEH131088 UUL131088 UKP131088 UAT131088 TQX131088 THB131088 SXF131088 SNJ131088 SDN131088 RTR131088 RJV131088 QZZ131088 QQD131088 QGH131088 PWL131088 PMP131088 PCT131088 OSX131088 OJB131088 NZF131088 NPJ131088 NFN131088 MVR131088 MLV131088 MBZ131088 LSD131088 LIH131088 KYL131088 KOP131088 KET131088 JUX131088 JLB131088 JBF131088 IRJ131088 IHN131088 HXR131088 HNV131088 HDZ131088 GUD131088 GKH131088 GAL131088 FQP131088 FGT131088 EWX131088 ENB131088 EDF131088 DTJ131088 DJN131088 CZR131088 CPV131088 CFZ131088 BWD131088 BMH131088 BCL131088 ASP131088 AIT131088 YX131088 PB131088 FF131088 XBN65552 WRR65552 WHV65552 VXZ65552 VOD65552 VEH65552 UUL65552 UKP65552 UAT65552 TQX65552 THB65552 SXF65552 SNJ65552 SDN65552 RTR65552 RJV65552 QZZ65552 QQD65552 QGH65552 PWL65552 PMP65552 PCT65552 OSX65552 OJB65552 NZF65552 NPJ65552 NFN65552 MVR65552 MLV65552 MBZ65552 LSD65552 LIH65552 KYL65552 KOP65552 KET65552 JUX65552 JLB65552 JBF65552 IRJ65552 IHN65552 HXR65552 HNV65552 HDZ65552 GUD65552 GKH65552 GAL65552 FQP65552 FGT65552 EWX65552 ENB65552 EDF65552 DTJ65552 DJN65552 CZR65552 CPV65552 CFZ65552 BWD65552 BMH65552 BCL65552 ASP65552 AIT65552 YX65552 PB65552 FF65552 XBS983056 WRW983056 WIA983056 VYE983056 VOI983056 VEM983056 UUQ983056 UKU983056 UAY983056 TRC983056 THG983056 SXK983056 SNO983056 SDS983056 RTW983056 RKA983056 RAE983056 QQI983056 QGM983056 PWQ983056 PMU983056 PCY983056 OTC983056 OJG983056 NZK983056 NPO983056 NFS983056 MVW983056 MMA983056 MCE983056 LSI983056 LIM983056 KYQ983056 KOU983056 KEY983056 JVC983056 JLG983056 JBK983056 IRO983056 IHS983056 HXW983056 HOA983056 HEE983056 GUI983056 GKM983056 GAQ983056 FQU983056 FGY983056 EXC983056 ENG983056 EDK983056 DTO983056 DJS983056 CZW983056 CQA983056 CGE983056 BWI983056 BMM983056 BCQ983056 ASU983056 AIY983056 ZC983056 PG983056 FK983056 XBS917520 WRW917520 WIA917520 VYE917520 VOI917520 VEM917520 UUQ917520 UKU917520 UAY917520 TRC917520 THG917520 SXK917520 SNO917520 SDS917520 RTW917520 RKA917520 RAE917520 QQI917520 QGM917520 PWQ917520 PMU917520 PCY917520 OTC917520 OJG917520 NZK917520 NPO917520 NFS917520 MVW917520 MMA917520 MCE917520 LSI917520 LIM917520 KYQ917520 KOU917520 KEY917520 JVC917520 JLG917520 JBK917520 IRO917520 IHS917520 HXW917520 HOA917520 HEE917520 GUI917520 GKM917520 GAQ917520 FQU917520 FGY917520 EXC917520 ENG917520 EDK917520 DTO917520 DJS917520 CZW917520 CQA917520 CGE917520 BWI917520 BMM917520 BCQ917520 ASU917520 AIY917520 ZC917520 PG917520 FK917520 XBS851984 WRW851984 WIA851984 VYE851984 VOI851984 VEM851984 UUQ851984 UKU851984 UAY851984 TRC851984 THG851984 SXK851984 SNO851984 SDS851984 RTW851984 RKA851984 RAE851984 QQI851984 QGM851984 PWQ851984 PMU851984 PCY851984 OTC851984 OJG851984 NZK851984 NPO851984 NFS851984 MVW851984 MMA851984 MCE851984 LSI851984 LIM851984 KYQ851984 KOU851984 KEY851984 JVC851984 JLG851984 JBK851984 IRO851984 IHS851984 HXW851984 HOA851984 HEE851984 GUI851984 GKM851984 GAQ851984 FQU851984 FGY851984 EXC851984 ENG851984 EDK851984 DTO851984 DJS851984 CZW851984 CQA851984 CGE851984 BWI851984 BMM851984 BCQ851984 ASU851984 AIY851984 ZC851984 PG851984 FK851984 XBS786448 WRW786448 WIA786448 VYE786448 VOI786448 VEM786448 UUQ786448 UKU786448 UAY786448 TRC786448 THG786448 SXK786448 SNO786448 SDS786448 RTW786448 RKA786448 RAE786448 QQI786448 QGM786448 PWQ786448 PMU786448 PCY786448 OTC786448 OJG786448 NZK786448 NPO786448 NFS786448 MVW786448 MMA786448 MCE786448 LSI786448 LIM786448 KYQ786448 KOU786448 KEY786448 JVC786448 JLG786448 JBK786448 IRO786448 IHS786448 HXW786448 HOA786448 HEE786448 GUI786448 GKM786448 GAQ786448 FQU786448 FGY786448 EXC786448 ENG786448 EDK786448 DTO786448 DJS786448 CZW786448 CQA786448 CGE786448 BWI786448 BMM786448 BCQ786448 ASU786448 AIY786448 ZC786448 PG786448 FK786448 XBS720912 WRW720912 WIA720912 VYE720912 VOI720912 VEM720912 UUQ720912 UKU720912 UAY720912 TRC720912 THG720912 SXK720912 SNO720912 SDS720912 RTW720912 RKA720912 RAE720912 QQI720912 QGM720912 PWQ720912 PMU720912 PCY720912 OTC720912 OJG720912 NZK720912 NPO720912 NFS720912 MVW720912 MMA720912 MCE720912 LSI720912 LIM720912 KYQ720912 KOU720912 KEY720912 JVC720912 JLG720912 JBK720912 IRO720912 IHS720912 HXW720912 HOA720912 HEE720912 GUI720912 GKM720912 GAQ720912 FQU720912 FGY720912 EXC720912 ENG720912 EDK720912 DTO720912 DJS720912 CZW720912 CQA720912 CGE720912 BWI720912 BMM720912 BCQ720912 ASU720912 AIY720912 ZC720912 PG720912 FK720912 XBS655376 WRW655376 WIA655376 VYE655376 VOI655376 VEM655376 UUQ655376 UKU655376 UAY655376 TRC655376 THG655376 SXK655376 SNO655376 SDS655376 RTW655376 RKA655376 RAE655376 QQI655376 QGM655376 PWQ655376 PMU655376 PCY655376 OTC655376 OJG655376 NZK655376 NPO655376 NFS655376 MVW655376 MMA655376 MCE655376 LSI655376 LIM655376 KYQ655376 KOU655376 KEY655376 JVC655376 JLG655376 JBK655376 IRO655376 IHS655376 HXW655376 HOA655376 HEE655376 GUI655376 GKM655376 GAQ655376 FQU655376 FGY655376 EXC655376 ENG655376 EDK655376 DTO655376 DJS655376 CZW655376 CQA655376 CGE655376 BWI655376 BMM655376 BCQ655376 ASU655376 AIY655376 ZC655376 PG655376 FK655376 XBS589840 WRW589840 WIA589840 VYE589840 VOI589840 VEM589840 UUQ589840 UKU589840 UAY589840 TRC589840 THG589840 SXK589840 SNO589840 SDS589840 RTW589840 RKA589840 RAE589840 QQI589840 QGM589840 PWQ589840 PMU589840 PCY589840 OTC589840 OJG589840 NZK589840 NPO589840 NFS589840 MVW589840 MMA589840 MCE589840 LSI589840 LIM589840 KYQ589840 KOU589840 KEY589840 JVC589840 JLG589840 JBK589840 IRO589840 IHS589840 HXW589840 HOA589840 HEE589840 GUI589840 GKM589840 GAQ589840 FQU589840 FGY589840 EXC589840 ENG589840 EDK589840 DTO589840 DJS589840 CZW589840 CQA589840 CGE589840 BWI589840 BMM589840 BCQ589840 ASU589840 AIY589840 ZC589840 PG589840 FK589840 XBS524304 WRW524304 WIA524304 VYE524304 VOI524304 VEM524304 UUQ524304 UKU524304 UAY524304 TRC524304 THG524304 SXK524304 SNO524304 SDS524304 RTW524304 RKA524304 RAE524304 QQI524304 QGM524304 PWQ524304 PMU524304 PCY524304 OTC524304 OJG524304 NZK524304 NPO524304 NFS524304 MVW524304 MMA524304 MCE524304 LSI524304 LIM524304 KYQ524304 KOU524304 KEY524304 JVC524304 JLG524304 JBK524304 IRO524304 IHS524304 HXW524304 HOA524304 HEE524304 GUI524304 GKM524304 GAQ524304 FQU524304 FGY524304 EXC524304 ENG524304 EDK524304 DTO524304 DJS524304 CZW524304 CQA524304 CGE524304 BWI524304 BMM524304 BCQ524304 ASU524304 AIY524304 ZC524304 PG524304 FK524304 XBS458768 WRW458768 WIA458768 VYE458768 VOI458768 VEM458768 UUQ458768 UKU458768 UAY458768 TRC458768 THG458768 SXK458768 SNO458768 SDS458768 RTW458768 RKA458768 RAE458768 QQI458768 QGM458768 PWQ458768 PMU458768 PCY458768 OTC458768 OJG458768 NZK458768 NPO458768 NFS458768 MVW458768 MMA458768 MCE458768 LSI458768 LIM458768 KYQ458768 KOU458768 KEY458768 JVC458768 JLG458768 JBK458768 IRO458768 IHS458768 HXW458768 HOA458768 HEE458768 GUI458768 GKM458768 GAQ458768 FQU458768 FGY458768 EXC458768 ENG458768 EDK458768 DTO458768 DJS458768 CZW458768 CQA458768 CGE458768 BWI458768 BMM458768 BCQ458768 ASU458768 AIY458768 ZC458768 PG458768 FK458768 XBS393232 WRW393232 WIA393232 VYE393232 VOI393232 VEM393232 UUQ393232 UKU393232 UAY393232 TRC393232 THG393232 SXK393232 SNO393232 SDS393232 RTW393232 RKA393232 RAE393232 QQI393232 QGM393232 PWQ393232 PMU393232 PCY393232 OTC393232 OJG393232 NZK393232 NPO393232 NFS393232 MVW393232 MMA393232 MCE393232 LSI393232 LIM393232 KYQ393232 KOU393232 KEY393232 JVC393232 JLG393232 JBK393232 IRO393232 IHS393232 HXW393232 HOA393232 HEE393232 GUI393232 GKM393232 GAQ393232 FQU393232 FGY393232 EXC393232 ENG393232 EDK393232 DTO393232 DJS393232 CZW393232 CQA393232 CGE393232 BWI393232 BMM393232 BCQ393232 ASU393232 AIY393232 ZC393232 PG393232 FK393232 XBS327696 WRW327696 WIA327696 VYE327696 VOI327696 VEM327696 UUQ327696 UKU327696 UAY327696 TRC327696 THG327696 SXK327696 SNO327696 SDS327696 RTW327696 RKA327696 RAE327696 QQI327696 QGM327696 PWQ327696 PMU327696 PCY327696 OTC327696 OJG327696 NZK327696 NPO327696 NFS327696 MVW327696 MMA327696 MCE327696 LSI327696 LIM327696 KYQ327696 KOU327696 KEY327696 JVC327696 JLG327696 JBK327696 IRO327696 IHS327696 HXW327696 HOA327696 HEE327696 GUI327696 GKM327696 GAQ327696 FQU327696 FGY327696 EXC327696 ENG327696 EDK327696 DTO327696 DJS327696 CZW327696 CQA327696 CGE327696 BWI327696 BMM327696 BCQ327696 ASU327696 AIY327696 ZC327696 PG327696 FK327696 XBS262160 WRW262160 WIA262160 VYE262160 VOI262160 VEM262160 UUQ262160 UKU262160 UAY262160 TRC262160 THG262160 SXK262160 SNO262160 SDS262160 RTW262160 RKA262160 RAE262160 QQI262160 QGM262160 PWQ262160 PMU262160 PCY262160 OTC262160 OJG262160 NZK262160 NPO262160 NFS262160 MVW262160 MMA262160 MCE262160 LSI262160 LIM262160 KYQ262160 KOU262160 KEY262160 JVC262160 JLG262160 JBK262160 IRO262160 IHS262160 HXW262160 HOA262160 HEE262160 GUI262160 GKM262160 GAQ262160 FQU262160 FGY262160 EXC262160 ENG262160 EDK262160 DTO262160 DJS262160 CZW262160 CQA262160 CGE262160 BWI262160 BMM262160 BCQ262160 ASU262160 AIY262160 ZC262160 PG262160 FK262160 XBS196624 WRW196624 WIA196624 VYE196624 VOI196624 VEM196624 UUQ196624 UKU196624 UAY196624 TRC196624 THG196624 SXK196624 SNO196624 SDS196624 RTW196624 RKA196624 RAE196624 QQI196624 QGM196624 PWQ196624 PMU196624 PCY196624 OTC196624 OJG196624 NZK196624 NPO196624 NFS196624 MVW196624 MMA196624 MCE196624 LSI196624 LIM196624 KYQ196624 KOU196624 KEY196624 JVC196624 JLG196624 JBK196624 IRO196624 IHS196624 HXW196624 HOA196624 HEE196624 GUI196624 GKM196624 GAQ196624 FQU196624 FGY196624 EXC196624 ENG196624 EDK196624 DTO196624 DJS196624 CZW196624 CQA196624 CGE196624 BWI196624 BMM196624 BCQ196624 ASU196624 AIY196624 ZC196624 PG196624 FK196624 XBS131088 WRW131088 WIA131088 VYE131088 VOI131088 VEM131088 UUQ131088 UKU131088 UAY131088 TRC131088 THG131088 SXK131088 SNO131088 SDS131088 RTW131088 RKA131088 RAE131088 QQI131088 QGM131088 PWQ131088 PMU131088 PCY131088 OTC131088 OJG131088 NZK131088 NPO131088 NFS131088 MVW131088 MMA131088 MCE131088 LSI131088 LIM131088 KYQ131088 KOU131088 KEY131088 JVC131088 JLG131088 JBK131088 IRO131088 IHS131088 HXW131088 HOA131088 HEE131088 GUI131088 GKM131088 GAQ131088 FQU131088 FGY131088 EXC131088 ENG131088 EDK131088 DTO131088 DJS131088 CZW131088 CQA131088 CGE131088 BWI131088 BMM131088 BCQ131088 ASU131088 AIY131088 ZC131088 PG131088 FK131088 XBS65552 WRW65552 WIA65552 VYE65552 VOI65552 VEM65552 UUQ65552 UKU65552 UAY65552 TRC65552 THG65552 SXK65552 SNO65552 SDS65552 RTW65552 RKA65552 RAE65552 QQI65552 QGM65552 PWQ65552 PMU65552 PCY65552 OTC65552 OJG65552 NZK65552 NPO65552 NFS65552 MVW65552 MMA65552 MCE65552 LSI65552 LIM65552 KYQ65552 KOU65552 KEY65552 JVC65552 JLG65552 JBK65552 IRO65552 IHS65552 HXW65552 HOA65552 HEE65552 GUI65552 GKM65552 GAQ65552 FQU65552 FGY65552 EXC65552 ENG65552 EDK65552 DTO65552 DJS65552 CZW65552 CQA65552 CGE65552 BWI65552 BMM65552 BCQ65552 ASU65552 AIY65552 ZC65552 PG65552 FK65552 XBX983056 WSB983056 WIF983056 VYJ983056 VON983056 VER983056 UUV983056 UKZ983056 UBD983056 TRH983056 THL983056 SXP983056 SNT983056 SDX983056 RUB983056 RKF983056 RAJ983056 QQN983056 QGR983056 PWV983056 PMZ983056 PDD983056 OTH983056 OJL983056 NZP983056 NPT983056 NFX983056 MWB983056 MMF983056 MCJ983056 LSN983056 LIR983056 KYV983056 KOZ983056 KFD983056 JVH983056 JLL983056 JBP983056 IRT983056 IHX983056 HYB983056 HOF983056 HEJ983056 GUN983056 GKR983056 GAV983056 FQZ983056 FHD983056 EXH983056 ENL983056 EDP983056 DTT983056 DJX983056 DAB983056 CQF983056 CGJ983056 BWN983056 BMR983056 BCV983056 ASZ983056 AJD983056 ZH983056 PL983056 FP983056 XBX917520 WSB917520 WIF917520 VYJ917520 VON917520 VER917520 UUV917520 UKZ917520 UBD917520 TRH917520 THL917520 SXP917520 SNT917520 SDX917520 RUB917520 RKF917520 RAJ917520 QQN917520 QGR917520 PWV917520 PMZ917520 PDD917520 OTH917520 OJL917520 NZP917520 NPT917520 NFX917520 MWB917520 MMF917520 MCJ917520 LSN917520 LIR917520 KYV917520 KOZ917520 KFD917520 JVH917520 JLL917520 JBP917520 IRT917520 IHX917520 HYB917520 HOF917520 HEJ917520 GUN917520 GKR917520 GAV917520 FQZ917520 FHD917520 EXH917520 ENL917520 EDP917520 DTT917520 DJX917520 DAB917520 CQF917520 CGJ917520 BWN917520 BMR917520 BCV917520 ASZ917520 AJD917520 ZH917520 PL917520 FP917520 XBX851984 WSB851984 WIF851984 VYJ851984 VON851984 VER851984 UUV851984 UKZ851984 UBD851984 TRH851984 THL851984 SXP851984 SNT851984 SDX851984 RUB851984 RKF851984 RAJ851984 QQN851984 QGR851984 PWV851984 PMZ851984 PDD851984 OTH851984 OJL851984 NZP851984 NPT851984 NFX851984 MWB851984 MMF851984 MCJ851984 LSN851984 LIR851984 KYV851984 KOZ851984 KFD851984 JVH851984 JLL851984 JBP851984 IRT851984 IHX851984 HYB851984 HOF851984 HEJ851984 GUN851984 GKR851984 GAV851984 FQZ851984 FHD851984 EXH851984 ENL851984 EDP851984 DTT851984 DJX851984 DAB851984 CQF851984 CGJ851984 BWN851984 BMR851984 BCV851984 ASZ851984 AJD851984 ZH851984 PL851984 FP851984 XBX786448 WSB786448 WIF786448 VYJ786448 VON786448 VER786448 UUV786448 UKZ786448 UBD786448 TRH786448 THL786448 SXP786448 SNT786448 SDX786448 RUB786448 RKF786448 RAJ786448 QQN786448 QGR786448 PWV786448 PMZ786448 PDD786448 OTH786448 OJL786448 NZP786448 NPT786448 NFX786448 MWB786448 MMF786448 MCJ786448 LSN786448 LIR786448 KYV786448 KOZ786448 KFD786448 JVH786448 JLL786448 JBP786448 IRT786448 IHX786448 HYB786448 HOF786448 HEJ786448 GUN786448 GKR786448 GAV786448 FQZ786448 FHD786448 EXH786448 ENL786448 EDP786448 DTT786448 DJX786448 DAB786448 CQF786448 CGJ786448 BWN786448 BMR786448 BCV786448 ASZ786448 AJD786448 ZH786448 PL786448 FP786448 XBX720912 WSB720912 WIF720912 VYJ720912 VON720912 VER720912 UUV720912 UKZ720912 UBD720912 TRH720912 THL720912 SXP720912 SNT720912 SDX720912 RUB720912 RKF720912 RAJ720912 QQN720912 QGR720912 PWV720912 PMZ720912 PDD720912 OTH720912 OJL720912 NZP720912 NPT720912 NFX720912 MWB720912 MMF720912 MCJ720912 LSN720912 LIR720912 KYV720912 KOZ720912 KFD720912 JVH720912 JLL720912 JBP720912 IRT720912 IHX720912 HYB720912 HOF720912 HEJ720912 GUN720912 GKR720912 GAV720912 FQZ720912 FHD720912 EXH720912 ENL720912 EDP720912 DTT720912 DJX720912 DAB720912 CQF720912 CGJ720912 BWN720912 BMR720912 BCV720912 ASZ720912 AJD720912 ZH720912 PL720912 FP720912 XBX655376 WSB655376 WIF655376 VYJ655376 VON655376 VER655376 UUV655376 UKZ655376 UBD655376 TRH655376 THL655376 SXP655376 SNT655376 SDX655376 RUB655376 RKF655376 RAJ655376 QQN655376 QGR655376 PWV655376 PMZ655376 PDD655376 OTH655376 OJL655376 NZP655376 NPT655376 NFX655376 MWB655376 MMF655376 MCJ655376 LSN655376 LIR655376 KYV655376 KOZ655376 KFD655376 JVH655376 JLL655376 JBP655376 IRT655376 IHX655376 HYB655376 HOF655376 HEJ655376 GUN655376 GKR655376 GAV655376 FQZ655376 FHD655376 EXH655376 ENL655376 EDP655376 DTT655376 DJX655376 DAB655376 CQF655376 CGJ655376 BWN655376 BMR655376 BCV655376 ASZ655376 AJD655376 ZH655376 PL655376 FP655376 XBX589840 WSB589840 WIF589840 VYJ589840 VON589840 VER589840 UUV589840 UKZ589840 UBD589840 TRH589840 THL589840 SXP589840 SNT589840 SDX589840 RUB589840 RKF589840 RAJ589840 QQN589840 QGR589840 PWV589840 PMZ589840 PDD589840 OTH589840 OJL589840 NZP589840 NPT589840 NFX589840 MWB589840 MMF589840 MCJ589840 LSN589840 LIR589840 KYV589840 KOZ589840 KFD589840 JVH589840 JLL589840 JBP589840 IRT589840 IHX589840 HYB589840 HOF589840 HEJ589840 GUN589840 GKR589840 GAV589840 FQZ589840 FHD589840 EXH589840 ENL589840 EDP589840 DTT589840 DJX589840 DAB589840 CQF589840 CGJ589840 BWN589840 BMR589840 BCV589840 ASZ589840 AJD589840 ZH589840 PL589840 FP589840 XBX524304 WSB524304 WIF524304 VYJ524304 VON524304 VER524304 UUV524304 UKZ524304 UBD524304 TRH524304 THL524304 SXP524304 SNT524304 SDX524304 RUB524304 RKF524304 RAJ524304 QQN524304 QGR524304 PWV524304 PMZ524304 PDD524304 OTH524304 OJL524304 NZP524304 NPT524304 NFX524304 MWB524304 MMF524304 MCJ524304 LSN524304 LIR524304 KYV524304 KOZ524304 KFD524304 JVH524304 JLL524304 JBP524304 IRT524304 IHX524304 HYB524304 HOF524304 HEJ524304 GUN524304 GKR524304 GAV524304 FQZ524304 FHD524304 EXH524304 ENL524304 EDP524304 DTT524304 DJX524304 DAB524304 CQF524304 CGJ524304 BWN524304 BMR524304 BCV524304 ASZ524304 AJD524304 ZH524304 PL524304 FP524304 XBX458768 WSB458768 WIF458768 VYJ458768 VON458768 VER458768 UUV458768 UKZ458768 UBD458768 TRH458768 THL458768 SXP458768 SNT458768 SDX458768 RUB458768 RKF458768 RAJ458768 QQN458768 QGR458768 PWV458768 PMZ458768 PDD458768 OTH458768 OJL458768 NZP458768 NPT458768 NFX458768 MWB458768 MMF458768 MCJ458768 LSN458768 LIR458768 KYV458768 KOZ458768 KFD458768 JVH458768 JLL458768 JBP458768 IRT458768 IHX458768 HYB458768 HOF458768 HEJ458768 GUN458768 GKR458768 GAV458768 FQZ458768 FHD458768 EXH458768 ENL458768 EDP458768 DTT458768 DJX458768 DAB458768 CQF458768 CGJ458768 BWN458768 BMR458768 BCV458768 ASZ458768 AJD458768 ZH458768 PL458768 FP458768 XBX393232 WSB393232 WIF393232 VYJ393232 VON393232 VER393232 UUV393232 UKZ393232 UBD393232 TRH393232 THL393232 SXP393232 SNT393232 SDX393232 RUB393232 RKF393232 RAJ393232 QQN393232 QGR393232 PWV393232 PMZ393232 PDD393232 OTH393232 OJL393232 NZP393232 NPT393232 NFX393232 MWB393232 MMF393232 MCJ393232 LSN393232 LIR393232 KYV393232 KOZ393232 KFD393232 JVH393232 JLL393232 JBP393232 IRT393232 IHX393232 HYB393232 HOF393232 HEJ393232 GUN393232 GKR393232 GAV393232 FQZ393232 FHD393232 EXH393232 ENL393232 EDP393232 DTT393232 DJX393232 DAB393232 CQF393232 CGJ393232 BWN393232 BMR393232 BCV393232 ASZ393232 AJD393232 ZH393232 PL393232 FP393232 XBX327696 WSB327696 WIF327696 VYJ327696 VON327696 VER327696 UUV327696 UKZ327696 UBD327696 TRH327696 THL327696 SXP327696 SNT327696 SDX327696 RUB327696 RKF327696 RAJ327696 QQN327696 QGR327696 PWV327696 PMZ327696 PDD327696 OTH327696 OJL327696 NZP327696 NPT327696 NFX327696 MWB327696 MMF327696 MCJ327696 LSN327696 LIR327696 KYV327696 KOZ327696 KFD327696 JVH327696 JLL327696 JBP327696 IRT327696 IHX327696 HYB327696 HOF327696 HEJ327696 GUN327696 GKR327696 GAV327696 FQZ327696 FHD327696 EXH327696 ENL327696 EDP327696 DTT327696 DJX327696 DAB327696 CQF327696 CGJ327696 BWN327696 BMR327696 BCV327696 ASZ327696 AJD327696 ZH327696 PL327696 FP327696 XBX262160 WSB262160 WIF262160 VYJ262160 VON262160 VER262160 UUV262160 UKZ262160 UBD262160 TRH262160 THL262160 SXP262160 SNT262160 SDX262160 RUB262160 RKF262160 RAJ262160 QQN262160 QGR262160 PWV262160 PMZ262160 PDD262160 OTH262160 OJL262160 NZP262160 NPT262160 NFX262160 MWB262160 MMF262160 MCJ262160 LSN262160 LIR262160 KYV262160 KOZ262160 KFD262160 JVH262160 JLL262160 JBP262160 IRT262160 IHX262160 HYB262160 HOF262160 HEJ262160 GUN262160 GKR262160 GAV262160 FQZ262160 FHD262160 EXH262160 ENL262160 EDP262160 DTT262160 DJX262160 DAB262160 CQF262160 CGJ262160 BWN262160 BMR262160 BCV262160 ASZ262160 AJD262160 ZH262160 PL262160 FP262160 XBX196624 WSB196624 WIF196624 VYJ196624 VON196624 VER196624 UUV196624 UKZ196624 UBD196624 TRH196624 THL196624 SXP196624 SNT196624 SDX196624 RUB196624 RKF196624 RAJ196624 QQN196624 QGR196624 PWV196624 PMZ196624 PDD196624 OTH196624 OJL196624 NZP196624 NPT196624 NFX196624 MWB196624 MMF196624 MCJ196624 LSN196624 LIR196624 KYV196624 KOZ196624 KFD196624 JVH196624 JLL196624 JBP196624 IRT196624 IHX196624 HYB196624 HOF196624 HEJ196624 GUN196624 GKR196624 GAV196624 FQZ196624 FHD196624 EXH196624 ENL196624 EDP196624 DTT196624 DJX196624 DAB196624 CQF196624 CGJ196624 BWN196624 BMR196624 BCV196624 ASZ196624 AJD196624 ZH196624 PL196624 FP196624 XBX131088 WSB131088 WIF131088 VYJ131088 VON131088 VER131088 UUV131088 UKZ131088 UBD131088 TRH131088 THL131088 SXP131088 SNT131088 SDX131088 RUB131088 RKF131088 RAJ131088 QQN131088 QGR131088 PWV131088 PMZ131088 PDD131088 OTH131088 OJL131088 NZP131088 NPT131088 NFX131088 MWB131088 MMF131088 MCJ131088 LSN131088 LIR131088 KYV131088 KOZ131088 KFD131088 JVH131088 JLL131088 JBP131088 IRT131088 IHX131088 HYB131088 HOF131088 HEJ131088 GUN131088 GKR131088 GAV131088 FQZ131088 FHD131088 EXH131088 ENL131088 EDP131088 DTT131088 DJX131088 DAB131088 CQF131088 CGJ131088 BWN131088 BMR131088 BCV131088 ASZ131088 AJD131088 ZH131088 PL131088 FP131088 XBX65552 WSB65552 WIF65552 VYJ65552 VON65552 VER65552 UUV65552 UKZ65552 UBD65552 TRH65552 THL65552 SXP65552 SNT65552 SDX65552 RUB65552 RKF65552 RAJ65552 QQN65552 QGR65552 PWV65552 PMZ65552 PDD65552 OTH65552 OJL65552 NZP65552 NPT65552 NFX65552 MWB65552 MMF65552 MCJ65552 LSN65552 LIR65552 KYV65552 KOZ65552 KFD65552 JVH65552 JLL65552 JBP65552 IRT65552 IHX65552 HYB65552 HOF65552 HEJ65552 GUN65552 GKR65552 GAV65552 FQZ65552 FHD65552 EXH65552 ENL65552 EDP65552 DTT65552 DJX65552 DAB65552 CQF65552 CGJ65552 BWN65552 BMR65552 BCV65552 ASZ65552 AJD65552 ZH65552 PL65552 FP65552 XCC983056 WSG983056 WIK983056 VYO983056 VOS983056 VEW983056 UVA983056 ULE983056 UBI983056 TRM983056 THQ983056 SXU983056 SNY983056 SEC983056 RUG983056 RKK983056 RAO983056 QQS983056 QGW983056 PXA983056 PNE983056 PDI983056 OTM983056 OJQ983056 NZU983056 NPY983056 NGC983056 MWG983056 MMK983056 MCO983056 LSS983056 LIW983056 KZA983056 KPE983056 KFI983056 JVM983056 JLQ983056 JBU983056 IRY983056 IIC983056 HYG983056 HOK983056 HEO983056 GUS983056 GKW983056 GBA983056 FRE983056 FHI983056 EXM983056 ENQ983056 EDU983056 DTY983056 DKC983056 DAG983056 CQK983056 CGO983056 BWS983056 BMW983056 BDA983056 ATE983056 AJI983056 ZM983056 PQ983056 FU983056 XCC917520 WSG917520 WIK917520 VYO917520 VOS917520 VEW917520 UVA917520 ULE917520 UBI917520 TRM917520 THQ917520 SXU917520 SNY917520 SEC917520 RUG917520 RKK917520 RAO917520 QQS917520 QGW917520 PXA917520 PNE917520 PDI917520 OTM917520 OJQ917520 NZU917520 NPY917520 NGC917520 MWG917520 MMK917520 MCO917520 LSS917520 LIW917520 KZA917520 KPE917520 KFI917520 JVM917520 JLQ917520 JBU917520 IRY917520 IIC917520 HYG917520 HOK917520 HEO917520 GUS917520 GKW917520 GBA917520 FRE917520 FHI917520 EXM917520 ENQ917520 EDU917520 DTY917520 DKC917520 DAG917520 CQK917520 CGO917520 BWS917520 BMW917520 BDA917520 ATE917520 AJI917520 ZM917520 PQ917520 FU917520 XCC851984 WSG851984 WIK851984 VYO851984 VOS851984 VEW851984 UVA851984 ULE851984 UBI851984 TRM851984 THQ851984 SXU851984 SNY851984 SEC851984 RUG851984 RKK851984 RAO851984 QQS851984 QGW851984 PXA851984 PNE851984 PDI851984 OTM851984 OJQ851984 NZU851984 NPY851984 NGC851984 MWG851984 MMK851984 MCO851984 LSS851984 LIW851984 KZA851984 KPE851984 KFI851984 JVM851984 JLQ851984 JBU851984 IRY851984 IIC851984 HYG851984 HOK851984 HEO851984 GUS851984 GKW851984 GBA851984 FRE851984 FHI851984 EXM851984 ENQ851984 EDU851984 DTY851984 DKC851984 DAG851984 CQK851984 CGO851984 BWS851984 BMW851984 BDA851984 ATE851984 AJI851984 ZM851984 PQ851984 FU851984 XCC786448 WSG786448 WIK786448 VYO786448 VOS786448 VEW786448 UVA786448 ULE786448 UBI786448 TRM786448 THQ786448 SXU786448 SNY786448 SEC786448 RUG786448 RKK786448 RAO786448 QQS786448 QGW786448 PXA786448 PNE786448 PDI786448 OTM786448 OJQ786448 NZU786448 NPY786448 NGC786448 MWG786448 MMK786448 MCO786448 LSS786448 LIW786448 KZA786448 KPE786448 KFI786448 JVM786448 JLQ786448 JBU786448 IRY786448 IIC786448 HYG786448 HOK786448 HEO786448 GUS786448 GKW786448 GBA786448 FRE786448 FHI786448 EXM786448 ENQ786448 EDU786448 DTY786448 DKC786448 DAG786448 CQK786448 CGO786448 BWS786448 BMW786448 BDA786448 ATE786448 AJI786448 ZM786448 PQ786448 FU786448 XCC720912 WSG720912 WIK720912 VYO720912 VOS720912 VEW720912 UVA720912 ULE720912 UBI720912 TRM720912 THQ720912 SXU720912 SNY720912 SEC720912 RUG720912 RKK720912 RAO720912 QQS720912 QGW720912 PXA720912 PNE720912 PDI720912 OTM720912 OJQ720912 NZU720912 NPY720912 NGC720912 MWG720912 MMK720912 MCO720912 LSS720912 LIW720912 KZA720912 KPE720912 KFI720912 JVM720912 JLQ720912 JBU720912 IRY720912 IIC720912 HYG720912 HOK720912 HEO720912 GUS720912 GKW720912 GBA720912 FRE720912 FHI720912 EXM720912 ENQ720912 EDU720912 DTY720912 DKC720912 DAG720912 CQK720912 CGO720912 BWS720912 BMW720912 BDA720912 ATE720912 AJI720912 ZM720912 PQ720912 FU720912 XCC655376 WSG655376 WIK655376 VYO655376 VOS655376 VEW655376 UVA655376 ULE655376 UBI655376 TRM655376 THQ655376 SXU655376 SNY655376 SEC655376 RUG655376 RKK655376 RAO655376 QQS655376 QGW655376 PXA655376 PNE655376 PDI655376 OTM655376 OJQ655376 NZU655376 NPY655376 NGC655376 MWG655376 MMK655376 MCO655376 LSS655376 LIW655376 KZA655376 KPE655376 KFI655376 JVM655376 JLQ655376 JBU655376 IRY655376 IIC655376 HYG655376 HOK655376 HEO655376 GUS655376 GKW655376 GBA655376 FRE655376 FHI655376 EXM655376 ENQ655376 EDU655376 DTY655376 DKC655376 DAG655376 CQK655376 CGO655376 BWS655376 BMW655376 BDA655376 ATE655376 AJI655376 ZM655376 PQ655376 FU655376 XCC589840 WSG589840 WIK589840 VYO589840 VOS589840 VEW589840 UVA589840 ULE589840 UBI589840 TRM589840 THQ589840 SXU589840 SNY589840 SEC589840 RUG589840 RKK589840 RAO589840 QQS589840 QGW589840 PXA589840 PNE589840 PDI589840 OTM589840 OJQ589840 NZU589840 NPY589840 NGC589840 MWG589840 MMK589840 MCO589840 LSS589840 LIW589840 KZA589840 KPE589840 KFI589840 JVM589840 JLQ589840 JBU589840 IRY589840 IIC589840 HYG589840 HOK589840 HEO589840 GUS589840 GKW589840 GBA589840 FRE589840 FHI589840 EXM589840 ENQ589840 EDU589840 DTY589840 DKC589840 DAG589840 CQK589840 CGO589840 BWS589840 BMW589840 BDA589840 ATE589840 AJI589840 ZM589840 PQ589840 FU589840 XCC524304 WSG524304 WIK524304 VYO524304 VOS524304 VEW524304 UVA524304 ULE524304 UBI524304 TRM524304 THQ524304 SXU524304 SNY524304 SEC524304 RUG524304 RKK524304 RAO524304 QQS524304 QGW524304 PXA524304 PNE524304 PDI524304 OTM524304 OJQ524304 NZU524304 NPY524304 NGC524304 MWG524304 MMK524304 MCO524304 LSS524304 LIW524304 KZA524304 KPE524304 KFI524304 JVM524304 JLQ524304 JBU524304 IRY524304 IIC524304 HYG524304 HOK524304 HEO524304 GUS524304 GKW524304 GBA524304 FRE524304 FHI524304 EXM524304 ENQ524304 EDU524304 DTY524304 DKC524304 DAG524304 CQK524304 CGO524304 BWS524304 BMW524304 BDA524304 ATE524304 AJI524304 ZM524304 PQ524304 FU524304 XCC458768 WSG458768 WIK458768 VYO458768 VOS458768 VEW458768 UVA458768 ULE458768 UBI458768 TRM458768 THQ458768 SXU458768 SNY458768 SEC458768 RUG458768 RKK458768 RAO458768 QQS458768 QGW458768 PXA458768 PNE458768 PDI458768 OTM458768 OJQ458768 NZU458768 NPY458768 NGC458768 MWG458768 MMK458768 MCO458768 LSS458768 LIW458768 KZA458768 KPE458768 KFI458768 JVM458768 JLQ458768 JBU458768 IRY458768 IIC458768 HYG458768 HOK458768 HEO458768 GUS458768 GKW458768 GBA458768 FRE458768 FHI458768 EXM458768 ENQ458768 EDU458768 DTY458768 DKC458768 DAG458768 CQK458768 CGO458768 BWS458768 BMW458768 BDA458768 ATE458768 AJI458768 ZM458768 PQ458768 FU458768 XCC393232 WSG393232 WIK393232 VYO393232 VOS393232 VEW393232 UVA393232 ULE393232 UBI393232 TRM393232 THQ393232 SXU393232 SNY393232 SEC393232 RUG393232 RKK393232 RAO393232 QQS393232 QGW393232 PXA393232 PNE393232 PDI393232 OTM393232 OJQ393232 NZU393232 NPY393232 NGC393232 MWG393232 MMK393232 MCO393232 LSS393232 LIW393232 KZA393232 KPE393232 KFI393232 JVM393232 JLQ393232 JBU393232 IRY393232 IIC393232 HYG393232 HOK393232 HEO393232 GUS393232 GKW393232 GBA393232 FRE393232 FHI393232 EXM393232 ENQ393232 EDU393232 DTY393232 DKC393232 DAG393232 CQK393232 CGO393232 BWS393232 BMW393232 BDA393232 ATE393232 AJI393232 ZM393232 PQ393232 FU393232 XCC327696 WSG327696 WIK327696 VYO327696 VOS327696 VEW327696 UVA327696 ULE327696 UBI327696 TRM327696 THQ327696 SXU327696 SNY327696 SEC327696 RUG327696 RKK327696 RAO327696 QQS327696 QGW327696 PXA327696 PNE327696 PDI327696 OTM327696 OJQ327696 NZU327696 NPY327696 NGC327696 MWG327696 MMK327696 MCO327696 LSS327696 LIW327696 KZA327696 KPE327696 KFI327696 JVM327696 JLQ327696 JBU327696 IRY327696 IIC327696 HYG327696 HOK327696 HEO327696 GUS327696 GKW327696 GBA327696 FRE327696 FHI327696 EXM327696 ENQ327696 EDU327696 DTY327696 DKC327696 DAG327696 CQK327696 CGO327696 BWS327696 BMW327696 BDA327696 ATE327696 AJI327696 ZM327696 PQ327696 FU327696 XCC262160 WSG262160 WIK262160 VYO262160 VOS262160 VEW262160 UVA262160 ULE262160 UBI262160 TRM262160 THQ262160 SXU262160 SNY262160 SEC262160 RUG262160 RKK262160 RAO262160 QQS262160 QGW262160 PXA262160 PNE262160 PDI262160 OTM262160 OJQ262160 NZU262160 NPY262160 NGC262160 MWG262160 MMK262160 MCO262160 LSS262160 LIW262160 KZA262160 KPE262160 KFI262160 JVM262160 JLQ262160 JBU262160 IRY262160 IIC262160 HYG262160 HOK262160 HEO262160 GUS262160 GKW262160 GBA262160 FRE262160 FHI262160 EXM262160 ENQ262160 EDU262160 DTY262160 DKC262160 DAG262160 CQK262160 CGO262160 BWS262160 BMW262160 BDA262160 ATE262160 AJI262160 ZM262160 PQ262160 FU262160 XCC196624 WSG196624 WIK196624 VYO196624 VOS196624 VEW196624 UVA196624 ULE196624 UBI196624 TRM196624 THQ196624 SXU196624 SNY196624 SEC196624 RUG196624 RKK196624 RAO196624 QQS196624 QGW196624 PXA196624 PNE196624 PDI196624 OTM196624 OJQ196624 NZU196624 NPY196624 NGC196624 MWG196624 MMK196624 MCO196624 LSS196624 LIW196624 KZA196624 KPE196624 KFI196624 JVM196624 JLQ196624 JBU196624 IRY196624 IIC196624 HYG196624 HOK196624 HEO196624 GUS196624 GKW196624 GBA196624 FRE196624 FHI196624 EXM196624 ENQ196624 EDU196624 DTY196624 DKC196624 DAG196624 CQK196624 CGO196624 BWS196624 BMW196624 BDA196624 ATE196624 AJI196624 ZM196624 PQ196624 FU196624 XCC131088 WSG131088 WIK131088 VYO131088 VOS131088 VEW131088 UVA131088 ULE131088 UBI131088 TRM131088 THQ131088 SXU131088 SNY131088 SEC131088 RUG131088 RKK131088 RAO131088 QQS131088 QGW131088 PXA131088 PNE131088 PDI131088 OTM131088 OJQ131088 NZU131088 NPY131088 NGC131088 MWG131088 MMK131088 MCO131088 LSS131088 LIW131088 KZA131088 KPE131088 KFI131088 JVM131088 JLQ131088 JBU131088 IRY131088 IIC131088 HYG131088 HOK131088 HEO131088 GUS131088 GKW131088 GBA131088 FRE131088 FHI131088 EXM131088 ENQ131088 EDU131088 DTY131088 DKC131088 DAG131088 CQK131088 CGO131088 BWS131088 BMW131088 BDA131088 ATE131088 AJI131088 ZM131088 PQ131088 FU131088 XCC65552 WSG65552 WIK65552 VYO65552 VOS65552 VEW65552 UVA65552 ULE65552 UBI65552 TRM65552 THQ65552 SXU65552 SNY65552 SEC65552 RUG65552 RKK65552 RAO65552 QQS65552 QGW65552 PXA65552 PNE65552 PDI65552 OTM65552 OJQ65552 NZU65552 NPY65552 NGC65552 MWG65552 MMK65552 MCO65552 LSS65552 LIW65552 KZA65552 KPE65552 KFI65552 JVM65552 JLQ65552 JBU65552 IRY65552 IIC65552 HYG65552 HOK65552 HEO65552 GUS65552 GKW65552 GBA65552 FRE65552 FHI65552 EXM65552 ENQ65552 EDU65552 DTY65552 DKC65552 DAG65552 CQK65552 CGO65552 BWS65552 BMW65552 BDA65552 ATE65552 AJI65552 ZM65552 PQ65552 FU65552 XCH983056 WSL983056 WIP983056 VYT983056 VOX983056 VFB983056 UVF983056 ULJ983056 UBN983056 TRR983056 THV983056 SXZ983056 SOD983056 SEH983056 RUL983056 RKP983056 RAT983056 QQX983056 QHB983056 PXF983056 PNJ983056 PDN983056 OTR983056 OJV983056 NZZ983056 NQD983056 NGH983056 MWL983056 MMP983056 MCT983056 LSX983056 LJB983056 KZF983056 KPJ983056 KFN983056 JVR983056 JLV983056 JBZ983056 ISD983056 IIH983056 HYL983056 HOP983056 HET983056 GUX983056 GLB983056 GBF983056 FRJ983056 FHN983056 EXR983056 ENV983056 EDZ983056 DUD983056 DKH983056 DAL983056 CQP983056 CGT983056 BWX983056 BNB983056 BDF983056 ATJ983056 AJN983056 ZR983056 PV983056 FZ983056 XCH917520 WSL917520 WIP917520 VYT917520 VOX917520 VFB917520 UVF917520 ULJ917520 UBN917520 TRR917520 THV917520 SXZ917520 SOD917520 SEH917520 RUL917520 RKP917520 RAT917520 QQX917520 QHB917520 PXF917520 PNJ917520 PDN917520 OTR917520 OJV917520 NZZ917520 NQD917520 NGH917520 MWL917520 MMP917520 MCT917520 LSX917520 LJB917520 KZF917520 KPJ917520 KFN917520 JVR917520 JLV917520 JBZ917520 ISD917520 IIH917520 HYL917520 HOP917520 HET917520 GUX917520 GLB917520 GBF917520 FRJ917520 FHN917520 EXR917520 ENV917520 EDZ917520 DUD917520 DKH917520 DAL917520 CQP917520 CGT917520 BWX917520 BNB917520 BDF917520 ATJ917520 AJN917520 ZR917520 PV917520 FZ917520 XCH851984 WSL851984 WIP851984 VYT851984 VOX851984 VFB851984 UVF851984 ULJ851984 UBN851984 TRR851984 THV851984 SXZ851984 SOD851984 SEH851984 RUL851984 RKP851984 RAT851984 QQX851984 QHB851984 PXF851984 PNJ851984 PDN851984 OTR851984 OJV851984 NZZ851984 NQD851984 NGH851984 MWL851984 MMP851984 MCT851984 LSX851984 LJB851984 KZF851984 KPJ851984 KFN851984 JVR851984 JLV851984 JBZ851984 ISD851984 IIH851984 HYL851984 HOP851984 HET851984 GUX851984 GLB851984 GBF851984 FRJ851984 FHN851984 EXR851984 ENV851984 EDZ851984 DUD851984 DKH851984 DAL851984 CQP851984 CGT851984 BWX851984 BNB851984 BDF851984 ATJ851984 AJN851984 ZR851984 PV851984 FZ851984 XCH786448 WSL786448 WIP786448 VYT786448 VOX786448 VFB786448 UVF786448 ULJ786448 UBN786448 TRR786448 THV786448 SXZ786448 SOD786448 SEH786448 RUL786448 RKP786448 RAT786448 QQX786448 QHB786448 PXF786448 PNJ786448 PDN786448 OTR786448 OJV786448 NZZ786448 NQD786448 NGH786448 MWL786448 MMP786448 MCT786448 LSX786448 LJB786448 KZF786448 KPJ786448 KFN786448 JVR786448 JLV786448 JBZ786448 ISD786448 IIH786448 HYL786448 HOP786448 HET786448 GUX786448 GLB786448 GBF786448 FRJ786448 FHN786448 EXR786448 ENV786448 EDZ786448 DUD786448 DKH786448 DAL786448 CQP786448 CGT786448 BWX786448 BNB786448 BDF786448 ATJ786448 AJN786448 ZR786448 PV786448 FZ786448 XCH720912 WSL720912 WIP720912 VYT720912 VOX720912 VFB720912 UVF720912 ULJ720912 UBN720912 TRR720912 THV720912 SXZ720912 SOD720912 SEH720912 RUL720912 RKP720912 RAT720912 QQX720912 QHB720912 PXF720912 PNJ720912 PDN720912 OTR720912 OJV720912 NZZ720912 NQD720912 NGH720912 MWL720912 MMP720912 MCT720912 LSX720912 LJB720912 KZF720912 KPJ720912 KFN720912 JVR720912 JLV720912 JBZ720912 ISD720912 IIH720912 HYL720912 HOP720912 HET720912 GUX720912 GLB720912 GBF720912 FRJ720912 FHN720912 EXR720912 ENV720912 EDZ720912 DUD720912 DKH720912 DAL720912 CQP720912 CGT720912 BWX720912 BNB720912 BDF720912 ATJ720912 AJN720912 ZR720912 PV720912 FZ720912 XCH655376 WSL655376 WIP655376 VYT655376 VOX655376 VFB655376 UVF655376 ULJ655376 UBN655376 TRR655376 THV655376 SXZ655376 SOD655376 SEH655376 RUL655376 RKP655376 RAT655376 QQX655376 QHB655376 PXF655376 PNJ655376 PDN655376 OTR655376 OJV655376 NZZ655376 NQD655376 NGH655376 MWL655376 MMP655376 MCT655376 LSX655376 LJB655376 KZF655376 KPJ655376 KFN655376 JVR655376 JLV655376 JBZ655376 ISD655376 IIH655376 HYL655376 HOP655376 HET655376 GUX655376 GLB655376 GBF655376 FRJ655376 FHN655376 EXR655376 ENV655376 EDZ655376 DUD655376 DKH655376 DAL655376 CQP655376 CGT655376 BWX655376 BNB655376 BDF655376 ATJ655376 AJN655376 ZR655376 PV655376 FZ655376 XCH589840 WSL589840 WIP589840 VYT589840 VOX589840 VFB589840 UVF589840 ULJ589840 UBN589840 TRR589840 THV589840 SXZ589840 SOD589840 SEH589840 RUL589840 RKP589840 RAT589840 QQX589840 QHB589840 PXF589840 PNJ589840 PDN589840 OTR589840 OJV589840 NZZ589840 NQD589840 NGH589840 MWL589840 MMP589840 MCT589840 LSX589840 LJB589840 KZF589840 KPJ589840 KFN589840 JVR589840 JLV589840 JBZ589840 ISD589840 IIH589840 HYL589840 HOP589840 HET589840 GUX589840 GLB589840 GBF589840 FRJ589840 FHN589840 EXR589840 ENV589840 EDZ589840 DUD589840 DKH589840 DAL589840 CQP589840 CGT589840 BWX589840 BNB589840 BDF589840 ATJ589840 AJN589840 ZR589840 PV589840 FZ589840 XCH524304 WSL524304 WIP524304 VYT524304 VOX524304 VFB524304 UVF524304 ULJ524304 UBN524304 TRR524304 THV524304 SXZ524304 SOD524304 SEH524304 RUL524304 RKP524304 RAT524304 QQX524304 QHB524304 PXF524304 PNJ524304 PDN524304 OTR524304 OJV524304 NZZ524304 NQD524304 NGH524304 MWL524304 MMP524304 MCT524304 LSX524304 LJB524304 KZF524304 KPJ524304 KFN524304 JVR524304 JLV524304 JBZ524304 ISD524304 IIH524304 HYL524304 HOP524304 HET524304 GUX524304 GLB524304 GBF524304 FRJ524304 FHN524304 EXR524304 ENV524304 EDZ524304 DUD524304 DKH524304 DAL524304 CQP524304 CGT524304 BWX524304 BNB524304 BDF524304 ATJ524304 AJN524304 ZR524304 PV524304 FZ524304 XCH458768 WSL458768 WIP458768 VYT458768 VOX458768 VFB458768 UVF458768 ULJ458768 UBN458768 TRR458768 THV458768 SXZ458768 SOD458768 SEH458768 RUL458768 RKP458768 RAT458768 QQX458768 QHB458768 PXF458768 PNJ458768 PDN458768 OTR458768 OJV458768 NZZ458768 NQD458768 NGH458768 MWL458768 MMP458768 MCT458768 LSX458768 LJB458768 KZF458768 KPJ458768 KFN458768 JVR458768 JLV458768 JBZ458768 ISD458768 IIH458768 HYL458768 HOP458768 HET458768 GUX458768 GLB458768 GBF458768 FRJ458768 FHN458768 EXR458768 ENV458768 EDZ458768 DUD458768 DKH458768 DAL458768 CQP458768 CGT458768 BWX458768 BNB458768 BDF458768 ATJ458768 AJN458768 ZR458768 PV458768 FZ458768 XCH393232 WSL393232 WIP393232 VYT393232 VOX393232 VFB393232 UVF393232 ULJ393232 UBN393232 TRR393232 THV393232 SXZ393232 SOD393232 SEH393232 RUL393232 RKP393232 RAT393232 QQX393232 QHB393232 PXF393232 PNJ393232 PDN393232 OTR393232 OJV393232 NZZ393232 NQD393232 NGH393232 MWL393232 MMP393232 MCT393232 LSX393232 LJB393232 KZF393232 KPJ393232 KFN393232 JVR393232 JLV393232 JBZ393232 ISD393232 IIH393232 HYL393232 HOP393232 HET393232 GUX393232 GLB393232 GBF393232 FRJ393232 FHN393232 EXR393232 ENV393232 EDZ393232 DUD393232 DKH393232 DAL393232 CQP393232 CGT393232 BWX393232 BNB393232 BDF393232 ATJ393232 AJN393232 ZR393232 PV393232 FZ393232 XCH327696 WSL327696 WIP327696 VYT327696 VOX327696 VFB327696 UVF327696 ULJ327696 UBN327696 TRR327696 THV327696 SXZ327696 SOD327696 SEH327696 RUL327696 RKP327696 RAT327696 QQX327696 QHB327696 PXF327696 PNJ327696 PDN327696 OTR327696 OJV327696 NZZ327696 NQD327696 NGH327696 MWL327696 MMP327696 MCT327696 LSX327696 LJB327696 KZF327696 KPJ327696 KFN327696 JVR327696 JLV327696 JBZ327696 ISD327696 IIH327696 HYL327696 HOP327696 HET327696 GUX327696 GLB327696 GBF327696 FRJ327696 FHN327696 EXR327696 ENV327696 EDZ327696 DUD327696 DKH327696 DAL327696 CQP327696 CGT327696 BWX327696 BNB327696 BDF327696 ATJ327696 AJN327696 ZR327696 PV327696 FZ327696 XCH262160 WSL262160 WIP262160 VYT262160 VOX262160 VFB262160 UVF262160 ULJ262160 UBN262160 TRR262160 THV262160 SXZ262160 SOD262160 SEH262160 RUL262160 RKP262160 RAT262160 QQX262160 QHB262160 PXF262160 PNJ262160 PDN262160 OTR262160 OJV262160 NZZ262160 NQD262160 NGH262160 MWL262160 MMP262160 MCT262160 LSX262160 LJB262160 KZF262160 KPJ262160 KFN262160 JVR262160 JLV262160 JBZ262160 ISD262160 IIH262160 HYL262160 HOP262160 HET262160 GUX262160 GLB262160 GBF262160 FRJ262160 FHN262160 EXR262160 ENV262160 EDZ262160 DUD262160 DKH262160 DAL262160 CQP262160 CGT262160 BWX262160 BNB262160 BDF262160 ATJ262160 AJN262160 ZR262160 PV262160 FZ262160 XCH196624 WSL196624 WIP196624 VYT196624 VOX196624 VFB196624 UVF196624 ULJ196624 UBN196624 TRR196624 THV196624 SXZ196624 SOD196624 SEH196624 RUL196624 RKP196624 RAT196624 QQX196624 QHB196624 PXF196624 PNJ196624 PDN196624 OTR196624 OJV196624 NZZ196624 NQD196624 NGH196624 MWL196624 MMP196624 MCT196624 LSX196624 LJB196624 KZF196624 KPJ196624 KFN196624 JVR196624 JLV196624 JBZ196624 ISD196624 IIH196624 HYL196624 HOP196624 HET196624 GUX196624 GLB196624 GBF196624 FRJ196624 FHN196624 EXR196624 ENV196624 EDZ196624 DUD196624 DKH196624 DAL196624 CQP196624 CGT196624 BWX196624 BNB196624 BDF196624 ATJ196624 AJN196624 ZR196624 PV196624 FZ196624 XCH131088 WSL131088 WIP131088 VYT131088 VOX131088 VFB131088 UVF131088 ULJ131088 UBN131088 TRR131088 THV131088 SXZ131088 SOD131088 SEH131088 RUL131088 RKP131088 RAT131088 QQX131088 QHB131088 PXF131088 PNJ131088 PDN131088 OTR131088 OJV131088 NZZ131088 NQD131088 NGH131088 MWL131088 MMP131088 MCT131088 LSX131088 LJB131088 KZF131088 KPJ131088 KFN131088 JVR131088 JLV131088 JBZ131088 ISD131088 IIH131088 HYL131088 HOP131088 HET131088 GUX131088 GLB131088 GBF131088 FRJ131088 FHN131088 EXR131088 ENV131088 EDZ131088 DUD131088 DKH131088 DAL131088 CQP131088 CGT131088 BWX131088 BNB131088 BDF131088 ATJ131088 AJN131088 ZR131088 PV131088 FZ131088 XCH65552 WSL65552 WIP65552 VYT65552 VOX65552 VFB65552 UVF65552 ULJ65552 UBN65552 TRR65552 THV65552 SXZ65552 SOD65552 SEH65552 RUL65552 RKP65552 RAT65552 QQX65552 QHB65552 PXF65552 PNJ65552 PDN65552 OTR65552 OJV65552 NZZ65552 NQD65552 NGH65552 MWL65552 MMP65552 MCT65552 LSX65552 LJB65552 KZF65552 KPJ65552 KFN65552 JVR65552 JLV65552 JBZ65552 ISD65552 IIH65552 HYL65552 HOP65552 HET65552 GUX65552 GLB65552 GBF65552 FRJ65552 FHN65552 EXR65552 ENV65552 EDZ65552 DUD65552 DKH65552 DAL65552 CQP65552 CGT65552 BWX65552 BNB65552 BDF65552 ATJ65552 AJN65552 ZR65552 PV65552 FZ65552 XCM983056 WSQ983056 WIU983056 VYY983056 VPC983056 VFG983056 UVK983056 ULO983056 UBS983056 TRW983056 TIA983056 SYE983056 SOI983056 SEM983056 RUQ983056 RKU983056 RAY983056 QRC983056 QHG983056 PXK983056 PNO983056 PDS983056 OTW983056 OKA983056 OAE983056 NQI983056 NGM983056 MWQ983056 MMU983056 MCY983056 LTC983056 LJG983056 KZK983056 KPO983056 KFS983056 JVW983056 JMA983056 JCE983056 ISI983056 IIM983056 HYQ983056 HOU983056 HEY983056 GVC983056 GLG983056 GBK983056 FRO983056 FHS983056 EXW983056 EOA983056 EEE983056 DUI983056 DKM983056 DAQ983056 CQU983056 CGY983056 BXC983056 BNG983056 BDK983056 ATO983056 AJS983056 ZW983056 QA983056 GE983056 XCM917520 WSQ917520 WIU917520 VYY917520 VPC917520 VFG917520 UVK917520 ULO917520 UBS917520 TRW917520 TIA917520 SYE917520 SOI917520 SEM917520 RUQ917520 RKU917520 RAY917520 QRC917520 QHG917520 PXK917520 PNO917520 PDS917520 OTW917520 OKA917520 OAE917520 NQI917520 NGM917520 MWQ917520 MMU917520 MCY917520 LTC917520 LJG917520 KZK917520 KPO917520 KFS917520 JVW917520 JMA917520 JCE917520 ISI917520 IIM917520 HYQ917520 HOU917520 HEY917520 GVC917520 GLG917520 GBK917520 FRO917520 FHS917520 EXW917520 EOA917520 EEE917520 DUI917520 DKM917520 DAQ917520 CQU917520 CGY917520 BXC917520 BNG917520 BDK917520 ATO917520 AJS917520 ZW917520 QA917520 GE917520 XCM851984 WSQ851984 WIU851984 VYY851984 VPC851984 VFG851984 UVK851984 ULO851984 UBS851984 TRW851984 TIA851984 SYE851984 SOI851984 SEM851984 RUQ851984 RKU851984 RAY851984 QRC851984 QHG851984 PXK851984 PNO851984 PDS851984 OTW851984 OKA851984 OAE851984 NQI851984 NGM851984 MWQ851984 MMU851984 MCY851984 LTC851984 LJG851984 KZK851984 KPO851984 KFS851984 JVW851984 JMA851984 JCE851984 ISI851984 IIM851984 HYQ851984 HOU851984 HEY851984 GVC851984 GLG851984 GBK851984 FRO851984 FHS851984 EXW851984 EOA851984 EEE851984 DUI851984 DKM851984 DAQ851984 CQU851984 CGY851984 BXC851984 BNG851984 BDK851984 ATO851984 AJS851984 ZW851984 QA851984 GE851984 XCM786448 WSQ786448 WIU786448 VYY786448 VPC786448 VFG786448 UVK786448 ULO786448 UBS786448 TRW786448 TIA786448 SYE786448 SOI786448 SEM786448 RUQ786448 RKU786448 RAY786448 QRC786448 QHG786448 PXK786448 PNO786448 PDS786448 OTW786448 OKA786448 OAE786448 NQI786448 NGM786448 MWQ786448 MMU786448 MCY786448 LTC786448 LJG786448 KZK786448 KPO786448 KFS786448 JVW786448 JMA786448 JCE786448 ISI786448 IIM786448 HYQ786448 HOU786448 HEY786448 GVC786448 GLG786448 GBK786448 FRO786448 FHS786448 EXW786448 EOA786448 EEE786448 DUI786448 DKM786448 DAQ786448 CQU786448 CGY786448 BXC786448 BNG786448 BDK786448 ATO786448 AJS786448 ZW786448 QA786448 GE786448 XCM720912 WSQ720912 WIU720912 VYY720912 VPC720912 VFG720912 UVK720912 ULO720912 UBS720912 TRW720912 TIA720912 SYE720912 SOI720912 SEM720912 RUQ720912 RKU720912 RAY720912 QRC720912 QHG720912 PXK720912 PNO720912 PDS720912 OTW720912 OKA720912 OAE720912 NQI720912 NGM720912 MWQ720912 MMU720912 MCY720912 LTC720912 LJG720912 KZK720912 KPO720912 KFS720912 JVW720912 JMA720912 JCE720912 ISI720912 IIM720912 HYQ720912 HOU720912 HEY720912 GVC720912 GLG720912 GBK720912 FRO720912 FHS720912 EXW720912 EOA720912 EEE720912 DUI720912 DKM720912 DAQ720912 CQU720912 CGY720912 BXC720912 BNG720912 BDK720912 ATO720912 AJS720912 ZW720912 QA720912 GE720912 XCM655376 WSQ655376 WIU655376 VYY655376 VPC655376 VFG655376 UVK655376 ULO655376 UBS655376 TRW655376 TIA655376 SYE655376 SOI655376 SEM655376 RUQ655376 RKU655376 RAY655376 QRC655376 QHG655376 PXK655376 PNO655376 PDS655376 OTW655376 OKA655376 OAE655376 NQI655376 NGM655376 MWQ655376 MMU655376 MCY655376 LTC655376 LJG655376 KZK655376 KPO655376 KFS655376 JVW655376 JMA655376 JCE655376 ISI655376 IIM655376 HYQ655376 HOU655376 HEY655376 GVC655376 GLG655376 GBK655376 FRO655376 FHS655376 EXW655376 EOA655376 EEE655376 DUI655376 DKM655376 DAQ655376 CQU655376 CGY655376 BXC655376 BNG655376 BDK655376 ATO655376 AJS655376 ZW655376 QA655376 GE655376 XCM589840 WSQ589840 WIU589840 VYY589840 VPC589840 VFG589840 UVK589840 ULO589840 UBS589840 TRW589840 TIA589840 SYE589840 SOI589840 SEM589840 RUQ589840 RKU589840 RAY589840 QRC589840 QHG589840 PXK589840 PNO589840 PDS589840 OTW589840 OKA589840 OAE589840 NQI589840 NGM589840 MWQ589840 MMU589840 MCY589840 LTC589840 LJG589840 KZK589840 KPO589840 KFS589840 JVW589840 JMA589840 JCE589840 ISI589840 IIM589840 HYQ589840 HOU589840 HEY589840 GVC589840 GLG589840 GBK589840 FRO589840 FHS589840 EXW589840 EOA589840 EEE589840 DUI589840 DKM589840 DAQ589840 CQU589840 CGY589840 BXC589840 BNG589840 BDK589840 ATO589840 AJS589840 ZW589840 QA589840 GE589840 XCM524304 WSQ524304 WIU524304 VYY524304 VPC524304 VFG524304 UVK524304 ULO524304 UBS524304 TRW524304 TIA524304 SYE524304 SOI524304 SEM524304 RUQ524304 RKU524304 RAY524304 QRC524304 QHG524304 PXK524304 PNO524304 PDS524304 OTW524304 OKA524304 OAE524304 NQI524304 NGM524304 MWQ524304 MMU524304 MCY524304 LTC524304 LJG524304 KZK524304 KPO524304 KFS524304 JVW524304 JMA524304 JCE524304 ISI524304 IIM524304 HYQ524304 HOU524304 HEY524304 GVC524304 GLG524304 GBK524304 FRO524304 FHS524304 EXW524304 EOA524304 EEE524304 DUI524304 DKM524304 DAQ524304 CQU524304 CGY524304 BXC524304 BNG524304 BDK524304 ATO524304 AJS524304 ZW524304 QA524304 GE524304 XCM458768 WSQ458768 WIU458768 VYY458768 VPC458768 VFG458768 UVK458768 ULO458768 UBS458768 TRW458768 TIA458768 SYE458768 SOI458768 SEM458768 RUQ458768 RKU458768 RAY458768 QRC458768 QHG458768 PXK458768 PNO458768 PDS458768 OTW458768 OKA458768 OAE458768 NQI458768 NGM458768 MWQ458768 MMU458768 MCY458768 LTC458768 LJG458768 KZK458768 KPO458768 KFS458768 JVW458768 JMA458768 JCE458768 ISI458768 IIM458768 HYQ458768 HOU458768 HEY458768 GVC458768 GLG458768 GBK458768 FRO458768 FHS458768 EXW458768 EOA458768 EEE458768 DUI458768 DKM458768 DAQ458768 CQU458768 CGY458768 BXC458768 BNG458768 BDK458768 ATO458768 AJS458768 ZW458768 QA458768 GE458768 XCM393232 WSQ393232 WIU393232 VYY393232 VPC393232 VFG393232 UVK393232 ULO393232 UBS393232 TRW393232 TIA393232 SYE393232 SOI393232 SEM393232 RUQ393232 RKU393232 RAY393232 QRC393232 QHG393232 PXK393232 PNO393232 PDS393232 OTW393232 OKA393232 OAE393232 NQI393232 NGM393232 MWQ393232 MMU393232 MCY393232 LTC393232 LJG393232 KZK393232 KPO393232 KFS393232 JVW393232 JMA393232 JCE393232 ISI393232 IIM393232 HYQ393232 HOU393232 HEY393232 GVC393232 GLG393232 GBK393232 FRO393232 FHS393232 EXW393232 EOA393232 EEE393232 DUI393232 DKM393232 DAQ393232 CQU393232 CGY393232 BXC393232 BNG393232 BDK393232 ATO393232 AJS393232 ZW393232 QA393232 GE393232 XCM327696 WSQ327696 WIU327696 VYY327696 VPC327696 VFG327696 UVK327696 ULO327696 UBS327696 TRW327696 TIA327696 SYE327696 SOI327696 SEM327696 RUQ327696 RKU327696 RAY327696 QRC327696 QHG327696 PXK327696 PNO327696 PDS327696 OTW327696 OKA327696 OAE327696 NQI327696 NGM327696 MWQ327696 MMU327696 MCY327696 LTC327696 LJG327696 KZK327696 KPO327696 KFS327696 JVW327696 JMA327696 JCE327696 ISI327696 IIM327696 HYQ327696 HOU327696 HEY327696 GVC327696 GLG327696 GBK327696 FRO327696 FHS327696 EXW327696 EOA327696 EEE327696 DUI327696 DKM327696 DAQ327696 CQU327696 CGY327696 BXC327696 BNG327696 BDK327696 ATO327696 AJS327696 ZW327696 QA327696 GE327696 XCM262160 WSQ262160 WIU262160 VYY262160 VPC262160 VFG262160 UVK262160 ULO262160 UBS262160 TRW262160 TIA262160 SYE262160 SOI262160 SEM262160 RUQ262160 RKU262160 RAY262160 QRC262160 QHG262160 PXK262160 PNO262160 PDS262160 OTW262160 OKA262160 OAE262160 NQI262160 NGM262160 MWQ262160 MMU262160 MCY262160 LTC262160 LJG262160 KZK262160 KPO262160 KFS262160 JVW262160 JMA262160 JCE262160 ISI262160 IIM262160 HYQ262160 HOU262160 HEY262160 GVC262160 GLG262160 GBK262160 FRO262160 FHS262160 EXW262160 EOA262160 EEE262160 DUI262160 DKM262160 DAQ262160 CQU262160 CGY262160 BXC262160 BNG262160 BDK262160 ATO262160 AJS262160 ZW262160 QA262160 GE262160 XCM196624 WSQ196624 WIU196624 VYY196624 VPC196624 VFG196624 UVK196624 ULO196624 UBS196624 TRW196624 TIA196624 SYE196624 SOI196624 SEM196624 RUQ196624 RKU196624 RAY196624 QRC196624 QHG196624 PXK196624 PNO196624 PDS196624 OTW196624 OKA196624 OAE196624 NQI196624 NGM196624 MWQ196624 MMU196624 MCY196624 LTC196624 LJG196624 KZK196624 KPO196624 KFS196624 JVW196624 JMA196624 JCE196624 ISI196624 IIM196624 HYQ196624 HOU196624 HEY196624 GVC196624 GLG196624 GBK196624 FRO196624 FHS196624 EXW196624 EOA196624 EEE196624 DUI196624 DKM196624 DAQ196624 CQU196624 CGY196624 BXC196624 BNG196624 BDK196624 ATO196624 AJS196624 ZW196624 QA196624 GE196624 XCM131088 WSQ131088 WIU131088 VYY131088 VPC131088 VFG131088 UVK131088 ULO131088 UBS131088 TRW131088 TIA131088 SYE131088 SOI131088 SEM131088 RUQ131088 RKU131088 RAY131088 QRC131088 QHG131088 PXK131088 PNO131088 PDS131088 OTW131088 OKA131088 OAE131088 NQI131088 NGM131088 MWQ131088 MMU131088 MCY131088 LTC131088 LJG131088 KZK131088 KPO131088 KFS131088 JVW131088 JMA131088 JCE131088 ISI131088 IIM131088 HYQ131088 HOU131088 HEY131088 GVC131088 GLG131088 GBK131088 FRO131088 FHS131088 EXW131088 EOA131088 EEE131088 DUI131088 DKM131088 DAQ131088 CQU131088 CGY131088 BXC131088 BNG131088 BDK131088 ATO131088 AJS131088 ZW131088 QA131088 GE131088 XCM65552 WSQ65552 WIU65552 VYY65552 VPC65552 VFG65552 UVK65552 ULO65552 UBS65552 TRW65552 TIA65552 SYE65552 SOI65552 SEM65552 RUQ65552 RKU65552 RAY65552 QRC65552 QHG65552 PXK65552 PNO65552 PDS65552 OTW65552 OKA65552 OAE65552 NQI65552 NGM65552 MWQ65552 MMU65552 MCY65552 LTC65552 LJG65552 KZK65552 KPO65552 KFS65552 JVW65552 JMA65552 JCE65552 ISI65552 IIM65552 HYQ65552 HOU65552 HEY65552 GVC65552 GLG65552 GBK65552 FRO65552 FHS65552 EXW65552 EOA65552 EEE65552 DUI65552 DKM65552 DAQ65552 CQU65552 CGY65552 BXC65552 BNG65552 BDK65552 ATO65552 AJS65552 ZW65552 QA65552 GE65552 XCR983056 WSV983056 WIZ983056 VZD983056 VPH983056 VFL983056 UVP983056 ULT983056 UBX983056 TSB983056 TIF983056 SYJ983056 SON983056 SER983056 RUV983056 RKZ983056 RBD983056 QRH983056 QHL983056 PXP983056 PNT983056 PDX983056 OUB983056 OKF983056 OAJ983056 NQN983056 NGR983056 MWV983056 MMZ983056 MDD983056 LTH983056 LJL983056 KZP983056 KPT983056 KFX983056 JWB983056 JMF983056 JCJ983056 ISN983056 IIR983056 HYV983056 HOZ983056 HFD983056 GVH983056 GLL983056 GBP983056 FRT983056 FHX983056 EYB983056 EOF983056 EEJ983056 DUN983056 DKR983056 DAV983056 CQZ983056 CHD983056 BXH983056 BNL983056 BDP983056 ATT983056 AJX983056 AAB983056 QF983056 GJ983056 XCR917520 WSV917520 WIZ917520 VZD917520 VPH917520 VFL917520 UVP917520 ULT917520 UBX917520 TSB917520 TIF917520 SYJ917520 SON917520 SER917520 RUV917520 RKZ917520 RBD917520 QRH917520 QHL917520 PXP917520 PNT917520 PDX917520 OUB917520 OKF917520 OAJ917520 NQN917520 NGR917520 MWV917520 MMZ917520 MDD917520 LTH917520 LJL917520 KZP917520 KPT917520 KFX917520 JWB917520 JMF917520 JCJ917520 ISN917520 IIR917520 HYV917520 HOZ917520 HFD917520 GVH917520 GLL917520 GBP917520 FRT917520 FHX917520 EYB917520 EOF917520 EEJ917520 DUN917520 DKR917520 DAV917520 CQZ917520 CHD917520 BXH917520 BNL917520 BDP917520 ATT917520 AJX917520 AAB917520 QF917520 GJ917520 XCR851984 WSV851984 WIZ851984 VZD851984 VPH851984 VFL851984 UVP851984 ULT851984 UBX851984 TSB851984 TIF851984 SYJ851984 SON851984 SER851984 RUV851984 RKZ851984 RBD851984 QRH851984 QHL851984 PXP851984 PNT851984 PDX851984 OUB851984 OKF851984 OAJ851984 NQN851984 NGR851984 MWV851984 MMZ851984 MDD851984 LTH851984 LJL851984 KZP851984 KPT851984 KFX851984 JWB851984 JMF851984 JCJ851984 ISN851984 IIR851984 HYV851984 HOZ851984 HFD851984 GVH851984 GLL851984 GBP851984 FRT851984 FHX851984 EYB851984 EOF851984 EEJ851984 DUN851984 DKR851984 DAV851984 CQZ851984 CHD851984 BXH851984 BNL851984 BDP851984 ATT851984 AJX851984 AAB851984 QF851984 GJ851984 XCR786448 WSV786448 WIZ786448 VZD786448 VPH786448 VFL786448 UVP786448 ULT786448 UBX786448 TSB786448 TIF786448 SYJ786448 SON786448 SER786448 RUV786448 RKZ786448 RBD786448 QRH786448 QHL786448 PXP786448 PNT786448 PDX786448 OUB786448 OKF786448 OAJ786448 NQN786448 NGR786448 MWV786448 MMZ786448 MDD786448 LTH786448 LJL786448 KZP786448 KPT786448 KFX786448 JWB786448 JMF786448 JCJ786448 ISN786448 IIR786448 HYV786448 HOZ786448 HFD786448 GVH786448 GLL786448 GBP786448 FRT786448 FHX786448 EYB786448 EOF786448 EEJ786448 DUN786448 DKR786448 DAV786448 CQZ786448 CHD786448 BXH786448 BNL786448 BDP786448 ATT786448 AJX786448 AAB786448 QF786448 GJ786448 XCR720912 WSV720912 WIZ720912 VZD720912 VPH720912 VFL720912 UVP720912 ULT720912 UBX720912 TSB720912 TIF720912 SYJ720912 SON720912 SER720912 RUV720912 RKZ720912 RBD720912 QRH720912 QHL720912 PXP720912 PNT720912 PDX720912 OUB720912 OKF720912 OAJ720912 NQN720912 NGR720912 MWV720912 MMZ720912 MDD720912 LTH720912 LJL720912 KZP720912 KPT720912 KFX720912 JWB720912 JMF720912 JCJ720912 ISN720912 IIR720912 HYV720912 HOZ720912 HFD720912 GVH720912 GLL720912 GBP720912 FRT720912 FHX720912 EYB720912 EOF720912 EEJ720912 DUN720912 DKR720912 DAV720912 CQZ720912 CHD720912 BXH720912 BNL720912 BDP720912 ATT720912 AJX720912 AAB720912 QF720912 GJ720912 XCR655376 WSV655376 WIZ655376 VZD655376 VPH655376 VFL655376 UVP655376 ULT655376 UBX655376 TSB655376 TIF655376 SYJ655376 SON655376 SER655376 RUV655376 RKZ655376 RBD655376 QRH655376 QHL655376 PXP655376 PNT655376 PDX655376 OUB655376 OKF655376 OAJ655376 NQN655376 NGR655376 MWV655376 MMZ655376 MDD655376 LTH655376 LJL655376 KZP655376 KPT655376 KFX655376 JWB655376 JMF655376 JCJ655376 ISN655376 IIR655376 HYV655376 HOZ655376 HFD655376 GVH655376 GLL655376 GBP655376 FRT655376 FHX655376 EYB655376 EOF655376 EEJ655376 DUN655376 DKR655376 DAV655376 CQZ655376 CHD655376 BXH655376 BNL655376 BDP655376 ATT655376 AJX655376 AAB655376 QF655376 GJ655376 XCR589840 WSV589840 WIZ589840 VZD589840 VPH589840 VFL589840 UVP589840 ULT589840 UBX589840 TSB589840 TIF589840 SYJ589840 SON589840 SER589840 RUV589840 RKZ589840 RBD589840 QRH589840 QHL589840 PXP589840 PNT589840 PDX589840 OUB589840 OKF589840 OAJ589840 NQN589840 NGR589840 MWV589840 MMZ589840 MDD589840 LTH589840 LJL589840 KZP589840 KPT589840 KFX589840 JWB589840 JMF589840 JCJ589840 ISN589840 IIR589840 HYV589840 HOZ589840 HFD589840 GVH589840 GLL589840 GBP589840 FRT589840 FHX589840 EYB589840 EOF589840 EEJ589840 DUN589840 DKR589840 DAV589840 CQZ589840 CHD589840 BXH589840 BNL589840 BDP589840 ATT589840 AJX589840 AAB589840 QF589840 GJ589840 XCR524304 WSV524304 WIZ524304 VZD524304 VPH524304 VFL524304 UVP524304 ULT524304 UBX524304 TSB524304 TIF524304 SYJ524304 SON524304 SER524304 RUV524304 RKZ524304 RBD524304 QRH524304 QHL524304 PXP524304 PNT524304 PDX524304 OUB524304 OKF524304 OAJ524304 NQN524304 NGR524304 MWV524304 MMZ524304 MDD524304 LTH524304 LJL524304 KZP524304 KPT524304 KFX524304 JWB524304 JMF524304 JCJ524304 ISN524304 IIR524304 HYV524304 HOZ524304 HFD524304 GVH524304 GLL524304 GBP524304 FRT524304 FHX524304 EYB524304 EOF524304 EEJ524304 DUN524304 DKR524304 DAV524304 CQZ524304 CHD524304 BXH524304 BNL524304 BDP524304 ATT524304 AJX524304 AAB524304 QF524304 GJ524304 XCR458768 WSV458768 WIZ458768 VZD458768 VPH458768 VFL458768 UVP458768 ULT458768 UBX458768 TSB458768 TIF458768 SYJ458768 SON458768 SER458768 RUV458768 RKZ458768 RBD458768 QRH458768 QHL458768 PXP458768 PNT458768 PDX458768 OUB458768 OKF458768 OAJ458768 NQN458768 NGR458768 MWV458768 MMZ458768 MDD458768 LTH458768 LJL458768 KZP458768 KPT458768 KFX458768 JWB458768 JMF458768 JCJ458768 ISN458768 IIR458768 HYV458768 HOZ458768 HFD458768 GVH458768 GLL458768 GBP458768 FRT458768 FHX458768 EYB458768 EOF458768 EEJ458768 DUN458768 DKR458768 DAV458768 CQZ458768 CHD458768 BXH458768 BNL458768 BDP458768 ATT458768 AJX458768 AAB458768 QF458768 GJ458768 XCR393232 WSV393232 WIZ393232 VZD393232 VPH393232 VFL393232 UVP393232 ULT393232 UBX393232 TSB393232 TIF393232 SYJ393232 SON393232 SER393232 RUV393232 RKZ393232 RBD393232 QRH393232 QHL393232 PXP393232 PNT393232 PDX393232 OUB393232 OKF393232 OAJ393232 NQN393232 NGR393232 MWV393232 MMZ393232 MDD393232 LTH393232 LJL393232 KZP393232 KPT393232 KFX393232 JWB393232 JMF393232 JCJ393232 ISN393232 IIR393232 HYV393232 HOZ393232 HFD393232 GVH393232 GLL393232 GBP393232 FRT393232 FHX393232 EYB393232 EOF393232 EEJ393232 DUN393232 DKR393232 DAV393232 CQZ393232 CHD393232 BXH393232 BNL393232 BDP393232 ATT393232 AJX393232 AAB393232 QF393232 GJ393232 XCR327696 WSV327696 WIZ327696 VZD327696 VPH327696 VFL327696 UVP327696 ULT327696 UBX327696 TSB327696 TIF327696 SYJ327696 SON327696 SER327696 RUV327696 RKZ327696 RBD327696 QRH327696 QHL327696 PXP327696 PNT327696 PDX327696 OUB327696 OKF327696 OAJ327696 NQN327696 NGR327696 MWV327696 MMZ327696 MDD327696 LTH327696 LJL327696 KZP327696 KPT327696 KFX327696 JWB327696 JMF327696 JCJ327696 ISN327696 IIR327696 HYV327696 HOZ327696 HFD327696 GVH327696 GLL327696 GBP327696 FRT327696 FHX327696 EYB327696 EOF327696 EEJ327696 DUN327696 DKR327696 DAV327696 CQZ327696 CHD327696 BXH327696 BNL327696 BDP327696 ATT327696 AJX327696 AAB327696 QF327696 GJ327696 XCR262160 WSV262160 WIZ262160 VZD262160 VPH262160 VFL262160 UVP262160 ULT262160 UBX262160 TSB262160 TIF262160 SYJ262160 SON262160 SER262160 RUV262160 RKZ262160 RBD262160 QRH262160 QHL262160 PXP262160 PNT262160 PDX262160 OUB262160 OKF262160 OAJ262160 NQN262160 NGR262160 MWV262160 MMZ262160 MDD262160 LTH262160 LJL262160 KZP262160 KPT262160 KFX262160 JWB262160 JMF262160 JCJ262160 ISN262160 IIR262160 HYV262160 HOZ262160 HFD262160 GVH262160 GLL262160 GBP262160 FRT262160 FHX262160 EYB262160 EOF262160 EEJ262160 DUN262160 DKR262160 DAV262160 CQZ262160 CHD262160 BXH262160 BNL262160 BDP262160 ATT262160 AJX262160 AAB262160 QF262160 GJ262160 XCR196624 WSV196624 WIZ196624 VZD196624 VPH196624 VFL196624 UVP196624 ULT196624 UBX196624 TSB196624 TIF196624 SYJ196624 SON196624 SER196624 RUV196624 RKZ196624 RBD196624 QRH196624 QHL196624 PXP196624 PNT196624 PDX196624 OUB196624 OKF196624 OAJ196624 NQN196624 NGR196624 MWV196624 MMZ196624 MDD196624 LTH196624 LJL196624 KZP196624 KPT196624 KFX196624 JWB196624 JMF196624 JCJ196624 ISN196624 IIR196624 HYV196624 HOZ196624 HFD196624 GVH196624 GLL196624 GBP196624 FRT196624 FHX196624 EYB196624 EOF196624 EEJ196624 DUN196624 DKR196624 DAV196624 CQZ196624 CHD196624 BXH196624 BNL196624 BDP196624 ATT196624 AJX196624 AAB196624 QF196624 GJ196624 XCR131088 WSV131088 WIZ131088 VZD131088 VPH131088 VFL131088 UVP131088 ULT131088 UBX131088 TSB131088 TIF131088 SYJ131088 SON131088 SER131088 RUV131088 RKZ131088 RBD131088 QRH131088 QHL131088 PXP131088 PNT131088 PDX131088 OUB131088 OKF131088 OAJ131088 NQN131088 NGR131088 MWV131088 MMZ131088 MDD131088 LTH131088 LJL131088 KZP131088 KPT131088 KFX131088 JWB131088 JMF131088 JCJ131088 ISN131088 IIR131088 HYV131088 HOZ131088 HFD131088 GVH131088 GLL131088 GBP131088 FRT131088 FHX131088 EYB131088 EOF131088 EEJ131088 DUN131088 DKR131088 DAV131088 CQZ131088 CHD131088 BXH131088 BNL131088 BDP131088 ATT131088 AJX131088 AAB131088 QF131088 GJ131088 XCR65552 WSV65552 WIZ65552 VZD65552 VPH65552 VFL65552 UVP65552 ULT65552 UBX65552 TSB65552 TIF65552 SYJ65552 SON65552 SER65552 RUV65552 RKZ65552 RBD65552 QRH65552 QHL65552 PXP65552 PNT65552 PDX65552 OUB65552 OKF65552 OAJ65552 NQN65552 NGR65552 MWV65552 MMZ65552 MDD65552 LTH65552 LJL65552 KZP65552 KPT65552 KFX65552 JWB65552 JMF65552 JCJ65552 ISN65552 IIR65552 HYV65552 HOZ65552 HFD65552 GVH65552 GLL65552 GBP65552 FRT65552 FHX65552 EYB65552 EOF65552 EEJ65552 DUN65552 DKR65552 DAV65552 CQZ65552 CHD65552 BXH65552 BNL65552 BDP65552 ATT65552 AJX65552 AAB65552 QF65552 GJ65552 XCW983056 WTA983056 WJE983056 VZI983056 VPM983056 VFQ983056 UVU983056 ULY983056 UCC983056 TSG983056 TIK983056 SYO983056 SOS983056 SEW983056 RVA983056 RLE983056 RBI983056 QRM983056 QHQ983056 PXU983056 PNY983056 PEC983056 OUG983056 OKK983056 OAO983056 NQS983056 NGW983056 MXA983056 MNE983056 MDI983056 LTM983056 LJQ983056 KZU983056 KPY983056 KGC983056 JWG983056 JMK983056 JCO983056 ISS983056 IIW983056 HZA983056 HPE983056 HFI983056 GVM983056 GLQ983056 GBU983056 FRY983056 FIC983056 EYG983056 EOK983056 EEO983056 DUS983056 DKW983056 DBA983056 CRE983056 CHI983056 BXM983056 BNQ983056 BDU983056 ATY983056 AKC983056 AAG983056 QK983056 GO983056 XCW917520 WTA917520 WJE917520 VZI917520 VPM917520 VFQ917520 UVU917520 ULY917520 UCC917520 TSG917520 TIK917520 SYO917520 SOS917520 SEW917520 RVA917520 RLE917520 RBI917520 QRM917520 QHQ917520 PXU917520 PNY917520 PEC917520 OUG917520 OKK917520 OAO917520 NQS917520 NGW917520 MXA917520 MNE917520 MDI917520 LTM917520 LJQ917520 KZU917520 KPY917520 KGC917520 JWG917520 JMK917520 JCO917520 ISS917520 IIW917520 HZA917520 HPE917520 HFI917520 GVM917520 GLQ917520 GBU917520 FRY917520 FIC917520 EYG917520 EOK917520 EEO917520 DUS917520 DKW917520 DBA917520 CRE917520 CHI917520 BXM917520 BNQ917520 BDU917520 ATY917520 AKC917520 AAG917520 QK917520 GO917520 XCW851984 WTA851984 WJE851984 VZI851984 VPM851984 VFQ851984 UVU851984 ULY851984 UCC851984 TSG851984 TIK851984 SYO851984 SOS851984 SEW851984 RVA851984 RLE851984 RBI851984 QRM851984 QHQ851984 PXU851984 PNY851984 PEC851984 OUG851984 OKK851984 OAO851984 NQS851984 NGW851984 MXA851984 MNE851984 MDI851984 LTM851984 LJQ851984 KZU851984 KPY851984 KGC851984 JWG851984 JMK851984 JCO851984 ISS851984 IIW851984 HZA851984 HPE851984 HFI851984 GVM851984 GLQ851984 GBU851984 FRY851984 FIC851984 EYG851984 EOK851984 EEO851984 DUS851984 DKW851984 DBA851984 CRE851984 CHI851984 BXM851984 BNQ851984 BDU851984 ATY851984 AKC851984 AAG851984 QK851984 GO851984 XCW786448 WTA786448 WJE786448 VZI786448 VPM786448 VFQ786448 UVU786448 ULY786448 UCC786448 TSG786448 TIK786448 SYO786448 SOS786448 SEW786448 RVA786448 RLE786448 RBI786448 QRM786448 QHQ786448 PXU786448 PNY786448 PEC786448 OUG786448 OKK786448 OAO786448 NQS786448 NGW786448 MXA786448 MNE786448 MDI786448 LTM786448 LJQ786448 KZU786448 KPY786448 KGC786448 JWG786448 JMK786448 JCO786448 ISS786448 IIW786448 HZA786448 HPE786448 HFI786448 GVM786448 GLQ786448 GBU786448 FRY786448 FIC786448 EYG786448 EOK786448 EEO786448 DUS786448 DKW786448 DBA786448 CRE786448 CHI786448 BXM786448 BNQ786448 BDU786448 ATY786448 AKC786448 AAG786448 QK786448 GO786448 XCW720912 WTA720912 WJE720912 VZI720912 VPM720912 VFQ720912 UVU720912 ULY720912 UCC720912 TSG720912 TIK720912 SYO720912 SOS720912 SEW720912 RVA720912 RLE720912 RBI720912 QRM720912 QHQ720912 PXU720912 PNY720912 PEC720912 OUG720912 OKK720912 OAO720912 NQS720912 NGW720912 MXA720912 MNE720912 MDI720912 LTM720912 LJQ720912 KZU720912 KPY720912 KGC720912 JWG720912 JMK720912 JCO720912 ISS720912 IIW720912 HZA720912 HPE720912 HFI720912 GVM720912 GLQ720912 GBU720912 FRY720912 FIC720912 EYG720912 EOK720912 EEO720912 DUS720912 DKW720912 DBA720912 CRE720912 CHI720912 BXM720912 BNQ720912 BDU720912 ATY720912 AKC720912 AAG720912 QK720912 GO720912 XCW655376 WTA655376 WJE655376 VZI655376 VPM655376 VFQ655376 UVU655376 ULY655376 UCC655376 TSG655376 TIK655376 SYO655376 SOS655376 SEW655376 RVA655376 RLE655376 RBI655376 QRM655376 QHQ655376 PXU655376 PNY655376 PEC655376 OUG655376 OKK655376 OAO655376 NQS655376 NGW655376 MXA655376 MNE655376 MDI655376 LTM655376 LJQ655376 KZU655376 KPY655376 KGC655376 JWG655376 JMK655376 JCO655376 ISS655376 IIW655376 HZA655376 HPE655376 HFI655376 GVM655376 GLQ655376 GBU655376 FRY655376 FIC655376 EYG655376 EOK655376 EEO655376 DUS655376 DKW655376 DBA655376 CRE655376 CHI655376 BXM655376 BNQ655376 BDU655376 ATY655376 AKC655376 AAG655376 QK655376 GO655376 XCW589840 WTA589840 WJE589840 VZI589840 VPM589840 VFQ589840 UVU589840 ULY589840 UCC589840 TSG589840 TIK589840 SYO589840 SOS589840 SEW589840 RVA589840 RLE589840 RBI589840 QRM589840 QHQ589840 PXU589840 PNY589840 PEC589840 OUG589840 OKK589840 OAO589840 NQS589840 NGW589840 MXA589840 MNE589840 MDI589840 LTM589840 LJQ589840 KZU589840 KPY589840 KGC589840 JWG589840 JMK589840 JCO589840 ISS589840 IIW589840 HZA589840 HPE589840 HFI589840 GVM589840 GLQ589840 GBU589840 FRY589840 FIC589840 EYG589840 EOK589840 EEO589840 DUS589840 DKW589840 DBA589840 CRE589840 CHI589840 BXM589840 BNQ589840 BDU589840 ATY589840 AKC589840 AAG589840 QK589840 GO589840 XCW524304 WTA524304 WJE524304 VZI524304 VPM524304 VFQ524304 UVU524304 ULY524304 UCC524304 TSG524304 TIK524304 SYO524304 SOS524304 SEW524304 RVA524304 RLE524304 RBI524304 QRM524304 QHQ524304 PXU524304 PNY524304 PEC524304 OUG524304 OKK524304 OAO524304 NQS524304 NGW524304 MXA524304 MNE524304 MDI524304 LTM524304 LJQ524304 KZU524304 KPY524304 KGC524304 JWG524304 JMK524304 JCO524304 ISS524304 IIW524304 HZA524304 HPE524304 HFI524304 GVM524304 GLQ524304 GBU524304 FRY524304 FIC524304 EYG524304 EOK524304 EEO524304 DUS524304 DKW524304 DBA524304 CRE524304 CHI524304 BXM524304 BNQ524304 BDU524304 ATY524304 AKC524304 AAG524304 QK524304 GO524304 XCW458768 WTA458768 WJE458768 VZI458768 VPM458768 VFQ458768 UVU458768 ULY458768 UCC458768 TSG458768 TIK458768 SYO458768 SOS458768 SEW458768 RVA458768 RLE458768 RBI458768 QRM458768 QHQ458768 PXU458768 PNY458768 PEC458768 OUG458768 OKK458768 OAO458768 NQS458768 NGW458768 MXA458768 MNE458768 MDI458768 LTM458768 LJQ458768 KZU458768 KPY458768 KGC458768 JWG458768 JMK458768 JCO458768 ISS458768 IIW458768 HZA458768 HPE458768 HFI458768 GVM458768 GLQ458768 GBU458768 FRY458768 FIC458768 EYG458768 EOK458768 EEO458768 DUS458768 DKW458768 DBA458768 CRE458768 CHI458768 BXM458768 BNQ458768 BDU458768 ATY458768 AKC458768 AAG458768 QK458768 GO458768 XCW393232 WTA393232 WJE393232 VZI393232 VPM393232 VFQ393232 UVU393232 ULY393232 UCC393232 TSG393232 TIK393232 SYO393232 SOS393232 SEW393232 RVA393232 RLE393232 RBI393232 QRM393232 QHQ393232 PXU393232 PNY393232 PEC393232 OUG393232 OKK393232 OAO393232 NQS393232 NGW393232 MXA393232 MNE393232 MDI393232 LTM393232 LJQ393232 KZU393232 KPY393232 KGC393232 JWG393232 JMK393232 JCO393232 ISS393232 IIW393232 HZA393232 HPE393232 HFI393232 GVM393232 GLQ393232 GBU393232 FRY393232 FIC393232 EYG393232 EOK393232 EEO393232 DUS393232 DKW393232 DBA393232 CRE393232 CHI393232 BXM393232 BNQ393232 BDU393232 ATY393232 AKC393232 AAG393232 QK393232 GO393232 XCW327696 WTA327696 WJE327696 VZI327696 VPM327696 VFQ327696 UVU327696 ULY327696 UCC327696 TSG327696 TIK327696 SYO327696 SOS327696 SEW327696 RVA327696 RLE327696 RBI327696 QRM327696 QHQ327696 PXU327696 PNY327696 PEC327696 OUG327696 OKK327696 OAO327696 NQS327696 NGW327696 MXA327696 MNE327696 MDI327696 LTM327696 LJQ327696 KZU327696 KPY327696 KGC327696 JWG327696 JMK327696 JCO327696 ISS327696 IIW327696 HZA327696 HPE327696 HFI327696 GVM327696 GLQ327696 GBU327696 FRY327696 FIC327696 EYG327696 EOK327696 EEO327696 DUS327696 DKW327696 DBA327696 CRE327696 CHI327696 BXM327696 BNQ327696 BDU327696 ATY327696 AKC327696 AAG327696 QK327696 GO327696 XCW262160 WTA262160 WJE262160 VZI262160 VPM262160 VFQ262160 UVU262160 ULY262160 UCC262160 TSG262160 TIK262160 SYO262160 SOS262160 SEW262160 RVA262160 RLE262160 RBI262160 QRM262160 QHQ262160 PXU262160 PNY262160 PEC262160 OUG262160 OKK262160 OAO262160 NQS262160 NGW262160 MXA262160 MNE262160 MDI262160 LTM262160 LJQ262160 KZU262160 KPY262160 KGC262160 JWG262160 JMK262160 JCO262160 ISS262160 IIW262160 HZA262160 HPE262160 HFI262160 GVM262160 GLQ262160 GBU262160 FRY262160 FIC262160 EYG262160 EOK262160 EEO262160 DUS262160 DKW262160 DBA262160 CRE262160 CHI262160 BXM262160 BNQ262160 BDU262160 ATY262160 AKC262160 AAG262160 QK262160 GO262160 XCW196624 WTA196624 WJE196624 VZI196624 VPM196624 VFQ196624 UVU196624 ULY196624 UCC196624 TSG196624 TIK196624 SYO196624 SOS196624 SEW196624 RVA196624 RLE196624 RBI196624 QRM196624 QHQ196624 PXU196624 PNY196624 PEC196624 OUG196624 OKK196624 OAO196624 NQS196624 NGW196624 MXA196624 MNE196624 MDI196624 LTM196624 LJQ196624 KZU196624 KPY196624 KGC196624 JWG196624 JMK196624 JCO196624 ISS196624 IIW196624 HZA196624 HPE196624 HFI196624 GVM196624 GLQ196624 GBU196624 FRY196624 FIC196624 EYG196624 EOK196624 EEO196624 DUS196624 DKW196624 DBA196624 CRE196624 CHI196624 BXM196624 BNQ196624 BDU196624 ATY196624 AKC196624 AAG196624 QK196624 GO196624 XCW131088 WTA131088 WJE131088 VZI131088 VPM131088 VFQ131088 UVU131088 ULY131088 UCC131088 TSG131088 TIK131088 SYO131088 SOS131088 SEW131088 RVA131088 RLE131088 RBI131088 QRM131088 QHQ131088 PXU131088 PNY131088 PEC131088 OUG131088 OKK131088 OAO131088 NQS131088 NGW131088 MXA131088 MNE131088 MDI131088 LTM131088 LJQ131088 KZU131088 KPY131088 KGC131088 JWG131088 JMK131088 JCO131088 ISS131088 IIW131088 HZA131088 HPE131088 HFI131088 GVM131088 GLQ131088 GBU131088 FRY131088 FIC131088 EYG131088 EOK131088 EEO131088 DUS131088 DKW131088 DBA131088 CRE131088 CHI131088 BXM131088 BNQ131088 BDU131088 ATY131088 AKC131088 AAG131088 QK131088 GO131088 XCW65552 WTA65552 WJE65552 VZI65552 VPM65552 VFQ65552 UVU65552 ULY65552 UCC65552 TSG65552 TIK65552 SYO65552 SOS65552 SEW65552 RVA65552 RLE65552 RBI65552 QRM65552 QHQ65552 PXU65552 PNY65552 PEC65552 OUG65552 OKK65552 OAO65552 NQS65552 NGW65552 MXA65552 MNE65552 MDI65552 LTM65552 LJQ65552 KZU65552 KPY65552 KGC65552 JWG65552 JMK65552 JCO65552 ISS65552 IIW65552 HZA65552 HPE65552 HFI65552 GVM65552 GLQ65552 GBU65552 FRY65552 FIC65552 EYG65552 EOK65552 EEO65552 DUS65552 DKW65552 DBA65552 CRE65552 CHI65552 BXM65552 BNQ65552 BDU65552 ATY65552 AKC65552 AAG65552 QK65552 GO65552 XDB983056 WTF983056 WJJ983056 VZN983056 VPR983056 VFV983056 UVZ983056 UMD983056 UCH983056 TSL983056 TIP983056 SYT983056 SOX983056 SFB983056 RVF983056 RLJ983056 RBN983056 QRR983056 QHV983056 PXZ983056 POD983056 PEH983056 OUL983056 OKP983056 OAT983056 NQX983056 NHB983056 MXF983056 MNJ983056 MDN983056 LTR983056 LJV983056 KZZ983056 KQD983056 KGH983056 JWL983056 JMP983056 JCT983056 ISX983056 IJB983056 HZF983056 HPJ983056 HFN983056 GVR983056 GLV983056 GBZ983056 FSD983056 FIH983056 EYL983056 EOP983056 EET983056 DUX983056 DLB983056 DBF983056 CRJ983056 CHN983056 BXR983056 BNV983056 BDZ983056 AUD983056 AKH983056 AAL983056 QP983056 GT983056 XDB917520 WTF917520 WJJ917520 VZN917520 VPR917520 VFV917520 UVZ917520 UMD917520 UCH917520 TSL917520 TIP917520 SYT917520 SOX917520 SFB917520 RVF917520 RLJ917520 RBN917520 QRR917520 QHV917520 PXZ917520 POD917520 PEH917520 OUL917520 OKP917520 OAT917520 NQX917520 NHB917520 MXF917520 MNJ917520 MDN917520 LTR917520 LJV917520 KZZ917520 KQD917520 KGH917520 JWL917520 JMP917520 JCT917520 ISX917520 IJB917520 HZF917520 HPJ917520 HFN917520 GVR917520 GLV917520 GBZ917520 FSD917520 FIH917520 EYL917520 EOP917520 EET917520 DUX917520 DLB917520 DBF917520 CRJ917520 CHN917520 BXR917520 BNV917520 BDZ917520 AUD917520 AKH917520 AAL917520 QP917520 GT917520 XDB851984 WTF851984 WJJ851984 VZN851984 VPR851984 VFV851984 UVZ851984 UMD851984 UCH851984 TSL851984 TIP851984 SYT851984 SOX851984 SFB851984 RVF851984 RLJ851984 RBN851984 QRR851984 QHV851984 PXZ851984 POD851984 PEH851984 OUL851984 OKP851984 OAT851984 NQX851984 NHB851984 MXF851984 MNJ851984 MDN851984 LTR851984 LJV851984 KZZ851984 KQD851984 KGH851984 JWL851984 JMP851984 JCT851984 ISX851984 IJB851984 HZF851984 HPJ851984 HFN851984 GVR851984 GLV851984 GBZ851984 FSD851984 FIH851984 EYL851984 EOP851984 EET851984 DUX851984 DLB851984 DBF851984 CRJ851984 CHN851984 BXR851984 BNV851984 BDZ851984 AUD851984 AKH851984 AAL851984 QP851984 GT851984 XDB786448 WTF786448 WJJ786448 VZN786448 VPR786448 VFV786448 UVZ786448 UMD786448 UCH786448 TSL786448 TIP786448 SYT786448 SOX786448 SFB786448 RVF786448 RLJ786448 RBN786448 QRR786448 QHV786448 PXZ786448 POD786448 PEH786448 OUL786448 OKP786448 OAT786448 NQX786448 NHB786448 MXF786448 MNJ786448 MDN786448 LTR786448 LJV786448 KZZ786448 KQD786448 KGH786448 JWL786448 JMP786448 JCT786448 ISX786448 IJB786448 HZF786448 HPJ786448 HFN786448 GVR786448 GLV786448 GBZ786448 FSD786448 FIH786448 EYL786448 EOP786448 EET786448 DUX786448 DLB786448 DBF786448 CRJ786448 CHN786448 BXR786448 BNV786448 BDZ786448 AUD786448 AKH786448 AAL786448 QP786448 GT786448 XDB720912 WTF720912 WJJ720912 VZN720912 VPR720912 VFV720912 UVZ720912 UMD720912 UCH720912 TSL720912 TIP720912 SYT720912 SOX720912 SFB720912 RVF720912 RLJ720912 RBN720912 QRR720912 QHV720912 PXZ720912 POD720912 PEH720912 OUL720912 OKP720912 OAT720912 NQX720912 NHB720912 MXF720912 MNJ720912 MDN720912 LTR720912 LJV720912 KZZ720912 KQD720912 KGH720912 JWL720912 JMP720912 JCT720912 ISX720912 IJB720912 HZF720912 HPJ720912 HFN720912 GVR720912 GLV720912 GBZ720912 FSD720912 FIH720912 EYL720912 EOP720912 EET720912 DUX720912 DLB720912 DBF720912 CRJ720912 CHN720912 BXR720912 BNV720912 BDZ720912 AUD720912 AKH720912 AAL720912 QP720912 GT720912 XDB655376 WTF655376 WJJ655376 VZN655376 VPR655376 VFV655376 UVZ655376 UMD655376 UCH655376 TSL655376 TIP655376 SYT655376 SOX655376 SFB655376 RVF655376 RLJ655376 RBN655376 QRR655376 QHV655376 PXZ655376 POD655376 PEH655376 OUL655376 OKP655376 OAT655376 NQX655376 NHB655376 MXF655376 MNJ655376 MDN655376 LTR655376 LJV655376 KZZ655376 KQD655376 KGH655376 JWL655376 JMP655376 JCT655376 ISX655376 IJB655376 HZF655376 HPJ655376 HFN655376 GVR655376 GLV655376 GBZ655376 FSD655376 FIH655376 EYL655376 EOP655376 EET655376 DUX655376 DLB655376 DBF655376 CRJ655376 CHN655376 BXR655376 BNV655376 BDZ655376 AUD655376 AKH655376 AAL655376 QP655376 GT655376 XDB589840 WTF589840 WJJ589840 VZN589840 VPR589840 VFV589840 UVZ589840 UMD589840 UCH589840 TSL589840 TIP589840 SYT589840 SOX589840 SFB589840 RVF589840 RLJ589840 RBN589840 QRR589840 QHV589840 PXZ589840 POD589840 PEH589840 OUL589840 OKP589840 OAT589840 NQX589840 NHB589840 MXF589840 MNJ589840 MDN589840 LTR589840 LJV589840 KZZ589840 KQD589840 KGH589840 JWL589840 JMP589840 JCT589840 ISX589840 IJB589840 HZF589840 HPJ589840 HFN589840 GVR589840 GLV589840 GBZ589840 FSD589840 FIH589840 EYL589840 EOP589840 EET589840 DUX589840 DLB589840 DBF589840 CRJ589840 CHN589840 BXR589840 BNV589840 BDZ589840 AUD589840 AKH589840 AAL589840 QP589840 GT589840 XDB524304 WTF524304 WJJ524304 VZN524304 VPR524304 VFV524304 UVZ524304 UMD524304 UCH524304 TSL524304 TIP524304 SYT524304 SOX524304 SFB524304 RVF524304 RLJ524304 RBN524304 QRR524304 QHV524304 PXZ524304 POD524304 PEH524304 OUL524304 OKP524304 OAT524304 NQX524304 NHB524304 MXF524304 MNJ524304 MDN524304 LTR524304 LJV524304 KZZ524304 KQD524304 KGH524304 JWL524304 JMP524304 JCT524304 ISX524304 IJB524304 HZF524304 HPJ524304 HFN524304 GVR524304 GLV524304 GBZ524304 FSD524304 FIH524304 EYL524304 EOP524304 EET524304 DUX524304 DLB524304 DBF524304 CRJ524304 CHN524304 BXR524304 BNV524304 BDZ524304 AUD524304 AKH524304 AAL524304 QP524304 GT524304 XDB458768 WTF458768 WJJ458768 VZN458768 VPR458768 VFV458768 UVZ458768 UMD458768 UCH458768 TSL458768 TIP458768 SYT458768 SOX458768 SFB458768 RVF458768 RLJ458768 RBN458768 QRR458768 QHV458768 PXZ458768 POD458768 PEH458768 OUL458768 OKP458768 OAT458768 NQX458768 NHB458768 MXF458768 MNJ458768 MDN458768 LTR458768 LJV458768 KZZ458768 KQD458768 KGH458768 JWL458768 JMP458768 JCT458768 ISX458768 IJB458768 HZF458768 HPJ458768 HFN458768 GVR458768 GLV458768 GBZ458768 FSD458768 FIH458768 EYL458768 EOP458768 EET458768 DUX458768 DLB458768 DBF458768 CRJ458768 CHN458768 BXR458768 BNV458768 BDZ458768 AUD458768 AKH458768 AAL458768 QP458768 GT458768 XDB393232 WTF393232 WJJ393232 VZN393232 VPR393232 VFV393232 UVZ393232 UMD393232 UCH393232 TSL393232 TIP393232 SYT393232 SOX393232 SFB393232 RVF393232 RLJ393232 RBN393232 QRR393232 QHV393232 PXZ393232 POD393232 PEH393232 OUL393232 OKP393232 OAT393232 NQX393232 NHB393232 MXF393232 MNJ393232 MDN393232 LTR393232 LJV393232 KZZ393232 KQD393232 KGH393232 JWL393232 JMP393232 JCT393232 ISX393232 IJB393232 HZF393232 HPJ393232 HFN393232 GVR393232 GLV393232 GBZ393232 FSD393232 FIH393232 EYL393232 EOP393232 EET393232 DUX393232 DLB393232 DBF393232 CRJ393232 CHN393232 BXR393232 BNV393232 BDZ393232 AUD393232 AKH393232 AAL393232 QP393232 GT393232 XDB327696 WTF327696 WJJ327696 VZN327696 VPR327696 VFV327696 UVZ327696 UMD327696 UCH327696 TSL327696 TIP327696 SYT327696 SOX327696 SFB327696 RVF327696 RLJ327696 RBN327696 QRR327696 QHV327696 PXZ327696 POD327696 PEH327696 OUL327696 OKP327696 OAT327696 NQX327696 NHB327696 MXF327696 MNJ327696 MDN327696 LTR327696 LJV327696 KZZ327696 KQD327696 KGH327696 JWL327696 JMP327696 JCT327696 ISX327696 IJB327696 HZF327696 HPJ327696 HFN327696 GVR327696 GLV327696 GBZ327696 FSD327696 FIH327696 EYL327696 EOP327696 EET327696 DUX327696 DLB327696 DBF327696 CRJ327696 CHN327696 BXR327696 BNV327696 BDZ327696 AUD327696 AKH327696 AAL327696 QP327696 GT327696 XDB262160 WTF262160 WJJ262160 VZN262160 VPR262160 VFV262160 UVZ262160 UMD262160 UCH262160 TSL262160 TIP262160 SYT262160 SOX262160 SFB262160 RVF262160 RLJ262160 RBN262160 QRR262160 QHV262160 PXZ262160 POD262160 PEH262160 OUL262160 OKP262160 OAT262160 NQX262160 NHB262160 MXF262160 MNJ262160 MDN262160 LTR262160 LJV262160 KZZ262160 KQD262160 KGH262160 JWL262160 JMP262160 JCT262160 ISX262160 IJB262160 HZF262160 HPJ262160 HFN262160 GVR262160 GLV262160 GBZ262160 FSD262160 FIH262160 EYL262160 EOP262160 EET262160 DUX262160 DLB262160 DBF262160 CRJ262160 CHN262160 BXR262160 BNV262160 BDZ262160 AUD262160 AKH262160 AAL262160 QP262160 GT262160 XDB196624 WTF196624 WJJ196624 VZN196624 VPR196624 VFV196624 UVZ196624 UMD196624 UCH196624 TSL196624 TIP196624 SYT196624 SOX196624 SFB196624 RVF196624 RLJ196624 RBN196624 QRR196624 QHV196624 PXZ196624 POD196624 PEH196624 OUL196624 OKP196624 OAT196624 NQX196624 NHB196624 MXF196624 MNJ196624 MDN196624 LTR196624 LJV196624 KZZ196624 KQD196624 KGH196624 JWL196624 JMP196624 JCT196624 ISX196624 IJB196624 HZF196624 HPJ196624 HFN196624 GVR196624 GLV196624 GBZ196624 FSD196624 FIH196624 EYL196624 EOP196624 EET196624 DUX196624 DLB196624 DBF196624 CRJ196624 CHN196624 BXR196624 BNV196624 BDZ196624 AUD196624 AKH196624 AAL196624 QP196624 GT196624 XDB131088 WTF131088 WJJ131088 VZN131088 VPR131088 VFV131088 UVZ131088 UMD131088 UCH131088 TSL131088 TIP131088 SYT131088 SOX131088 SFB131088 RVF131088 RLJ131088 RBN131088 QRR131088 QHV131088 PXZ131088 POD131088 PEH131088 OUL131088 OKP131088 OAT131088 NQX131088 NHB131088 MXF131088 MNJ131088 MDN131088 LTR131088 LJV131088 KZZ131088 KQD131088 KGH131088 JWL131088 JMP131088 JCT131088 ISX131088 IJB131088 HZF131088 HPJ131088 HFN131088 GVR131088 GLV131088 GBZ131088 FSD131088 FIH131088 EYL131088 EOP131088 EET131088 DUX131088 DLB131088 DBF131088 CRJ131088 CHN131088 BXR131088 BNV131088 BDZ131088 AUD131088 AKH131088 AAL131088 QP131088 GT131088 XDB65552 WTF65552 WJJ65552 VZN65552 VPR65552 VFV65552 UVZ65552 UMD65552 UCH65552 TSL65552 TIP65552 SYT65552 SOX65552 SFB65552 RVF65552 RLJ65552 RBN65552 QRR65552 QHV65552 PXZ65552 POD65552 PEH65552 OUL65552 OKP65552 OAT65552 NQX65552 NHB65552 MXF65552 MNJ65552 MDN65552 LTR65552 LJV65552 KZZ65552 KQD65552 KGH65552 JWL65552 JMP65552 JCT65552 ISX65552 IJB65552 HZF65552 HPJ65552 HFN65552 GVR65552 GLV65552 GBZ65552 FSD65552 FIH65552 EYL65552 EOP65552 EET65552 DUX65552 DLB65552 DBF65552 CRJ65552 CHN65552 BXR65552 BNV65552 BDZ65552 AUD65552 AKH65552 AAL65552 QP65552 GT65552 XDG983056 WTK983056 WJO983056 VZS983056 VPW983056 VGA983056 UWE983056 UMI983056 UCM983056 TSQ983056 TIU983056 SYY983056 SPC983056 SFG983056 RVK983056 RLO983056 RBS983056 QRW983056 QIA983056 PYE983056 POI983056 PEM983056 OUQ983056 OKU983056 OAY983056 NRC983056 NHG983056 MXK983056 MNO983056 MDS983056 LTW983056 LKA983056 LAE983056 KQI983056 KGM983056 JWQ983056 JMU983056 JCY983056 ITC983056 IJG983056 HZK983056 HPO983056 HFS983056 GVW983056 GMA983056 GCE983056 FSI983056 FIM983056 EYQ983056 EOU983056 EEY983056 DVC983056 DLG983056 DBK983056 CRO983056 CHS983056 BXW983056 BOA983056 BEE983056 AUI983056 AKM983056 AAQ983056 QU983056 GY983056 XDG917520 WTK917520 WJO917520 VZS917520 VPW917520 VGA917520 UWE917520 UMI917520 UCM917520 TSQ917520 TIU917520 SYY917520 SPC917520 SFG917520 RVK917520 RLO917520 RBS917520 QRW917520 QIA917520 PYE917520 POI917520 PEM917520 OUQ917520 OKU917520 OAY917520 NRC917520 NHG917520 MXK917520 MNO917520 MDS917520 LTW917520 LKA917520 LAE917520 KQI917520 KGM917520 JWQ917520 JMU917520 JCY917520 ITC917520 IJG917520 HZK917520 HPO917520 HFS917520 GVW917520 GMA917520 GCE917520 FSI917520 FIM917520 EYQ917520 EOU917520 EEY917520 DVC917520 DLG917520 DBK917520 CRO917520 CHS917520 BXW917520 BOA917520 BEE917520 AUI917520 AKM917520 AAQ917520 QU917520 GY917520 XDG851984 WTK851984 WJO851984 VZS851984 VPW851984 VGA851984 UWE851984 UMI851984 UCM851984 TSQ851984 TIU851984 SYY851984 SPC851984 SFG851984 RVK851984 RLO851984 RBS851984 QRW851984 QIA851984 PYE851984 POI851984 PEM851984 OUQ851984 OKU851984 OAY851984 NRC851984 NHG851984 MXK851984 MNO851984 MDS851984 LTW851984 LKA851984 LAE851984 KQI851984 KGM851984 JWQ851984 JMU851984 JCY851984 ITC851984 IJG851984 HZK851984 HPO851984 HFS851984 GVW851984 GMA851984 GCE851984 FSI851984 FIM851984 EYQ851984 EOU851984 EEY851984 DVC851984 DLG851984 DBK851984 CRO851984 CHS851984 BXW851984 BOA851984 BEE851984 AUI851984 AKM851984 AAQ851984 QU851984 GY851984 XDG786448 WTK786448 WJO786448 VZS786448 VPW786448 VGA786448 UWE786448 UMI786448 UCM786448 TSQ786448 TIU786448 SYY786448 SPC786448 SFG786448 RVK786448 RLO786448 RBS786448 QRW786448 QIA786448 PYE786448 POI786448 PEM786448 OUQ786448 OKU786448 OAY786448 NRC786448 NHG786448 MXK786448 MNO786448 MDS786448 LTW786448 LKA786448 LAE786448 KQI786448 KGM786448 JWQ786448 JMU786448 JCY786448 ITC786448 IJG786448 HZK786448 HPO786448 HFS786448 GVW786448 GMA786448 GCE786448 FSI786448 FIM786448 EYQ786448 EOU786448 EEY786448 DVC786448 DLG786448 DBK786448 CRO786448 CHS786448 BXW786448 BOA786448 BEE786448 AUI786448 AKM786448 AAQ786448 QU786448 GY786448 XDG720912 WTK720912 WJO720912 VZS720912 VPW720912 VGA720912 UWE720912 UMI720912 UCM720912 TSQ720912 TIU720912 SYY720912 SPC720912 SFG720912 RVK720912 RLO720912 RBS720912 QRW720912 QIA720912 PYE720912 POI720912 PEM720912 OUQ720912 OKU720912 OAY720912 NRC720912 NHG720912 MXK720912 MNO720912 MDS720912 LTW720912 LKA720912 LAE720912 KQI720912 KGM720912 JWQ720912 JMU720912 JCY720912 ITC720912 IJG720912 HZK720912 HPO720912 HFS720912 GVW720912 GMA720912 GCE720912 FSI720912 FIM720912 EYQ720912 EOU720912 EEY720912 DVC720912 DLG720912 DBK720912 CRO720912 CHS720912 BXW720912 BOA720912 BEE720912 AUI720912 AKM720912 AAQ720912 QU720912 GY720912 XDG655376 WTK655376 WJO655376 VZS655376 VPW655376 VGA655376 UWE655376 UMI655376 UCM655376 TSQ655376 TIU655376 SYY655376 SPC655376 SFG655376 RVK655376 RLO655376 RBS655376 QRW655376 QIA655376 PYE655376 POI655376 PEM655376 OUQ655376 OKU655376 OAY655376 NRC655376 NHG655376 MXK655376 MNO655376 MDS655376 LTW655376 LKA655376 LAE655376 KQI655376 KGM655376 JWQ655376 JMU655376 JCY655376 ITC655376 IJG655376 HZK655376 HPO655376 HFS655376 GVW655376 GMA655376 GCE655376 FSI655376 FIM655376 EYQ655376 EOU655376 EEY655376 DVC655376 DLG655376 DBK655376 CRO655376 CHS655376 BXW655376 BOA655376 BEE655376 AUI655376 AKM655376 AAQ655376 QU655376 GY655376 XDG589840 WTK589840 WJO589840 VZS589840 VPW589840 VGA589840 UWE589840 UMI589840 UCM589840 TSQ589840 TIU589840 SYY589840 SPC589840 SFG589840 RVK589840 RLO589840 RBS589840 QRW589840 QIA589840 PYE589840 POI589840 PEM589840 OUQ589840 OKU589840 OAY589840 NRC589840 NHG589840 MXK589840 MNO589840 MDS589840 LTW589840 LKA589840 LAE589840 KQI589840 KGM589840 JWQ589840 JMU589840 JCY589840 ITC589840 IJG589840 HZK589840 HPO589840 HFS589840 GVW589840 GMA589840 GCE589840 FSI589840 FIM589840 EYQ589840 EOU589840 EEY589840 DVC589840 DLG589840 DBK589840 CRO589840 CHS589840 BXW589840 BOA589840 BEE589840 AUI589840 AKM589840 AAQ589840 QU589840 GY589840 XDG524304 WTK524304 WJO524304 VZS524304 VPW524304 VGA524304 UWE524304 UMI524304 UCM524304 TSQ524304 TIU524304 SYY524304 SPC524304 SFG524304 RVK524304 RLO524304 RBS524304 QRW524304 QIA524304 PYE524304 POI524304 PEM524304 OUQ524304 OKU524304 OAY524304 NRC524304 NHG524304 MXK524304 MNO524304 MDS524304 LTW524304 LKA524304 LAE524304 KQI524304 KGM524304 JWQ524304 JMU524304 JCY524304 ITC524304 IJG524304 HZK524304 HPO524304 HFS524304 GVW524304 GMA524304 GCE524304 FSI524304 FIM524304 EYQ524304 EOU524304 EEY524304 DVC524304 DLG524304 DBK524304 CRO524304 CHS524304 BXW524304 BOA524304 BEE524304 AUI524304 AKM524304 AAQ524304 QU524304 GY524304 XDG458768 WTK458768 WJO458768 VZS458768 VPW458768 VGA458768 UWE458768 UMI458768 UCM458768 TSQ458768 TIU458768 SYY458768 SPC458768 SFG458768 RVK458768 RLO458768 RBS458768 QRW458768 QIA458768 PYE458768 POI458768 PEM458768 OUQ458768 OKU458768 OAY458768 NRC458768 NHG458768 MXK458768 MNO458768 MDS458768 LTW458768 LKA458768 LAE458768 KQI458768 KGM458768 JWQ458768 JMU458768 JCY458768 ITC458768 IJG458768 HZK458768 HPO458768 HFS458768 GVW458768 GMA458768 GCE458768 FSI458768 FIM458768 EYQ458768 EOU458768 EEY458768 DVC458768 DLG458768 DBK458768 CRO458768 CHS458768 BXW458768 BOA458768 BEE458768 AUI458768 AKM458768 AAQ458768 QU458768 GY458768 XDG393232 WTK393232 WJO393232 VZS393232 VPW393232 VGA393232 UWE393232 UMI393232 UCM393232 TSQ393232 TIU393232 SYY393232 SPC393232 SFG393232 RVK393232 RLO393232 RBS393232 QRW393232 QIA393232 PYE393232 POI393232 PEM393232 OUQ393232 OKU393232 OAY393232 NRC393232 NHG393232 MXK393232 MNO393232 MDS393232 LTW393232 LKA393232 LAE393232 KQI393232 KGM393232 JWQ393232 JMU393232 JCY393232 ITC393232 IJG393232 HZK393232 HPO393232 HFS393232 GVW393232 GMA393232 GCE393232 FSI393232 FIM393232 EYQ393232 EOU393232 EEY393232 DVC393232 DLG393232 DBK393232 CRO393232 CHS393232 BXW393232 BOA393232 BEE393232 AUI393232 AKM393232 AAQ393232 QU393232 GY393232 XDG327696 WTK327696 WJO327696 VZS327696 VPW327696 VGA327696 UWE327696 UMI327696 UCM327696 TSQ327696 TIU327696 SYY327696 SPC327696 SFG327696 RVK327696 RLO327696 RBS327696 QRW327696 QIA327696 PYE327696 POI327696 PEM327696 OUQ327696 OKU327696 OAY327696 NRC327696 NHG327696 MXK327696 MNO327696 MDS327696 LTW327696 LKA327696 LAE327696 KQI327696 KGM327696 JWQ327696 JMU327696 JCY327696 ITC327696 IJG327696 HZK327696 HPO327696 HFS327696 GVW327696 GMA327696 GCE327696 FSI327696 FIM327696 EYQ327696 EOU327696 EEY327696 DVC327696 DLG327696 DBK327696 CRO327696 CHS327696 BXW327696 BOA327696 BEE327696 AUI327696 AKM327696 AAQ327696 QU327696 GY327696 XDG262160 WTK262160 WJO262160 VZS262160 VPW262160 VGA262160 UWE262160 UMI262160 UCM262160 TSQ262160 TIU262160 SYY262160 SPC262160 SFG262160 RVK262160 RLO262160 RBS262160 QRW262160 QIA262160 PYE262160 POI262160 PEM262160 OUQ262160 OKU262160 OAY262160 NRC262160 NHG262160 MXK262160 MNO262160 MDS262160 LTW262160 LKA262160 LAE262160 KQI262160 KGM262160 JWQ262160 JMU262160 JCY262160 ITC262160 IJG262160 HZK262160 HPO262160 HFS262160 GVW262160 GMA262160 GCE262160 FSI262160 FIM262160 EYQ262160 EOU262160 EEY262160 DVC262160 DLG262160 DBK262160 CRO262160 CHS262160 BXW262160 BOA262160 BEE262160 AUI262160 AKM262160 AAQ262160 QU262160 GY262160 XDG196624 WTK196624 WJO196624 VZS196624 VPW196624 VGA196624 UWE196624 UMI196624 UCM196624 TSQ196624 TIU196624 SYY196624 SPC196624 SFG196624 RVK196624 RLO196624 RBS196624 QRW196624 QIA196624 PYE196624 POI196624 PEM196624 OUQ196624 OKU196624 OAY196624 NRC196624 NHG196624 MXK196624 MNO196624 MDS196624 LTW196624 LKA196624 LAE196624 KQI196624 KGM196624 JWQ196624 JMU196624 JCY196624 ITC196624 IJG196624 HZK196624 HPO196624 HFS196624 GVW196624 GMA196624 GCE196624 FSI196624 FIM196624 EYQ196624 EOU196624 EEY196624 DVC196624 DLG196624 DBK196624 CRO196624 CHS196624 BXW196624 BOA196624 BEE196624 AUI196624 AKM196624 AAQ196624 QU196624 GY196624 XDG131088 WTK131088 WJO131088 VZS131088 VPW131088 VGA131088 UWE131088 UMI131088 UCM131088 TSQ131088 TIU131088 SYY131088 SPC131088 SFG131088 RVK131088 RLO131088 RBS131088 QRW131088 QIA131088 PYE131088 POI131088 PEM131088 OUQ131088 OKU131088 OAY131088 NRC131088 NHG131088 MXK131088 MNO131088 MDS131088 LTW131088 LKA131088 LAE131088 KQI131088 KGM131088 JWQ131088 JMU131088 JCY131088 ITC131088 IJG131088 HZK131088 HPO131088 HFS131088 GVW131088 GMA131088 GCE131088 FSI131088 FIM131088 EYQ131088 EOU131088 EEY131088 DVC131088 DLG131088 DBK131088 CRO131088 CHS131088 BXW131088 BOA131088 BEE131088 AUI131088 AKM131088 AAQ131088 QU131088 GY131088 XDG65552 WTK65552 WJO65552 VZS65552 VPW65552 VGA65552 UWE65552 UMI65552 UCM65552 TSQ65552 TIU65552 SYY65552 SPC65552 SFG65552 RVK65552 RLO65552 RBS65552 QRW65552 QIA65552 PYE65552 POI65552 PEM65552 OUQ65552 OKU65552 OAY65552 NRC65552 NHG65552 MXK65552 MNO65552 MDS65552 LTW65552 LKA65552 LAE65552 KQI65552 KGM65552 JWQ65552 JMU65552 JCY65552 ITC65552 IJG65552 HZK65552 HPO65552 HFS65552 GVW65552 GMA65552 GCE65552 FSI65552 FIM65552 EYQ65552 EOU65552 EEY65552 DVC65552 DLG65552 DBK65552 CRO65552 CHS65552 BXW65552 BOA65552 BEE65552 AUI65552 AKM65552 AAQ65552 QU65552 GY65552 XDL983056 WTP983056 WJT983056 VZX983056 VQB983056 VGF983056 UWJ983056 UMN983056 UCR983056 TSV983056 TIZ983056 SZD983056 SPH983056 SFL983056 RVP983056 RLT983056 RBX983056 QSB983056 QIF983056 PYJ983056 PON983056 PER983056 OUV983056 OKZ983056 OBD983056 NRH983056 NHL983056 MXP983056 MNT983056 MDX983056 LUB983056 LKF983056 LAJ983056 KQN983056 KGR983056 JWV983056 JMZ983056 JDD983056 ITH983056 IJL983056 HZP983056 HPT983056 HFX983056 GWB983056 GMF983056 GCJ983056 FSN983056 FIR983056 EYV983056 EOZ983056 EFD983056 DVH983056 DLL983056 DBP983056 CRT983056 CHX983056 BYB983056 BOF983056 BEJ983056 AUN983056 AKR983056 AAV983056 QZ983056 HD983056 XDL917520 WTP917520 WJT917520 VZX917520 VQB917520 VGF917520 UWJ917520 UMN917520 UCR917520 TSV917520 TIZ917520 SZD917520 SPH917520 SFL917520 RVP917520 RLT917520 RBX917520 QSB917520 QIF917520 PYJ917520 PON917520 PER917520 OUV917520 OKZ917520 OBD917520 NRH917520 NHL917520 MXP917520 MNT917520 MDX917520 LUB917520 LKF917520 LAJ917520 KQN917520 KGR917520 JWV917520 JMZ917520 JDD917520 ITH917520 IJL917520 HZP917520 HPT917520 HFX917520 GWB917520 GMF917520 GCJ917520 FSN917520 FIR917520 EYV917520 EOZ917520 EFD917520 DVH917520 DLL917520 DBP917520 CRT917520 CHX917520 BYB917520 BOF917520 BEJ917520 AUN917520 AKR917520 AAV917520 QZ917520 HD917520 XDL851984 WTP851984 WJT851984 VZX851984 VQB851984 VGF851984 UWJ851984 UMN851984 UCR851984 TSV851984 TIZ851984 SZD851984 SPH851984 SFL851984 RVP851984 RLT851984 RBX851984 QSB851984 QIF851984 PYJ851984 PON851984 PER851984 OUV851984 OKZ851984 OBD851984 NRH851984 NHL851984 MXP851984 MNT851984 MDX851984 LUB851984 LKF851984 LAJ851984 KQN851984 KGR851984 JWV851984 JMZ851984 JDD851984 ITH851984 IJL851984 HZP851984 HPT851984 HFX851984 GWB851984 GMF851984 GCJ851984 FSN851984 FIR851984 EYV851984 EOZ851984 EFD851984 DVH851984 DLL851984 DBP851984 CRT851984 CHX851984 BYB851984 BOF851984 BEJ851984 AUN851984 AKR851984 AAV851984 QZ851984 HD851984 XDL786448 WTP786448 WJT786448 VZX786448 VQB786448 VGF786448 UWJ786448 UMN786448 UCR786448 TSV786448 TIZ786448 SZD786448 SPH786448 SFL786448 RVP786448 RLT786448 RBX786448 QSB786448 QIF786448 PYJ786448 PON786448 PER786448 OUV786448 OKZ786448 OBD786448 NRH786448 NHL786448 MXP786448 MNT786448 MDX786448 LUB786448 LKF786448 LAJ786448 KQN786448 KGR786448 JWV786448 JMZ786448 JDD786448 ITH786448 IJL786448 HZP786448 HPT786448 HFX786448 GWB786448 GMF786448 GCJ786448 FSN786448 FIR786448 EYV786448 EOZ786448 EFD786448 DVH786448 DLL786448 DBP786448 CRT786448 CHX786448 BYB786448 BOF786448 BEJ786448 AUN786448 AKR786448 AAV786448 QZ786448 HD786448 XDL720912 WTP720912 WJT720912 VZX720912 VQB720912 VGF720912 UWJ720912 UMN720912 UCR720912 TSV720912 TIZ720912 SZD720912 SPH720912 SFL720912 RVP720912 RLT720912 RBX720912 QSB720912 QIF720912 PYJ720912 PON720912 PER720912 OUV720912 OKZ720912 OBD720912 NRH720912 NHL720912 MXP720912 MNT720912 MDX720912 LUB720912 LKF720912 LAJ720912 KQN720912 KGR720912 JWV720912 JMZ720912 JDD720912 ITH720912 IJL720912 HZP720912 HPT720912 HFX720912 GWB720912 GMF720912 GCJ720912 FSN720912 FIR720912 EYV720912 EOZ720912 EFD720912 DVH720912 DLL720912 DBP720912 CRT720912 CHX720912 BYB720912 BOF720912 BEJ720912 AUN720912 AKR720912 AAV720912 QZ720912 HD720912 XDL655376 WTP655376 WJT655376 VZX655376 VQB655376 VGF655376 UWJ655376 UMN655376 UCR655376 TSV655376 TIZ655376 SZD655376 SPH655376 SFL655376 RVP655376 RLT655376 RBX655376 QSB655376 QIF655376 PYJ655376 PON655376 PER655376 OUV655376 OKZ655376 OBD655376 NRH655376 NHL655376 MXP655376 MNT655376 MDX655376 LUB655376 LKF655376 LAJ655376 KQN655376 KGR655376 JWV655376 JMZ655376 JDD655376 ITH655376 IJL655376 HZP655376 HPT655376 HFX655376 GWB655376 GMF655376 GCJ655376 FSN655376 FIR655376 EYV655376 EOZ655376 EFD655376 DVH655376 DLL655376 DBP655376 CRT655376 CHX655376 BYB655376 BOF655376 BEJ655376 AUN655376 AKR655376 AAV655376 QZ655376 HD655376 XDL589840 WTP589840 WJT589840 VZX589840 VQB589840 VGF589840 UWJ589840 UMN589840 UCR589840 TSV589840 TIZ589840 SZD589840 SPH589840 SFL589840 RVP589840 RLT589840 RBX589840 QSB589840 QIF589840 PYJ589840 PON589840 PER589840 OUV589840 OKZ589840 OBD589840 NRH589840 NHL589840 MXP589840 MNT589840 MDX589840 LUB589840 LKF589840 LAJ589840 KQN589840 KGR589840 JWV589840 JMZ589840 JDD589840 ITH589840 IJL589840 HZP589840 HPT589840 HFX589840 GWB589840 GMF589840 GCJ589840 FSN589840 FIR589840 EYV589840 EOZ589840 EFD589840 DVH589840 DLL589840 DBP589840 CRT589840 CHX589840 BYB589840 BOF589840 BEJ589840 AUN589840 AKR589840 AAV589840 QZ589840 HD589840 XDL524304 WTP524304 WJT524304 VZX524304 VQB524304 VGF524304 UWJ524304 UMN524304 UCR524304 TSV524304 TIZ524304 SZD524304 SPH524304 SFL524304 RVP524304 RLT524304 RBX524304 QSB524304 QIF524304 PYJ524304 PON524304 PER524304 OUV524304 OKZ524304 OBD524304 NRH524304 NHL524304 MXP524304 MNT524304 MDX524304 LUB524304 LKF524304 LAJ524304 KQN524304 KGR524304 JWV524304 JMZ524304 JDD524304 ITH524304 IJL524304 HZP524304 HPT524304 HFX524304 GWB524304 GMF524304 GCJ524304 FSN524304 FIR524304 EYV524304 EOZ524304 EFD524304 DVH524304 DLL524304 DBP524304 CRT524304 CHX524304 BYB524304 BOF524304 BEJ524304 AUN524304 AKR524304 AAV524304 QZ524304 HD524304 XDL458768 WTP458768 WJT458768 VZX458768 VQB458768 VGF458768 UWJ458768 UMN458768 UCR458768 TSV458768 TIZ458768 SZD458768 SPH458768 SFL458768 RVP458768 RLT458768 RBX458768 QSB458768 QIF458768 PYJ458768 PON458768 PER458768 OUV458768 OKZ458768 OBD458768 NRH458768 NHL458768 MXP458768 MNT458768 MDX458768 LUB458768 LKF458768 LAJ458768 KQN458768 KGR458768 JWV458768 JMZ458768 JDD458768 ITH458768 IJL458768 HZP458768 HPT458768 HFX458768 GWB458768 GMF458768 GCJ458768 FSN458768 FIR458768 EYV458768 EOZ458768 EFD458768 DVH458768 DLL458768 DBP458768 CRT458768 CHX458768 BYB458768 BOF458768 BEJ458768 AUN458768 AKR458768 AAV458768 QZ458768 HD458768 XDL393232 WTP393232 WJT393232 VZX393232 VQB393232 VGF393232 UWJ393232 UMN393232 UCR393232 TSV393232 TIZ393232 SZD393232 SPH393232 SFL393232 RVP393232 RLT393232 RBX393232 QSB393232 QIF393232 PYJ393232 PON393232 PER393232 OUV393232 OKZ393232 OBD393232 NRH393232 NHL393232 MXP393232 MNT393232 MDX393232 LUB393232 LKF393232 LAJ393232 KQN393232 KGR393232 JWV393232 JMZ393232 JDD393232 ITH393232 IJL393232 HZP393232 HPT393232 HFX393232 GWB393232 GMF393232 GCJ393232 FSN393232 FIR393232 EYV393232 EOZ393232 EFD393232 DVH393232 DLL393232 DBP393232 CRT393232 CHX393232 BYB393232 BOF393232 BEJ393232 AUN393232 AKR393232 AAV393232 QZ393232 HD393232 XDL327696 WTP327696 WJT327696 VZX327696 VQB327696 VGF327696 UWJ327696 UMN327696 UCR327696 TSV327696 TIZ327696 SZD327696 SPH327696 SFL327696 RVP327696 RLT327696 RBX327696 QSB327696 QIF327696 PYJ327696 PON327696 PER327696 OUV327696 OKZ327696 OBD327696 NRH327696 NHL327696 MXP327696 MNT327696 MDX327696 LUB327696 LKF327696 LAJ327696 KQN327696 KGR327696 JWV327696 JMZ327696 JDD327696 ITH327696 IJL327696 HZP327696 HPT327696 HFX327696 GWB327696 GMF327696 GCJ327696 FSN327696 FIR327696 EYV327696 EOZ327696 EFD327696 DVH327696 DLL327696 DBP327696 CRT327696 CHX327696 BYB327696 BOF327696 BEJ327696 AUN327696 AKR327696 AAV327696 QZ327696 HD327696 XDL262160 WTP262160 WJT262160 VZX262160 VQB262160 VGF262160 UWJ262160 UMN262160 UCR262160 TSV262160 TIZ262160 SZD262160 SPH262160 SFL262160 RVP262160 RLT262160 RBX262160 QSB262160 QIF262160 PYJ262160 PON262160 PER262160 OUV262160 OKZ262160 OBD262160 NRH262160 NHL262160 MXP262160 MNT262160 MDX262160 LUB262160 LKF262160 LAJ262160 KQN262160 KGR262160 JWV262160 JMZ262160 JDD262160 ITH262160 IJL262160 HZP262160 HPT262160 HFX262160 GWB262160 GMF262160 GCJ262160 FSN262160 FIR262160 EYV262160 EOZ262160 EFD262160 DVH262160 DLL262160 DBP262160 CRT262160 CHX262160 BYB262160 BOF262160 BEJ262160 AUN262160 AKR262160 AAV262160 QZ262160 HD262160 XDL196624 WTP196624 WJT196624 VZX196624 VQB196624 VGF196624 UWJ196624 UMN196624 UCR196624 TSV196624 TIZ196624 SZD196624 SPH196624 SFL196624 RVP196624 RLT196624 RBX196624 QSB196624 QIF196624 PYJ196624 PON196624 PER196624 OUV196624 OKZ196624 OBD196624 NRH196624 NHL196624 MXP196624 MNT196624 MDX196624 LUB196624 LKF196624 LAJ196624 KQN196624 KGR196624 JWV196624 JMZ196624 JDD196624 ITH196624 IJL196624 HZP196624 HPT196624 HFX196624 GWB196624 GMF196624 GCJ196624 FSN196624 FIR196624 EYV196624 EOZ196624 EFD196624 DVH196624 DLL196624 DBP196624 CRT196624 CHX196624 BYB196624 BOF196624 BEJ196624 AUN196624 AKR196624 AAV196624 QZ196624 HD196624 XDL131088 WTP131088 WJT131088 VZX131088 VQB131088 VGF131088 UWJ131088 UMN131088 UCR131088 TSV131088 TIZ131088 SZD131088 SPH131088 SFL131088 RVP131088 RLT131088 RBX131088 QSB131088 QIF131088 PYJ131088 PON131088 PER131088 OUV131088 OKZ131088 OBD131088 NRH131088 NHL131088 MXP131088 MNT131088 MDX131088 LUB131088 LKF131088 LAJ131088 KQN131088 KGR131088 JWV131088 JMZ131088 JDD131088 ITH131088 IJL131088 HZP131088 HPT131088 HFX131088 GWB131088 GMF131088 GCJ131088 FSN131088 FIR131088 EYV131088 EOZ131088 EFD131088 DVH131088 DLL131088 DBP131088 CRT131088 CHX131088 BYB131088 BOF131088 BEJ131088 AUN131088 AKR131088 AAV131088 QZ131088 HD131088 XDL65552 WTP65552 WJT65552 VZX65552 VQB65552 VGF65552 UWJ65552 UMN65552 UCR65552 TSV65552 TIZ65552 SZD65552 SPH65552 SFL65552 RVP65552 RLT65552 RBX65552 QSB65552 QIF65552 PYJ65552 PON65552 PER65552 OUV65552 OKZ65552 OBD65552 NRH65552 NHL65552 MXP65552 MNT65552 MDX65552 LUB65552 LKF65552 LAJ65552 KQN65552 KGR65552 JWV65552 JMZ65552 JDD65552 ITH65552 IJL65552 HZP65552 HPT65552 HFX65552 GWB65552 GMF65552 GCJ65552 FSN65552 FIR65552 EYV65552 EOZ65552 EFD65552 DVH65552 DLL65552 DBP65552 CRT65552 CHX65552 BYB65552 BOF65552 BEJ65552 AUN65552 AKR65552 AAV65552 QZ65552 HD65552 XDQ983056 WTU983056 WJY983056 WAC983056 VQG983056 VGK983056 UWO983056 UMS983056 UCW983056 TTA983056 TJE983056 SZI983056 SPM983056 SFQ983056 RVU983056 RLY983056 RCC983056 QSG983056 QIK983056 PYO983056 POS983056 PEW983056 OVA983056 OLE983056 OBI983056 NRM983056 NHQ983056 MXU983056 MNY983056 MEC983056 LUG983056 LKK983056 LAO983056 KQS983056 KGW983056 JXA983056 JNE983056 JDI983056 ITM983056 IJQ983056 HZU983056 HPY983056 HGC983056 GWG983056 GMK983056 GCO983056 FSS983056 FIW983056 EZA983056 EPE983056 EFI983056 DVM983056 DLQ983056 DBU983056 CRY983056 CIC983056 BYG983056 BOK983056 BEO983056 AUS983056 AKW983056 ABA983056 RE983056 HI983056 XDQ917520 WTU917520 WJY917520 WAC917520 VQG917520 VGK917520 UWO917520 UMS917520 UCW917520 TTA917520 TJE917520 SZI917520 SPM917520 SFQ917520 RVU917520 RLY917520 RCC917520 QSG917520 QIK917520 PYO917520 POS917520 PEW917520 OVA917520 OLE917520 OBI917520 NRM917520 NHQ917520 MXU917520 MNY917520 MEC917520 LUG917520 LKK917520 LAO917520 KQS917520 KGW917520 JXA917520 JNE917520 JDI917520 ITM917520 IJQ917520 HZU917520 HPY917520 HGC917520 GWG917520 GMK917520 GCO917520 FSS917520 FIW917520 EZA917520 EPE917520 EFI917520 DVM917520 DLQ917520 DBU917520 CRY917520 CIC917520 BYG917520 BOK917520 BEO917520 AUS917520 AKW917520 ABA917520 RE917520 HI917520 XDQ851984 WTU851984 WJY851984 WAC851984 VQG851984 VGK851984 UWO851984 UMS851984 UCW851984 TTA851984 TJE851984 SZI851984 SPM851984 SFQ851984 RVU851984 RLY851984 RCC851984 QSG851984 QIK851984 PYO851984 POS851984 PEW851984 OVA851984 OLE851984 OBI851984 NRM851984 NHQ851984 MXU851984 MNY851984 MEC851984 LUG851984 LKK851984 LAO851984 KQS851984 KGW851984 JXA851984 JNE851984 JDI851984 ITM851984 IJQ851984 HZU851984 HPY851984 HGC851984 GWG851984 GMK851984 GCO851984 FSS851984 FIW851984 EZA851984 EPE851984 EFI851984 DVM851984 DLQ851984 DBU851984 CRY851984 CIC851984 BYG851984 BOK851984 BEO851984 AUS851984 AKW851984 ABA851984 RE851984 HI851984 XDQ786448 WTU786448 WJY786448 WAC786448 VQG786448 VGK786448 UWO786448 UMS786448 UCW786448 TTA786448 TJE786448 SZI786448 SPM786448 SFQ786448 RVU786448 RLY786448 RCC786448 QSG786448 QIK786448 PYO786448 POS786448 PEW786448 OVA786448 OLE786448 OBI786448 NRM786448 NHQ786448 MXU786448 MNY786448 MEC786448 LUG786448 LKK786448 LAO786448 KQS786448 KGW786448 JXA786448 JNE786448 JDI786448 ITM786448 IJQ786448 HZU786448 HPY786448 HGC786448 GWG786448 GMK786448 GCO786448 FSS786448 FIW786448 EZA786448 EPE786448 EFI786448 DVM786448 DLQ786448 DBU786448 CRY786448 CIC786448 BYG786448 BOK786448 BEO786448 AUS786448 AKW786448 ABA786448 RE786448 HI786448 XDQ720912 WTU720912 WJY720912 WAC720912 VQG720912 VGK720912 UWO720912 UMS720912 UCW720912 TTA720912 TJE720912 SZI720912 SPM720912 SFQ720912 RVU720912 RLY720912 RCC720912 QSG720912 QIK720912 PYO720912 POS720912 PEW720912 OVA720912 OLE720912 OBI720912 NRM720912 NHQ720912 MXU720912 MNY720912 MEC720912 LUG720912 LKK720912 LAO720912 KQS720912 KGW720912 JXA720912 JNE720912 JDI720912 ITM720912 IJQ720912 HZU720912 HPY720912 HGC720912 GWG720912 GMK720912 GCO720912 FSS720912 FIW720912 EZA720912 EPE720912 EFI720912 DVM720912 DLQ720912 DBU720912 CRY720912 CIC720912 BYG720912 BOK720912 BEO720912 AUS720912 AKW720912 ABA720912 RE720912 HI720912 XDQ655376 WTU655376 WJY655376 WAC655376 VQG655376 VGK655376 UWO655376 UMS655376 UCW655376 TTA655376 TJE655376 SZI655376 SPM655376 SFQ655376 RVU655376 RLY655376 RCC655376 QSG655376 QIK655376 PYO655376 POS655376 PEW655376 OVA655376 OLE655376 OBI655376 NRM655376 NHQ655376 MXU655376 MNY655376 MEC655376 LUG655376 LKK655376 LAO655376 KQS655376 KGW655376 JXA655376 JNE655376 JDI655376 ITM655376 IJQ655376 HZU655376 HPY655376 HGC655376 GWG655376 GMK655376 GCO655376 FSS655376 FIW655376 EZA655376 EPE655376 EFI655376 DVM655376 DLQ655376 DBU655376 CRY655376 CIC655376 BYG655376 BOK655376 BEO655376 AUS655376 AKW655376 ABA655376 RE655376 HI655376 XDQ589840 WTU589840 WJY589840 WAC589840 VQG589840 VGK589840 UWO589840 UMS589840 UCW589840 TTA589840 TJE589840 SZI589840 SPM589840 SFQ589840 RVU589840 RLY589840 RCC589840 QSG589840 QIK589840 PYO589840 POS589840 PEW589840 OVA589840 OLE589840 OBI589840 NRM589840 NHQ589840 MXU589840 MNY589840 MEC589840 LUG589840 LKK589840 LAO589840 KQS589840 KGW589840 JXA589840 JNE589840 JDI589840 ITM589840 IJQ589840 HZU589840 HPY589840 HGC589840 GWG589840 GMK589840 GCO589840 FSS589840 FIW589840 EZA589840 EPE589840 EFI589840 DVM589840 DLQ589840 DBU589840 CRY589840 CIC589840 BYG589840 BOK589840 BEO589840 AUS589840 AKW589840 ABA589840 RE589840 HI589840 XDQ524304 WTU524304 WJY524304 WAC524304 VQG524304 VGK524304 UWO524304 UMS524304 UCW524304 TTA524304 TJE524304 SZI524304 SPM524304 SFQ524304 RVU524304 RLY524304 RCC524304 QSG524304 QIK524304 PYO524304 POS524304 PEW524304 OVA524304 OLE524304 OBI524304 NRM524304 NHQ524304 MXU524304 MNY524304 MEC524304 LUG524304 LKK524304 LAO524304 KQS524304 KGW524304 JXA524304 JNE524304 JDI524304 ITM524304 IJQ524304 HZU524304 HPY524304 HGC524304 GWG524304 GMK524304 GCO524304 FSS524304 FIW524304 EZA524304 EPE524304 EFI524304 DVM524304 DLQ524304 DBU524304 CRY524304 CIC524304 BYG524304 BOK524304 BEO524304 AUS524304 AKW524304 ABA524304 RE524304 HI524304 XDQ458768 WTU458768 WJY458768 WAC458768 VQG458768 VGK458768 UWO458768 UMS458768 UCW458768 TTA458768 TJE458768 SZI458768 SPM458768 SFQ458768 RVU458768 RLY458768 RCC458768 QSG458768 QIK458768 PYO458768 POS458768 PEW458768 OVA458768 OLE458768 OBI458768 NRM458768 NHQ458768 MXU458768 MNY458768 MEC458768 LUG458768 LKK458768 LAO458768 KQS458768 KGW458768 JXA458768 JNE458768 JDI458768 ITM458768 IJQ458768 HZU458768 HPY458768 HGC458768 GWG458768 GMK458768 GCO458768 FSS458768 FIW458768 EZA458768 EPE458768 EFI458768 DVM458768 DLQ458768 DBU458768 CRY458768 CIC458768 BYG458768 BOK458768 BEO458768 AUS458768 AKW458768 ABA458768 RE458768 HI458768 XDQ393232 WTU393232 WJY393232 WAC393232 VQG393232 VGK393232 UWO393232 UMS393232 UCW393232 TTA393232 TJE393232 SZI393232 SPM393232 SFQ393232 RVU393232 RLY393232 RCC393232 QSG393232 QIK393232 PYO393232 POS393232 PEW393232 OVA393232 OLE393232 OBI393232 NRM393232 NHQ393232 MXU393232 MNY393232 MEC393232 LUG393232 LKK393232 LAO393232 KQS393232 KGW393232 JXA393232 JNE393232 JDI393232 ITM393232 IJQ393232 HZU393232 HPY393232 HGC393232 GWG393232 GMK393232 GCO393232 FSS393232 FIW393232 EZA393232 EPE393232 EFI393232 DVM393232 DLQ393232 DBU393232 CRY393232 CIC393232 BYG393232 BOK393232 BEO393232 AUS393232 AKW393232 ABA393232 RE393232 HI393232 XDQ327696 WTU327696 WJY327696 WAC327696 VQG327696 VGK327696 UWO327696 UMS327696 UCW327696 TTA327696 TJE327696 SZI327696 SPM327696 SFQ327696 RVU327696 RLY327696 RCC327696 QSG327696 QIK327696 PYO327696 POS327696 PEW327696 OVA327696 OLE327696 OBI327696 NRM327696 NHQ327696 MXU327696 MNY327696 MEC327696 LUG327696 LKK327696 LAO327696 KQS327696 KGW327696 JXA327696 JNE327696 JDI327696 ITM327696 IJQ327696 HZU327696 HPY327696 HGC327696 GWG327696 GMK327696 GCO327696 FSS327696 FIW327696 EZA327696 EPE327696 EFI327696 DVM327696 DLQ327696 DBU327696 CRY327696 CIC327696 BYG327696 BOK327696 BEO327696 AUS327696 AKW327696 ABA327696 RE327696 HI327696 XDQ262160 WTU262160 WJY262160 WAC262160 VQG262160 VGK262160 UWO262160 UMS262160 UCW262160 TTA262160 TJE262160 SZI262160 SPM262160 SFQ262160 RVU262160 RLY262160 RCC262160 QSG262160 QIK262160 PYO262160 POS262160 PEW262160 OVA262160 OLE262160 OBI262160 NRM262160 NHQ262160 MXU262160 MNY262160 MEC262160 LUG262160 LKK262160 LAO262160 KQS262160 KGW262160 JXA262160 JNE262160 JDI262160 ITM262160 IJQ262160 HZU262160 HPY262160 HGC262160 GWG262160 GMK262160 GCO262160 FSS262160 FIW262160 EZA262160 EPE262160 EFI262160 DVM262160 DLQ262160 DBU262160 CRY262160 CIC262160 BYG262160 BOK262160 BEO262160 AUS262160 AKW262160 ABA262160 RE262160 HI262160 XDQ196624 WTU196624 WJY196624 WAC196624 VQG196624 VGK196624 UWO196624 UMS196624 UCW196624 TTA196624 TJE196624 SZI196624 SPM196624 SFQ196624 RVU196624 RLY196624 RCC196624 QSG196624 QIK196624 PYO196624 POS196624 PEW196624 OVA196624 OLE196624 OBI196624 NRM196624 NHQ196624 MXU196624 MNY196624 MEC196624 LUG196624 LKK196624 LAO196624 KQS196624 KGW196624 JXA196624 JNE196624 JDI196624 ITM196624 IJQ196624 HZU196624 HPY196624 HGC196624 GWG196624 GMK196624 GCO196624 FSS196624 FIW196624 EZA196624 EPE196624 EFI196624 DVM196624 DLQ196624 DBU196624 CRY196624 CIC196624 BYG196624 BOK196624 BEO196624 AUS196624 AKW196624 ABA196624 RE196624 HI196624 XDQ131088 WTU131088 WJY131088 WAC131088 VQG131088 VGK131088 UWO131088 UMS131088 UCW131088 TTA131088 TJE131088 SZI131088 SPM131088 SFQ131088 RVU131088 RLY131088 RCC131088 QSG131088 QIK131088 PYO131088 POS131088 PEW131088 OVA131088 OLE131088 OBI131088 NRM131088 NHQ131088 MXU131088 MNY131088 MEC131088 LUG131088 LKK131088 LAO131088 KQS131088 KGW131088 JXA131088 JNE131088 JDI131088 ITM131088 IJQ131088 HZU131088 HPY131088 HGC131088 GWG131088 GMK131088 GCO131088 FSS131088 FIW131088 EZA131088 EPE131088 EFI131088 DVM131088 DLQ131088 DBU131088 CRY131088 CIC131088 BYG131088 BOK131088 BEO131088 AUS131088 AKW131088 ABA131088 RE131088 HI131088 XDQ65552 WTU65552 WJY65552 WAC65552 VQG65552 VGK65552 UWO65552 UMS65552 UCW65552 TTA65552 TJE65552 SZI65552 SPM65552 SFQ65552 RVU65552 RLY65552 RCC65552 QSG65552 QIK65552 PYO65552 POS65552 PEW65552 OVA65552 OLE65552 OBI65552 NRM65552 NHQ65552 MXU65552 MNY65552 MEC65552 LUG65552 LKK65552 LAO65552 KQS65552 KGW65552 JXA65552 JNE65552 JDI65552 ITM65552 IJQ65552 HZU65552 HPY65552 HGC65552 GWG65552 GMK65552 GCO65552 FSS65552 FIW65552 EZA65552 EPE65552 EFI65552 DVM65552 DLQ65552 DBU65552 CRY65552 CIC65552 BYG65552 BOK65552 BEO65552 AUS65552 AKW65552 ABA65552 RE65552 HI65552 XDV983056 WTZ983056 WKD983056 WAH983056 VQL983056 VGP983056 UWT983056 UMX983056 UDB983056 TTF983056 TJJ983056 SZN983056 SPR983056 SFV983056 RVZ983056 RMD983056 RCH983056 QSL983056 QIP983056 PYT983056 POX983056 PFB983056 OVF983056 OLJ983056 OBN983056 NRR983056 NHV983056 MXZ983056 MOD983056 MEH983056 LUL983056 LKP983056 LAT983056 KQX983056 KHB983056 JXF983056 JNJ983056 JDN983056 ITR983056 IJV983056 HZZ983056 HQD983056 HGH983056 GWL983056 GMP983056 GCT983056 FSX983056 FJB983056 EZF983056 EPJ983056 EFN983056 DVR983056 DLV983056 DBZ983056 CSD983056 CIH983056 BYL983056 BOP983056 BET983056 AUX983056 ALB983056 ABF983056 RJ983056 HN983056 XDV917520 WTZ917520 WKD917520 WAH917520 VQL917520 VGP917520 UWT917520 UMX917520 UDB917520 TTF917520 TJJ917520 SZN917520 SPR917520 SFV917520 RVZ917520 RMD917520 RCH917520 QSL917520 QIP917520 PYT917520 POX917520 PFB917520 OVF917520 OLJ917520 OBN917520 NRR917520 NHV917520 MXZ917520 MOD917520 MEH917520 LUL917520 LKP917520 LAT917520 KQX917520 KHB917520 JXF917520 JNJ917520 JDN917520 ITR917520 IJV917520 HZZ917520 HQD917520 HGH917520 GWL917520 GMP917520 GCT917520 FSX917520 FJB917520 EZF917520 EPJ917520 EFN917520 DVR917520 DLV917520 DBZ917520 CSD917520 CIH917520 BYL917520 BOP917520 BET917520 AUX917520 ALB917520 ABF917520 RJ917520 HN917520 XDV851984 WTZ851984 WKD851984 WAH851984 VQL851984 VGP851984 UWT851984 UMX851984 UDB851984 TTF851984 TJJ851984 SZN851984 SPR851984 SFV851984 RVZ851984 RMD851984 RCH851984 QSL851984 QIP851984 PYT851984 POX851984 PFB851984 OVF851984 OLJ851984 OBN851984 NRR851984 NHV851984 MXZ851984 MOD851984 MEH851984 LUL851984 LKP851984 LAT851984 KQX851984 KHB851984 JXF851984 JNJ851984 JDN851984 ITR851984 IJV851984 HZZ851984 HQD851984 HGH851984 GWL851984 GMP851984 GCT851984 FSX851984 FJB851984 EZF851984 EPJ851984 EFN851984 DVR851984 DLV851984 DBZ851984 CSD851984 CIH851984 BYL851984 BOP851984 BET851984 AUX851984 ALB851984 ABF851984 RJ851984 HN851984 XDV786448 WTZ786448 WKD786448 WAH786448 VQL786448 VGP786448 UWT786448 UMX786448 UDB786448 TTF786448 TJJ786448 SZN786448 SPR786448 SFV786448 RVZ786448 RMD786448 RCH786448 QSL786448 QIP786448 PYT786448 POX786448 PFB786448 OVF786448 OLJ786448 OBN786448 NRR786448 NHV786448 MXZ786448 MOD786448 MEH786448 LUL786448 LKP786448 LAT786448 KQX786448 KHB786448 JXF786448 JNJ786448 JDN786448 ITR786448 IJV786448 HZZ786448 HQD786448 HGH786448 GWL786448 GMP786448 GCT786448 FSX786448 FJB786448 EZF786448 EPJ786448 EFN786448 DVR786448 DLV786448 DBZ786448 CSD786448 CIH786448 BYL786448 BOP786448 BET786448 AUX786448 ALB786448 ABF786448 RJ786448 HN786448 XDV720912 WTZ720912 WKD720912 WAH720912 VQL720912 VGP720912 UWT720912 UMX720912 UDB720912 TTF720912 TJJ720912 SZN720912 SPR720912 SFV720912 RVZ720912 RMD720912 RCH720912 QSL720912 QIP720912 PYT720912 POX720912 PFB720912 OVF720912 OLJ720912 OBN720912 NRR720912 NHV720912 MXZ720912 MOD720912 MEH720912 LUL720912 LKP720912 LAT720912 KQX720912 KHB720912 JXF720912 JNJ720912 JDN720912 ITR720912 IJV720912 HZZ720912 HQD720912 HGH720912 GWL720912 GMP720912 GCT720912 FSX720912 FJB720912 EZF720912 EPJ720912 EFN720912 DVR720912 DLV720912 DBZ720912 CSD720912 CIH720912 BYL720912 BOP720912 BET720912 AUX720912 ALB720912 ABF720912 RJ720912 HN720912 XDV655376 WTZ655376 WKD655376 WAH655376 VQL655376 VGP655376 UWT655376 UMX655376 UDB655376 TTF655376 TJJ655376 SZN655376 SPR655376 SFV655376 RVZ655376 RMD655376 RCH655376 QSL655376 QIP655376 PYT655376 POX655376 PFB655376 OVF655376 OLJ655376 OBN655376 NRR655376 NHV655376 MXZ655376 MOD655376 MEH655376 LUL655376 LKP655376 LAT655376 KQX655376 KHB655376 JXF655376 JNJ655376 JDN655376 ITR655376 IJV655376 HZZ655376 HQD655376 HGH655376 GWL655376 GMP655376 GCT655376 FSX655376 FJB655376 EZF655376 EPJ655376 EFN655376 DVR655376 DLV655376 DBZ655376 CSD655376 CIH655376 BYL655376 BOP655376 BET655376 AUX655376 ALB655376 ABF655376 RJ655376 HN655376 XDV589840 WTZ589840 WKD589840 WAH589840 VQL589840 VGP589840 UWT589840 UMX589840 UDB589840 TTF589840 TJJ589840 SZN589840 SPR589840 SFV589840 RVZ589840 RMD589840 RCH589840 QSL589840 QIP589840 PYT589840 POX589840 PFB589840 OVF589840 OLJ589840 OBN589840 NRR589840 NHV589840 MXZ589840 MOD589840 MEH589840 LUL589840 LKP589840 LAT589840 KQX589840 KHB589840 JXF589840 JNJ589840 JDN589840 ITR589840 IJV589840 HZZ589840 HQD589840 HGH589840 GWL589840 GMP589840 GCT589840 FSX589840 FJB589840 EZF589840 EPJ589840 EFN589840 DVR589840 DLV589840 DBZ589840 CSD589840 CIH589840 BYL589840 BOP589840 BET589840 AUX589840 ALB589840 ABF589840 RJ589840 HN589840 XDV524304 WTZ524304 WKD524304 WAH524304 VQL524304 VGP524304 UWT524304 UMX524304 UDB524304 TTF524304 TJJ524304 SZN524304 SPR524304 SFV524304 RVZ524304 RMD524304 RCH524304 QSL524304 QIP524304 PYT524304 POX524304 PFB524304 OVF524304 OLJ524304 OBN524304 NRR524304 NHV524304 MXZ524304 MOD524304 MEH524304 LUL524304 LKP524304 LAT524304 KQX524304 KHB524304 JXF524304 JNJ524304 JDN524304 ITR524304 IJV524304 HZZ524304 HQD524304 HGH524304 GWL524304 GMP524304 GCT524304 FSX524304 FJB524304 EZF524304 EPJ524304 EFN524304 DVR524304 DLV524304 DBZ524304 CSD524304 CIH524304 BYL524304 BOP524304 BET524304 AUX524304 ALB524304 ABF524304 RJ524304 HN524304 XDV458768 WTZ458768 WKD458768 WAH458768 VQL458768 VGP458768 UWT458768 UMX458768 UDB458768 TTF458768 TJJ458768 SZN458768 SPR458768 SFV458768 RVZ458768 RMD458768 RCH458768 QSL458768 QIP458768 PYT458768 POX458768 PFB458768 OVF458768 OLJ458768 OBN458768 NRR458768 NHV458768 MXZ458768 MOD458768 MEH458768 LUL458768 LKP458768 LAT458768 KQX458768 KHB458768 JXF458768 JNJ458768 JDN458768 ITR458768 IJV458768 HZZ458768 HQD458768 HGH458768 GWL458768 GMP458768 GCT458768 FSX458768 FJB458768 EZF458768 EPJ458768 EFN458768 DVR458768 DLV458768 DBZ458768 CSD458768 CIH458768 BYL458768 BOP458768 BET458768 AUX458768 ALB458768 ABF458768 RJ458768 HN458768 XDV393232 WTZ393232 WKD393232 WAH393232 VQL393232 VGP393232 UWT393232 UMX393232 UDB393232 TTF393232 TJJ393232 SZN393232 SPR393232 SFV393232 RVZ393232 RMD393232 RCH393232 QSL393232 QIP393232 PYT393232 POX393232 PFB393232 OVF393232 OLJ393232 OBN393232 NRR393232 NHV393232 MXZ393232 MOD393232 MEH393232 LUL393232 LKP393232 LAT393232 KQX393232 KHB393232 JXF393232 JNJ393232 JDN393232 ITR393232 IJV393232 HZZ393232 HQD393232 HGH393232 GWL393232 GMP393232 GCT393232 FSX393232 FJB393232 EZF393232 EPJ393232 EFN393232 DVR393232 DLV393232 DBZ393232 CSD393232 CIH393232 BYL393232 BOP393232 BET393232 AUX393232 ALB393232 ABF393232 RJ393232 HN393232 XDV327696 WTZ327696 WKD327696 WAH327696 VQL327696 VGP327696 UWT327696 UMX327696 UDB327696 TTF327696 TJJ327696 SZN327696 SPR327696 SFV327696 RVZ327696 RMD327696 RCH327696 QSL327696 QIP327696 PYT327696 POX327696 PFB327696 OVF327696 OLJ327696 OBN327696 NRR327696 NHV327696 MXZ327696 MOD327696 MEH327696 LUL327696 LKP327696 LAT327696 KQX327696 KHB327696 JXF327696 JNJ327696 JDN327696 ITR327696 IJV327696 HZZ327696 HQD327696 HGH327696 GWL327696 GMP327696 GCT327696 FSX327696 FJB327696 EZF327696 EPJ327696 EFN327696 DVR327696 DLV327696 DBZ327696 CSD327696 CIH327696 BYL327696 BOP327696 BET327696 AUX327696 ALB327696 ABF327696 RJ327696 HN327696 XDV262160 WTZ262160 WKD262160 WAH262160 VQL262160 VGP262160 UWT262160 UMX262160 UDB262160 TTF262160 TJJ262160 SZN262160 SPR262160 SFV262160 RVZ262160 RMD262160 RCH262160 QSL262160 QIP262160 PYT262160 POX262160 PFB262160 OVF262160 OLJ262160 OBN262160 NRR262160 NHV262160 MXZ262160 MOD262160 MEH262160 LUL262160 LKP262160 LAT262160 KQX262160 KHB262160 JXF262160 JNJ262160 JDN262160 ITR262160 IJV262160 HZZ262160 HQD262160 HGH262160 GWL262160 GMP262160 GCT262160 FSX262160 FJB262160 EZF262160 EPJ262160 EFN262160 DVR262160 DLV262160 DBZ262160 CSD262160 CIH262160 BYL262160 BOP262160 BET262160 AUX262160 ALB262160 ABF262160 RJ262160 HN262160 XDV196624 WTZ196624 WKD196624 WAH196624 VQL196624 VGP196624 UWT196624 UMX196624 UDB196624 TTF196624 TJJ196624 SZN196624 SPR196624 SFV196624 RVZ196624 RMD196624 RCH196624 QSL196624 QIP196624 PYT196624 POX196624 PFB196624 OVF196624 OLJ196624 OBN196624 NRR196624 NHV196624 MXZ196624 MOD196624 MEH196624 LUL196624 LKP196624 LAT196624 KQX196624 KHB196624 JXF196624 JNJ196624 JDN196624 ITR196624 IJV196624 HZZ196624 HQD196624 HGH196624 GWL196624 GMP196624 GCT196624 FSX196624 FJB196624 EZF196624 EPJ196624 EFN196624 DVR196624 DLV196624 DBZ196624 CSD196624 CIH196624 BYL196624 BOP196624 BET196624 AUX196624 ALB196624 ABF196624 RJ196624 HN196624 XDV131088 WTZ131088 WKD131088 WAH131088 VQL131088 VGP131088 UWT131088 UMX131088 UDB131088 TTF131088 TJJ131088 SZN131088 SPR131088 SFV131088 RVZ131088 RMD131088 RCH131088 QSL131088 QIP131088 PYT131088 POX131088 PFB131088 OVF131088 OLJ131088 OBN131088 NRR131088 NHV131088 MXZ131088 MOD131088 MEH131088 LUL131088 LKP131088 LAT131088 KQX131088 KHB131088 JXF131088 JNJ131088 JDN131088 ITR131088 IJV131088 HZZ131088 HQD131088 HGH131088 GWL131088 GMP131088 GCT131088 FSX131088 FJB131088 EZF131088 EPJ131088 EFN131088 DVR131088 DLV131088 DBZ131088 CSD131088 CIH131088 BYL131088 BOP131088 BET131088 AUX131088 ALB131088 ABF131088 RJ131088 HN131088 XDV65552 WTZ65552 WKD65552 WAH65552 VQL65552 VGP65552 UWT65552 UMX65552 UDB65552 TTF65552 TJJ65552 SZN65552 SPR65552 SFV65552 RVZ65552 RMD65552 RCH65552 QSL65552 QIP65552 PYT65552 POX65552 PFB65552 OVF65552 OLJ65552 OBN65552 NRR65552 NHV65552 MXZ65552 MOD65552 MEH65552 LUL65552 LKP65552 LAT65552 KQX65552 KHB65552 JXF65552 JNJ65552 JDN65552 ITR65552 IJV65552 HZZ65552 HQD65552 HGH65552 GWL65552 GMP65552 GCT65552 FSX65552 FJB65552 EZF65552 EPJ65552 EFN65552 DVR65552 DLV65552 DBZ65552 CSD65552 CIH65552 BYL65552 BOP65552 BET65552 AUX65552 ALB65552 ABF65552 RJ65552 HN65552 XEA983056 WUE983056 WKI983056 WAM983056 VQQ983056 VGU983056 UWY983056 UNC983056 UDG983056 TTK983056 TJO983056 SZS983056 SPW983056 SGA983056 RWE983056 RMI983056 RCM983056 QSQ983056 QIU983056 PYY983056 PPC983056 PFG983056 OVK983056 OLO983056 OBS983056 NRW983056 NIA983056 MYE983056 MOI983056 MEM983056 LUQ983056 LKU983056 LAY983056 KRC983056 KHG983056 JXK983056 JNO983056 JDS983056 ITW983056 IKA983056 IAE983056 HQI983056 HGM983056 GWQ983056 GMU983056 GCY983056 FTC983056 FJG983056 EZK983056 EPO983056 EFS983056 DVW983056 DMA983056 DCE983056 CSI983056 CIM983056 BYQ983056 BOU983056 BEY983056 AVC983056 ALG983056 ABK983056 RO983056 HS983056 XEA917520 WUE917520 WKI917520 WAM917520 VQQ917520 VGU917520 UWY917520 UNC917520 UDG917520 TTK917520 TJO917520 SZS917520 SPW917520 SGA917520 RWE917520 RMI917520 RCM917520 QSQ917520 QIU917520 PYY917520 PPC917520 PFG917520 OVK917520 OLO917520 OBS917520 NRW917520 NIA917520 MYE917520 MOI917520 MEM917520 LUQ917520 LKU917520 LAY917520 KRC917520 KHG917520 JXK917520 JNO917520 JDS917520 ITW917520 IKA917520 IAE917520 HQI917520 HGM917520 GWQ917520 GMU917520 GCY917520 FTC917520 FJG917520 EZK917520 EPO917520 EFS917520 DVW917520 DMA917520 DCE917520 CSI917520 CIM917520 BYQ917520 BOU917520 BEY917520 AVC917520 ALG917520 ABK917520 RO917520 HS917520 XEA851984 WUE851984 WKI851984 WAM851984 VQQ851984 VGU851984 UWY851984 UNC851984 UDG851984 TTK851984 TJO851984 SZS851984 SPW851984 SGA851984 RWE851984 RMI851984 RCM851984 QSQ851984 QIU851984 PYY851984 PPC851984 PFG851984 OVK851984 OLO851984 OBS851984 NRW851984 NIA851984 MYE851984 MOI851984 MEM851984 LUQ851984 LKU851984 LAY851984 KRC851984 KHG851984 JXK851984 JNO851984 JDS851984 ITW851984 IKA851984 IAE851984 HQI851984 HGM851984 GWQ851984 GMU851984 GCY851984 FTC851984 FJG851984 EZK851984 EPO851984 EFS851984 DVW851984 DMA851984 DCE851984 CSI851984 CIM851984 BYQ851984 BOU851984 BEY851984 AVC851984 ALG851984 ABK851984 RO851984 HS851984 XEA786448 WUE786448 WKI786448 WAM786448 VQQ786448 VGU786448 UWY786448 UNC786448 UDG786448 TTK786448 TJO786448 SZS786448 SPW786448 SGA786448 RWE786448 RMI786448 RCM786448 QSQ786448 QIU786448 PYY786448 PPC786448 PFG786448 OVK786448 OLO786448 OBS786448 NRW786448 NIA786448 MYE786448 MOI786448 MEM786448 LUQ786448 LKU786448 LAY786448 KRC786448 KHG786448 JXK786448 JNO786448 JDS786448 ITW786448 IKA786448 IAE786448 HQI786448 HGM786448 GWQ786448 GMU786448 GCY786448 FTC786448 FJG786448 EZK786448 EPO786448 EFS786448 DVW786448 DMA786448 DCE786448 CSI786448 CIM786448 BYQ786448 BOU786448 BEY786448 AVC786448 ALG786448 ABK786448 RO786448 HS786448 XEA720912 WUE720912 WKI720912 WAM720912 VQQ720912 VGU720912 UWY720912 UNC720912 UDG720912 TTK720912 TJO720912 SZS720912 SPW720912 SGA720912 RWE720912 RMI720912 RCM720912 QSQ720912 QIU720912 PYY720912 PPC720912 PFG720912 OVK720912 OLO720912 OBS720912 NRW720912 NIA720912 MYE720912 MOI720912 MEM720912 LUQ720912 LKU720912 LAY720912 KRC720912 KHG720912 JXK720912 JNO720912 JDS720912 ITW720912 IKA720912 IAE720912 HQI720912 HGM720912 GWQ720912 GMU720912 GCY720912 FTC720912 FJG720912 EZK720912 EPO720912 EFS720912 DVW720912 DMA720912 DCE720912 CSI720912 CIM720912 BYQ720912 BOU720912 BEY720912 AVC720912 ALG720912 ABK720912 RO720912 HS720912 XEA655376 WUE655376 WKI655376 WAM655376 VQQ655376 VGU655376 UWY655376 UNC655376 UDG655376 TTK655376 TJO655376 SZS655376 SPW655376 SGA655376 RWE655376 RMI655376 RCM655376 QSQ655376 QIU655376 PYY655376 PPC655376 PFG655376 OVK655376 OLO655376 OBS655376 NRW655376 NIA655376 MYE655376 MOI655376 MEM655376 LUQ655376 LKU655376 LAY655376 KRC655376 KHG655376 JXK655376 JNO655376 JDS655376 ITW655376 IKA655376 IAE655376 HQI655376 HGM655376 GWQ655376 GMU655376 GCY655376 FTC655376 FJG655376 EZK655376 EPO655376 EFS655376 DVW655376 DMA655376 DCE655376 CSI655376 CIM655376 BYQ655376 BOU655376 BEY655376 AVC655376 ALG655376 ABK655376 RO655376 HS655376 XEA589840 WUE589840 WKI589840 WAM589840 VQQ589840 VGU589840 UWY589840 UNC589840 UDG589840 TTK589840 TJO589840 SZS589840 SPW589840 SGA589840 RWE589840 RMI589840 RCM589840 QSQ589840 QIU589840 PYY589840 PPC589840 PFG589840 OVK589840 OLO589840 OBS589840 NRW589840 NIA589840 MYE589840 MOI589840 MEM589840 LUQ589840 LKU589840 LAY589840 KRC589840 KHG589840 JXK589840 JNO589840 JDS589840 ITW589840 IKA589840 IAE589840 HQI589840 HGM589840 GWQ589840 GMU589840 GCY589840 FTC589840 FJG589840 EZK589840 EPO589840 EFS589840 DVW589840 DMA589840 DCE589840 CSI589840 CIM589840 BYQ589840 BOU589840 BEY589840 AVC589840 ALG589840 ABK589840 RO589840 HS589840 XEA524304 WUE524304 WKI524304 WAM524304 VQQ524304 VGU524304 UWY524304 UNC524304 UDG524304 TTK524304 TJO524304 SZS524304 SPW524304 SGA524304 RWE524304 RMI524304 RCM524304 QSQ524304 QIU524304 PYY524304 PPC524304 PFG524304 OVK524304 OLO524304 OBS524304 NRW524304 NIA524304 MYE524304 MOI524304 MEM524304 LUQ524304 LKU524304 LAY524304 KRC524304 KHG524304 JXK524304 JNO524304 JDS524304 ITW524304 IKA524304 IAE524304 HQI524304 HGM524304 GWQ524304 GMU524304 GCY524304 FTC524304 FJG524304 EZK524304 EPO524304 EFS524304 DVW524304 DMA524304 DCE524304 CSI524304 CIM524304 BYQ524304 BOU524304 BEY524304 AVC524304 ALG524304 ABK524304 RO524304 HS524304 XEA458768 WUE458768 WKI458768 WAM458768 VQQ458768 VGU458768 UWY458768 UNC458768 UDG458768 TTK458768 TJO458768 SZS458768 SPW458768 SGA458768 RWE458768 RMI458768 RCM458768 QSQ458768 QIU458768 PYY458768 PPC458768 PFG458768 OVK458768 OLO458768 OBS458768 NRW458768 NIA458768 MYE458768 MOI458768 MEM458768 LUQ458768 LKU458768 LAY458768 KRC458768 KHG458768 JXK458768 JNO458768 JDS458768 ITW458768 IKA458768 IAE458768 HQI458768 HGM458768 GWQ458768 GMU458768 GCY458768 FTC458768 FJG458768 EZK458768 EPO458768 EFS458768 DVW458768 DMA458768 DCE458768 CSI458768 CIM458768 BYQ458768 BOU458768 BEY458768 AVC458768 ALG458768 ABK458768 RO458768 HS458768 XEA393232 WUE393232 WKI393232 WAM393232 VQQ393232 VGU393232 UWY393232 UNC393232 UDG393232 TTK393232 TJO393232 SZS393232 SPW393232 SGA393232 RWE393232 RMI393232 RCM393232 QSQ393232 QIU393232 PYY393232 PPC393232 PFG393232 OVK393232 OLO393232 OBS393232 NRW393232 NIA393232 MYE393232 MOI393232 MEM393232 LUQ393232 LKU393232 LAY393232 KRC393232 KHG393232 JXK393232 JNO393232 JDS393232 ITW393232 IKA393232 IAE393232 HQI393232 HGM393232 GWQ393232 GMU393232 GCY393232 FTC393232 FJG393232 EZK393232 EPO393232 EFS393232 DVW393232 DMA393232 DCE393232 CSI393232 CIM393232 BYQ393232 BOU393232 BEY393232 AVC393232 ALG393232 ABK393232 RO393232 HS393232 XEA327696 WUE327696 WKI327696 WAM327696 VQQ327696 VGU327696 UWY327696 UNC327696 UDG327696 TTK327696 TJO327696 SZS327696 SPW327696 SGA327696 RWE327696 RMI327696 RCM327696 QSQ327696 QIU327696 PYY327696 PPC327696 PFG327696 OVK327696 OLO327696 OBS327696 NRW327696 NIA327696 MYE327696 MOI327696 MEM327696 LUQ327696 LKU327696 LAY327696 KRC327696 KHG327696 JXK327696 JNO327696 JDS327696 ITW327696 IKA327696 IAE327696 HQI327696 HGM327696 GWQ327696 GMU327696 GCY327696 FTC327696 FJG327696 EZK327696 EPO327696 EFS327696 DVW327696 DMA327696 DCE327696 CSI327696 CIM327696 BYQ327696 BOU327696 BEY327696 AVC327696 ALG327696 ABK327696 RO327696 HS327696 XEA262160 WUE262160 WKI262160 WAM262160 VQQ262160 VGU262160 UWY262160 UNC262160 UDG262160 TTK262160 TJO262160 SZS262160 SPW262160 SGA262160 RWE262160 RMI262160 RCM262160 QSQ262160 QIU262160 PYY262160 PPC262160 PFG262160 OVK262160 OLO262160 OBS262160 NRW262160 NIA262160 MYE262160 MOI262160 MEM262160 LUQ262160 LKU262160 LAY262160 KRC262160 KHG262160 JXK262160 JNO262160 JDS262160 ITW262160 IKA262160 IAE262160 HQI262160 HGM262160 GWQ262160 GMU262160 GCY262160 FTC262160 FJG262160 EZK262160 EPO262160 EFS262160 DVW262160 DMA262160 DCE262160 CSI262160 CIM262160 BYQ262160 BOU262160 BEY262160 AVC262160 ALG262160 ABK262160 RO262160 HS262160 XEA196624 WUE196624 WKI196624 WAM196624 VQQ196624 VGU196624 UWY196624 UNC196624 UDG196624 TTK196624 TJO196624 SZS196624 SPW196624 SGA196624 RWE196624 RMI196624 RCM196624 QSQ196624 QIU196624 PYY196624 PPC196624 PFG196624 OVK196624 OLO196624 OBS196624 NRW196624 NIA196624 MYE196624 MOI196624 MEM196624 LUQ196624 LKU196624 LAY196624 KRC196624 KHG196624 JXK196624 JNO196624 JDS196624 ITW196624 IKA196624 IAE196624 HQI196624 HGM196624 GWQ196624 GMU196624 GCY196624 FTC196624 FJG196624 EZK196624 EPO196624 EFS196624 DVW196624 DMA196624 DCE196624 CSI196624 CIM196624 BYQ196624 BOU196624 BEY196624 AVC196624 ALG196624 ABK196624 RO196624 HS196624 XEA131088 WUE131088 WKI131088 WAM131088 VQQ131088 VGU131088 UWY131088 UNC131088 UDG131088 TTK131088 TJO131088 SZS131088 SPW131088 SGA131088 RWE131088 RMI131088 RCM131088 QSQ131088 QIU131088 PYY131088 PPC131088 PFG131088 OVK131088 OLO131088 OBS131088 NRW131088 NIA131088 MYE131088 MOI131088 MEM131088 LUQ131088 LKU131088 LAY131088 KRC131088 KHG131088 JXK131088 JNO131088 JDS131088 ITW131088 IKA131088 IAE131088 HQI131088 HGM131088 GWQ131088 GMU131088 GCY131088 FTC131088 FJG131088 EZK131088 EPO131088 EFS131088 DVW131088 DMA131088 DCE131088 CSI131088 CIM131088 BYQ131088 BOU131088 BEY131088 AVC131088 ALG131088 ABK131088 RO131088 HS131088 XEA65552 WUE65552 WKI65552 WAM65552 VQQ65552 VGU65552 UWY65552 UNC65552 UDG65552 TTK65552 TJO65552 SZS65552 SPW65552 SGA65552 RWE65552 RMI65552 RCM65552 QSQ65552 QIU65552 PYY65552 PPC65552 PFG65552 OVK65552 OLO65552 OBS65552 NRW65552 NIA65552 MYE65552 MOI65552 MEM65552 LUQ65552 LKU65552 LAY65552 KRC65552 KHG65552 JXK65552 JNO65552 JDS65552 ITW65552 IKA65552 IAE65552 HQI65552 HGM65552 GWQ65552 GMU65552 GCY65552 FTC65552 FJG65552 EZK65552 EPO65552 EFS65552 DVW65552 DMA65552 DCE65552 CSI65552 CIM65552 BYQ65552 BOU65552 BEY65552 AVC65552 ALG65552 ABK65552 RO65552 HS65552 XEF983056 WUJ983056 WKN983056 WAR983056 VQV983056 VGZ983056 UXD983056 UNH983056 UDL983056 TTP983056 TJT983056 SZX983056 SQB983056 SGF983056 RWJ983056 RMN983056 RCR983056 QSV983056 QIZ983056 PZD983056 PPH983056 PFL983056 OVP983056 OLT983056 OBX983056 NSB983056 NIF983056 MYJ983056 MON983056 MER983056 LUV983056 LKZ983056 LBD983056 KRH983056 KHL983056 JXP983056 JNT983056 JDX983056 IUB983056 IKF983056 IAJ983056 HQN983056 HGR983056 GWV983056 GMZ983056 GDD983056 FTH983056 FJL983056 EZP983056 EPT983056 EFX983056 DWB983056 DMF983056 DCJ983056 CSN983056 CIR983056 BYV983056 BOZ983056 BFD983056 AVH983056 ALL983056 ABP983056 RT983056 HX983056 XEF917520 WUJ917520 WKN917520 WAR917520 VQV917520 VGZ917520 UXD917520 UNH917520 UDL917520 TTP917520 TJT917520 SZX917520 SQB917520 SGF917520 RWJ917520 RMN917520 RCR917520 QSV917520 QIZ917520 PZD917520 PPH917520 PFL917520 OVP917520 OLT917520 OBX917520 NSB917520 NIF917520 MYJ917520 MON917520 MER917520 LUV917520 LKZ917520 LBD917520 KRH917520 KHL917520 JXP917520 JNT917520 JDX917520 IUB917520 IKF917520 IAJ917520 HQN917520 HGR917520 GWV917520 GMZ917520 GDD917520 FTH917520 FJL917520 EZP917520 EPT917520 EFX917520 DWB917520 DMF917520 DCJ917520 CSN917520 CIR917520 BYV917520 BOZ917520 BFD917520 AVH917520 ALL917520 ABP917520 RT917520 HX917520 XEF851984 WUJ851984 WKN851984 WAR851984 VQV851984 VGZ851984 UXD851984 UNH851984 UDL851984 TTP851984 TJT851984 SZX851984 SQB851984 SGF851984 RWJ851984 RMN851984 RCR851984 QSV851984 QIZ851984 PZD851984 PPH851984 PFL851984 OVP851984 OLT851984 OBX851984 NSB851984 NIF851984 MYJ851984 MON851984 MER851984 LUV851984 LKZ851984 LBD851984 KRH851984 KHL851984 JXP851984 JNT851984 JDX851984 IUB851984 IKF851984 IAJ851984 HQN851984 HGR851984 GWV851984 GMZ851984 GDD851984 FTH851984 FJL851984 EZP851984 EPT851984 EFX851984 DWB851984 DMF851984 DCJ851984 CSN851984 CIR851984 BYV851984 BOZ851984 BFD851984 AVH851984 ALL851984 ABP851984 RT851984 HX851984 XEF786448 WUJ786448 WKN786448 WAR786448 VQV786448 VGZ786448 UXD786448 UNH786448 UDL786448 TTP786448 TJT786448 SZX786448 SQB786448 SGF786448 RWJ786448 RMN786448 RCR786448 QSV786448 QIZ786448 PZD786448 PPH786448 PFL786448 OVP786448 OLT786448 OBX786448 NSB786448 NIF786448 MYJ786448 MON786448 MER786448 LUV786448 LKZ786448 LBD786448 KRH786448 KHL786448 JXP786448 JNT786448 JDX786448 IUB786448 IKF786448 IAJ786448 HQN786448 HGR786448 GWV786448 GMZ786448 GDD786448 FTH786448 FJL786448 EZP786448 EPT786448 EFX786448 DWB786448 DMF786448 DCJ786448 CSN786448 CIR786448 BYV786448 BOZ786448 BFD786448 AVH786448 ALL786448 ABP786448 RT786448 HX786448 XEF720912 WUJ720912 WKN720912 WAR720912 VQV720912 VGZ720912 UXD720912 UNH720912 UDL720912 TTP720912 TJT720912 SZX720912 SQB720912 SGF720912 RWJ720912 RMN720912 RCR720912 QSV720912 QIZ720912 PZD720912 PPH720912 PFL720912 OVP720912 OLT720912 OBX720912 NSB720912 NIF720912 MYJ720912 MON720912 MER720912 LUV720912 LKZ720912 LBD720912 KRH720912 KHL720912 JXP720912 JNT720912 JDX720912 IUB720912 IKF720912 IAJ720912 HQN720912 HGR720912 GWV720912 GMZ720912 GDD720912 FTH720912 FJL720912 EZP720912 EPT720912 EFX720912 DWB720912 DMF720912 DCJ720912 CSN720912 CIR720912 BYV720912 BOZ720912 BFD720912 AVH720912 ALL720912 ABP720912 RT720912 HX720912 XEF655376 WUJ655376 WKN655376 WAR655376 VQV655376 VGZ655376 UXD655376 UNH655376 UDL655376 TTP655376 TJT655376 SZX655376 SQB655376 SGF655376 RWJ655376 RMN655376 RCR655376 QSV655376 QIZ655376 PZD655376 PPH655376 PFL655376 OVP655376 OLT655376 OBX655376 NSB655376 NIF655376 MYJ655376 MON655376 MER655376 LUV655376 LKZ655376 LBD655376 KRH655376 KHL655376 JXP655376 JNT655376 JDX655376 IUB655376 IKF655376 IAJ655376 HQN655376 HGR655376 GWV655376 GMZ655376 GDD655376 FTH655376 FJL655376 EZP655376 EPT655376 EFX655376 DWB655376 DMF655376 DCJ655376 CSN655376 CIR655376 BYV655376 BOZ655376 BFD655376 AVH655376 ALL655376 ABP655376 RT655376 HX655376 XEF589840 WUJ589840 WKN589840 WAR589840 VQV589840 VGZ589840 UXD589840 UNH589840 UDL589840 TTP589840 TJT589840 SZX589840 SQB589840 SGF589840 RWJ589840 RMN589840 RCR589840 QSV589840 QIZ589840 PZD589840 PPH589840 PFL589840 OVP589840 OLT589840 OBX589840 NSB589840 NIF589840 MYJ589840 MON589840 MER589840 LUV589840 LKZ589840 LBD589840 KRH589840 KHL589840 JXP589840 JNT589840 JDX589840 IUB589840 IKF589840 IAJ589840 HQN589840 HGR589840 GWV589840 GMZ589840 GDD589840 FTH589840 FJL589840 EZP589840 EPT589840 EFX589840 DWB589840 DMF589840 DCJ589840 CSN589840 CIR589840 BYV589840 BOZ589840 BFD589840 AVH589840 ALL589840 ABP589840 RT589840 HX589840 XEF524304 WUJ524304 WKN524304 WAR524304 VQV524304 VGZ524304 UXD524304 UNH524304 UDL524304 TTP524304 TJT524304 SZX524304 SQB524304 SGF524304 RWJ524304 RMN524304 RCR524304 QSV524304 QIZ524304 PZD524304 PPH524304 PFL524304 OVP524304 OLT524304 OBX524304 NSB524304 NIF524304 MYJ524304 MON524304 MER524304 LUV524304 LKZ524304 LBD524304 KRH524304 KHL524304 JXP524304 JNT524304 JDX524304 IUB524304 IKF524304 IAJ524304 HQN524304 HGR524304 GWV524304 GMZ524304 GDD524304 FTH524304 FJL524304 EZP524304 EPT524304 EFX524304 DWB524304 DMF524304 DCJ524304 CSN524304 CIR524304 BYV524304 BOZ524304 BFD524304 AVH524304 ALL524304 ABP524304 RT524304 HX524304 XEF458768 WUJ458768 WKN458768 WAR458768 VQV458768 VGZ458768 UXD458768 UNH458768 UDL458768 TTP458768 TJT458768 SZX458768 SQB458768 SGF458768 RWJ458768 RMN458768 RCR458768 QSV458768 QIZ458768 PZD458768 PPH458768 PFL458768 OVP458768 OLT458768 OBX458768 NSB458768 NIF458768 MYJ458768 MON458768 MER458768 LUV458768 LKZ458768 LBD458768 KRH458768 KHL458768 JXP458768 JNT458768 JDX458768 IUB458768 IKF458768 IAJ458768 HQN458768 HGR458768 GWV458768 GMZ458768 GDD458768 FTH458768 FJL458768 EZP458768 EPT458768 EFX458768 DWB458768 DMF458768 DCJ458768 CSN458768 CIR458768 BYV458768 BOZ458768 BFD458768 AVH458768 ALL458768 ABP458768 RT458768 HX458768 XEF393232 WUJ393232 WKN393232 WAR393232 VQV393232 VGZ393232 UXD393232 UNH393232 UDL393232 TTP393232 TJT393232 SZX393232 SQB393232 SGF393232 RWJ393232 RMN393232 RCR393232 QSV393232 QIZ393232 PZD393232 PPH393232 PFL393232 OVP393232 OLT393232 OBX393232 NSB393232 NIF393232 MYJ393232 MON393232 MER393232 LUV393232 LKZ393232 LBD393232 KRH393232 KHL393232 JXP393232 JNT393232 JDX393232 IUB393232 IKF393232 IAJ393232 HQN393232 HGR393232 GWV393232 GMZ393232 GDD393232 FTH393232 FJL393232 EZP393232 EPT393232 EFX393232 DWB393232 DMF393232 DCJ393232 CSN393232 CIR393232 BYV393232 BOZ393232 BFD393232 AVH393232 ALL393232 ABP393232 RT393232 HX393232 XEF327696 WUJ327696 WKN327696 WAR327696 VQV327696 VGZ327696 UXD327696 UNH327696 UDL327696 TTP327696 TJT327696 SZX327696 SQB327696 SGF327696 RWJ327696 RMN327696 RCR327696 QSV327696 QIZ327696 PZD327696 PPH327696 PFL327696 OVP327696 OLT327696 OBX327696 NSB327696 NIF327696 MYJ327696 MON327696 MER327696 LUV327696 LKZ327696 LBD327696 KRH327696 KHL327696 JXP327696 JNT327696 JDX327696 IUB327696 IKF327696 IAJ327696 HQN327696 HGR327696 GWV327696 GMZ327696 GDD327696 FTH327696 FJL327696 EZP327696 EPT327696 EFX327696 DWB327696 DMF327696 DCJ327696 CSN327696 CIR327696 BYV327696 BOZ327696 BFD327696 AVH327696 ALL327696 ABP327696 RT327696 HX327696 XEF262160 WUJ262160 WKN262160 WAR262160 VQV262160 VGZ262160 UXD262160 UNH262160 UDL262160 TTP262160 TJT262160 SZX262160 SQB262160 SGF262160 RWJ262160 RMN262160 RCR262160 QSV262160 QIZ262160 PZD262160 PPH262160 PFL262160 OVP262160 OLT262160 OBX262160 NSB262160 NIF262160 MYJ262160 MON262160 MER262160 LUV262160 LKZ262160 LBD262160 KRH262160 KHL262160 JXP262160 JNT262160 JDX262160 IUB262160 IKF262160 IAJ262160 HQN262160 HGR262160 GWV262160 GMZ262160 GDD262160 FTH262160 FJL262160 EZP262160 EPT262160 EFX262160 DWB262160 DMF262160 DCJ262160 CSN262160 CIR262160 BYV262160 BOZ262160 BFD262160 AVH262160 ALL262160 ABP262160 RT262160 HX262160 XEF196624 WUJ196624 WKN196624 WAR196624 VQV196624 VGZ196624 UXD196624 UNH196624 UDL196624 TTP196624 TJT196624 SZX196624 SQB196624 SGF196624 RWJ196624 RMN196624 RCR196624 QSV196624 QIZ196624 PZD196624 PPH196624 PFL196624 OVP196624 OLT196624 OBX196624 NSB196624 NIF196624 MYJ196624 MON196624 MER196624 LUV196624 LKZ196624 LBD196624 KRH196624 KHL196624 JXP196624 JNT196624 JDX196624 IUB196624 IKF196624 IAJ196624 HQN196624 HGR196624 GWV196624 GMZ196624 GDD196624 FTH196624 FJL196624 EZP196624 EPT196624 EFX196624 DWB196624 DMF196624 DCJ196624 CSN196624 CIR196624 BYV196624 BOZ196624 BFD196624 AVH196624 ALL196624 ABP196624 RT196624 HX196624 XEF131088 WUJ131088 WKN131088 WAR131088 VQV131088 VGZ131088 UXD131088 UNH131088 UDL131088 TTP131088 TJT131088 SZX131088 SQB131088 SGF131088 RWJ131088 RMN131088 RCR131088 QSV131088 QIZ131088 PZD131088 PPH131088 PFL131088 OVP131088 OLT131088 OBX131088 NSB131088 NIF131088 MYJ131088 MON131088 MER131088 LUV131088 LKZ131088 LBD131088 KRH131088 KHL131088 JXP131088 JNT131088 JDX131088 IUB131088 IKF131088 IAJ131088 HQN131088 HGR131088 GWV131088 GMZ131088 GDD131088 FTH131088 FJL131088 EZP131088 EPT131088 EFX131088 DWB131088 DMF131088 DCJ131088 CSN131088 CIR131088 BYV131088 BOZ131088 BFD131088 AVH131088 ALL131088 ABP131088 RT131088 HX131088 XEF65552 WUJ65552 WKN65552 WAR65552 VQV65552 VGZ65552 UXD65552 UNH65552 UDL65552 TTP65552 TJT65552 SZX65552 SQB65552 SGF65552 RWJ65552 RMN65552 RCR65552 QSV65552 QIZ65552 PZD65552 PPH65552 PFL65552 OVP65552 OLT65552 OBX65552 NSB65552 NIF65552 MYJ65552 MON65552 MER65552 LUV65552 LKZ65552 LBD65552 KRH65552 KHL65552 JXP65552 JNT65552 JDX65552 IUB65552 IKF65552 IAJ65552 HQN65552 HGR65552 GWV65552 GMZ65552 GDD65552 FTH65552 FJL65552 EZP65552 EPT65552 EFX65552 DWB65552 DMF65552 DCJ65552 CSN65552 CIR65552 BYV65552 BOZ65552 BFD65552 AVH65552 ALL65552 ABP65552 RT65552 HX65552 XEK983056 WUO983056 WKS983056 WAW983056 VRA983056 VHE983056 UXI983056 UNM983056 UDQ983056 TTU983056 TJY983056 TAC983056 SQG983056 SGK983056 RWO983056 RMS983056 RCW983056 QTA983056 QJE983056 PZI983056 PPM983056 PFQ983056 OVU983056 OLY983056 OCC983056 NSG983056 NIK983056 MYO983056 MOS983056 MEW983056 LVA983056 LLE983056 LBI983056 KRM983056 KHQ983056 JXU983056 JNY983056 JEC983056 IUG983056 IKK983056 IAO983056 HQS983056 HGW983056 GXA983056 GNE983056 GDI983056 FTM983056 FJQ983056 EZU983056 EPY983056 EGC983056 DWG983056 DMK983056 DCO983056 CSS983056 CIW983056 BZA983056 BPE983056 BFI983056 AVM983056 ALQ983056 ABU983056 RY983056 IC983056 XEK917520 WUO917520 WKS917520 WAW917520 VRA917520 VHE917520 UXI917520 UNM917520 UDQ917520 TTU917520 TJY917520 TAC917520 SQG917520 SGK917520 RWO917520 RMS917520 RCW917520 QTA917520 QJE917520 PZI917520 PPM917520 PFQ917520 OVU917520 OLY917520 OCC917520 NSG917520 NIK917520 MYO917520 MOS917520 MEW917520 LVA917520 LLE917520 LBI917520 KRM917520 KHQ917520 JXU917520 JNY917520 JEC917520 IUG917520 IKK917520 IAO917520 HQS917520 HGW917520 GXA917520 GNE917520 GDI917520 FTM917520 FJQ917520 EZU917520 EPY917520 EGC917520 DWG917520 DMK917520 DCO917520 CSS917520 CIW917520 BZA917520 BPE917520 BFI917520 AVM917520 ALQ917520 ABU917520 RY917520 IC917520 XEK851984 WUO851984 WKS851984 WAW851984 VRA851984 VHE851984 UXI851984 UNM851984 UDQ851984 TTU851984 TJY851984 TAC851984 SQG851984 SGK851984 RWO851984 RMS851984 RCW851984 QTA851984 QJE851984 PZI851984 PPM851984 PFQ851984 OVU851984 OLY851984 OCC851984 NSG851984 NIK851984 MYO851984 MOS851984 MEW851984 LVA851984 LLE851984 LBI851984 KRM851984 KHQ851984 JXU851984 JNY851984 JEC851984 IUG851984 IKK851984 IAO851984 HQS851984 HGW851984 GXA851984 GNE851984 GDI851984 FTM851984 FJQ851984 EZU851984 EPY851984 EGC851984 DWG851984 DMK851984 DCO851984 CSS851984 CIW851984 BZA851984 BPE851984 BFI851984 AVM851984 ALQ851984 ABU851984 RY851984 IC851984 XEK786448 WUO786448 WKS786448 WAW786448 VRA786448 VHE786448 UXI786448 UNM786448 UDQ786448 TTU786448 TJY786448 TAC786448 SQG786448 SGK786448 RWO786448 RMS786448 RCW786448 QTA786448 QJE786448 PZI786448 PPM786448 PFQ786448 OVU786448 OLY786448 OCC786448 NSG786448 NIK786448 MYO786448 MOS786448 MEW786448 LVA786448 LLE786448 LBI786448 KRM786448 KHQ786448 JXU786448 JNY786448 JEC786448 IUG786448 IKK786448 IAO786448 HQS786448 HGW786448 GXA786448 GNE786448 GDI786448 FTM786448 FJQ786448 EZU786448 EPY786448 EGC786448 DWG786448 DMK786448 DCO786448 CSS786448 CIW786448 BZA786448 BPE786448 BFI786448 AVM786448 ALQ786448 ABU786448 RY786448 IC786448 XEK720912 WUO720912 WKS720912 WAW720912 VRA720912 VHE720912 UXI720912 UNM720912 UDQ720912 TTU720912 TJY720912 TAC720912 SQG720912 SGK720912 RWO720912 RMS720912 RCW720912 QTA720912 QJE720912 PZI720912 PPM720912 PFQ720912 OVU720912 OLY720912 OCC720912 NSG720912 NIK720912 MYO720912 MOS720912 MEW720912 LVA720912 LLE720912 LBI720912 KRM720912 KHQ720912 JXU720912 JNY720912 JEC720912 IUG720912 IKK720912 IAO720912 HQS720912 HGW720912 GXA720912 GNE720912 GDI720912 FTM720912 FJQ720912 EZU720912 EPY720912 EGC720912 DWG720912 DMK720912 DCO720912 CSS720912 CIW720912 BZA720912 BPE720912 BFI720912 AVM720912 ALQ720912 ABU720912 RY720912 IC720912 XEK655376 WUO655376 WKS655376 WAW655376 VRA655376 VHE655376 UXI655376 UNM655376 UDQ655376 TTU655376 TJY655376 TAC655376 SQG655376 SGK655376 RWO655376 RMS655376 RCW655376 QTA655376 QJE655376 PZI655376 PPM655376 PFQ655376 OVU655376 OLY655376 OCC655376 NSG655376 NIK655376 MYO655376 MOS655376 MEW655376 LVA655376 LLE655376 LBI655376 KRM655376 KHQ655376 JXU655376 JNY655376 JEC655376 IUG655376 IKK655376 IAO655376 HQS655376 HGW655376 GXA655376 GNE655376 GDI655376 FTM655376 FJQ655376 EZU655376 EPY655376 EGC655376 DWG655376 DMK655376 DCO655376 CSS655376 CIW655376 BZA655376 BPE655376 BFI655376 AVM655376 ALQ655376 ABU655376 RY655376 IC655376 XEK589840 WUO589840 WKS589840 WAW589840 VRA589840 VHE589840 UXI589840 UNM589840 UDQ589840 TTU589840 TJY589840 TAC589840 SQG589840 SGK589840 RWO589840 RMS589840 RCW589840 QTA589840 QJE589840 PZI589840 PPM589840 PFQ589840 OVU589840 OLY589840 OCC589840 NSG589840 NIK589840 MYO589840 MOS589840 MEW589840 LVA589840 LLE589840 LBI589840 KRM589840 KHQ589840 JXU589840 JNY589840 JEC589840 IUG589840 IKK589840 IAO589840 HQS589840 HGW589840 GXA589840 GNE589840 GDI589840 FTM589840 FJQ589840 EZU589840 EPY589840 EGC589840 DWG589840 DMK589840 DCO589840 CSS589840 CIW589840 BZA589840 BPE589840 BFI589840 AVM589840 ALQ589840 ABU589840 RY589840 IC589840 XEK524304 WUO524304 WKS524304 WAW524304 VRA524304 VHE524304 UXI524304 UNM524304 UDQ524304 TTU524304 TJY524304 TAC524304 SQG524304 SGK524304 RWO524304 RMS524304 RCW524304 QTA524304 QJE524304 PZI524304 PPM524304 PFQ524304 OVU524304 OLY524304 OCC524304 NSG524304 NIK524304 MYO524304 MOS524304 MEW524304 LVA524304 LLE524304 LBI524304 KRM524304 KHQ524304 JXU524304 JNY524304 JEC524304 IUG524304 IKK524304 IAO524304 HQS524304 HGW524304 GXA524304 GNE524304 GDI524304 FTM524304 FJQ524304 EZU524304 EPY524304 EGC524304 DWG524304 DMK524304 DCO524304 CSS524304 CIW524304 BZA524304 BPE524304 BFI524304 AVM524304 ALQ524304 ABU524304 RY524304 IC524304 XEK458768 WUO458768 WKS458768 WAW458768 VRA458768 VHE458768 UXI458768 UNM458768 UDQ458768 TTU458768 TJY458768 TAC458768 SQG458768 SGK458768 RWO458768 RMS458768 RCW458768 QTA458768 QJE458768 PZI458768 PPM458768 PFQ458768 OVU458768 OLY458768 OCC458768 NSG458768 NIK458768 MYO458768 MOS458768 MEW458768 LVA458768 LLE458768 LBI458768 KRM458768 KHQ458768 JXU458768 JNY458768 JEC458768 IUG458768 IKK458768 IAO458768 HQS458768 HGW458768 GXA458768 GNE458768 GDI458768 FTM458768 FJQ458768 EZU458768 EPY458768 EGC458768 DWG458768 DMK458768 DCO458768 CSS458768 CIW458768 BZA458768 BPE458768 BFI458768 AVM458768 ALQ458768 ABU458768 RY458768 IC458768 XEK393232 WUO393232 WKS393232 WAW393232 VRA393232 VHE393232 UXI393232 UNM393232 UDQ393232 TTU393232 TJY393232 TAC393232 SQG393232 SGK393232 RWO393232 RMS393232 RCW393232 QTA393232 QJE393232 PZI393232 PPM393232 PFQ393232 OVU393232 OLY393232 OCC393232 NSG393232 NIK393232 MYO393232 MOS393232 MEW393232 LVA393232 LLE393232 LBI393232 KRM393232 KHQ393232 JXU393232 JNY393232 JEC393232 IUG393232 IKK393232 IAO393232 HQS393232 HGW393232 GXA393232 GNE393232 GDI393232 FTM393232 FJQ393232 EZU393232 EPY393232 EGC393232 DWG393232 DMK393232 DCO393232 CSS393232 CIW393232 BZA393232 BPE393232 BFI393232 AVM393232 ALQ393232 ABU393232 RY393232 IC393232 XEK327696 WUO327696 WKS327696 WAW327696 VRA327696 VHE327696 UXI327696 UNM327696 UDQ327696 TTU327696 TJY327696 TAC327696 SQG327696 SGK327696 RWO327696 RMS327696 RCW327696 QTA327696 QJE327696 PZI327696 PPM327696 PFQ327696 OVU327696 OLY327696 OCC327696 NSG327696 NIK327696 MYO327696 MOS327696 MEW327696 LVA327696 LLE327696 LBI327696 KRM327696 KHQ327696 JXU327696 JNY327696 JEC327696 IUG327696 IKK327696 IAO327696 HQS327696 HGW327696 GXA327696 GNE327696 GDI327696 FTM327696 FJQ327696 EZU327696 EPY327696 EGC327696 DWG327696 DMK327696 DCO327696 CSS327696 CIW327696 BZA327696 BPE327696 BFI327696 AVM327696 ALQ327696 ABU327696 RY327696 IC327696 XEK262160 WUO262160 WKS262160 WAW262160 VRA262160 VHE262160 UXI262160 UNM262160 UDQ262160 TTU262160 TJY262160 TAC262160 SQG262160 SGK262160 RWO262160 RMS262160 RCW262160 QTA262160 QJE262160 PZI262160 PPM262160 PFQ262160 OVU262160 OLY262160 OCC262160 NSG262160 NIK262160 MYO262160 MOS262160 MEW262160 LVA262160 LLE262160 LBI262160 KRM262160 KHQ262160 JXU262160 JNY262160 JEC262160 IUG262160 IKK262160 IAO262160 HQS262160 HGW262160 GXA262160 GNE262160 GDI262160 FTM262160 FJQ262160 EZU262160 EPY262160 EGC262160 DWG262160 DMK262160 DCO262160 CSS262160 CIW262160 BZA262160 BPE262160 BFI262160 AVM262160 ALQ262160 ABU262160 RY262160 IC262160 XEK196624 WUO196624 WKS196624 WAW196624 VRA196624 VHE196624 UXI196624 UNM196624 UDQ196624 TTU196624 TJY196624 TAC196624 SQG196624 SGK196624 RWO196624 RMS196624 RCW196624 QTA196624 QJE196624 PZI196624 PPM196624 PFQ196624 OVU196624 OLY196624 OCC196624 NSG196624 NIK196624 MYO196624 MOS196624 MEW196624 LVA196624 LLE196624 LBI196624 KRM196624 KHQ196624 JXU196624 JNY196624 JEC196624 IUG196624 IKK196624 IAO196624 HQS196624 HGW196624 GXA196624 GNE196624 GDI196624 FTM196624 FJQ196624 EZU196624 EPY196624 EGC196624 DWG196624 DMK196624 DCO196624 CSS196624 CIW196624 BZA196624 BPE196624 BFI196624 AVM196624 ALQ196624 ABU196624 RY196624 IC196624 XEK131088 WUO131088 WKS131088 WAW131088 VRA131088 VHE131088 UXI131088 UNM131088 UDQ131088 TTU131088 TJY131088 TAC131088 SQG131088 SGK131088 RWO131088 RMS131088 RCW131088 QTA131088 QJE131088 PZI131088 PPM131088 PFQ131088 OVU131088 OLY131088 OCC131088 NSG131088 NIK131088 MYO131088 MOS131088 MEW131088 LVA131088 LLE131088 LBI131088 KRM131088 KHQ131088 JXU131088 JNY131088 JEC131088 IUG131088 IKK131088 IAO131088 HQS131088 HGW131088 GXA131088 GNE131088 GDI131088 FTM131088 FJQ131088 EZU131088 EPY131088 EGC131088 DWG131088 DMK131088 DCO131088 CSS131088 CIW131088 BZA131088 BPE131088 BFI131088 AVM131088 ALQ131088 ABU131088 RY131088 IC131088 XEK65552 WUO65552 WKS65552 WAW65552 VRA65552 VHE65552 UXI65552 UNM65552 UDQ65552 TTU65552 TJY65552 TAC65552 SQG65552 SGK65552 RWO65552 RMS65552 RCW65552 QTA65552 QJE65552 PZI65552 PPM65552 PFQ65552 OVU65552 OLY65552 OCC65552 NSG65552 NIK65552 MYO65552 MOS65552 MEW65552 LVA65552 LLE65552 LBI65552 KRM65552 KHQ65552 JXU65552 JNY65552 JEC65552 IUG65552 IKK65552 IAO65552 HQS65552 HGW65552 GXA65552 GNE65552 GDI65552 FTM65552 FJQ65552 EZU65552 EPY65552 EGC65552 DWG65552 DMK65552 DCO65552 CSS65552 CIW65552 BZA65552 BPE65552 BFI65552 AVM65552 ALQ65552 ABU65552 RY65552 IC65552 XEP983056 WUT983056 WKX983056 WBB983056 VRF983056 VHJ983056 UXN983056 UNR983056 UDV983056 TTZ983056 TKD983056 TAH983056 SQL983056 SGP983056 RWT983056 RMX983056 RDB983056 QTF983056 QJJ983056 PZN983056 PPR983056 PFV983056 OVZ983056 OMD983056 OCH983056 NSL983056 NIP983056 MYT983056 MOX983056 MFB983056 LVF983056 LLJ983056 LBN983056 KRR983056 KHV983056 JXZ983056 JOD983056 JEH983056 IUL983056 IKP983056 IAT983056 HQX983056 HHB983056 GXF983056 GNJ983056 GDN983056 FTR983056 FJV983056 EZZ983056 EQD983056 EGH983056 DWL983056 DMP983056 DCT983056 CSX983056 CJB983056 BZF983056 BPJ983056 BFN983056 AVR983056 ALV983056 ABZ983056 SD983056 IH983056 XEP917520 WUT917520 WKX917520 WBB917520 VRF917520 VHJ917520 UXN917520 UNR917520 UDV917520 TTZ917520 TKD917520 TAH917520 SQL917520 SGP917520 RWT917520 RMX917520 RDB917520 QTF917520 QJJ917520 PZN917520 PPR917520 PFV917520 OVZ917520 OMD917520 OCH917520 NSL917520 NIP917520 MYT917520 MOX917520 MFB917520 LVF917520 LLJ917520 LBN917520 KRR917520 KHV917520 JXZ917520 JOD917520 JEH917520 IUL917520 IKP917520 IAT917520 HQX917520 HHB917520 GXF917520 GNJ917520 GDN917520 FTR917520 FJV917520 EZZ917520 EQD917520 EGH917520 DWL917520 DMP917520 DCT917520 CSX917520 CJB917520 BZF917520 BPJ917520 BFN917520 AVR917520 ALV917520 ABZ917520 SD917520 IH917520 XEP851984 WUT851984 WKX851984 WBB851984 VRF851984 VHJ851984 UXN851984 UNR851984 UDV851984 TTZ851984 TKD851984 TAH851984 SQL851984 SGP851984 RWT851984 RMX851984 RDB851984 QTF851984 QJJ851984 PZN851984 PPR851984 PFV851984 OVZ851984 OMD851984 OCH851984 NSL851984 NIP851984 MYT851984 MOX851984 MFB851984 LVF851984 LLJ851984 LBN851984 KRR851984 KHV851984 JXZ851984 JOD851984 JEH851984 IUL851984 IKP851984 IAT851984 HQX851984 HHB851984 GXF851984 GNJ851984 GDN851984 FTR851984 FJV851984 EZZ851984 EQD851984 EGH851984 DWL851984 DMP851984 DCT851984 CSX851984 CJB851984 BZF851984 BPJ851984 BFN851984 AVR851984 ALV851984 ABZ851984 SD851984 IH851984 XEP786448 WUT786448 WKX786448 WBB786448 VRF786448 VHJ786448 UXN786448 UNR786448 UDV786448 TTZ786448 TKD786448 TAH786448 SQL786448 SGP786448 RWT786448 RMX786448 RDB786448 QTF786448 QJJ786448 PZN786448 PPR786448 PFV786448 OVZ786448 OMD786448 OCH786448 NSL786448 NIP786448 MYT786448 MOX786448 MFB786448 LVF786448 LLJ786448 LBN786448 KRR786448 KHV786448 JXZ786448 JOD786448 JEH786448 IUL786448 IKP786448 IAT786448 HQX786448 HHB786448 GXF786448 GNJ786448 GDN786448 FTR786448 FJV786448 EZZ786448 EQD786448 EGH786448 DWL786448 DMP786448 DCT786448 CSX786448 CJB786448 BZF786448 BPJ786448 BFN786448 AVR786448 ALV786448 ABZ786448 SD786448 IH786448 XEP720912 WUT720912 WKX720912 WBB720912 VRF720912 VHJ720912 UXN720912 UNR720912 UDV720912 TTZ720912 TKD720912 TAH720912 SQL720912 SGP720912 RWT720912 RMX720912 RDB720912 QTF720912 QJJ720912 PZN720912 PPR720912 PFV720912 OVZ720912 OMD720912 OCH720912 NSL720912 NIP720912 MYT720912 MOX720912 MFB720912 LVF720912 LLJ720912 LBN720912 KRR720912 KHV720912 JXZ720912 JOD720912 JEH720912 IUL720912 IKP720912 IAT720912 HQX720912 HHB720912 GXF720912 GNJ720912 GDN720912 FTR720912 FJV720912 EZZ720912 EQD720912 EGH720912 DWL720912 DMP720912 DCT720912 CSX720912 CJB720912 BZF720912 BPJ720912 BFN720912 AVR720912 ALV720912 ABZ720912 SD720912 IH720912 XEP655376 WUT655376 WKX655376 WBB655376 VRF655376 VHJ655376 UXN655376 UNR655376 UDV655376 TTZ655376 TKD655376 TAH655376 SQL655376 SGP655376 RWT655376 RMX655376 RDB655376 QTF655376 QJJ655376 PZN655376 PPR655376 PFV655376 OVZ655376 OMD655376 OCH655376 NSL655376 NIP655376 MYT655376 MOX655376 MFB655376 LVF655376 LLJ655376 LBN655376 KRR655376 KHV655376 JXZ655376 JOD655376 JEH655376 IUL655376 IKP655376 IAT655376 HQX655376 HHB655376 GXF655376 GNJ655376 GDN655376 FTR655376 FJV655376 EZZ655376 EQD655376 EGH655376 DWL655376 DMP655376 DCT655376 CSX655376 CJB655376 BZF655376 BPJ655376 BFN655376 AVR655376 ALV655376 ABZ655376 SD655376 IH655376 XEP589840 WUT589840 WKX589840 WBB589840 VRF589840 VHJ589840 UXN589840 UNR589840 UDV589840 TTZ589840 TKD589840 TAH589840 SQL589840 SGP589840 RWT589840 RMX589840 RDB589840 QTF589840 QJJ589840 PZN589840 PPR589840 PFV589840 OVZ589840 OMD589840 OCH589840 NSL589840 NIP589840 MYT589840 MOX589840 MFB589840 LVF589840 LLJ589840 LBN589840 KRR589840 KHV589840 JXZ589840 JOD589840 JEH589840 IUL589840 IKP589840 IAT589840 HQX589840 HHB589840 GXF589840 GNJ589840 GDN589840 FTR589840 FJV589840 EZZ589840 EQD589840 EGH589840 DWL589840 DMP589840 DCT589840 CSX589840 CJB589840 BZF589840 BPJ589840 BFN589840 AVR589840 ALV589840 ABZ589840 SD589840 IH589840 XEP524304 WUT524304 WKX524304 WBB524304 VRF524304 VHJ524304 UXN524304 UNR524304 UDV524304 TTZ524304 TKD524304 TAH524304 SQL524304 SGP524304 RWT524304 RMX524304 RDB524304 QTF524304 QJJ524304 PZN524304 PPR524304 PFV524304 OVZ524304 OMD524304 OCH524304 NSL524304 NIP524304 MYT524304 MOX524304 MFB524304 LVF524304 LLJ524304 LBN524304 KRR524304 KHV524304 JXZ524304 JOD524304 JEH524304 IUL524304 IKP524304 IAT524304 HQX524304 HHB524304 GXF524304 GNJ524304 GDN524304 FTR524304 FJV524304 EZZ524304 EQD524304 EGH524304 DWL524304 DMP524304 DCT524304 CSX524304 CJB524304 BZF524304 BPJ524304 BFN524304 AVR524304 ALV524304 ABZ524304 SD524304 IH524304 XEP458768 WUT458768 WKX458768 WBB458768 VRF458768 VHJ458768 UXN458768 UNR458768 UDV458768 TTZ458768 TKD458768 TAH458768 SQL458768 SGP458768 RWT458768 RMX458768 RDB458768 QTF458768 QJJ458768 PZN458768 PPR458768 PFV458768 OVZ458768 OMD458768 OCH458768 NSL458768 NIP458768 MYT458768 MOX458768 MFB458768 LVF458768 LLJ458768 LBN458768 KRR458768 KHV458768 JXZ458768 JOD458768 JEH458768 IUL458768 IKP458768 IAT458768 HQX458768 HHB458768 GXF458768 GNJ458768 GDN458768 FTR458768 FJV458768 EZZ458768 EQD458768 EGH458768 DWL458768 DMP458768 DCT458768 CSX458768 CJB458768 BZF458768 BPJ458768 BFN458768 AVR458768 ALV458768 ABZ458768 SD458768 IH458768 XEP393232 WUT393232 WKX393232 WBB393232 VRF393232 VHJ393232 UXN393232 UNR393232 UDV393232 TTZ393232 TKD393232 TAH393232 SQL393232 SGP393232 RWT393232 RMX393232 RDB393232 QTF393232 QJJ393232 PZN393232 PPR393232 PFV393232 OVZ393232 OMD393232 OCH393232 NSL393232 NIP393232 MYT393232 MOX393232 MFB393232 LVF393232 LLJ393232 LBN393232 KRR393232 KHV393232 JXZ393232 JOD393232 JEH393232 IUL393232 IKP393232 IAT393232 HQX393232 HHB393232 GXF393232 GNJ393232 GDN393232 FTR393232 FJV393232 EZZ393232 EQD393232 EGH393232 DWL393232 DMP393232 DCT393232 CSX393232 CJB393232 BZF393232 BPJ393232 BFN393232 AVR393232 ALV393232 ABZ393232 SD393232 IH393232 XEP327696 WUT327696 WKX327696 WBB327696 VRF327696 VHJ327696 UXN327696 UNR327696 UDV327696 TTZ327696 TKD327696 TAH327696 SQL327696 SGP327696 RWT327696 RMX327696 RDB327696 QTF327696 QJJ327696 PZN327696 PPR327696 PFV327696 OVZ327696 OMD327696 OCH327696 NSL327696 NIP327696 MYT327696 MOX327696 MFB327696 LVF327696 LLJ327696 LBN327696 KRR327696 KHV327696 JXZ327696 JOD327696 JEH327696 IUL327696 IKP327696 IAT327696 HQX327696 HHB327696 GXF327696 GNJ327696 GDN327696 FTR327696 FJV327696 EZZ327696 EQD327696 EGH327696 DWL327696 DMP327696 DCT327696 CSX327696 CJB327696 BZF327696 BPJ327696 BFN327696 AVR327696 ALV327696 ABZ327696 SD327696 IH327696 XEP262160 WUT262160 WKX262160 WBB262160 VRF262160 VHJ262160 UXN262160 UNR262160 UDV262160 TTZ262160 TKD262160 TAH262160 SQL262160 SGP262160 RWT262160 RMX262160 RDB262160 QTF262160 QJJ262160 PZN262160 PPR262160 PFV262160 OVZ262160 OMD262160 OCH262160 NSL262160 NIP262160 MYT262160 MOX262160 MFB262160 LVF262160 LLJ262160 LBN262160 KRR262160 KHV262160 JXZ262160 JOD262160 JEH262160 IUL262160 IKP262160 IAT262160 HQX262160 HHB262160 GXF262160 GNJ262160 GDN262160 FTR262160 FJV262160 EZZ262160 EQD262160 EGH262160 DWL262160 DMP262160 DCT262160 CSX262160 CJB262160 BZF262160 BPJ262160 BFN262160 AVR262160 ALV262160 ABZ262160 SD262160 IH262160 XEP196624 WUT196624 WKX196624 WBB196624 VRF196624 VHJ196624 UXN196624 UNR196624 UDV196624 TTZ196624 TKD196624 TAH196624 SQL196624 SGP196624 RWT196624 RMX196624 RDB196624 QTF196624 QJJ196624 PZN196624 PPR196624 PFV196624 OVZ196624 OMD196624 OCH196624 NSL196624 NIP196624 MYT196624 MOX196624 MFB196624 LVF196624 LLJ196624 LBN196624 KRR196624 KHV196624 JXZ196624 JOD196624 JEH196624 IUL196624 IKP196624 IAT196624 HQX196624 HHB196624 GXF196624 GNJ196624 GDN196624 FTR196624 FJV196624 EZZ196624 EQD196624 EGH196624 DWL196624 DMP196624 DCT196624 CSX196624 CJB196624 BZF196624 BPJ196624 BFN196624 AVR196624 ALV196624 ABZ196624 SD196624 IH196624 XEP131088 WUT131088 WKX131088 WBB131088 VRF131088 VHJ131088 UXN131088 UNR131088 UDV131088 TTZ131088 TKD131088 TAH131088 SQL131088 SGP131088 RWT131088 RMX131088 RDB131088 QTF131088 QJJ131088 PZN131088 PPR131088 PFV131088 OVZ131088 OMD131088 OCH131088 NSL131088 NIP131088 MYT131088 MOX131088 MFB131088 LVF131088 LLJ131088 LBN131088 KRR131088 KHV131088 JXZ131088 JOD131088 JEH131088 IUL131088 IKP131088 IAT131088 HQX131088 HHB131088 GXF131088 GNJ131088 GDN131088 FTR131088 FJV131088 EZZ131088 EQD131088 EGH131088 DWL131088 DMP131088 DCT131088 CSX131088 CJB131088 BZF131088 BPJ131088 BFN131088 AVR131088 ALV131088 ABZ131088 SD131088 IH131088 XEP65552 WUT65552 WKX65552 WBB65552 VRF65552 VHJ65552 UXN65552 UNR65552 UDV65552 TTZ65552 TKD65552 TAH65552 SQL65552 SGP65552 RWT65552 RMX65552 RDB65552 QTF65552 QJJ65552 PZN65552 PPR65552 PFV65552 OVZ65552 OMD65552 OCH65552 NSL65552 NIP65552 MYT65552 MOX65552 MFB65552 LVF65552 LLJ65552 LBN65552 KRR65552 KHV65552 JXZ65552 JOD65552 JEH65552 IUL65552 IKP65552 IAT65552 HQX65552 HHB65552 GXF65552 GNJ65552 GDN65552 FTR65552 FJV65552 EZZ65552 EQD65552 EGH65552 DWL65552 DMP65552 DCT65552 CSX65552 CJB65552 BZF65552 BPJ65552 BFN65552 AVR65552 ALV65552 ABZ65552 SD65552 IH65552 XEU983056 WUY983056 WLC983056 WBG983056 VRK983056 VHO983056 UXS983056 UNW983056 UEA983056 TUE983056 TKI983056 TAM983056 SQQ983056 SGU983056 RWY983056 RNC983056 RDG983056 QTK983056 QJO983056 PZS983056 PPW983056 PGA983056 OWE983056 OMI983056 OCM983056 NSQ983056 NIU983056 MYY983056 MPC983056 MFG983056 LVK983056 LLO983056 LBS983056 KRW983056 KIA983056 JYE983056 JOI983056 JEM983056 IUQ983056 IKU983056 IAY983056 HRC983056 HHG983056 GXK983056 GNO983056 GDS983056 FTW983056 FKA983056 FAE983056 EQI983056 EGM983056 DWQ983056 DMU983056 DCY983056 CTC983056 CJG983056 BZK983056 BPO983056 BFS983056 AVW983056 AMA983056 ACE983056 SI983056 IM983056 XEU917520 WUY917520 WLC917520 WBG917520 VRK917520 VHO917520 UXS917520 UNW917520 UEA917520 TUE917520 TKI917520 TAM917520 SQQ917520 SGU917520 RWY917520 RNC917520 RDG917520 QTK917520 QJO917520 PZS917520 PPW917520 PGA917520 OWE917520 OMI917520 OCM917520 NSQ917520 NIU917520 MYY917520 MPC917520 MFG917520 LVK917520 LLO917520 LBS917520 KRW917520 KIA917520 JYE917520 JOI917520 JEM917520 IUQ917520 IKU917520 IAY917520 HRC917520 HHG917520 GXK917520 GNO917520 GDS917520 FTW917520 FKA917520 FAE917520 EQI917520 EGM917520 DWQ917520 DMU917520 DCY917520 CTC917520 CJG917520 BZK917520 BPO917520 BFS917520 AVW917520 AMA917520 ACE917520 SI917520 IM917520 XEU851984 WUY851984 WLC851984 WBG851984 VRK851984 VHO851984 UXS851984 UNW851984 UEA851984 TUE851984 TKI851984 TAM851984 SQQ851984 SGU851984 RWY851984 RNC851984 RDG851984 QTK851984 QJO851984 PZS851984 PPW851984 PGA851984 OWE851984 OMI851984 OCM851984 NSQ851984 NIU851984 MYY851984 MPC851984 MFG851984 LVK851984 LLO851984 LBS851984 KRW851984 KIA851984 JYE851984 JOI851984 JEM851984 IUQ851984 IKU851984 IAY851984 HRC851984 HHG851984 GXK851984 GNO851984 GDS851984 FTW851984 FKA851984 FAE851984 EQI851984 EGM851984 DWQ851984 DMU851984 DCY851984 CTC851984 CJG851984 BZK851984 BPO851984 BFS851984 AVW851984 AMA851984 ACE851984 SI851984 IM851984 XEU786448 WUY786448 WLC786448 WBG786448 VRK786448 VHO786448 UXS786448 UNW786448 UEA786448 TUE786448 TKI786448 TAM786448 SQQ786448 SGU786448 RWY786448 RNC786448 RDG786448 QTK786448 QJO786448 PZS786448 PPW786448 PGA786448 OWE786448 OMI786448 OCM786448 NSQ786448 NIU786448 MYY786448 MPC786448 MFG786448 LVK786448 LLO786448 LBS786448 KRW786448 KIA786448 JYE786448 JOI786448 JEM786448 IUQ786448 IKU786448 IAY786448 HRC786448 HHG786448 GXK786448 GNO786448 GDS786448 FTW786448 FKA786448 FAE786448 EQI786448 EGM786448 DWQ786448 DMU786448 DCY786448 CTC786448 CJG786448 BZK786448 BPO786448 BFS786448 AVW786448 AMA786448 ACE786448 SI786448 IM786448 XEU720912 WUY720912 WLC720912 WBG720912 VRK720912 VHO720912 UXS720912 UNW720912 UEA720912 TUE720912 TKI720912 TAM720912 SQQ720912 SGU720912 RWY720912 RNC720912 RDG720912 QTK720912 QJO720912 PZS720912 PPW720912 PGA720912 OWE720912 OMI720912 OCM720912 NSQ720912 NIU720912 MYY720912 MPC720912 MFG720912 LVK720912 LLO720912 LBS720912 KRW720912 KIA720912 JYE720912 JOI720912 JEM720912 IUQ720912 IKU720912 IAY720912 HRC720912 HHG720912 GXK720912 GNO720912 GDS720912 FTW720912 FKA720912 FAE720912 EQI720912 EGM720912 DWQ720912 DMU720912 DCY720912 CTC720912 CJG720912 BZK720912 BPO720912 BFS720912 AVW720912 AMA720912 ACE720912 SI720912 IM720912 XEU655376 WUY655376 WLC655376 WBG655376 VRK655376 VHO655376 UXS655376 UNW655376 UEA655376 TUE655376 TKI655376 TAM655376 SQQ655376 SGU655376 RWY655376 RNC655376 RDG655376 QTK655376 QJO655376 PZS655376 PPW655376 PGA655376 OWE655376 OMI655376 OCM655376 NSQ655376 NIU655376 MYY655376 MPC655376 MFG655376 LVK655376 LLO655376 LBS655376 KRW655376 KIA655376 JYE655376 JOI655376 JEM655376 IUQ655376 IKU655376 IAY655376 HRC655376 HHG655376 GXK655376 GNO655376 GDS655376 FTW655376 FKA655376 FAE655376 EQI655376 EGM655376 DWQ655376 DMU655376 DCY655376 CTC655376 CJG655376 BZK655376 BPO655376 BFS655376 AVW655376 AMA655376 ACE655376 SI655376 IM655376 XEU589840 WUY589840 WLC589840 WBG589840 VRK589840 VHO589840 UXS589840 UNW589840 UEA589840 TUE589840 TKI589840 TAM589840 SQQ589840 SGU589840 RWY589840 RNC589840 RDG589840 QTK589840 QJO589840 PZS589840 PPW589840 PGA589840 OWE589840 OMI589840 OCM589840 NSQ589840 NIU589840 MYY589840 MPC589840 MFG589840 LVK589840 LLO589840 LBS589840 KRW589840 KIA589840 JYE589840 JOI589840 JEM589840 IUQ589840 IKU589840 IAY589840 HRC589840 HHG589840 GXK589840 GNO589840 GDS589840 FTW589840 FKA589840 FAE589840 EQI589840 EGM589840 DWQ589840 DMU589840 DCY589840 CTC589840 CJG589840 BZK589840 BPO589840 BFS589840 AVW589840 AMA589840 ACE589840 SI589840 IM589840 XEU524304 WUY524304 WLC524304 WBG524304 VRK524304 VHO524304 UXS524304 UNW524304 UEA524304 TUE524304 TKI524304 TAM524304 SQQ524304 SGU524304 RWY524304 RNC524304 RDG524304 QTK524304 QJO524304 PZS524304 PPW524304 PGA524304 OWE524304 OMI524304 OCM524304 NSQ524304 NIU524304 MYY524304 MPC524304 MFG524304 LVK524304 LLO524304 LBS524304 KRW524304 KIA524304 JYE524304 JOI524304 JEM524304 IUQ524304 IKU524304 IAY524304 HRC524304 HHG524304 GXK524304 GNO524304 GDS524304 FTW524304 FKA524304 FAE524304 EQI524304 EGM524304 DWQ524304 DMU524304 DCY524304 CTC524304 CJG524304 BZK524304 BPO524304 BFS524304 AVW524304 AMA524304 ACE524304 SI524304 IM524304 XEU458768 WUY458768 WLC458768 WBG458768 VRK458768 VHO458768 UXS458768 UNW458768 UEA458768 TUE458768 TKI458768 TAM458768 SQQ458768 SGU458768 RWY458768 RNC458768 RDG458768 QTK458768 QJO458768 PZS458768 PPW458768 PGA458768 OWE458768 OMI458768 OCM458768 NSQ458768 NIU458768 MYY458768 MPC458768 MFG458768 LVK458768 LLO458768 LBS458768 KRW458768 KIA458768 JYE458768 JOI458768 JEM458768 IUQ458768 IKU458768 IAY458768 HRC458768 HHG458768 GXK458768 GNO458768 GDS458768 FTW458768 FKA458768 FAE458768 EQI458768 EGM458768 DWQ458768 DMU458768 DCY458768 CTC458768 CJG458768 BZK458768 BPO458768 BFS458768 AVW458768 AMA458768 ACE458768 SI458768 IM458768 XEU393232 WUY393232 WLC393232 WBG393232 VRK393232 VHO393232 UXS393232 UNW393232 UEA393232 TUE393232 TKI393232 TAM393232 SQQ393232 SGU393232 RWY393232 RNC393232 RDG393232 QTK393232 QJO393232 PZS393232 PPW393232 PGA393232 OWE393232 OMI393232 OCM393232 NSQ393232 NIU393232 MYY393232 MPC393232 MFG393232 LVK393232 LLO393232 LBS393232 KRW393232 KIA393232 JYE393232 JOI393232 JEM393232 IUQ393232 IKU393232 IAY393232 HRC393232 HHG393232 GXK393232 GNO393232 GDS393232 FTW393232 FKA393232 FAE393232 EQI393232 EGM393232 DWQ393232 DMU393232 DCY393232 CTC393232 CJG393232 BZK393232 BPO393232 BFS393232 AVW393232 AMA393232 ACE393232 SI393232 IM393232 XEU327696 WUY327696 WLC327696 WBG327696 VRK327696 VHO327696 UXS327696 UNW327696 UEA327696 TUE327696 TKI327696 TAM327696 SQQ327696 SGU327696 RWY327696 RNC327696 RDG327696 QTK327696 QJO327696 PZS327696 PPW327696 PGA327696 OWE327696 OMI327696 OCM327696 NSQ327696 NIU327696 MYY327696 MPC327696 MFG327696 LVK327696 LLO327696 LBS327696 KRW327696 KIA327696 JYE327696 JOI327696 JEM327696 IUQ327696 IKU327696 IAY327696 HRC327696 HHG327696 GXK327696 GNO327696 GDS327696 FTW327696 FKA327696 FAE327696 EQI327696 EGM327696 DWQ327696 DMU327696 DCY327696 CTC327696 CJG327696 BZK327696 BPO327696 BFS327696 AVW327696 AMA327696 ACE327696 SI327696 IM327696 XEU262160 WUY262160 WLC262160 WBG262160 VRK262160 VHO262160 UXS262160 UNW262160 UEA262160 TUE262160 TKI262160 TAM262160 SQQ262160 SGU262160 RWY262160 RNC262160 RDG262160 QTK262160 QJO262160 PZS262160 PPW262160 PGA262160 OWE262160 OMI262160 OCM262160 NSQ262160 NIU262160 MYY262160 MPC262160 MFG262160 LVK262160 LLO262160 LBS262160 KRW262160 KIA262160 JYE262160 JOI262160 JEM262160 IUQ262160 IKU262160 IAY262160 HRC262160 HHG262160 GXK262160 GNO262160 GDS262160 FTW262160 FKA262160 FAE262160 EQI262160 EGM262160 DWQ262160 DMU262160 DCY262160 CTC262160 CJG262160 BZK262160 BPO262160 BFS262160 AVW262160 AMA262160 ACE262160 SI262160 IM262160 XEU196624 WUY196624 WLC196624 WBG196624 VRK196624 VHO196624 UXS196624 UNW196624 UEA196624 TUE196624 TKI196624 TAM196624 SQQ196624 SGU196624 RWY196624 RNC196624 RDG196624 QTK196624 QJO196624 PZS196624 PPW196624 PGA196624 OWE196624 OMI196624 OCM196624 NSQ196624 NIU196624 MYY196624 MPC196624 MFG196624 LVK196624 LLO196624 LBS196624 KRW196624 KIA196624 JYE196624 JOI196624 JEM196624 IUQ196624 IKU196624 IAY196624 HRC196624 HHG196624 GXK196624 GNO196624 GDS196624 FTW196624 FKA196624 FAE196624 EQI196624 EGM196624 DWQ196624 DMU196624 DCY196624 CTC196624 CJG196624 BZK196624 BPO196624 BFS196624 AVW196624 AMA196624 ACE196624 SI196624 IM196624 XEU131088 WUY131088 WLC131088 WBG131088 VRK131088 VHO131088 UXS131088 UNW131088 UEA131088 TUE131088 TKI131088 TAM131088 SQQ131088 SGU131088 RWY131088 RNC131088 RDG131088 QTK131088 QJO131088 PZS131088 PPW131088 PGA131088 OWE131088 OMI131088 OCM131088 NSQ131088 NIU131088 MYY131088 MPC131088 MFG131088 LVK131088 LLO131088 LBS131088 KRW131088 KIA131088 JYE131088 JOI131088 JEM131088 IUQ131088 IKU131088 IAY131088 HRC131088 HHG131088 GXK131088 GNO131088 GDS131088 FTW131088 FKA131088 FAE131088 EQI131088 EGM131088 DWQ131088 DMU131088 DCY131088 CTC131088 CJG131088 BZK131088 BPO131088 BFS131088 AVW131088 AMA131088 ACE131088 SI131088 IM131088 XEU65552 WUY65552 WLC65552 WBG65552 VRK65552 VHO65552 UXS65552 UNW65552 UEA65552 TUE65552 TKI65552 TAM65552 SQQ65552 SGU65552 RWY65552 RNC65552 RDG65552 QTK65552 QJO65552 PZS65552 PPW65552 PGA65552 OWE65552 OMI65552 OCM65552 NSQ65552 NIU65552 MYY65552 MPC65552 MFG65552 LVK65552 LLO65552 LBS65552 KRW65552 KIA65552 JYE65552 JOI65552 JEM65552 IUQ65552 IKU65552 IAY65552 HRC65552 HHG65552 GXK65552 GNO65552 GDS65552 FTW65552 FKA65552 FAE65552 EQI65552 EGM65552 DWQ65552 DMU65552 DCY65552 CTC65552 CJG65552 BZK65552 BPO65552 BFS65552 AVW65552 AMA65552 ACE65552 SI65552 IM65552 WVY983056 WMC983056 WCG983056 VSK983056 VIO983056 UYS983056 UOW983056 UFA983056 TVE983056 TLI983056 TBM983056 SRQ983056 SHU983056 RXY983056 ROC983056 REG983056 QUK983056 QKO983056 QAS983056 PQW983056 PHA983056 OXE983056 ONI983056 ODM983056 NTQ983056 NJU983056 MZY983056 MQC983056 MGG983056 LWK983056 LMO983056 LCS983056 KSW983056 KJA983056 JZE983056 JPI983056 JFM983056 IVQ983056 ILU983056 IBY983056 HSC983056 HIG983056 GYK983056 GOO983056 GES983056 FUW983056 FLA983056 FBE983056 ERI983056 EHM983056 DXQ983056 DNU983056 DDY983056 CUC983056 CKG983056 CAK983056 BQO983056 BGS983056 AWW983056 ANA983056 ADE983056 TI983056 JM983056 Q983056 WVY917520 WMC917520 WCG917520 VSK917520 VIO917520 UYS917520 UOW917520 UFA917520 TVE917520 TLI917520 TBM917520 SRQ917520 SHU917520 RXY917520 ROC917520 REG917520 QUK917520 QKO917520 QAS917520 PQW917520 PHA917520 OXE917520 ONI917520 ODM917520 NTQ917520 NJU917520 MZY917520 MQC917520 MGG917520 LWK917520 LMO917520 LCS917520 KSW917520 KJA917520 JZE917520 JPI917520 JFM917520 IVQ917520 ILU917520 IBY917520 HSC917520 HIG917520 GYK917520 GOO917520 GES917520 FUW917520 FLA917520 FBE917520 ERI917520 EHM917520 DXQ917520 DNU917520 DDY917520 CUC917520 CKG917520 CAK917520 BQO917520 BGS917520 AWW917520 ANA917520 ADE917520 TI917520 JM917520 Q917520 WVY851984 WMC851984 WCG851984 VSK851984 VIO851984 UYS851984 UOW851984 UFA851984 TVE851984 TLI851984 TBM851984 SRQ851984 SHU851984 RXY851984 ROC851984 REG851984 QUK851984 QKO851984 QAS851984 PQW851984 PHA851984 OXE851984 ONI851984 ODM851984 NTQ851984 NJU851984 MZY851984 MQC851984 MGG851984 LWK851984 LMO851984 LCS851984 KSW851984 KJA851984 JZE851984 JPI851984 JFM851984 IVQ851984 ILU851984 IBY851984 HSC851984 HIG851984 GYK851984 GOO851984 GES851984 FUW851984 FLA851984 FBE851984 ERI851984 EHM851984 DXQ851984 DNU851984 DDY851984 CUC851984 CKG851984 CAK851984 BQO851984 BGS851984 AWW851984 ANA851984 ADE851984 TI851984 JM851984 Q851984 WVY786448 WMC786448 WCG786448 VSK786448 VIO786448 UYS786448 UOW786448 UFA786448 TVE786448 TLI786448 TBM786448 SRQ786448 SHU786448 RXY786448 ROC786448 REG786448 QUK786448 QKO786448 QAS786448 PQW786448 PHA786448 OXE786448 ONI786448 ODM786448 NTQ786448 NJU786448 MZY786448 MQC786448 MGG786448 LWK786448 LMO786448 LCS786448 KSW786448 KJA786448 JZE786448 JPI786448 JFM786448 IVQ786448 ILU786448 IBY786448 HSC786448 HIG786448 GYK786448 GOO786448 GES786448 FUW786448 FLA786448 FBE786448 ERI786448 EHM786448 DXQ786448 DNU786448 DDY786448 CUC786448 CKG786448 CAK786448 BQO786448 BGS786448 AWW786448 ANA786448 ADE786448 TI786448 JM786448 Q786448 WVY720912 WMC720912 WCG720912 VSK720912 VIO720912 UYS720912 UOW720912 UFA720912 TVE720912 TLI720912 TBM720912 SRQ720912 SHU720912 RXY720912 ROC720912 REG720912 QUK720912 QKO720912 QAS720912 PQW720912 PHA720912 OXE720912 ONI720912 ODM720912 NTQ720912 NJU720912 MZY720912 MQC720912 MGG720912 LWK720912 LMO720912 LCS720912 KSW720912 KJA720912 JZE720912 JPI720912 JFM720912 IVQ720912 ILU720912 IBY720912 HSC720912 HIG720912 GYK720912 GOO720912 GES720912 FUW720912 FLA720912 FBE720912 ERI720912 EHM720912 DXQ720912 DNU720912 DDY720912 CUC720912 CKG720912 CAK720912 BQO720912 BGS720912 AWW720912 ANA720912 ADE720912 TI720912 JM720912 Q720912 WVY655376 WMC655376 WCG655376 VSK655376 VIO655376 UYS655376 UOW655376 UFA655376 TVE655376 TLI655376 TBM655376 SRQ655376 SHU655376 RXY655376 ROC655376 REG655376 QUK655376 QKO655376 QAS655376 PQW655376 PHA655376 OXE655376 ONI655376 ODM655376 NTQ655376 NJU655376 MZY655376 MQC655376 MGG655376 LWK655376 LMO655376 LCS655376 KSW655376 KJA655376 JZE655376 JPI655376 JFM655376 IVQ655376 ILU655376 IBY655376 HSC655376 HIG655376 GYK655376 GOO655376 GES655376 FUW655376 FLA655376 FBE655376 ERI655376 EHM655376 DXQ655376 DNU655376 DDY655376 CUC655376 CKG655376 CAK655376 BQO655376 BGS655376 AWW655376 ANA655376 ADE655376 TI655376 JM655376 Q655376 WVY589840 WMC589840 WCG589840 VSK589840 VIO589840 UYS589840 UOW589840 UFA589840 TVE589840 TLI589840 TBM589840 SRQ589840 SHU589840 RXY589840 ROC589840 REG589840 QUK589840 QKO589840 QAS589840 PQW589840 PHA589840 OXE589840 ONI589840 ODM589840 NTQ589840 NJU589840 MZY589840 MQC589840 MGG589840 LWK589840 LMO589840 LCS589840 KSW589840 KJA589840 JZE589840 JPI589840 JFM589840 IVQ589840 ILU589840 IBY589840 HSC589840 HIG589840 GYK589840 GOO589840 GES589840 FUW589840 FLA589840 FBE589840 ERI589840 EHM589840 DXQ589840 DNU589840 DDY589840 CUC589840 CKG589840 CAK589840 BQO589840 BGS589840 AWW589840 ANA589840 ADE589840 TI589840 JM589840 Q589840 WVY524304 WMC524304 WCG524304 VSK524304 VIO524304 UYS524304 UOW524304 UFA524304 TVE524304 TLI524304 TBM524304 SRQ524304 SHU524304 RXY524304 ROC524304 REG524304 QUK524304 QKO524304 QAS524304 PQW524304 PHA524304 OXE524304 ONI524304 ODM524304 NTQ524304 NJU524304 MZY524304 MQC524304 MGG524304 LWK524304 LMO524304 LCS524304 KSW524304 KJA524304 JZE524304 JPI524304 JFM524304 IVQ524304 ILU524304 IBY524304 HSC524304 HIG524304 GYK524304 GOO524304 GES524304 FUW524304 FLA524304 FBE524304 ERI524304 EHM524304 DXQ524304 DNU524304 DDY524304 CUC524304 CKG524304 CAK524304 BQO524304 BGS524304 AWW524304 ANA524304 ADE524304 TI524304 JM524304 Q524304 WVY458768 WMC458768 WCG458768 VSK458768 VIO458768 UYS458768 UOW458768 UFA458768 TVE458768 TLI458768 TBM458768 SRQ458768 SHU458768 RXY458768 ROC458768 REG458768 QUK458768 QKO458768 QAS458768 PQW458768 PHA458768 OXE458768 ONI458768 ODM458768 NTQ458768 NJU458768 MZY458768 MQC458768 MGG458768 LWK458768 LMO458768 LCS458768 KSW458768 KJA458768 JZE458768 JPI458768 JFM458768 IVQ458768 ILU458768 IBY458768 HSC458768 HIG458768 GYK458768 GOO458768 GES458768 FUW458768 FLA458768 FBE458768 ERI458768 EHM458768 DXQ458768 DNU458768 DDY458768 CUC458768 CKG458768 CAK458768 BQO458768 BGS458768 AWW458768 ANA458768 ADE458768 TI458768 JM458768 Q458768 WVY393232 WMC393232 WCG393232 VSK393232 VIO393232 UYS393232 UOW393232 UFA393232 TVE393232 TLI393232 TBM393232 SRQ393232 SHU393232 RXY393232 ROC393232 REG393232 QUK393232 QKO393232 QAS393232 PQW393232 PHA393232 OXE393232 ONI393232 ODM393232 NTQ393232 NJU393232 MZY393232 MQC393232 MGG393232 LWK393232 LMO393232 LCS393232 KSW393232 KJA393232 JZE393232 JPI393232 JFM393232 IVQ393232 ILU393232 IBY393232 HSC393232 HIG393232 GYK393232 GOO393232 GES393232 FUW393232 FLA393232 FBE393232 ERI393232 EHM393232 DXQ393232 DNU393232 DDY393232 CUC393232 CKG393232 CAK393232 BQO393232 BGS393232 AWW393232 ANA393232 ADE393232 TI393232 JM393232 Q393232 WVY327696 WMC327696 WCG327696 VSK327696 VIO327696 UYS327696 UOW327696 UFA327696 TVE327696 TLI327696 TBM327696 SRQ327696 SHU327696 RXY327696 ROC327696 REG327696 QUK327696 QKO327696 QAS327696 PQW327696 PHA327696 OXE327696 ONI327696 ODM327696 NTQ327696 NJU327696 MZY327696 MQC327696 MGG327696 LWK327696 LMO327696 LCS327696 KSW327696 KJA327696 JZE327696 JPI327696 JFM327696 IVQ327696 ILU327696 IBY327696 HSC327696 HIG327696 GYK327696 GOO327696 GES327696 FUW327696 FLA327696 FBE327696 ERI327696 EHM327696 DXQ327696 DNU327696 DDY327696 CUC327696 CKG327696 CAK327696 BQO327696 BGS327696 AWW327696 ANA327696 ADE327696 TI327696 JM327696 Q327696 WVY262160 WMC262160 WCG262160 VSK262160 VIO262160 UYS262160 UOW262160 UFA262160 TVE262160 TLI262160 TBM262160 SRQ262160 SHU262160 RXY262160 ROC262160 REG262160 QUK262160 QKO262160 QAS262160 PQW262160 PHA262160 OXE262160 ONI262160 ODM262160 NTQ262160 NJU262160 MZY262160 MQC262160 MGG262160 LWK262160 LMO262160 LCS262160 KSW262160 KJA262160 JZE262160 JPI262160 JFM262160 IVQ262160 ILU262160 IBY262160 HSC262160 HIG262160 GYK262160 GOO262160 GES262160 FUW262160 FLA262160 FBE262160 ERI262160 EHM262160 DXQ262160 DNU262160 DDY262160 CUC262160 CKG262160 CAK262160 BQO262160 BGS262160 AWW262160 ANA262160 ADE262160 TI262160 JM262160 Q262160 WVY196624 WMC196624 WCG196624 VSK196624 VIO196624 UYS196624 UOW196624 UFA196624 TVE196624 TLI196624 TBM196624 SRQ196624 SHU196624 RXY196624 ROC196624 REG196624 QUK196624 QKO196624 QAS196624 PQW196624 PHA196624 OXE196624 ONI196624 ODM196624 NTQ196624 NJU196624 MZY196624 MQC196624 MGG196624 LWK196624 LMO196624 LCS196624 KSW196624 KJA196624 JZE196624 JPI196624 JFM196624 IVQ196624 ILU196624 IBY196624 HSC196624 HIG196624 GYK196624 GOO196624 GES196624 FUW196624 FLA196624 FBE196624 ERI196624 EHM196624 DXQ196624 DNU196624 DDY196624 CUC196624 CKG196624 CAK196624 BQO196624 BGS196624 AWW196624 ANA196624 ADE196624 TI196624 JM196624 Q196624 WVY131088 WMC131088 WCG131088 VSK131088 VIO131088 UYS131088 UOW131088 UFA131088 TVE131088 TLI131088 TBM131088 SRQ131088 SHU131088 RXY131088 ROC131088 REG131088 QUK131088 QKO131088 QAS131088 PQW131088 PHA131088 OXE131088 ONI131088 ODM131088 NTQ131088 NJU131088 MZY131088 MQC131088 MGG131088 LWK131088 LMO131088 LCS131088 KSW131088 KJA131088 JZE131088 JPI131088 JFM131088 IVQ131088 ILU131088 IBY131088 HSC131088 HIG131088 GYK131088 GOO131088 GES131088 FUW131088 FLA131088 FBE131088 ERI131088 EHM131088 DXQ131088 DNU131088 DDY131088 CUC131088 CKG131088 CAK131088 BQO131088 BGS131088 AWW131088 ANA131088 ADE131088 TI131088 JM131088 Q131088 WVY65552 WMC65552 WCG65552 VSK65552 VIO65552 UYS65552 UOW65552 UFA65552 TVE65552 TLI65552 TBM65552 SRQ65552 SHU65552 RXY65552 ROC65552 REG65552 QUK65552 QKO65552 QAS65552 PQW65552 PHA65552 OXE65552 ONI65552 ODM65552 NTQ65552 NJU65552 MZY65552 MQC65552 MGG65552 LWK65552 LMO65552 LCS65552 KSW65552 KJA65552 JZE65552 JPI65552 JFM65552 IVQ65552 ILU65552 IBY65552 HSC65552 HIG65552 GYK65552 GOO65552 GES65552 FUW65552 FLA65552 FBE65552 ERI65552 EHM65552 DXQ65552 DNU65552 DDY65552 CUC65552 CKG65552 CAK65552 BQO65552 BGS65552 AWW65552 ANA65552 ADE65552 TI65552 JM65552 Q65552 JM15 TI15 ADE15 ANA15 AWW15 BGS15 BQO15 CAK15 CKG15 CUC15 DDY15 DNU15 DXQ15 EHM15 ERI15 FBE15 FLA15 FUW15 GES15 GOO15 GYK15 HIG15 HSC15 IBY15 ILU15 IVQ15 JFM15 JPI15 JZE15 KJA15 KSW15 LCS15 LMO15 LWK15 MGG15 MQC15 MZY15 NJU15 NTQ15 ODM15 ONI15 OXE15 PHA15 PQW15 QAS15 QKO15 QUK15 REG15 ROC15 RXY15 SHU15 SRQ15 TBM15 TLI15 TVE15 UFA15 UOW15 UYS15 VIO15 VSK15 WCG15 WMC15 WVY15 IM15 SI15 ACE15 AMA15 AVW15 BFS15 BPO15 BZK15 CJG15 CTC15 DCY15 DMU15 DWQ15 EGM15 EQI15 FAE15 FKA15 FTW15 GDS15 GNO15 GXK15 HHG15 HRC15 IAY15 IKU15 IUQ15 JEM15 JOI15 JYE15 KIA15 KRW15 LBS15 LLO15 LVK15 MFG15 MPC15 MYY15 NIU15 NSQ15 OCM15 OMI15 OWE15 PGA15 PPW15 PZS15 QJO15 QTK15 RDG15 RNC15 RWY15 SGU15 SQQ15 TAM15 TKI15 TUE15 UEA15 UNW15 UXS15 VHO15 VRK15 WBG15 WLC15 WUY15 XEU15 IH15 SD15 ABZ15 ALV15 AVR15 BFN15 BPJ15 BZF15 CJB15 CSX15 DCT15 DMP15 DWL15 EGH15 EQD15 EZZ15 FJV15 FTR15 GDN15 GNJ15 GXF15 HHB15 HQX15 IAT15 IKP15 IUL15 JEH15 JOD15 JXZ15 KHV15 KRR15 LBN15 LLJ15 LVF15 MFB15 MOX15 MYT15 NIP15 NSL15 OCH15 OMD15 OVZ15 PFV15 PPR15 PZN15 QJJ15 QTF15 RDB15 RMX15 RWT15 SGP15 SQL15 TAH15 TKD15 TTZ15 UDV15 UNR15 UXN15 VHJ15 VRF15 WBB15 WKX15 WUT15 XEP15 IC15 RY15 ABU15 ALQ15 AVM15 BFI15 BPE15 BZA15 CIW15 CSS15 DCO15 DMK15 DWG15 EGC15 EPY15 EZU15 FJQ15 FTM15 GDI15 GNE15 GXA15 HGW15 HQS15 IAO15 IKK15 IUG15 JEC15 JNY15 JXU15 KHQ15 KRM15 LBI15 LLE15 LVA15 MEW15 MOS15 MYO15 NIK15 NSG15 OCC15 OLY15 OVU15 PFQ15 PPM15 PZI15 QJE15 QTA15 RCW15 RMS15 RWO15 SGK15 SQG15 TAC15 TJY15 TTU15 UDQ15 UNM15 UXI15 VHE15 VRA15 WAW15 WKS15 WUO15 XEK15 HX15 RT15 ABP15 ALL15 AVH15 BFD15 BOZ15 BYV15 CIR15 CSN15 DCJ15 DMF15 DWB15 EFX15 EPT15 EZP15 FJL15 FTH15 GDD15 GMZ15 GWV15 HGR15 HQN15 IAJ15 IKF15 IUB15 JDX15 JNT15 JXP15 KHL15 KRH15 LBD15 LKZ15 LUV15 MER15 MON15 MYJ15 NIF15 NSB15 OBX15 OLT15 OVP15 PFL15 PPH15 PZD15 QIZ15 QSV15 RCR15 RMN15 RWJ15 SGF15 SQB15 SZX15 TJT15 TTP15 UDL15 UNH15 UXD15 VGZ15 VQV15 WAR15 WKN15 WUJ15 XEF15 HS15 RO15 ABK15 ALG15 AVC15 BEY15 BOU15 BYQ15 CIM15 CSI15 DCE15 DMA15 DVW15 EFS15 EPO15 EZK15 FJG15 FTC15 GCY15 GMU15 GWQ15 HGM15 HQI15 IAE15 IKA15 ITW15 JDS15 JNO15 JXK15 KHG15 KRC15 LAY15 LKU15 LUQ15 MEM15 MOI15 MYE15 NIA15 NRW15 OBS15 OLO15 OVK15 PFG15 PPC15 PYY15 QIU15 QSQ15 RCM15 RMI15 RWE15 SGA15 SPW15 SZS15 TJO15 TTK15 UDG15 UNC15 UWY15 VGU15 VQQ15 WAM15 WKI15 WUE15 XEA15 HN15 RJ15 ABF15 ALB15 AUX15 BET15 BOP15 BYL15 CIH15 CSD15 DBZ15 DLV15 DVR15 EFN15 EPJ15 EZF15 FJB15 FSX15 GCT15 GMP15 GWL15 HGH15 HQD15 HZZ15 IJV15 ITR15 JDN15 JNJ15 JXF15 KHB15 KQX15 LAT15 LKP15 LUL15 MEH15 MOD15 MXZ15 NHV15 NRR15 OBN15 OLJ15 OVF15 PFB15 POX15 PYT15 QIP15 QSL15 RCH15 RMD15 RVZ15 SFV15 SPR15 SZN15 TJJ15 TTF15 UDB15 UMX15 UWT15 VGP15 VQL15 WAH15 WKD15 WTZ15 XDV15 HI15 RE15 ABA15 AKW15 AUS15 BEO15 BOK15 BYG15 CIC15 CRY15 DBU15 DLQ15 DVM15 EFI15 EPE15 EZA15 FIW15 FSS15 GCO15 GMK15 GWG15 HGC15 HPY15 HZU15 IJQ15 ITM15 JDI15 JNE15 JXA15 KGW15 KQS15 LAO15 LKK15 LUG15 MEC15 MNY15 MXU15 NHQ15 NRM15 OBI15 OLE15 OVA15 PEW15 POS15 PYO15 QIK15 QSG15 RCC15 RLY15 RVU15 SFQ15 SPM15 SZI15 TJE15 TTA15 UCW15 UMS15 UWO15 VGK15 VQG15 WAC15 WJY15 WTU15 XDQ15 HD15 QZ15 AAV15 AKR15 AUN15 BEJ15 BOF15 BYB15 CHX15 CRT15 DBP15 DLL15 DVH15 EFD15 EOZ15 EYV15 FIR15 FSN15 GCJ15 GMF15 GWB15 HFX15 HPT15 HZP15 IJL15 ITH15 JDD15 JMZ15 JWV15 KGR15 KQN15 LAJ15 LKF15 LUB15 MDX15 MNT15 MXP15 NHL15 NRH15 OBD15 OKZ15 OUV15 PER15 PON15 PYJ15 QIF15 QSB15 RBX15 RLT15 RVP15 SFL15 SPH15 SZD15 TIZ15 TSV15 UCR15 UMN15 UWJ15 VGF15 VQB15 VZX15 WJT15 WTP15 XDL15 GY15 QU15 AAQ15 AKM15 AUI15 BEE15 BOA15 BXW15 CHS15 CRO15 DBK15 DLG15 DVC15 EEY15 EOU15 EYQ15 FIM15 FSI15 GCE15 GMA15 GVW15 HFS15 HPO15 HZK15 IJG15 ITC15 JCY15 JMU15 JWQ15 KGM15 KQI15 LAE15 LKA15 LTW15 MDS15 MNO15 MXK15 NHG15 NRC15 OAY15 OKU15 OUQ15 PEM15 POI15 PYE15 QIA15 QRW15 RBS15 RLO15 RVK15 SFG15 SPC15 SYY15 TIU15 TSQ15 UCM15 UMI15 UWE15 VGA15 VPW15 VZS15 WJO15 WTK15 XDG15 GT15 QP15 AAL15 AKH15 AUD15 BDZ15 BNV15 BXR15 CHN15 CRJ15 DBF15 DLB15 DUX15 EET15 EOP15 EYL15 FIH15 FSD15 GBZ15 GLV15 GVR15 HFN15 HPJ15 HZF15 IJB15 ISX15 JCT15 JMP15 JWL15 KGH15 KQD15 KZZ15 LJV15 LTR15 MDN15 MNJ15 MXF15 NHB15 NQX15 OAT15 OKP15 OUL15 PEH15 POD15 PXZ15 QHV15 QRR15 RBN15 RLJ15 RVF15 SFB15 SOX15 SYT15 TIP15 TSL15 UCH15 UMD15 UVZ15 VFV15 VPR15 VZN15 WJJ15 WTF15 XDB15 GO15 QK15 AAG15 AKC15 ATY15 BDU15 BNQ15 BXM15 CHI15 CRE15 DBA15 DKW15 DUS15 EEO15 EOK15 EYG15 FIC15 FRY15 GBU15 GLQ15 GVM15 HFI15 HPE15 HZA15 IIW15 ISS15 JCO15 JMK15 JWG15 KGC15 KPY15 KZU15 LJQ15 LTM15 MDI15 MNE15 MXA15 NGW15 NQS15 OAO15 OKK15 OUG15 PEC15 PNY15 PXU15 QHQ15 QRM15 RBI15 RLE15 RVA15 SEW15 SOS15 SYO15 TIK15 TSG15 UCC15 ULY15 UVU15 VFQ15 VPM15 VZI15 WJE15 WTA15 XCW15 GJ15 QF15 AAB15 AJX15 ATT15 BDP15 BNL15 BXH15 CHD15 CQZ15 DAV15 DKR15 DUN15 EEJ15 EOF15 EYB15 FHX15 FRT15 GBP15 GLL15 GVH15 HFD15 HOZ15 HYV15 IIR15 ISN15 JCJ15 JMF15 JWB15 KFX15 KPT15 KZP15 LJL15 LTH15 MDD15 MMZ15 MWV15 NGR15 NQN15 OAJ15 OKF15 OUB15 PDX15 PNT15 PXP15 QHL15 QRH15 RBD15 RKZ15 RUV15 SER15 SON15 SYJ15 TIF15 TSB15 UBX15 ULT15 UVP15 VFL15 VPH15 VZD15 WIZ15 WSV15 XCR15 GE15 QA15 ZW15 AJS15 ATO15 BDK15 BNG15 BXC15 CGY15 CQU15 DAQ15 DKM15 DUI15 EEE15 EOA15 EXW15 FHS15 FRO15 GBK15 GLG15 GVC15 HEY15 HOU15 HYQ15 IIM15 ISI15 JCE15 JMA15 JVW15 KFS15 KPO15 KZK15 LJG15 LTC15 MCY15 MMU15 MWQ15 NGM15 NQI15 OAE15 OKA15 OTW15 PDS15 PNO15 PXK15 QHG15 QRC15 RAY15 RKU15 RUQ15 SEM15 SOI15 SYE15 TIA15 TRW15 UBS15 ULO15 UVK15 VFG15 VPC15 VYY15 WIU15 WSQ15 XCM15 FZ15 PV15 ZR15 AJN15 ATJ15 BDF15 BNB15 BWX15 CGT15 CQP15 DAL15 DKH15 DUD15 EDZ15 ENV15 EXR15 FHN15 FRJ15 GBF15 GLB15 GUX15 HET15 HOP15 HYL15 IIH15 ISD15 JBZ15 JLV15 JVR15 KFN15 KPJ15 KZF15 LJB15 LSX15 MCT15 MMP15 MWL15 NGH15 NQD15 NZZ15 OJV15 OTR15 PDN15 PNJ15 PXF15 QHB15 QQX15 RAT15 RKP15 RUL15 SEH15 SOD15 SXZ15 THV15 TRR15 UBN15 ULJ15 UVF15 VFB15 VOX15 VYT15 WIP15 WSL15 XCH15 FU15 PQ15 ZM15 AJI15 ATE15 BDA15 BMW15 BWS15 CGO15 CQK15 DAG15 DKC15 DTY15 EDU15 ENQ15 EXM15 FHI15 FRE15 GBA15 GKW15 GUS15 HEO15 HOK15 HYG15 IIC15 IRY15 JBU15 JLQ15 JVM15 KFI15 KPE15 KZA15 LIW15 LSS15 MCO15 MMK15 MWG15 NGC15 NPY15 NZU15 OJQ15 OTM15 PDI15 PNE15 PXA15 QGW15 QQS15 RAO15 RKK15 RUG15 SEC15 SNY15 SXU15 THQ15 TRM15 UBI15 ULE15 UVA15 VEW15 VOS15 VYO15 WIK15 WSG15 XCC15 FP15 PL15 ZH15 AJD15 ASZ15 BCV15 BMR15 BWN15 CGJ15 CQF15 DAB15 DJX15 DTT15 EDP15 ENL15 EXH15 FHD15 FQZ15 GAV15 GKR15 GUN15 HEJ15 HOF15 HYB15 IHX15 IRT15 JBP15 JLL15 JVH15 KFD15 KOZ15 KYV15 LIR15 LSN15 MCJ15 MMF15 MWB15 NFX15 NPT15 NZP15 OJL15 OTH15 PDD15 PMZ15 PWV15 QGR15 QQN15 RAJ15 RKF15 RUB15 SDX15 SNT15 SXP15 THL15 TRH15 UBD15 UKZ15 UUV15 VER15 VON15 VYJ15 WIF15 WSB15 XBX15 FK15 PG15 ZC15 AIY15 ASU15 BCQ15 BMM15 BWI15 CGE15 CQA15 CZW15 DJS15 DTO15 EDK15 ENG15 EXC15 FGY15 FQU15 GAQ15 GKM15 GUI15 HEE15 HOA15 HXW15 IHS15 IRO15 JBK15 JLG15 JVC15 KEY15 KOU15 KYQ15 LIM15 LSI15 MCE15 MMA15 MVW15 NFS15 NPO15 NZK15 OJG15 OTC15 PCY15 PMU15 PWQ15 QGM15 QQI15 RAE15 RKA15 RTW15 SDS15 SNO15 SXK15 THG15 TRC15 UAY15 UKU15 UUQ15 VEM15 VOI15 VYE15 WIA15 WRW15 XBS15 FF15 PB15 YX15 AIT15 ASP15 BCL15 BMH15 BWD15 CFZ15 CPV15 CZR15 DJN15 DTJ15 EDF15 ENB15 EWX15 FGT15 FQP15 GAL15 GKH15 GUD15 HDZ15 HNV15 HXR15 IHN15 IRJ15 JBF15 JLB15 JUX15 KET15 KOP15 KYL15 LIH15 LSD15 MBZ15 MLV15 MVR15 NFN15 NPJ15 NZF15 OJB15 OSX15 PCT15 PMP15 PWL15 QGH15 QQD15 QZZ15 RJV15 RTR15 SDN15 SNJ15 SXF15 THB15 TQX15 UAT15 UKP15 UUL15 VEH15 VOD15 VXZ15 WHV15 WRR15 XBN15 FA15 OW15 YS15 AIO15 ASK15 BCG15 BMC15 BVY15 CFU15 CPQ15 CZM15 DJI15 DTE15 EDA15 EMW15 EWS15 FGO15 FQK15 GAG15 GKC15 GTY15 HDU15 HNQ15 HXM15 IHI15 IRE15 JBA15 JKW15 JUS15 KEO15 KOK15 KYG15 LIC15 LRY15 MBU15 MLQ15 MVM15 NFI15 NPE15 NZA15 OIW15 OSS15 PCO15 PMK15 PWG15 QGC15 QPY15 QZU15 RJQ15 RTM15 SDI15 SNE15 SXA15 TGW15 TQS15 UAO15 UKK15 UUG15 VEC15 VNY15 VXU15 WHQ15 WRM15 XBI15 EV15 OR15 YN15 AIJ15 ASF15 BCB15 BLX15 BVT15 CFP15 CPL15 CZH15 DJD15 DSZ15 ECV15 EMR15 EWN15 FGJ15 FQF15 GAB15 GJX15 GTT15 HDP15 HNL15 HXH15 IHD15 IQZ15 JAV15 JKR15 JUN15 KEJ15 KOF15 KYB15 LHX15 LRT15 MBP15 MLL15 MVH15 NFD15 NOZ15 NYV15 OIR15 OSN15 PCJ15 PMF15 PWB15 QFX15 QPT15 QZP15 RJL15 RTH15 SDD15 SMZ15 SWV15 TGR15 TQN15 UAJ15 UKF15 UUB15 VDX15 VNT15 VXP15 WHL15 WRH15 XBD15 EQ15 OM15 YI15 AIE15 ASA15 BBW15 BLS15 BVO15 CFK15 CPG15 CZC15 DIY15 DSU15 ECQ15 EMM15 EWI15 FGE15 FQA15 FZW15 GJS15 GTO15 HDK15 HNG15 HXC15 IGY15 IQU15 JAQ15 JKM15 JUI15 KEE15 KOA15 KXW15 LHS15 LRO15 MBK15 MLG15 MVC15 NEY15 NOU15 NYQ15 OIM15 OSI15 PCE15 PMA15 PVW15 QFS15 QPO15 QZK15 RJG15 RTC15 SCY15 SMU15 SWQ15 TGM15 TQI15 UAE15 UKA15 UTW15 VDS15 VNO15 VXK15 WHG15 WRC15 XAY15 EL15 OH15 YD15 AHZ15 ARV15 BBR15 BLN15 BVJ15 CFF15 CPB15 CYX15 DIT15 DSP15 ECL15 EMH15 EWD15 FFZ15 FPV15 FZR15 GJN15 GTJ15 HDF15 HNB15 HWX15 IGT15 IQP15 JAL15 JKH15 JUD15 KDZ15 KNV15 KXR15 LHN15 LRJ15 MBF15 MLB15 MUX15 NET15 NOP15 NYL15 OIH15 OSD15 PBZ15 PLV15 PVR15 QFN15 QPJ15 QZF15 RJB15 RSX15 SCT15 SMP15 SWL15 TGH15 TQD15 TZZ15 UJV15 UTR15 VDN15 VNJ15 VXF15 WHB15 WQX15 XAT15 EG15 OC15 XY15 AHU15 ARQ15 BBM15 BLI15 BVE15 CFA15 COW15 CYS15 DIO15 DSK15 ECG15 EMC15 EVY15 FFU15 FPQ15 FZM15 GJI15 GTE15 HDA15 HMW15 HWS15 IGO15 IQK15 JAG15 JKC15 JTY15 KDU15 KNQ15 KXM15 LHI15 LRE15 MBA15 MKW15 MUS15 NEO15 NOK15 NYG15 OIC15 ORY15 PBU15 PLQ15 PVM15 QFI15 QPE15 QZA15 RIW15 RSS15 SCO15 SMK15 SWG15 TGC15 TPY15 TZU15 UJQ15 UTM15 VDI15 VNE15 VXA15 WGW15 WQS15 XAO15 EB15 NX15 XT15 AHP15 ARL15 BBH15 BLD15 BUZ15 CEV15 COR15 CYN15 DIJ15 DSF15 ECB15 ELX15 EVT15 FFP15 FPL15 FZH15 GJD15 GSZ15 HCV15 HMR15 HWN15 IGJ15 IQF15 JAB15 JJX15 JTT15 KDP15 KNL15 KXH15 LHD15 LQZ15 MAV15 MKR15 MUN15 NEJ15 NOF15 NYB15 OHX15 ORT15 PBP15 PLL15 PVH15 QFD15 QOZ15 QYV15 RIR15 RSN15 SCJ15 SMF15 SWB15 TFX15 TPT15 TZP15 UJL15 UTH15 VDD15 VMZ15 VWV15 WGR15 WQN15 XAJ15 DW15 NS15 XO15 AHK15 ARG15 BBC15 BKY15 BUU15 CEQ15 COM15 CYI15 DIE15 DSA15 EBW15 ELS15 EVO15 FFK15 FPG15 FZC15 GIY15 GSU15 HCQ15 HMM15 HWI15 IGE15 IQA15 IZW15 JJS15 JTO15 KDK15 KNG15 KXC15 LGY15 LQU15 MAQ15 MKM15 MUI15 NEE15 NOA15 NXW15 OHS15 ORO15 PBK15 PLG15 PVC15 QEY15 QOU15 QYQ15 RIM15 RSI15 SCE15 SMA15 SVW15 TFS15 TPO15 TZK15 UJG15 UTC15 VCY15 VMU15 VWQ15 WGM15 WQI15 XAE15 DR15 NN15 XJ15 AHF15 ARB15 BAX15 BKT15 BUP15 CEL15 COH15 CYD15 DHZ15 DRV15 EBR15 ELN15 EVJ15 FFF15 FPB15 FYX15 GIT15 GSP15 HCL15 HMH15 HWD15 IFZ15 IPV15 IZR15 JJN15 JTJ15 KDF15 KNB15 KWX15 LGT15 LQP15 MAL15 MKH15 MUD15 NDZ15 NNV15 NXR15 OHN15 ORJ15 PBF15 PLB15 PUX15 QET15 QOP15 QYL15 RIH15 RSD15 SBZ15 SLV15 SVR15 TFN15 TPJ15 TZF15 UJB15 USX15 VCT15 VMP15 VWL15 WGH15 WQD15 WZZ15 DM15 NI15 XE15 AHA15 AQW15 BAS15 BKO15 BUK15 CEG15 COC15 CXY15 DHU15 DRQ15 EBM15 ELI15 EVE15 FFA15 FOW15 FYS15 GIO15 GSK15 HCG15 HMC15 HVY15 IFU15 IPQ15 IZM15 JJI15 JTE15 KDA15 KMW15 KWS15 LGO15 LQK15 MAG15 MKC15 MTY15 NDU15 NNQ15 NXM15 OHI15 ORE15 PBA15 PKW15 PUS15 QEO15 QOK15 QYG15 RIC15 RRY15 SBU15 SLQ15 SVM15 TFI15 TPE15 TZA15 UIW15 USS15 VCO15 VMK15 VWG15 WGC15 WPY15 WZU15 DH15 ND15 WZ15 AGV15 AQR15 BAN15 BKJ15 BUF15 CEB15 CNX15 CXT15 DHP15 DRL15 EBH15 ELD15 EUZ15 FEV15 FOR15 FYN15 GIJ15 GSF15 HCB15 HLX15 HVT15 IFP15 IPL15 IZH15 JJD15 JSZ15 KCV15 KMR15 KWN15 LGJ15 LQF15 MAB15 MJX15 MTT15 NDP15 NNL15 NXH15 OHD15 OQZ15 PAV15 PKR15 PUN15 QEJ15 QOF15 QYB15 RHX15 RRT15 SBP15 SLL15 SVH15 TFD15 TOZ15 TYV15 UIR15 USN15 VCJ15 VMF15 VWB15 WFX15 WPT15 WZP15 DC15 MY15 WU15 AGQ15 AQM15 BAI15 BKE15 BUA15 CDW15 CNS15 CXO15 DHK15 DRG15 EBC15 EKY15 EUU15 FEQ15 FOM15 FYI15 GIE15 GSA15 HBW15 HLS15 HVO15 IFK15 IPG15 IZC15 JIY15 JSU15 KCQ15 KMM15 KWI15 LGE15 LQA15 LZW15 MJS15 MTO15 NDK15 NNG15 NXC15 OGY15 OQU15 PAQ15 PKM15 PUI15 QEE15 QOA15 QXW15 RHS15 RRO15 SBK15 SLG15 SVC15 TEY15 TOU15 TYQ15 UIM15 USI15 VCE15 VMA15 VVW15 WFS15 WPO15 WZK15 CX15 MT15 WP15 AGL15 AQH15 BAD15 BJZ15 BTV15 CDR15 CNN15 CXJ15 DHF15 DRB15 EAX15 EKT15 EUP15 FEL15 FOH15 FYD15 GHZ15 GRV15 HBR15 HLN15 HVJ15 IFF15 IPB15 IYX15 JIT15 JSP15 KCL15 KMH15 KWD15 LFZ15 LPV15 LZR15 MJN15 MTJ15 NDF15 NNB15 NWX15 OGT15 OQP15 PAL15 PKH15 PUD15 QDZ15 QNV15 QXR15 RHN15 RRJ15 SBF15 SLB15 SUX15 TET15 TOP15 TYL15 UIH15 USD15 VBZ15 VLV15 VVR15 WFN15 WPJ15 WZF15 CS15 MO15 WK15 AGG15 AQC15 AZY15 BJU15 BTQ15 CDM15 CNI15 CXE15 DHA15 DQW15 EAS15 EKO15 EUK15 FEG15 FOC15 FXY15 GHU15 GRQ15 HBM15 HLI15 HVE15 IFA15 IOW15 IYS15 JIO15 JSK15 KCG15 KMC15 KVY15 LFU15 LPQ15 LZM15 MJI15 MTE15 NDA15 NMW15 NWS15 OGO15 OQK15 PAG15 PKC15 PTY15 QDU15 QNQ15 QXM15 RHI15 RRE15 SBA15 SKW15 SUS15 TEO15 TOK15 TYG15 UIC15 URY15 VBU15 VLQ15 VVM15 WFI15 WPE15 WZA15 Q15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opLeftCell="A2" zoomScale="70" zoomScaleNormal="70" workbookViewId="0">
      <pane ySplit="360" activePane="bottomLeft"/>
      <selection activeCell="Y2" sqref="Y1:AA1048576"/>
      <selection pane="bottomLeft" activeCell="B28" sqref="B28"/>
    </sheetView>
  </sheetViews>
  <sheetFormatPr defaultColWidth="11.5703125" defaultRowHeight="12.75"/>
  <cols>
    <col min="1" max="1" width="11.5703125" style="7"/>
    <col min="2" max="2" width="24.5703125" style="7" customWidth="1"/>
    <col min="3" max="4" width="11.5703125" style="7"/>
    <col min="5" max="6" width="12.28515625" style="7" bestFit="1" customWidth="1"/>
    <col min="7" max="7" width="12.28515625" style="7" customWidth="1"/>
    <col min="8" max="8" width="11.140625" style="7" bestFit="1" customWidth="1"/>
    <col min="9" max="9" width="11.28515625" style="7" bestFit="1" customWidth="1"/>
    <col min="10" max="11" width="11.140625" style="7" bestFit="1" customWidth="1"/>
    <col min="12" max="13" width="11.28515625" style="7" bestFit="1" customWidth="1"/>
    <col min="14" max="14" width="15" style="7" customWidth="1"/>
    <col min="15" max="15" width="3.7109375" style="7" customWidth="1"/>
    <col min="16" max="16384" width="11.5703125" style="7"/>
  </cols>
  <sheetData>
    <row r="1" spans="1:24" ht="13.5" thickBot="1">
      <c r="A1" s="7" t="s">
        <v>22</v>
      </c>
      <c r="P1" s="24" t="s">
        <v>108</v>
      </c>
    </row>
    <row r="2" spans="1:24" ht="13.5" thickBot="1">
      <c r="A2" s="136" t="s">
        <v>9</v>
      </c>
      <c r="B2" s="136" t="s">
        <v>8</v>
      </c>
      <c r="C2" s="136" t="s">
        <v>1</v>
      </c>
      <c r="D2" s="136" t="s">
        <v>7</v>
      </c>
      <c r="E2" s="187">
        <v>2014</v>
      </c>
      <c r="F2" s="188" t="s">
        <v>14</v>
      </c>
      <c r="G2" s="188" t="s">
        <v>15</v>
      </c>
      <c r="H2" s="188" t="s">
        <v>16</v>
      </c>
      <c r="I2" s="188" t="s">
        <v>17</v>
      </c>
      <c r="J2" s="188" t="s">
        <v>18</v>
      </c>
      <c r="K2" s="188" t="s">
        <v>19</v>
      </c>
      <c r="L2" s="188" t="s">
        <v>20</v>
      </c>
      <c r="M2" s="188" t="s">
        <v>21</v>
      </c>
      <c r="N2" s="137" t="s">
        <v>2</v>
      </c>
      <c r="P2" s="176" t="s">
        <v>13</v>
      </c>
      <c r="Q2" s="176" t="s">
        <v>14</v>
      </c>
      <c r="R2" s="176" t="s">
        <v>15</v>
      </c>
      <c r="S2" s="176" t="s">
        <v>16</v>
      </c>
      <c r="T2" s="176" t="s">
        <v>17</v>
      </c>
      <c r="U2" s="176" t="s">
        <v>18</v>
      </c>
      <c r="V2" s="176" t="s">
        <v>19</v>
      </c>
      <c r="W2" s="176" t="s">
        <v>20</v>
      </c>
      <c r="X2" s="176" t="s">
        <v>21</v>
      </c>
    </row>
    <row r="3" spans="1:24" ht="25.5">
      <c r="A3" s="141" t="s">
        <v>77</v>
      </c>
      <c r="B3" s="142" t="s">
        <v>11</v>
      </c>
      <c r="C3" s="143" t="s">
        <v>10</v>
      </c>
      <c r="D3" s="144" t="s">
        <v>3</v>
      </c>
      <c r="E3" s="145">
        <v>23178.414186917515</v>
      </c>
      <c r="F3" s="145">
        <v>81458.800468654546</v>
      </c>
      <c r="G3" s="145">
        <v>107803.8761282065</v>
      </c>
      <c r="H3" s="145">
        <v>101832.57516786194</v>
      </c>
      <c r="I3" s="145">
        <v>105599.60458024552</v>
      </c>
      <c r="J3" s="145">
        <v>98380.491471765286</v>
      </c>
      <c r="K3" s="145">
        <v>90824.000019171872</v>
      </c>
      <c r="L3" s="145">
        <v>83168.018132177094</v>
      </c>
      <c r="M3" s="145">
        <v>84367.314643634367</v>
      </c>
      <c r="N3" s="146">
        <f>SUM(E3:M3)</f>
        <v>776613.09479863453</v>
      </c>
      <c r="P3" s="183">
        <f>'Vol. comparison'!$E3/E$7</f>
        <v>0.54688159031642181</v>
      </c>
      <c r="Q3" s="183">
        <f>'Vol. comparison'!$F3/F$7</f>
        <v>0.48058647823955786</v>
      </c>
      <c r="R3" s="183">
        <f>'Vol. comparison'!$G3/G$7</f>
        <v>0.5116603855898274</v>
      </c>
      <c r="S3" s="183">
        <f>'Vol. comparison'!$H3/H$7</f>
        <v>0.46427522668842153</v>
      </c>
      <c r="T3" s="183">
        <f>'Vol. comparison'!$I3/I$7</f>
        <v>0.47312431671419752</v>
      </c>
      <c r="U3" s="183">
        <f>'Vol. comparison'!$J3/J$7</f>
        <v>0.46670132354388827</v>
      </c>
      <c r="V3" s="183">
        <f>'Vol. comparison'!$K3/K$7</f>
        <v>0.46090129367474003</v>
      </c>
      <c r="W3" s="183">
        <f>'Vol. comparison'!$L3/L$7</f>
        <v>0.4653716074554215</v>
      </c>
      <c r="X3" s="183">
        <f>'Vol. comparison'!$M3/M$7</f>
        <v>0.51777537824361508</v>
      </c>
    </row>
    <row r="4" spans="1:24" ht="26.25" thickBot="1">
      <c r="A4" s="147" t="s">
        <v>78</v>
      </c>
      <c r="B4" s="148" t="s">
        <v>11</v>
      </c>
      <c r="C4" s="149" t="s">
        <v>10</v>
      </c>
      <c r="D4" s="150" t="s">
        <v>4</v>
      </c>
      <c r="E4" s="151">
        <v>569.96100459633237</v>
      </c>
      <c r="F4" s="151">
        <v>2003.0852574259316</v>
      </c>
      <c r="G4" s="151">
        <v>2650.9149867591759</v>
      </c>
      <c r="H4" s="151">
        <v>2504.0797172425068</v>
      </c>
      <c r="I4" s="151">
        <v>2596.7115880388242</v>
      </c>
      <c r="J4" s="151">
        <v>2419.19241324013</v>
      </c>
      <c r="K4" s="151">
        <v>2233.3770496517673</v>
      </c>
      <c r="L4" s="151">
        <v>2045.115199971568</v>
      </c>
      <c r="M4" s="151">
        <v>2074.606097794288</v>
      </c>
      <c r="N4" s="152">
        <f>SUM(E4:M4)</f>
        <v>19097.043314720526</v>
      </c>
      <c r="P4" s="185">
        <f>'Vol. comparison'!$E4/E$7</f>
        <v>1.3447907958600538E-2</v>
      </c>
      <c r="Q4" s="185">
        <f>'Vol. comparison'!$F4/F$7</f>
        <v>1.1817700284579291E-2</v>
      </c>
      <c r="R4" s="185">
        <f>'Vol. comparison'!$G4/G$7</f>
        <v>1.258181276040559E-2</v>
      </c>
      <c r="S4" s="185">
        <f>'Vol. comparison'!$H4/H$7</f>
        <v>1.1416603934961184E-2</v>
      </c>
      <c r="T4" s="185">
        <f>'Vol. comparison'!$I4/I$7</f>
        <v>1.1634204509365512E-2</v>
      </c>
      <c r="U4" s="185">
        <f>'Vol. comparison'!$J4/J$7</f>
        <v>1.1476262054357908E-2</v>
      </c>
      <c r="V4" s="185">
        <f>'Vol. comparison'!$K4/K$7</f>
        <v>1.1333638369050984E-2</v>
      </c>
      <c r="W4" s="185">
        <f>'Vol. comparison'!$L4/L$7</f>
        <v>1.1443564117756268E-2</v>
      </c>
      <c r="X4" s="185">
        <f>'Vol. comparison'!$M4/M$7</f>
        <v>1.2732181432220045E-2</v>
      </c>
    </row>
    <row r="5" spans="1:24" ht="25.5">
      <c r="A5" s="153" t="s">
        <v>79</v>
      </c>
      <c r="B5" s="138" t="s">
        <v>12</v>
      </c>
      <c r="C5" s="139" t="s">
        <v>0</v>
      </c>
      <c r="D5" s="140" t="s">
        <v>3</v>
      </c>
      <c r="E5" s="154">
        <v>17143.740000000002</v>
      </c>
      <c r="F5" s="154">
        <v>79153.902000000002</v>
      </c>
      <c r="G5" s="154">
        <v>95000</v>
      </c>
      <c r="H5" s="154">
        <v>110000</v>
      </c>
      <c r="I5" s="154">
        <v>110000</v>
      </c>
      <c r="J5" s="154">
        <v>105000</v>
      </c>
      <c r="K5" s="154">
        <v>100000</v>
      </c>
      <c r="L5" s="154">
        <v>90000</v>
      </c>
      <c r="M5" s="154">
        <v>75000</v>
      </c>
      <c r="N5" s="155">
        <f>SUM(E5:M5)</f>
        <v>781297.64199999999</v>
      </c>
      <c r="P5" s="183">
        <f>'Vol. comparison'!$E5/E$7</f>
        <v>0.40449686158697945</v>
      </c>
      <c r="Q5" s="183">
        <f>'Vol. comparison'!$F5/F$7</f>
        <v>0.46698815575779379</v>
      </c>
      <c r="R5" s="183">
        <f>'Vol. comparison'!$G5/G$7</f>
        <v>0.4508904352680837</v>
      </c>
      <c r="S5" s="183">
        <f>'Vol. comparison'!$H5/H$7</f>
        <v>0.50151216201241655</v>
      </c>
      <c r="T5" s="183">
        <f>'Vol. comparison'!$I5/I$7</f>
        <v>0.49283967535137452</v>
      </c>
      <c r="U5" s="183">
        <f>'Vol. comparison'!$J5/J$7</f>
        <v>0.49810321374712863</v>
      </c>
      <c r="V5" s="183">
        <f>'Vol. comparison'!$K5/K$7</f>
        <v>0.50746641149635474</v>
      </c>
      <c r="W5" s="183">
        <f>'Vol. comparison'!$L5/L$7</f>
        <v>0.50360036960870591</v>
      </c>
      <c r="X5" s="183">
        <f>'Vol. comparison'!$M5/M$7</f>
        <v>0.46028670620016165</v>
      </c>
    </row>
    <row r="6" spans="1:24" ht="25.5">
      <c r="A6" s="147" t="s">
        <v>80</v>
      </c>
      <c r="B6" s="148" t="s">
        <v>12</v>
      </c>
      <c r="C6" s="149" t="s">
        <v>0</v>
      </c>
      <c r="D6" s="150" t="s">
        <v>4</v>
      </c>
      <c r="E6" s="151">
        <v>1490.7600000000002</v>
      </c>
      <c r="F6" s="151">
        <v>6882.9480000000003</v>
      </c>
      <c r="G6" s="151">
        <v>5239.4098909090908</v>
      </c>
      <c r="H6" s="151">
        <v>5000</v>
      </c>
      <c r="I6" s="151">
        <v>5000</v>
      </c>
      <c r="J6" s="151">
        <v>5000</v>
      </c>
      <c r="K6" s="151">
        <v>4000</v>
      </c>
      <c r="L6" s="151">
        <v>3500</v>
      </c>
      <c r="M6" s="151">
        <v>1500</v>
      </c>
      <c r="N6" s="152">
        <f>SUM(E6:M6)</f>
        <v>37613.117890909096</v>
      </c>
      <c r="P6" s="185">
        <f>'Vol. comparison'!$E6/E$7</f>
        <v>3.5173640137998216E-2</v>
      </c>
      <c r="Q6" s="185">
        <f>'Vol. comparison'!$F6/F$7</f>
        <v>4.0607665718069029E-2</v>
      </c>
      <c r="R6" s="185">
        <f>'Vol. comparison'!$G6/G$7</f>
        <v>2.4867366381683187E-2</v>
      </c>
      <c r="S6" s="185">
        <f>'Vol. comparison'!$H6/H$7</f>
        <v>2.2796007364200753E-2</v>
      </c>
      <c r="T6" s="185">
        <f>'Vol. comparison'!$I6/I$7</f>
        <v>2.240180342506248E-2</v>
      </c>
      <c r="U6" s="185">
        <f>'Vol. comparison'!$J6/J$7</f>
        <v>2.3719200654625173E-2</v>
      </c>
      <c r="V6" s="185">
        <f>'Vol. comparison'!$K6/K$7</f>
        <v>2.0298656459854191E-2</v>
      </c>
      <c r="W6" s="185">
        <f>'Vol. comparison'!$L6/L$7</f>
        <v>1.9584458818116341E-2</v>
      </c>
      <c r="X6" s="185">
        <f>'Vol. comparison'!$M6/M$7</f>
        <v>9.2057341240032332E-3</v>
      </c>
    </row>
    <row r="7" spans="1:24" ht="13.5" thickBot="1">
      <c r="A7" s="156"/>
      <c r="B7" s="157"/>
      <c r="C7" s="158"/>
      <c r="D7" s="159" t="s">
        <v>96</v>
      </c>
      <c r="E7" s="160">
        <f t="shared" ref="E7:M7" si="0">SUM(E3:E6)</f>
        <v>42382.875191513849</v>
      </c>
      <c r="F7" s="160">
        <f t="shared" si="0"/>
        <v>169498.73572608049</v>
      </c>
      <c r="G7" s="160">
        <f t="shared" si="0"/>
        <v>210694.20100587478</v>
      </c>
      <c r="H7" s="160">
        <f t="shared" si="0"/>
        <v>219336.65488510445</v>
      </c>
      <c r="I7" s="160">
        <f t="shared" si="0"/>
        <v>223196.31616828433</v>
      </c>
      <c r="J7" s="160">
        <f t="shared" si="0"/>
        <v>210799.68388500542</v>
      </c>
      <c r="K7" s="160">
        <f t="shared" si="0"/>
        <v>197057.37706882364</v>
      </c>
      <c r="L7" s="160">
        <f t="shared" si="0"/>
        <v>178713.13333214866</v>
      </c>
      <c r="M7" s="160">
        <f t="shared" si="0"/>
        <v>162941.92074142865</v>
      </c>
      <c r="N7" s="161">
        <f>SUM(E7:M7)</f>
        <v>1614620.8980042641</v>
      </c>
    </row>
    <row r="8" spans="1:24" ht="13.5" thickBot="1">
      <c r="A8" s="371" t="s">
        <v>228</v>
      </c>
      <c r="P8" s="24" t="s">
        <v>109</v>
      </c>
    </row>
    <row r="9" spans="1:24" ht="13.5" thickBot="1">
      <c r="A9" s="8" t="s">
        <v>9</v>
      </c>
      <c r="B9" s="8" t="s">
        <v>8</v>
      </c>
      <c r="C9" s="8" t="s">
        <v>1</v>
      </c>
      <c r="D9" s="8" t="s">
        <v>7</v>
      </c>
      <c r="E9" s="162" t="s">
        <v>13</v>
      </c>
      <c r="F9" s="8" t="s">
        <v>14</v>
      </c>
      <c r="G9" s="8" t="s">
        <v>15</v>
      </c>
      <c r="H9" s="8" t="s">
        <v>16</v>
      </c>
      <c r="I9" s="8" t="s">
        <v>17</v>
      </c>
      <c r="J9" s="8" t="s">
        <v>18</v>
      </c>
      <c r="K9" s="8" t="s">
        <v>19</v>
      </c>
      <c r="L9" s="8" t="s">
        <v>20</v>
      </c>
      <c r="M9" s="8" t="s">
        <v>21</v>
      </c>
      <c r="N9" s="163" t="s">
        <v>2</v>
      </c>
      <c r="P9" s="176" t="s">
        <v>13</v>
      </c>
      <c r="Q9" s="176" t="s">
        <v>14</v>
      </c>
      <c r="R9" s="176" t="s">
        <v>15</v>
      </c>
      <c r="S9" s="176" t="s">
        <v>16</v>
      </c>
      <c r="T9" s="176" t="s">
        <v>17</v>
      </c>
      <c r="U9" s="176" t="s">
        <v>18</v>
      </c>
      <c r="V9" s="176" t="s">
        <v>19</v>
      </c>
      <c r="W9" s="176" t="s">
        <v>20</v>
      </c>
      <c r="X9" s="176" t="s">
        <v>21</v>
      </c>
    </row>
    <row r="10" spans="1:24" ht="25.5">
      <c r="A10" s="21" t="s">
        <v>77</v>
      </c>
      <c r="B10" s="14" t="s">
        <v>11</v>
      </c>
      <c r="C10" s="15" t="s">
        <v>10</v>
      </c>
      <c r="D10" s="16" t="s">
        <v>3</v>
      </c>
      <c r="E10" s="164">
        <f>'2014'!BF2</f>
        <v>48810</v>
      </c>
      <c r="F10" s="164">
        <f>'2015'!BF2</f>
        <v>57660</v>
      </c>
      <c r="G10" s="164">
        <f>'2016'!BH2</f>
        <v>81487.395031660955</v>
      </c>
      <c r="H10" s="164"/>
      <c r="I10" s="164"/>
      <c r="J10" s="164"/>
      <c r="K10" s="164"/>
      <c r="L10" s="164"/>
      <c r="M10" s="164"/>
      <c r="N10" s="165">
        <f>+SUM(E10:M10)</f>
        <v>187957.39503166097</v>
      </c>
      <c r="P10" s="183">
        <f>'Vol. comparison'!$E10/E$14</f>
        <v>0.74637592513303563</v>
      </c>
      <c r="Q10" s="184">
        <f>'Vol. comparison'!$F10/F$14</f>
        <v>0.41592728846570004</v>
      </c>
      <c r="R10" s="184">
        <f>'Vol. comparison'!$G10/G$14</f>
        <v>0.4501653165050109</v>
      </c>
      <c r="S10" s="184" t="e">
        <f>'Vol. comparison'!$H10/H$14</f>
        <v>#DIV/0!</v>
      </c>
      <c r="T10" s="184" t="e">
        <f>'Vol. comparison'!$I10/I$14</f>
        <v>#DIV/0!</v>
      </c>
      <c r="U10" s="184" t="e">
        <f>'Vol. comparison'!$J10/J$14</f>
        <v>#DIV/0!</v>
      </c>
      <c r="V10" s="184" t="e">
        <f>'Vol. comparison'!$K10/K$14</f>
        <v>#DIV/0!</v>
      </c>
      <c r="W10" s="184" t="e">
        <f>'Vol. comparison'!$L10/L$14</f>
        <v>#DIV/0!</v>
      </c>
      <c r="X10" s="184" t="e">
        <f>'Vol. comparison'!$M10/M$14</f>
        <v>#DIV/0!</v>
      </c>
    </row>
    <row r="11" spans="1:24" ht="26.25" thickBot="1">
      <c r="A11" s="22" t="s">
        <v>78</v>
      </c>
      <c r="B11" s="17" t="s">
        <v>11</v>
      </c>
      <c r="C11" s="18" t="s">
        <v>10</v>
      </c>
      <c r="D11" s="19" t="s">
        <v>4</v>
      </c>
      <c r="E11" s="166">
        <f>'2014'!BF3</f>
        <v>1272</v>
      </c>
      <c r="F11" s="166">
        <f>'2015'!BF3</f>
        <v>3930</v>
      </c>
      <c r="G11" s="166">
        <f>'2016'!BH3</f>
        <v>4838.6049683390147</v>
      </c>
      <c r="H11" s="166"/>
      <c r="I11" s="166"/>
      <c r="J11" s="166"/>
      <c r="K11" s="166"/>
      <c r="L11" s="166"/>
      <c r="M11" s="166"/>
      <c r="N11" s="167">
        <f>+SUM(E11:M11)</f>
        <v>10040.604968339016</v>
      </c>
      <c r="P11" s="185">
        <f>'Vol. comparison'!$E11/E$14</f>
        <v>1.9450730931555447E-2</v>
      </c>
      <c r="Q11" s="186">
        <f>'Vol. comparison'!$F11/F$14</f>
        <v>2.8348842241938975E-2</v>
      </c>
      <c r="R11" s="186">
        <f>'Vol. comparison'!$G11/G$14</f>
        <v>2.6730172637973615E-2</v>
      </c>
      <c r="S11" s="186" t="e">
        <f>'Vol. comparison'!$H11/H$14</f>
        <v>#DIV/0!</v>
      </c>
      <c r="T11" s="186" t="e">
        <f>'Vol. comparison'!$I11/I$14</f>
        <v>#DIV/0!</v>
      </c>
      <c r="U11" s="186" t="e">
        <f>'Vol. comparison'!$J11/J$14</f>
        <v>#DIV/0!</v>
      </c>
      <c r="V11" s="186" t="e">
        <f>'Vol. comparison'!$K11/K$14</f>
        <v>#DIV/0!</v>
      </c>
      <c r="W11" s="186" t="e">
        <f>'Vol. comparison'!$L11/L$14</f>
        <v>#DIV/0!</v>
      </c>
      <c r="X11" s="186" t="e">
        <f>'Vol. comparison'!$M11/M$14</f>
        <v>#DIV/0!</v>
      </c>
    </row>
    <row r="12" spans="1:24" ht="25.5">
      <c r="A12" s="23" t="s">
        <v>79</v>
      </c>
      <c r="B12" s="9" t="s">
        <v>12</v>
      </c>
      <c r="C12" s="10" t="s">
        <v>0</v>
      </c>
      <c r="D12" s="11" t="s">
        <v>3</v>
      </c>
      <c r="E12" s="168">
        <f>'2014'!BF4</f>
        <v>15071</v>
      </c>
      <c r="F12" s="168">
        <f>'2015'!BF4</f>
        <v>72210</v>
      </c>
      <c r="G12" s="168">
        <f>'2016'!BH4</f>
        <v>87432.704127725898</v>
      </c>
      <c r="H12" s="168"/>
      <c r="I12" s="168"/>
      <c r="J12" s="168"/>
      <c r="K12" s="168"/>
      <c r="L12" s="168"/>
      <c r="M12" s="168"/>
      <c r="N12" s="169">
        <f>+SUM(E12:M12)</f>
        <v>174713.70412772591</v>
      </c>
      <c r="P12" s="183">
        <f>'Vol. comparison'!$E12/E$14</f>
        <v>0.23045752033763534</v>
      </c>
      <c r="Q12" s="184">
        <f>'Vol. comparison'!$F12/F$14</f>
        <v>0.52088292577364204</v>
      </c>
      <c r="R12" s="184">
        <f>'Vol. comparison'!$G12/G$14</f>
        <v>0.48300931587338342</v>
      </c>
      <c r="S12" s="184" t="e">
        <f>'Vol. comparison'!$H12/H$14</f>
        <v>#DIV/0!</v>
      </c>
      <c r="T12" s="184" t="e">
        <f>'Vol. comparison'!$I12/I$14</f>
        <v>#DIV/0!</v>
      </c>
      <c r="U12" s="184" t="e">
        <f>'Vol. comparison'!$J12/J$14</f>
        <v>#DIV/0!</v>
      </c>
      <c r="V12" s="184" t="e">
        <f>'Vol. comparison'!$K12/K$14</f>
        <v>#DIV/0!</v>
      </c>
      <c r="W12" s="184" t="e">
        <f>'Vol. comparison'!$L12/L$14</f>
        <v>#DIV/0!</v>
      </c>
      <c r="X12" s="184" t="e">
        <f>'Vol. comparison'!$M12/M$14</f>
        <v>#DIV/0!</v>
      </c>
    </row>
    <row r="13" spans="1:24" ht="25.5">
      <c r="A13" s="22" t="s">
        <v>80</v>
      </c>
      <c r="B13" s="17" t="s">
        <v>12</v>
      </c>
      <c r="C13" s="18" t="s">
        <v>0</v>
      </c>
      <c r="D13" s="19" t="s">
        <v>4</v>
      </c>
      <c r="E13" s="166">
        <f>'2014'!BF5</f>
        <v>243</v>
      </c>
      <c r="F13" s="166">
        <f>'2015'!BF5</f>
        <v>4830</v>
      </c>
      <c r="G13" s="166">
        <f>'2016'!BH5</f>
        <v>7257.8958722741481</v>
      </c>
      <c r="H13" s="166"/>
      <c r="I13" s="166"/>
      <c r="J13" s="166"/>
      <c r="K13" s="166"/>
      <c r="L13" s="166"/>
      <c r="M13" s="166"/>
      <c r="N13" s="167">
        <f>+SUM(E13:M13)</f>
        <v>12330.895872274148</v>
      </c>
      <c r="P13" s="185">
        <f>'Vol. comparison'!$E13/E$14</f>
        <v>3.7158235977735642E-3</v>
      </c>
      <c r="Q13" s="186">
        <f>'Vol. comparison'!$F13/F$14</f>
        <v>3.4840943518718893E-2</v>
      </c>
      <c r="R13" s="186">
        <f>'Vol. comparison'!$G13/G$14</f>
        <v>4.0095194983632156E-2</v>
      </c>
      <c r="S13" s="186" t="e">
        <f>'Vol. comparison'!$H13/H$14</f>
        <v>#DIV/0!</v>
      </c>
      <c r="T13" s="186" t="e">
        <f>'Vol. comparison'!$I13/I$14</f>
        <v>#DIV/0!</v>
      </c>
      <c r="U13" s="186" t="e">
        <f>'Vol. comparison'!$J13/J$14</f>
        <v>#DIV/0!</v>
      </c>
      <c r="V13" s="186" t="e">
        <f>'Vol. comparison'!$K13/K$14</f>
        <v>#DIV/0!</v>
      </c>
      <c r="W13" s="186" t="e">
        <f>'Vol. comparison'!$L13/L$14</f>
        <v>#DIV/0!</v>
      </c>
      <c r="X13" s="186" t="e">
        <f>'Vol. comparison'!$M13/M$14</f>
        <v>#DIV/0!</v>
      </c>
    </row>
    <row r="14" spans="1:24" ht="13.5" thickBot="1">
      <c r="A14" s="170"/>
      <c r="B14" s="171"/>
      <c r="C14" s="172"/>
      <c r="D14" s="172" t="s">
        <v>96</v>
      </c>
      <c r="E14" s="173">
        <f t="shared" ref="E14:M14" si="1">SUM(E10:E13)</f>
        <v>65396</v>
      </c>
      <c r="F14" s="173">
        <f t="shared" si="1"/>
        <v>138630</v>
      </c>
      <c r="G14" s="173">
        <f t="shared" si="1"/>
        <v>181016.6</v>
      </c>
      <c r="H14" s="173">
        <f t="shared" si="1"/>
        <v>0</v>
      </c>
      <c r="I14" s="173">
        <f t="shared" si="1"/>
        <v>0</v>
      </c>
      <c r="J14" s="173">
        <f t="shared" si="1"/>
        <v>0</v>
      </c>
      <c r="K14" s="173">
        <f t="shared" si="1"/>
        <v>0</v>
      </c>
      <c r="L14" s="173">
        <f t="shared" si="1"/>
        <v>0</v>
      </c>
      <c r="M14" s="173">
        <f t="shared" si="1"/>
        <v>0</v>
      </c>
      <c r="N14" s="174">
        <f>SUM($N$10:$N$13)</f>
        <v>385042.60000000003</v>
      </c>
    </row>
    <row r="16" spans="1:24" ht="12.6" customHeight="1" thickBot="1">
      <c r="A16" s="7" t="s">
        <v>23</v>
      </c>
      <c r="P16" s="24" t="s">
        <v>110</v>
      </c>
    </row>
    <row r="17" spans="1:24" ht="13.5" thickBot="1">
      <c r="A17" s="8" t="s">
        <v>9</v>
      </c>
      <c r="B17" s="8" t="s">
        <v>8</v>
      </c>
      <c r="C17" s="8" t="s">
        <v>1</v>
      </c>
      <c r="D17" s="8" t="s">
        <v>7</v>
      </c>
      <c r="E17" s="162" t="s">
        <v>13</v>
      </c>
      <c r="F17" s="8" t="s">
        <v>14</v>
      </c>
      <c r="G17" s="8" t="s">
        <v>15</v>
      </c>
      <c r="H17" s="8" t="s">
        <v>16</v>
      </c>
      <c r="I17" s="8" t="s">
        <v>17</v>
      </c>
      <c r="J17" s="8" t="s">
        <v>18</v>
      </c>
      <c r="K17" s="8" t="s">
        <v>19</v>
      </c>
      <c r="L17" s="8" t="s">
        <v>20</v>
      </c>
      <c r="M17" s="8" t="s">
        <v>21</v>
      </c>
      <c r="N17" s="163" t="s">
        <v>2</v>
      </c>
      <c r="P17" s="176" t="s">
        <v>13</v>
      </c>
      <c r="Q17" s="176" t="s">
        <v>14</v>
      </c>
      <c r="R17" s="176" t="s">
        <v>15</v>
      </c>
      <c r="S17" s="176" t="s">
        <v>16</v>
      </c>
      <c r="T17" s="176" t="s">
        <v>17</v>
      </c>
      <c r="U17" s="176" t="s">
        <v>18</v>
      </c>
      <c r="V17" s="176" t="s">
        <v>19</v>
      </c>
      <c r="W17" s="176" t="s">
        <v>20</v>
      </c>
      <c r="X17" s="176" t="s">
        <v>21</v>
      </c>
    </row>
    <row r="18" spans="1:24" ht="25.5">
      <c r="A18" s="21" t="s">
        <v>77</v>
      </c>
      <c r="B18" s="14" t="s">
        <v>11</v>
      </c>
      <c r="C18" s="15" t="s">
        <v>10</v>
      </c>
      <c r="D18" s="16" t="s">
        <v>3</v>
      </c>
      <c r="E18" s="164">
        <f t="shared" ref="E18:M18" si="2">E10-E3</f>
        <v>25631.585813082485</v>
      </c>
      <c r="F18" s="164">
        <f t="shared" si="2"/>
        <v>-23798.800468654546</v>
      </c>
      <c r="G18" s="164">
        <f t="shared" si="2"/>
        <v>-26316.48109654554</v>
      </c>
      <c r="H18" s="164">
        <f t="shared" si="2"/>
        <v>-101832.57516786194</v>
      </c>
      <c r="I18" s="164">
        <f t="shared" si="2"/>
        <v>-105599.60458024552</v>
      </c>
      <c r="J18" s="164">
        <f t="shared" si="2"/>
        <v>-98380.491471765286</v>
      </c>
      <c r="K18" s="164">
        <f t="shared" si="2"/>
        <v>-90824.000019171872</v>
      </c>
      <c r="L18" s="164">
        <f t="shared" si="2"/>
        <v>-83168.018132177094</v>
      </c>
      <c r="M18" s="164">
        <f t="shared" si="2"/>
        <v>-84367.314643634367</v>
      </c>
      <c r="N18" s="165">
        <f>+SUM(E18:M18)</f>
        <v>-588655.69976697362</v>
      </c>
      <c r="P18" s="177">
        <f t="shared" ref="P18:X22" si="3">E10/E3-1</f>
        <v>1.1058386309944193</v>
      </c>
      <c r="Q18" s="178">
        <f t="shared" si="3"/>
        <v>-0.2921575119168659</v>
      </c>
      <c r="R18" s="178">
        <f t="shared" si="3"/>
        <v>-0.24411442372673586</v>
      </c>
      <c r="S18" s="178">
        <f t="shared" si="3"/>
        <v>-1</v>
      </c>
      <c r="T18" s="178">
        <f t="shared" si="3"/>
        <v>-1</v>
      </c>
      <c r="U18" s="178">
        <f t="shared" si="3"/>
        <v>-1</v>
      </c>
      <c r="V18" s="178">
        <f t="shared" si="3"/>
        <v>-1</v>
      </c>
      <c r="W18" s="178">
        <f t="shared" si="3"/>
        <v>-1</v>
      </c>
      <c r="X18" s="178">
        <f t="shared" si="3"/>
        <v>-1</v>
      </c>
    </row>
    <row r="19" spans="1:24" ht="26.25" thickBot="1">
      <c r="A19" s="22" t="s">
        <v>78</v>
      </c>
      <c r="B19" s="17" t="s">
        <v>11</v>
      </c>
      <c r="C19" s="18" t="s">
        <v>10</v>
      </c>
      <c r="D19" s="19" t="s">
        <v>4</v>
      </c>
      <c r="E19" s="166">
        <f t="shared" ref="E19:M19" si="4">E11-E4</f>
        <v>702.03899540366763</v>
      </c>
      <c r="F19" s="166">
        <f t="shared" si="4"/>
        <v>1926.9147425740684</v>
      </c>
      <c r="G19" s="166">
        <f t="shared" si="4"/>
        <v>2187.6899815798388</v>
      </c>
      <c r="H19" s="166">
        <f t="shared" si="4"/>
        <v>-2504.0797172425068</v>
      </c>
      <c r="I19" s="166">
        <f t="shared" si="4"/>
        <v>-2596.7115880388242</v>
      </c>
      <c r="J19" s="166">
        <f t="shared" si="4"/>
        <v>-2419.19241324013</v>
      </c>
      <c r="K19" s="166">
        <f t="shared" si="4"/>
        <v>-2233.3770496517673</v>
      </c>
      <c r="L19" s="166">
        <f t="shared" si="4"/>
        <v>-2045.115199971568</v>
      </c>
      <c r="M19" s="166">
        <f t="shared" si="4"/>
        <v>-2074.606097794288</v>
      </c>
      <c r="N19" s="167">
        <f>+SUM(E19:M19)</f>
        <v>-9056.4383463815102</v>
      </c>
      <c r="P19" s="179">
        <f t="shared" si="3"/>
        <v>1.2317316267994118</v>
      </c>
      <c r="Q19" s="180">
        <f t="shared" si="3"/>
        <v>0.96197340349369553</v>
      </c>
      <c r="R19" s="180">
        <f t="shared" si="3"/>
        <v>0.82525844567137785</v>
      </c>
      <c r="S19" s="180">
        <f t="shared" si="3"/>
        <v>-1</v>
      </c>
      <c r="T19" s="180">
        <f t="shared" si="3"/>
        <v>-1</v>
      </c>
      <c r="U19" s="180">
        <f t="shared" si="3"/>
        <v>-1</v>
      </c>
      <c r="V19" s="180">
        <f t="shared" si="3"/>
        <v>-1</v>
      </c>
      <c r="W19" s="180">
        <f t="shared" si="3"/>
        <v>-1</v>
      </c>
      <c r="X19" s="180">
        <f t="shared" si="3"/>
        <v>-1</v>
      </c>
    </row>
    <row r="20" spans="1:24" ht="25.5">
      <c r="A20" s="23" t="s">
        <v>79</v>
      </c>
      <c r="B20" s="9" t="s">
        <v>12</v>
      </c>
      <c r="C20" s="10" t="s">
        <v>0</v>
      </c>
      <c r="D20" s="11" t="s">
        <v>3</v>
      </c>
      <c r="E20" s="168">
        <f t="shared" ref="E20:M20" si="5">E12-E5</f>
        <v>-2072.7400000000016</v>
      </c>
      <c r="F20" s="168">
        <f t="shared" si="5"/>
        <v>-6943.9020000000019</v>
      </c>
      <c r="G20" s="168">
        <f t="shared" si="5"/>
        <v>-7567.2958722741023</v>
      </c>
      <c r="H20" s="168">
        <f t="shared" si="5"/>
        <v>-110000</v>
      </c>
      <c r="I20" s="168">
        <f t="shared" si="5"/>
        <v>-110000</v>
      </c>
      <c r="J20" s="168">
        <f t="shared" si="5"/>
        <v>-105000</v>
      </c>
      <c r="K20" s="168">
        <f t="shared" si="5"/>
        <v>-100000</v>
      </c>
      <c r="L20" s="168">
        <f t="shared" si="5"/>
        <v>-90000</v>
      </c>
      <c r="M20" s="168">
        <f t="shared" si="5"/>
        <v>-75000</v>
      </c>
      <c r="N20" s="169">
        <f>+SUM(E20:M20)</f>
        <v>-606583.93787227408</v>
      </c>
      <c r="P20" s="177">
        <f t="shared" si="3"/>
        <v>-0.12090360679758339</v>
      </c>
      <c r="Q20" s="178">
        <f t="shared" si="3"/>
        <v>-8.7726591166661594E-2</v>
      </c>
      <c r="R20" s="178">
        <f t="shared" si="3"/>
        <v>-7.9655746023937879E-2</v>
      </c>
      <c r="S20" s="178">
        <f t="shared" si="3"/>
        <v>-1</v>
      </c>
      <c r="T20" s="178">
        <f t="shared" si="3"/>
        <v>-1</v>
      </c>
      <c r="U20" s="178">
        <f t="shared" si="3"/>
        <v>-1</v>
      </c>
      <c r="V20" s="178">
        <f t="shared" si="3"/>
        <v>-1</v>
      </c>
      <c r="W20" s="178">
        <f t="shared" si="3"/>
        <v>-1</v>
      </c>
      <c r="X20" s="178">
        <f t="shared" si="3"/>
        <v>-1</v>
      </c>
    </row>
    <row r="21" spans="1:24" ht="25.5">
      <c r="A21" s="22" t="s">
        <v>80</v>
      </c>
      <c r="B21" s="17" t="s">
        <v>12</v>
      </c>
      <c r="C21" s="18" t="s">
        <v>0</v>
      </c>
      <c r="D21" s="19" t="s">
        <v>4</v>
      </c>
      <c r="E21" s="166">
        <f t="shared" ref="E21:M21" si="6">E13-E6</f>
        <v>-1247.7600000000002</v>
      </c>
      <c r="F21" s="166">
        <f t="shared" si="6"/>
        <v>-2052.9480000000003</v>
      </c>
      <c r="G21" s="166">
        <f t="shared" si="6"/>
        <v>2018.4859813650573</v>
      </c>
      <c r="H21" s="166">
        <f t="shared" si="6"/>
        <v>-5000</v>
      </c>
      <c r="I21" s="166">
        <f t="shared" si="6"/>
        <v>-5000</v>
      </c>
      <c r="J21" s="166">
        <f t="shared" si="6"/>
        <v>-5000</v>
      </c>
      <c r="K21" s="166">
        <f t="shared" si="6"/>
        <v>-4000</v>
      </c>
      <c r="L21" s="166">
        <f t="shared" si="6"/>
        <v>-3500</v>
      </c>
      <c r="M21" s="166">
        <f t="shared" si="6"/>
        <v>-1500</v>
      </c>
      <c r="N21" s="167">
        <f>+SUM(E21:M21)</f>
        <v>-25282.222018634944</v>
      </c>
      <c r="P21" s="179">
        <f t="shared" si="3"/>
        <v>-0.83699589471142244</v>
      </c>
      <c r="Q21" s="180">
        <f t="shared" si="3"/>
        <v>-0.29826580122354551</v>
      </c>
      <c r="R21" s="180">
        <f t="shared" si="3"/>
        <v>0.38525063382945768</v>
      </c>
      <c r="S21" s="180">
        <f t="shared" si="3"/>
        <v>-1</v>
      </c>
      <c r="T21" s="180">
        <f t="shared" si="3"/>
        <v>-1</v>
      </c>
      <c r="U21" s="180">
        <f t="shared" si="3"/>
        <v>-1</v>
      </c>
      <c r="V21" s="180">
        <f t="shared" si="3"/>
        <v>-1</v>
      </c>
      <c r="W21" s="180">
        <f t="shared" si="3"/>
        <v>-1</v>
      </c>
      <c r="X21" s="180">
        <f t="shared" si="3"/>
        <v>-1</v>
      </c>
    </row>
    <row r="22" spans="1:24" ht="13.5" thickBot="1">
      <c r="A22" s="170"/>
      <c r="B22" s="171"/>
      <c r="C22" s="172"/>
      <c r="D22" s="172" t="s">
        <v>97</v>
      </c>
      <c r="E22" s="175">
        <f>SUM('Vol. comparison'!$E$18:$E$21)</f>
        <v>23013.124808486151</v>
      </c>
      <c r="F22" s="175">
        <f>SUM('Vol. comparison'!$F$18:$F$21)</f>
        <v>-30868.735726080482</v>
      </c>
      <c r="G22" s="173">
        <f>SUM('Vol. comparison'!$G$18:$G$21)</f>
        <v>-29677.601005874745</v>
      </c>
      <c r="H22" s="173">
        <f>SUM('Vol. comparison'!$H$18:$H$21)</f>
        <v>-219336.65488510445</v>
      </c>
      <c r="I22" s="173">
        <f>SUM('Vol. comparison'!$I$18:$I$21)</f>
        <v>-223196.31616828433</v>
      </c>
      <c r="J22" s="173">
        <f>SUM('Vol. comparison'!$J$18:$J$21)</f>
        <v>-210799.68388500542</v>
      </c>
      <c r="K22" s="173">
        <f>SUM('Vol. comparison'!$K$18:$K$21)</f>
        <v>-197057.37706882364</v>
      </c>
      <c r="L22" s="173">
        <f>SUM('Vol. comparison'!$L$18:$L$21)</f>
        <v>-178713.13333214866</v>
      </c>
      <c r="M22" s="173">
        <f>SUM('Vol. comparison'!$M$18:$M$21)</f>
        <v>-162941.92074142865</v>
      </c>
      <c r="N22" s="174">
        <f>SUM('Vol. comparison'!$N$18:$N$21)</f>
        <v>-1229578.298004264</v>
      </c>
      <c r="P22" s="181">
        <f t="shared" si="3"/>
        <v>0.54298168079672848</v>
      </c>
      <c r="Q22" s="182">
        <f t="shared" si="3"/>
        <v>-0.18211779335018818</v>
      </c>
      <c r="R22" s="182">
        <f t="shared" si="3"/>
        <v>-0.14085627826580416</v>
      </c>
      <c r="S22" s="182">
        <f t="shared" si="3"/>
        <v>-1</v>
      </c>
      <c r="T22" s="182">
        <f t="shared" si="3"/>
        <v>-1</v>
      </c>
      <c r="U22" s="182">
        <f t="shared" si="3"/>
        <v>-1</v>
      </c>
      <c r="V22" s="182">
        <f t="shared" si="3"/>
        <v>-1</v>
      </c>
      <c r="W22" s="182">
        <f t="shared" si="3"/>
        <v>-1</v>
      </c>
      <c r="X22" s="182">
        <f t="shared" si="3"/>
        <v>-1</v>
      </c>
    </row>
    <row r="23" spans="1:24" ht="13.5" thickBot="1"/>
    <row r="24" spans="1:24">
      <c r="A24" s="4"/>
      <c r="B24" s="4"/>
      <c r="C24" s="4"/>
      <c r="D24" s="5"/>
      <c r="E24" s="190">
        <v>2014</v>
      </c>
      <c r="F24" s="191">
        <v>2015</v>
      </c>
      <c r="G24" s="191">
        <v>2016</v>
      </c>
      <c r="H24" s="191">
        <v>2017</v>
      </c>
      <c r="I24" s="191">
        <v>2018</v>
      </c>
      <c r="J24" s="191">
        <v>2019</v>
      </c>
      <c r="K24" s="191">
        <v>2020</v>
      </c>
      <c r="L24" s="191">
        <v>2021</v>
      </c>
      <c r="M24" s="192">
        <v>2022</v>
      </c>
      <c r="N24" s="192" t="s">
        <v>2</v>
      </c>
    </row>
    <row r="25" spans="1:24">
      <c r="A25" s="4"/>
      <c r="B25" s="4"/>
      <c r="C25" s="584" t="s">
        <v>164</v>
      </c>
      <c r="D25" s="107" t="s">
        <v>22</v>
      </c>
      <c r="E25" s="193">
        <f>E5+E6</f>
        <v>18634.5</v>
      </c>
      <c r="F25" s="193">
        <f t="shared" ref="F25:M25" si="7">F5+F6</f>
        <v>86036.85</v>
      </c>
      <c r="G25" s="193">
        <f t="shared" si="7"/>
        <v>100239.4098909091</v>
      </c>
      <c r="H25" s="193">
        <f t="shared" si="7"/>
        <v>115000</v>
      </c>
      <c r="I25" s="193">
        <f t="shared" si="7"/>
        <v>115000</v>
      </c>
      <c r="J25" s="193">
        <f t="shared" si="7"/>
        <v>110000</v>
      </c>
      <c r="K25" s="193">
        <f t="shared" si="7"/>
        <v>104000</v>
      </c>
      <c r="L25" s="193">
        <f t="shared" si="7"/>
        <v>93500</v>
      </c>
      <c r="M25" s="193">
        <f t="shared" si="7"/>
        <v>76500</v>
      </c>
      <c r="N25" s="194">
        <f t="shared" ref="N25:N34" si="8">SUM(E25:M25)</f>
        <v>818910.75989090907</v>
      </c>
    </row>
    <row r="26" spans="1:24">
      <c r="A26" s="4"/>
      <c r="B26" s="4"/>
      <c r="C26" s="584"/>
      <c r="D26" s="195" t="s">
        <v>94</v>
      </c>
      <c r="E26" s="133">
        <f>E12+E13</f>
        <v>15314</v>
      </c>
      <c r="F26" s="133">
        <f t="shared" ref="F26:M26" si="9">F12+F13</f>
        <v>77040</v>
      </c>
      <c r="G26" s="133">
        <f t="shared" si="9"/>
        <v>94690.600000000049</v>
      </c>
      <c r="H26" s="133">
        <f t="shared" si="9"/>
        <v>0</v>
      </c>
      <c r="I26" s="133">
        <f t="shared" si="9"/>
        <v>0</v>
      </c>
      <c r="J26" s="133">
        <f t="shared" si="9"/>
        <v>0</v>
      </c>
      <c r="K26" s="133">
        <f t="shared" si="9"/>
        <v>0</v>
      </c>
      <c r="L26" s="133">
        <f t="shared" si="9"/>
        <v>0</v>
      </c>
      <c r="M26" s="133">
        <f t="shared" si="9"/>
        <v>0</v>
      </c>
      <c r="N26" s="194">
        <f t="shared" si="8"/>
        <v>187044.60000000003</v>
      </c>
    </row>
    <row r="27" spans="1:24">
      <c r="A27" s="4"/>
      <c r="B27" s="4"/>
      <c r="C27" s="584" t="s">
        <v>165</v>
      </c>
      <c r="D27" s="107" t="s">
        <v>22</v>
      </c>
      <c r="E27" s="134">
        <f>E3+E4</f>
        <v>23748.375191513845</v>
      </c>
      <c r="F27" s="134">
        <f t="shared" ref="F27:M27" si="10">F3+F4</f>
        <v>83461.88572608048</v>
      </c>
      <c r="G27" s="134">
        <f t="shared" si="10"/>
        <v>110454.79111496567</v>
      </c>
      <c r="H27" s="134">
        <f t="shared" si="10"/>
        <v>104336.65488510445</v>
      </c>
      <c r="I27" s="134">
        <f t="shared" si="10"/>
        <v>108196.31616828435</v>
      </c>
      <c r="J27" s="134">
        <f t="shared" si="10"/>
        <v>100799.68388500542</v>
      </c>
      <c r="K27" s="134">
        <f t="shared" si="10"/>
        <v>93057.37706882364</v>
      </c>
      <c r="L27" s="134">
        <f t="shared" si="10"/>
        <v>85213.13333214866</v>
      </c>
      <c r="M27" s="134">
        <f t="shared" si="10"/>
        <v>86441.92074142865</v>
      </c>
      <c r="N27" s="194">
        <f t="shared" si="8"/>
        <v>795710.13811335515</v>
      </c>
    </row>
    <row r="28" spans="1:24">
      <c r="A28" s="4"/>
      <c r="B28" s="4"/>
      <c r="C28" s="585"/>
      <c r="D28" s="200" t="s">
        <v>94</v>
      </c>
      <c r="E28" s="133">
        <f>E10+E11</f>
        <v>50082</v>
      </c>
      <c r="F28" s="133">
        <f t="shared" ref="F28:M28" si="11">F10+F11</f>
        <v>61590</v>
      </c>
      <c r="G28" s="133">
        <f t="shared" si="11"/>
        <v>86325.999999999971</v>
      </c>
      <c r="H28" s="133">
        <f t="shared" si="11"/>
        <v>0</v>
      </c>
      <c r="I28" s="133">
        <f t="shared" si="11"/>
        <v>0</v>
      </c>
      <c r="J28" s="133">
        <f t="shared" si="11"/>
        <v>0</v>
      </c>
      <c r="K28" s="133">
        <f t="shared" si="11"/>
        <v>0</v>
      </c>
      <c r="L28" s="133">
        <f t="shared" si="11"/>
        <v>0</v>
      </c>
      <c r="M28" s="133">
        <f t="shared" si="11"/>
        <v>0</v>
      </c>
      <c r="N28" s="198">
        <f t="shared" si="8"/>
        <v>197997.99999999997</v>
      </c>
    </row>
    <row r="29" spans="1:24">
      <c r="A29" s="4"/>
      <c r="B29" s="4"/>
      <c r="C29" s="584" t="s">
        <v>166</v>
      </c>
      <c r="D29" s="269" t="s">
        <v>22</v>
      </c>
      <c r="E29" s="201">
        <f>E5+E6</f>
        <v>18634.5</v>
      </c>
      <c r="F29" s="201">
        <f t="shared" ref="F29:M29" si="12">F5+F6</f>
        <v>86036.85</v>
      </c>
      <c r="G29" s="201">
        <f t="shared" si="12"/>
        <v>100239.4098909091</v>
      </c>
      <c r="H29" s="201">
        <f t="shared" si="12"/>
        <v>115000</v>
      </c>
      <c r="I29" s="201">
        <f t="shared" si="12"/>
        <v>115000</v>
      </c>
      <c r="J29" s="201">
        <f t="shared" si="12"/>
        <v>110000</v>
      </c>
      <c r="K29" s="201">
        <f t="shared" si="12"/>
        <v>104000</v>
      </c>
      <c r="L29" s="201">
        <f t="shared" si="12"/>
        <v>93500</v>
      </c>
      <c r="M29" s="201">
        <f t="shared" si="12"/>
        <v>76500</v>
      </c>
      <c r="N29" s="198">
        <f t="shared" si="8"/>
        <v>818910.75989090907</v>
      </c>
    </row>
    <row r="30" spans="1:24">
      <c r="A30" s="4"/>
      <c r="B30" s="4"/>
      <c r="C30" s="584"/>
      <c r="D30" s="357" t="s">
        <v>94</v>
      </c>
      <c r="E30" s="199">
        <f>E12+E13</f>
        <v>15314</v>
      </c>
      <c r="F30" s="199">
        <f t="shared" ref="F30:M30" si="13">F12+F13</f>
        <v>77040</v>
      </c>
      <c r="G30" s="199">
        <f t="shared" si="13"/>
        <v>94690.600000000049</v>
      </c>
      <c r="H30" s="199">
        <f t="shared" si="13"/>
        <v>0</v>
      </c>
      <c r="I30" s="199">
        <f t="shared" si="13"/>
        <v>0</v>
      </c>
      <c r="J30" s="199">
        <f t="shared" si="13"/>
        <v>0</v>
      </c>
      <c r="K30" s="199">
        <f t="shared" si="13"/>
        <v>0</v>
      </c>
      <c r="L30" s="199">
        <f t="shared" si="13"/>
        <v>0</v>
      </c>
      <c r="M30" s="199">
        <f t="shared" si="13"/>
        <v>0</v>
      </c>
      <c r="N30" s="198">
        <f t="shared" si="8"/>
        <v>187044.60000000003</v>
      </c>
    </row>
    <row r="31" spans="1:24">
      <c r="A31" s="4"/>
      <c r="B31" s="4"/>
      <c r="C31" s="584" t="s">
        <v>167</v>
      </c>
      <c r="D31" s="269" t="s">
        <v>22</v>
      </c>
      <c r="E31" s="201">
        <f>E3+E4</f>
        <v>23748.375191513845</v>
      </c>
      <c r="F31" s="201">
        <f t="shared" ref="F31:M31" si="14">F3+F4</f>
        <v>83461.88572608048</v>
      </c>
      <c r="G31" s="201">
        <f t="shared" si="14"/>
        <v>110454.79111496567</v>
      </c>
      <c r="H31" s="201">
        <f t="shared" si="14"/>
        <v>104336.65488510445</v>
      </c>
      <c r="I31" s="201">
        <f t="shared" si="14"/>
        <v>108196.31616828435</v>
      </c>
      <c r="J31" s="201">
        <f t="shared" si="14"/>
        <v>100799.68388500542</v>
      </c>
      <c r="K31" s="201">
        <f t="shared" si="14"/>
        <v>93057.37706882364</v>
      </c>
      <c r="L31" s="201">
        <f t="shared" si="14"/>
        <v>85213.13333214866</v>
      </c>
      <c r="M31" s="201">
        <f t="shared" si="14"/>
        <v>86441.92074142865</v>
      </c>
      <c r="N31" s="198">
        <f t="shared" si="8"/>
        <v>795710.13811335515</v>
      </c>
    </row>
    <row r="32" spans="1:24">
      <c r="A32" s="4"/>
      <c r="B32" s="4"/>
      <c r="C32" s="584"/>
      <c r="D32" s="358" t="s">
        <v>94</v>
      </c>
      <c r="E32" s="199">
        <f>E10+E11</f>
        <v>50082</v>
      </c>
      <c r="F32" s="199">
        <f t="shared" ref="F32:M32" si="15">F10+F11</f>
        <v>61590</v>
      </c>
      <c r="G32" s="199">
        <f t="shared" si="15"/>
        <v>86325.999999999971</v>
      </c>
      <c r="H32" s="199">
        <f t="shared" si="15"/>
        <v>0</v>
      </c>
      <c r="I32" s="199">
        <f t="shared" si="15"/>
        <v>0</v>
      </c>
      <c r="J32" s="199">
        <f t="shared" si="15"/>
        <v>0</v>
      </c>
      <c r="K32" s="199">
        <f t="shared" si="15"/>
        <v>0</v>
      </c>
      <c r="L32" s="199">
        <f t="shared" si="15"/>
        <v>0</v>
      </c>
      <c r="M32" s="199">
        <f t="shared" si="15"/>
        <v>0</v>
      </c>
      <c r="N32" s="198">
        <f t="shared" si="8"/>
        <v>197997.99999999997</v>
      </c>
    </row>
    <row r="33" spans="1:14">
      <c r="A33" s="4"/>
      <c r="B33" s="4"/>
      <c r="C33" s="586" t="s">
        <v>136</v>
      </c>
      <c r="D33" s="195" t="s">
        <v>22</v>
      </c>
      <c r="E33" s="201">
        <f t="shared" ref="E33:M33" si="16">SUM(E3:E6)</f>
        <v>42382.875191513849</v>
      </c>
      <c r="F33" s="201">
        <f t="shared" si="16"/>
        <v>169498.73572608049</v>
      </c>
      <c r="G33" s="201">
        <f t="shared" si="16"/>
        <v>210694.20100587478</v>
      </c>
      <c r="H33" s="201">
        <f t="shared" si="16"/>
        <v>219336.65488510445</v>
      </c>
      <c r="I33" s="201">
        <f t="shared" si="16"/>
        <v>223196.31616828433</v>
      </c>
      <c r="J33" s="201">
        <f t="shared" si="16"/>
        <v>210799.68388500542</v>
      </c>
      <c r="K33" s="201">
        <f t="shared" si="16"/>
        <v>197057.37706882364</v>
      </c>
      <c r="L33" s="201">
        <f t="shared" si="16"/>
        <v>178713.13333214866</v>
      </c>
      <c r="M33" s="201">
        <f t="shared" si="16"/>
        <v>162941.92074142865</v>
      </c>
      <c r="N33" s="198">
        <f t="shared" si="8"/>
        <v>1614620.8980042641</v>
      </c>
    </row>
    <row r="34" spans="1:14">
      <c r="B34" s="356"/>
      <c r="C34" s="586"/>
      <c r="D34" s="359" t="s">
        <v>94</v>
      </c>
      <c r="E34" s="134">
        <f>SUM(E10:E13)</f>
        <v>65396</v>
      </c>
      <c r="F34" s="134">
        <f>SUM(F10:F13)</f>
        <v>138630</v>
      </c>
      <c r="G34" s="134">
        <f>SUM(G10:G13)</f>
        <v>181016.6</v>
      </c>
      <c r="H34" s="134">
        <f>H33</f>
        <v>219336.65488510445</v>
      </c>
      <c r="I34" s="134">
        <f t="shared" ref="I34:M34" si="17">I33</f>
        <v>223196.31616828433</v>
      </c>
      <c r="J34" s="134">
        <f t="shared" si="17"/>
        <v>210799.68388500542</v>
      </c>
      <c r="K34" s="134">
        <f t="shared" si="17"/>
        <v>197057.37706882364</v>
      </c>
      <c r="L34" s="134">
        <f t="shared" si="17"/>
        <v>178713.13333214866</v>
      </c>
      <c r="M34" s="134">
        <f t="shared" si="17"/>
        <v>162941.92074142865</v>
      </c>
      <c r="N34" s="198">
        <f t="shared" si="8"/>
        <v>1577087.686080795</v>
      </c>
    </row>
    <row r="36" spans="1:14">
      <c r="B36" s="61"/>
      <c r="G36" s="242"/>
    </row>
    <row r="37" spans="1:14">
      <c r="E37" s="242"/>
      <c r="F37" s="242"/>
      <c r="G37" s="242"/>
      <c r="H37" s="242"/>
      <c r="I37" s="242"/>
      <c r="J37" s="242"/>
      <c r="K37" s="242"/>
      <c r="L37" s="242"/>
      <c r="M37" s="242"/>
    </row>
    <row r="38" spans="1:14">
      <c r="G38" s="242"/>
    </row>
    <row r="39" spans="1:14">
      <c r="G39" s="242"/>
      <c r="H39" s="243"/>
      <c r="I39" s="243"/>
      <c r="J39" s="243"/>
    </row>
    <row r="40" spans="1:14">
      <c r="G40" s="242"/>
    </row>
    <row r="41" spans="1:14">
      <c r="G41" s="242"/>
      <c r="H41" s="243"/>
      <c r="I41" s="243"/>
      <c r="J41" s="243"/>
    </row>
    <row r="42" spans="1:14">
      <c r="G42" s="242"/>
    </row>
    <row r="43" spans="1:14">
      <c r="G43" s="242"/>
      <c r="H43" s="243"/>
      <c r="I43" s="243"/>
      <c r="J43" s="243"/>
    </row>
  </sheetData>
  <mergeCells count="5">
    <mergeCell ref="C25:C26"/>
    <mergeCell ref="C27:C28"/>
    <mergeCell ref="C31:C32"/>
    <mergeCell ref="C29:C30"/>
    <mergeCell ref="C33:C34"/>
  </mergeCells>
  <pageMargins left="0.7" right="0.7" top="0.75" bottom="0.75" header="0.3" footer="0.3"/>
  <pageSetup paperSize="9" orientation="portrait" r:id="rId1"/>
  <ignoredErrors>
    <ignoredError sqref="S10:X10 S11:W11" evalError="1"/>
    <ignoredError sqref="F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zoomScale="85" zoomScaleNormal="85" workbookViewId="0">
      <selection activeCell="B24" sqref="B24"/>
    </sheetView>
  </sheetViews>
  <sheetFormatPr defaultColWidth="11.5703125" defaultRowHeight="12.75"/>
  <cols>
    <col min="1" max="1" width="11.5703125" style="81"/>
    <col min="2" max="2" width="24.5703125" style="81" customWidth="1"/>
    <col min="3" max="3" width="11.5703125" style="81"/>
    <col min="4" max="4" width="14.7109375" style="81" bestFit="1" customWidth="1"/>
    <col min="5" max="6" width="12.28515625" style="81" bestFit="1" customWidth="1"/>
    <col min="7" max="7" width="12.28515625" style="81" customWidth="1"/>
    <col min="8" max="8" width="11.140625" style="81" bestFit="1" customWidth="1"/>
    <col min="9" max="9" width="12.140625" style="81" bestFit="1" customWidth="1"/>
    <col min="10" max="12" width="12.7109375" style="81" customWidth="1"/>
    <col min="13" max="13" width="11.28515625" style="81" bestFit="1" customWidth="1"/>
    <col min="14" max="14" width="11.85546875" style="81" customWidth="1"/>
    <col min="15" max="15" width="11.5703125" style="81"/>
    <col min="16" max="16" width="13.140625" style="81" customWidth="1"/>
    <col min="17" max="16384" width="11.5703125" style="81"/>
  </cols>
  <sheetData>
    <row r="1" spans="1:14" ht="13.5" thickBot="1">
      <c r="A1" s="202"/>
      <c r="B1" s="202"/>
    </row>
    <row r="2" spans="1:14">
      <c r="A2" s="37"/>
      <c r="B2" s="37"/>
      <c r="C2" s="4"/>
      <c r="D2" s="5"/>
      <c r="E2" s="190">
        <v>2014</v>
      </c>
      <c r="F2" s="191">
        <v>2015</v>
      </c>
      <c r="G2" s="191">
        <v>2016</v>
      </c>
      <c r="H2" s="191">
        <v>2017</v>
      </c>
      <c r="I2" s="191">
        <v>2018</v>
      </c>
      <c r="J2" s="191">
        <v>2019</v>
      </c>
      <c r="K2" s="191">
        <v>2020</v>
      </c>
      <c r="L2" s="191">
        <v>2021</v>
      </c>
      <c r="M2" s="192">
        <v>2022</v>
      </c>
      <c r="N2" s="192" t="s">
        <v>2</v>
      </c>
    </row>
    <row r="3" spans="1:14">
      <c r="A3" s="189"/>
      <c r="B3" s="189"/>
      <c r="C3" s="584" t="s">
        <v>164</v>
      </c>
      <c r="D3" s="107" t="s">
        <v>22</v>
      </c>
      <c r="E3" s="225">
        <f>'Vol. comparison'!E25</f>
        <v>18634.5</v>
      </c>
      <c r="F3" s="193">
        <f>'Vol. comparison'!F25</f>
        <v>86036.85</v>
      </c>
      <c r="G3" s="193">
        <f>'Vol. comparison'!G25</f>
        <v>100239.4098909091</v>
      </c>
      <c r="H3" s="193">
        <f>'Vol. comparison'!H25</f>
        <v>115000</v>
      </c>
      <c r="I3" s="193">
        <f>'Vol. comparison'!I25</f>
        <v>115000</v>
      </c>
      <c r="J3" s="193">
        <f>'Vol. comparison'!J25</f>
        <v>110000</v>
      </c>
      <c r="K3" s="193">
        <f>'Vol. comparison'!K25</f>
        <v>104000</v>
      </c>
      <c r="L3" s="193">
        <f>'Vol. comparison'!L25</f>
        <v>93500</v>
      </c>
      <c r="M3" s="193">
        <f>'Vol. comparison'!M25</f>
        <v>76500</v>
      </c>
      <c r="N3" s="373">
        <f>'Vol. comparison'!N25</f>
        <v>818910.75989090907</v>
      </c>
    </row>
    <row r="4" spans="1:14">
      <c r="A4" s="109"/>
      <c r="B4" s="37"/>
      <c r="C4" s="584"/>
      <c r="D4" s="195" t="s">
        <v>94</v>
      </c>
      <c r="E4" s="199">
        <f>'Vol. comparison'!E26</f>
        <v>15314</v>
      </c>
      <c r="F4" s="133">
        <f>'Vol. comparison'!F26</f>
        <v>77040</v>
      </c>
      <c r="G4" s="134">
        <f>'Vol. comparison'!G26</f>
        <v>94690.600000000049</v>
      </c>
      <c r="H4" s="196">
        <f>'Vol. comparison'!H26</f>
        <v>0</v>
      </c>
      <c r="I4" s="196">
        <f>'Vol. comparison'!I26</f>
        <v>0</v>
      </c>
      <c r="J4" s="196">
        <f>'Vol. comparison'!J26</f>
        <v>0</v>
      </c>
      <c r="K4" s="196">
        <f>'Vol. comparison'!K26</f>
        <v>0</v>
      </c>
      <c r="L4" s="196">
        <f>'Vol. comparison'!L26</f>
        <v>0</v>
      </c>
      <c r="M4" s="196">
        <f>'Vol. comparison'!M26</f>
        <v>0</v>
      </c>
      <c r="N4" s="196">
        <f>'Vol. comparison'!N26</f>
        <v>187044.60000000003</v>
      </c>
    </row>
    <row r="5" spans="1:14">
      <c r="A5" s="109"/>
      <c r="B5" s="37"/>
      <c r="C5" s="584" t="s">
        <v>165</v>
      </c>
      <c r="D5" s="107" t="s">
        <v>22</v>
      </c>
      <c r="E5" s="201">
        <f>'Vol. comparison'!E27</f>
        <v>23748.375191513845</v>
      </c>
      <c r="F5" s="134">
        <f>'Vol. comparison'!F27</f>
        <v>83461.88572608048</v>
      </c>
      <c r="G5" s="134">
        <f>'Vol. comparison'!G27</f>
        <v>110454.79111496567</v>
      </c>
      <c r="H5" s="134">
        <f>'Vol. comparison'!H27</f>
        <v>104336.65488510445</v>
      </c>
      <c r="I5" s="134">
        <f>'Vol. comparison'!I27</f>
        <v>108196.31616828435</v>
      </c>
      <c r="J5" s="134">
        <f>'Vol. comparison'!J27</f>
        <v>100799.68388500542</v>
      </c>
      <c r="K5" s="134">
        <f>'Vol. comparison'!K27</f>
        <v>93057.37706882364</v>
      </c>
      <c r="L5" s="134">
        <f>'Vol. comparison'!L27</f>
        <v>85213.13333214866</v>
      </c>
      <c r="M5" s="134">
        <f>'Vol. comparison'!M27</f>
        <v>86441.92074142865</v>
      </c>
      <c r="N5" s="373">
        <f>'Vol. comparison'!N27</f>
        <v>795710.13811335515</v>
      </c>
    </row>
    <row r="6" spans="1:14">
      <c r="C6" s="587"/>
      <c r="D6" s="195" t="s">
        <v>94</v>
      </c>
      <c r="E6" s="199">
        <f>'Vol. comparison'!E28</f>
        <v>50082</v>
      </c>
      <c r="F6" s="133">
        <f>'Vol. comparison'!F28</f>
        <v>61590</v>
      </c>
      <c r="G6" s="197">
        <f>'Vol. comparison'!G28</f>
        <v>86325.999999999971</v>
      </c>
      <c r="H6" s="135">
        <f>'Vol. comparison'!H28</f>
        <v>0</v>
      </c>
      <c r="I6" s="135">
        <f>'Vol. comparison'!I28</f>
        <v>0</v>
      </c>
      <c r="J6" s="135">
        <f>'Vol. comparison'!J28</f>
        <v>0</v>
      </c>
      <c r="K6" s="135">
        <f>'Vol. comparison'!K28</f>
        <v>0</v>
      </c>
      <c r="L6" s="135">
        <f>'Vol. comparison'!L28</f>
        <v>0</v>
      </c>
      <c r="M6" s="135">
        <f>'Vol. comparison'!M28</f>
        <v>0</v>
      </c>
      <c r="N6" s="374">
        <f>'Vol. comparison'!N28</f>
        <v>197997.99999999997</v>
      </c>
    </row>
    <row r="7" spans="1:14">
      <c r="B7" s="118"/>
      <c r="C7" s="584" t="s">
        <v>166</v>
      </c>
      <c r="D7" s="107" t="s">
        <v>22</v>
      </c>
      <c r="E7" s="201">
        <f>'Vol. comparison'!E29</f>
        <v>18634.5</v>
      </c>
      <c r="F7" s="201">
        <f>'Vol. comparison'!F29</f>
        <v>86036.85</v>
      </c>
      <c r="G7" s="201">
        <f>'Vol. comparison'!G29</f>
        <v>100239.4098909091</v>
      </c>
      <c r="H7" s="201">
        <f>'Vol. comparison'!H29</f>
        <v>115000</v>
      </c>
      <c r="I7" s="201">
        <f>'Vol. comparison'!I29</f>
        <v>115000</v>
      </c>
      <c r="J7" s="201">
        <f>'Vol. comparison'!J29</f>
        <v>110000</v>
      </c>
      <c r="K7" s="201">
        <f>'Vol. comparison'!K29</f>
        <v>104000</v>
      </c>
      <c r="L7" s="201">
        <f>'Vol. comparison'!L29</f>
        <v>93500</v>
      </c>
      <c r="M7" s="201">
        <f>'Vol. comparison'!M29</f>
        <v>76500</v>
      </c>
      <c r="N7" s="375">
        <f>'Vol. comparison'!N29</f>
        <v>818910.75989090907</v>
      </c>
    </row>
    <row r="8" spans="1:14">
      <c r="C8" s="584"/>
      <c r="D8" s="195" t="s">
        <v>94</v>
      </c>
      <c r="E8" s="199">
        <f>'Vol. comparison'!E30</f>
        <v>15314</v>
      </c>
      <c r="F8" s="199">
        <f>'Vol. comparison'!F30</f>
        <v>77040</v>
      </c>
      <c r="G8" s="201">
        <f>'Vol. comparison'!G30</f>
        <v>94690.600000000049</v>
      </c>
      <c r="H8" s="135">
        <f>'Vol. comparison'!H30</f>
        <v>0</v>
      </c>
      <c r="I8" s="135">
        <f>'Vol. comparison'!I30</f>
        <v>0</v>
      </c>
      <c r="J8" s="135">
        <f>'Vol. comparison'!J30</f>
        <v>0</v>
      </c>
      <c r="K8" s="135">
        <f>'Vol. comparison'!K30</f>
        <v>0</v>
      </c>
      <c r="L8" s="135">
        <f>'Vol. comparison'!L30</f>
        <v>0</v>
      </c>
      <c r="M8" s="135">
        <f>'Vol. comparison'!M30</f>
        <v>0</v>
      </c>
      <c r="N8" s="374">
        <f>'Vol. comparison'!N30</f>
        <v>187044.60000000003</v>
      </c>
    </row>
    <row r="9" spans="1:14">
      <c r="C9" s="584" t="s">
        <v>167</v>
      </c>
      <c r="D9" s="107" t="s">
        <v>22</v>
      </c>
      <c r="E9" s="201">
        <f>'Vol. comparison'!E31</f>
        <v>23748.375191513845</v>
      </c>
      <c r="F9" s="201">
        <f>'Vol. comparison'!F31</f>
        <v>83461.88572608048</v>
      </c>
      <c r="G9" s="201">
        <f>'Vol. comparison'!G31</f>
        <v>110454.79111496567</v>
      </c>
      <c r="H9" s="201">
        <f>'Vol. comparison'!H31</f>
        <v>104336.65488510445</v>
      </c>
      <c r="I9" s="201">
        <f>'Vol. comparison'!I31</f>
        <v>108196.31616828435</v>
      </c>
      <c r="J9" s="201">
        <f>'Vol. comparison'!J31</f>
        <v>100799.68388500542</v>
      </c>
      <c r="K9" s="201">
        <f>'Vol. comparison'!K31</f>
        <v>93057.37706882364</v>
      </c>
      <c r="L9" s="201">
        <f>'Vol. comparison'!L31</f>
        <v>85213.13333214866</v>
      </c>
      <c r="M9" s="201">
        <f>'Vol. comparison'!M31</f>
        <v>86441.92074142865</v>
      </c>
      <c r="N9" s="375">
        <f>'Vol. comparison'!N31</f>
        <v>795710.13811335515</v>
      </c>
    </row>
    <row r="10" spans="1:14">
      <c r="C10" s="584"/>
      <c r="D10" s="195" t="s">
        <v>94</v>
      </c>
      <c r="E10" s="199">
        <f>'Vol. comparison'!E32</f>
        <v>50082</v>
      </c>
      <c r="F10" s="199">
        <f>'Vol. comparison'!F32</f>
        <v>61590</v>
      </c>
      <c r="G10" s="201">
        <f>'Vol. comparison'!G32</f>
        <v>86325.999999999971</v>
      </c>
      <c r="H10" s="135">
        <f>'Vol. comparison'!H32</f>
        <v>0</v>
      </c>
      <c r="I10" s="135">
        <f>'Vol. comparison'!I32</f>
        <v>0</v>
      </c>
      <c r="J10" s="135">
        <f>'Vol. comparison'!J32</f>
        <v>0</v>
      </c>
      <c r="K10" s="135">
        <f>'Vol. comparison'!K32</f>
        <v>0</v>
      </c>
      <c r="L10" s="135">
        <f>'Vol. comparison'!L32</f>
        <v>0</v>
      </c>
      <c r="M10" s="135">
        <f>'Vol. comparison'!M32</f>
        <v>0</v>
      </c>
      <c r="N10" s="374">
        <f>'Vol. comparison'!N32</f>
        <v>197997.99999999997</v>
      </c>
    </row>
    <row r="11" spans="1:14">
      <c r="C11" s="588" t="s">
        <v>136</v>
      </c>
      <c r="D11" s="195" t="s">
        <v>22</v>
      </c>
      <c r="E11" s="201">
        <f>'Vol. comparison'!E33</f>
        <v>42382.875191513849</v>
      </c>
      <c r="F11" s="201">
        <f>'Vol. comparison'!F33</f>
        <v>169498.73572608049</v>
      </c>
      <c r="G11" s="201">
        <f>'Vol. comparison'!G33</f>
        <v>210694.20100587478</v>
      </c>
      <c r="H11" s="201">
        <f>'Vol. comparison'!H33</f>
        <v>219336.65488510445</v>
      </c>
      <c r="I11" s="201">
        <f>'Vol. comparison'!I33</f>
        <v>223196.31616828433</v>
      </c>
      <c r="J11" s="201">
        <f>'Vol. comparison'!J33</f>
        <v>210799.68388500542</v>
      </c>
      <c r="K11" s="201">
        <f>'Vol. comparison'!K33</f>
        <v>197057.37706882364</v>
      </c>
      <c r="L11" s="201">
        <f>'Vol. comparison'!L33</f>
        <v>178713.13333214866</v>
      </c>
      <c r="M11" s="201">
        <f>'Vol. comparison'!M33</f>
        <v>162941.92074142865</v>
      </c>
      <c r="N11" s="375">
        <f>'Vol. comparison'!N33</f>
        <v>1614620.8980042641</v>
      </c>
    </row>
    <row r="12" spans="1:14">
      <c r="C12" s="588"/>
      <c r="D12" s="226" t="s">
        <v>94</v>
      </c>
      <c r="E12" s="201">
        <f>'Vol. comparison'!E34</f>
        <v>65396</v>
      </c>
      <c r="F12" s="134">
        <f>'Vol. comparison'!F34</f>
        <v>138630</v>
      </c>
      <c r="G12" s="134">
        <f>'Vol. comparison'!G34</f>
        <v>181016.6</v>
      </c>
      <c r="H12" s="134">
        <f>'Vol. comparison'!H34</f>
        <v>219336.65488510445</v>
      </c>
      <c r="I12" s="134">
        <f>'Vol. comparison'!I34</f>
        <v>223196.31616828433</v>
      </c>
      <c r="J12" s="134">
        <f>'Vol. comparison'!J34</f>
        <v>210799.68388500542</v>
      </c>
      <c r="K12" s="134">
        <f>'Vol. comparison'!K34</f>
        <v>197057.37706882364</v>
      </c>
      <c r="L12" s="134">
        <f>'Vol. comparison'!L34</f>
        <v>178713.13333214866</v>
      </c>
      <c r="M12" s="134">
        <f>'Vol. comparison'!M34</f>
        <v>162941.92074142865</v>
      </c>
      <c r="N12" s="376">
        <f>'Vol. comparison'!N34</f>
        <v>1577087.686080795</v>
      </c>
    </row>
    <row r="15" spans="1:14">
      <c r="A15" s="207" t="s">
        <v>176</v>
      </c>
      <c r="B15" s="207" t="s">
        <v>175</v>
      </c>
      <c r="C15" s="207" t="s">
        <v>174</v>
      </c>
      <c r="D15" s="207" t="s">
        <v>172</v>
      </c>
      <c r="E15" s="207">
        <v>2014</v>
      </c>
      <c r="F15" s="207">
        <v>2015</v>
      </c>
      <c r="G15" s="207">
        <v>2016</v>
      </c>
      <c r="H15" s="207">
        <v>2017</v>
      </c>
      <c r="I15" s="207">
        <v>2018</v>
      </c>
      <c r="J15" s="207">
        <v>2019</v>
      </c>
      <c r="K15" s="207">
        <v>2020</v>
      </c>
      <c r="L15" s="207">
        <v>2021</v>
      </c>
      <c r="M15" s="207">
        <v>2022</v>
      </c>
    </row>
    <row r="16" spans="1:14">
      <c r="A16" s="210" t="s">
        <v>171</v>
      </c>
      <c r="B16" s="210"/>
      <c r="C16" s="223">
        <v>-1.4999999999999999E-2</v>
      </c>
      <c r="D16" s="224">
        <v>175000</v>
      </c>
      <c r="E16" s="217">
        <f>E12</f>
        <v>65396</v>
      </c>
      <c r="F16" s="217">
        <f>E16+F12</f>
        <v>204026</v>
      </c>
      <c r="G16" s="209"/>
      <c r="H16" s="209"/>
      <c r="I16" s="209"/>
      <c r="J16" s="209"/>
      <c r="K16" s="209"/>
      <c r="L16" s="209"/>
      <c r="M16" s="209"/>
    </row>
    <row r="17" spans="1:13">
      <c r="A17" s="210" t="s">
        <v>168</v>
      </c>
      <c r="B17" s="210"/>
      <c r="C17" s="223">
        <v>-1.4999999999999999E-2</v>
      </c>
      <c r="D17" s="215">
        <v>375000</v>
      </c>
      <c r="E17" s="217">
        <f>E12</f>
        <v>65396</v>
      </c>
      <c r="F17" s="217">
        <f>E17+F12</f>
        <v>204026</v>
      </c>
      <c r="G17" s="267">
        <f>F17+G12</f>
        <v>385042.6</v>
      </c>
      <c r="H17" s="209"/>
      <c r="I17" s="209"/>
      <c r="J17" s="209"/>
      <c r="K17" s="209"/>
      <c r="L17" s="209"/>
      <c r="M17" s="209"/>
    </row>
    <row r="18" spans="1:13">
      <c r="A18" s="210" t="s">
        <v>170</v>
      </c>
      <c r="B18" s="210"/>
      <c r="C18" s="223">
        <v>-1.4999999999999999E-2</v>
      </c>
      <c r="D18" s="215">
        <v>600000</v>
      </c>
      <c r="E18" s="217">
        <f>E12</f>
        <v>65396</v>
      </c>
      <c r="F18" s="217">
        <f>E16+F12</f>
        <v>204026</v>
      </c>
      <c r="G18" s="208">
        <f>F18+G12</f>
        <v>385042.6</v>
      </c>
      <c r="H18" s="267">
        <f>G18+H12</f>
        <v>604379.25488510448</v>
      </c>
      <c r="I18" s="209"/>
      <c r="J18" s="209"/>
      <c r="K18" s="209"/>
      <c r="L18" s="209"/>
      <c r="M18" s="209"/>
    </row>
    <row r="19" spans="1:13">
      <c r="A19" s="210" t="s">
        <v>173</v>
      </c>
      <c r="B19" s="377" t="s">
        <v>218</v>
      </c>
      <c r="C19" s="216">
        <v>-3</v>
      </c>
      <c r="D19" s="215">
        <f>'Price follow up'!L24</f>
        <v>221493</v>
      </c>
      <c r="E19" s="217">
        <f>E8</f>
        <v>15314</v>
      </c>
      <c r="F19" s="217">
        <f>E19+F8</f>
        <v>92354</v>
      </c>
      <c r="G19" s="267">
        <f>F19+G8</f>
        <v>187044.60000000003</v>
      </c>
      <c r="H19" s="211"/>
      <c r="I19" s="211"/>
      <c r="J19" s="211"/>
      <c r="K19" s="211"/>
      <c r="L19" s="211"/>
      <c r="M19" s="211"/>
    </row>
    <row r="20" spans="1:13">
      <c r="A20" s="210" t="s">
        <v>178</v>
      </c>
      <c r="B20" s="377" t="s">
        <v>22</v>
      </c>
      <c r="C20" s="216">
        <v>-4</v>
      </c>
      <c r="D20" s="215">
        <f>'Price follow up'!L20</f>
        <v>450000</v>
      </c>
      <c r="E20" s="217">
        <f>E12</f>
        <v>65396</v>
      </c>
      <c r="F20" s="217">
        <f>E20+F12</f>
        <v>204026</v>
      </c>
      <c r="G20" s="208">
        <f>F20+G12</f>
        <v>385042.6</v>
      </c>
      <c r="H20" s="267">
        <f>G20+H12</f>
        <v>604379.25488510448</v>
      </c>
      <c r="I20" s="211"/>
      <c r="J20" s="211"/>
      <c r="K20" s="211"/>
      <c r="L20" s="211"/>
      <c r="M20" s="211"/>
    </row>
    <row r="21" spans="1:13" ht="14.45" customHeight="1">
      <c r="A21" s="232" t="s">
        <v>164</v>
      </c>
      <c r="B21" s="378" t="s">
        <v>227</v>
      </c>
      <c r="C21" s="216">
        <v>-0.1</v>
      </c>
      <c r="D21" s="215">
        <f>'Price follow up'!L25</f>
        <v>246060</v>
      </c>
      <c r="E21" s="217">
        <f>E4</f>
        <v>15314</v>
      </c>
      <c r="F21" s="217">
        <f>E21+F4</f>
        <v>92354</v>
      </c>
      <c r="G21" s="267">
        <f>F21+G4</f>
        <v>187044.60000000003</v>
      </c>
      <c r="H21" s="211"/>
      <c r="I21" s="211"/>
      <c r="J21" s="211"/>
      <c r="K21" s="211"/>
      <c r="L21" s="211"/>
      <c r="M21" s="211"/>
    </row>
    <row r="22" spans="1:13">
      <c r="A22" s="202"/>
      <c r="B22" s="202"/>
      <c r="C22" s="218"/>
      <c r="D22" s="219"/>
      <c r="E22" s="221"/>
      <c r="F22" s="222"/>
      <c r="G22" s="220"/>
      <c r="H22" s="220"/>
      <c r="I22" s="220"/>
      <c r="J22" s="220"/>
      <c r="K22" s="220"/>
      <c r="L22" s="220"/>
      <c r="M22" s="220"/>
    </row>
    <row r="23" spans="1:13" ht="15">
      <c r="B23" s="379"/>
    </row>
    <row r="24" spans="1:13" ht="15">
      <c r="B24" s="379"/>
    </row>
    <row r="25" spans="1:13" ht="15">
      <c r="B25" s="379"/>
    </row>
    <row r="26" spans="1:13">
      <c r="B26" s="380"/>
    </row>
    <row r="27" spans="1:13" ht="15">
      <c r="B27" s="381"/>
    </row>
    <row r="28" spans="1:13" ht="15">
      <c r="B28" s="381"/>
    </row>
  </sheetData>
  <mergeCells count="5">
    <mergeCell ref="C3:C4"/>
    <mergeCell ref="C5:C6"/>
    <mergeCell ref="C7:C8"/>
    <mergeCell ref="C9:C10"/>
    <mergeCell ref="C11:C12"/>
  </mergeCells>
  <pageMargins left="0.70866141732283472" right="0.70866141732283472" top="0.74803149606299213" bottom="0.74803149606299213" header="0.31496062992125984" footer="0.31496062992125984"/>
  <pageSetup paperSize="9" scale="72"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D12"/>
  <sheetViews>
    <sheetView zoomScale="70" zoomScaleNormal="70" workbookViewId="0">
      <selection activeCell="P4" sqref="P4"/>
    </sheetView>
  </sheetViews>
  <sheetFormatPr defaultColWidth="11.5703125" defaultRowHeight="15" outlineLevelCol="1"/>
  <cols>
    <col min="1" max="1" width="19.28515625" style="227" customWidth="1"/>
    <col min="2" max="2" width="16.140625" style="227" customWidth="1"/>
    <col min="3" max="3" width="16.140625" style="281" customWidth="1"/>
    <col min="4" max="4" width="29.7109375" style="227" customWidth="1"/>
    <col min="5" max="5" width="15.28515625" style="227" customWidth="1"/>
    <col min="6" max="6" width="15.28515625" style="281" customWidth="1"/>
    <col min="7" max="7" width="20.5703125" style="227" customWidth="1"/>
    <col min="8" max="8" width="17.7109375" style="227" customWidth="1"/>
    <col min="9" max="10" width="16.140625" style="227" customWidth="1"/>
    <col min="11" max="11" width="16.140625" style="227" customWidth="1" outlineLevel="1"/>
    <col min="12" max="12" width="15.85546875" style="227" customWidth="1" outlineLevel="1"/>
    <col min="13" max="13" width="0.5703125" style="227" hidden="1" customWidth="1"/>
    <col min="14" max="15" width="16.140625" style="227" customWidth="1" outlineLevel="1"/>
    <col min="16" max="19" width="15" style="227" customWidth="1"/>
    <col min="20" max="23" width="15" style="227" customWidth="1" outlineLevel="1"/>
    <col min="24" max="24" width="1.42578125" style="227" customWidth="1"/>
    <col min="25" max="26" width="15" style="228" customWidth="1" outlineLevel="1"/>
    <col min="27" max="30" width="15" style="227" customWidth="1"/>
    <col min="31" max="16384" width="11.5703125" style="227"/>
  </cols>
  <sheetData>
    <row r="2" spans="1:30" ht="15.75" thickBot="1">
      <c r="A2" s="227" t="s">
        <v>185</v>
      </c>
      <c r="D2" s="229">
        <v>42625</v>
      </c>
    </row>
    <row r="3" spans="1:30" ht="15.75" thickBot="1">
      <c r="A3" s="281"/>
      <c r="B3" s="281"/>
      <c r="D3" s="281"/>
      <c r="E3" s="281"/>
      <c r="G3" s="281"/>
      <c r="H3" s="281"/>
      <c r="I3" s="594" t="s">
        <v>205</v>
      </c>
      <c r="J3" s="595"/>
      <c r="K3" s="594" t="s">
        <v>222</v>
      </c>
      <c r="L3" s="595"/>
      <c r="M3" s="349"/>
      <c r="N3" s="591" t="s">
        <v>299</v>
      </c>
      <c r="O3" s="592"/>
      <c r="P3" s="593" t="s">
        <v>300</v>
      </c>
      <c r="Q3" s="589"/>
      <c r="R3" s="589"/>
      <c r="S3" s="590"/>
      <c r="T3" s="593" t="s">
        <v>223</v>
      </c>
      <c r="U3" s="589"/>
      <c r="V3" s="589"/>
      <c r="W3" s="590"/>
      <c r="X3" s="350"/>
      <c r="Y3" s="589" t="s">
        <v>208</v>
      </c>
      <c r="Z3" s="589"/>
      <c r="AA3" s="589"/>
      <c r="AB3" s="590"/>
      <c r="AC3" s="298" t="s">
        <v>186</v>
      </c>
      <c r="AD3" s="299"/>
    </row>
    <row r="4" spans="1:30" ht="33.6" customHeight="1" thickBot="1">
      <c r="A4" s="334" t="s">
        <v>192</v>
      </c>
      <c r="B4" s="333" t="s">
        <v>191</v>
      </c>
      <c r="C4" s="364" t="s">
        <v>215</v>
      </c>
      <c r="D4" s="294" t="s">
        <v>184</v>
      </c>
      <c r="E4" s="321" t="s">
        <v>183</v>
      </c>
      <c r="F4" s="321" t="s">
        <v>213</v>
      </c>
      <c r="G4" s="321" t="s">
        <v>182</v>
      </c>
      <c r="H4" s="333" t="s">
        <v>212</v>
      </c>
      <c r="I4" s="300" t="s">
        <v>209</v>
      </c>
      <c r="J4" s="293" t="s">
        <v>210</v>
      </c>
      <c r="K4" s="300" t="s">
        <v>209</v>
      </c>
      <c r="L4" s="293" t="s">
        <v>210</v>
      </c>
      <c r="M4" s="305"/>
      <c r="N4" s="300" t="s">
        <v>209</v>
      </c>
      <c r="O4" s="293" t="s">
        <v>210</v>
      </c>
      <c r="P4" s="303" t="s">
        <v>181</v>
      </c>
      <c r="Q4" s="317" t="s">
        <v>202</v>
      </c>
      <c r="R4" s="310" t="s">
        <v>180</v>
      </c>
      <c r="S4" s="318" t="s">
        <v>204</v>
      </c>
      <c r="T4" s="303" t="s">
        <v>201</v>
      </c>
      <c r="U4" s="317" t="s">
        <v>202</v>
      </c>
      <c r="V4" s="319" t="s">
        <v>203</v>
      </c>
      <c r="W4" s="318" t="s">
        <v>204</v>
      </c>
      <c r="X4" s="308"/>
      <c r="Y4" s="340" t="s">
        <v>181</v>
      </c>
      <c r="Z4" s="341" t="s">
        <v>202</v>
      </c>
      <c r="AA4" s="341" t="s">
        <v>203</v>
      </c>
      <c r="AB4" s="342" t="s">
        <v>204</v>
      </c>
      <c r="AC4" s="337" t="s">
        <v>181</v>
      </c>
      <c r="AD4" s="284" t="s">
        <v>180</v>
      </c>
    </row>
    <row r="5" spans="1:30">
      <c r="A5" s="335" t="s">
        <v>296</v>
      </c>
      <c r="B5" s="290" t="s">
        <v>190</v>
      </c>
      <c r="C5" s="365" t="s">
        <v>217</v>
      </c>
      <c r="D5" s="326" t="s">
        <v>216</v>
      </c>
      <c r="E5" s="296">
        <v>-1.17</v>
      </c>
      <c r="F5" s="361" t="s">
        <v>214</v>
      </c>
      <c r="G5" s="363">
        <v>42457</v>
      </c>
      <c r="H5" s="323" t="s">
        <v>206</v>
      </c>
      <c r="I5" s="327">
        <f>SUM('2016'!G2:BG5)</f>
        <v>181016.59999999992</v>
      </c>
      <c r="J5" s="320">
        <f>SUM('2016'!S2:BG5)</f>
        <v>134906.59999999989</v>
      </c>
      <c r="K5" s="327">
        <f>SUM('2016'!BH2,'2016'!BH3,)</f>
        <v>86325.999999999971</v>
      </c>
      <c r="L5" s="320">
        <f>SUM('2016'!S2:BF3,)</f>
        <v>65805.999999999985</v>
      </c>
      <c r="M5" s="328"/>
      <c r="N5" s="257">
        <f>'2016'!BH11</f>
        <v>202108</v>
      </c>
      <c r="O5" s="258">
        <f>SUM('2016'!T9:BF10)</f>
        <v>151579</v>
      </c>
      <c r="P5" s="304">
        <f t="shared" ref="P5:P8" si="0">$E5*I5</f>
        <v>-211789.4219999999</v>
      </c>
      <c r="Q5" s="315">
        <f ca="1">P5/'2016'!$BL$6</f>
        <v>-1.0444243563110798E-2</v>
      </c>
      <c r="R5" s="311">
        <f t="shared" ref="R5:R8" si="1">$E5*J5</f>
        <v>-157840.72199999986</v>
      </c>
      <c r="S5" s="316">
        <f ca="1">R5/'2016'!$BL$6</f>
        <v>-7.7838020859477119E-3</v>
      </c>
      <c r="T5" s="304">
        <f t="shared" ref="T5:T8" si="2">K5*E5</f>
        <v>-101001.41999999995</v>
      </c>
      <c r="U5" s="315">
        <f ca="1">T5/'2016'!$BM$6</f>
        <v>-1.117049060761037E-2</v>
      </c>
      <c r="V5" s="311">
        <f t="shared" ref="V5:V8" si="3">E5*L5</f>
        <v>-76993.019999999975</v>
      </c>
      <c r="W5" s="316">
        <f ca="1">V5/'2016'!$BM$6</f>
        <v>-8.515224902397981E-3</v>
      </c>
      <c r="X5" s="309"/>
      <c r="Y5" s="312">
        <f t="shared" ref="Y5:Y8" si="4">$E5*N5</f>
        <v>-236466.36</v>
      </c>
      <c r="Z5" s="339">
        <f ca="1">Y5/'2016'!$BK$6</f>
        <v>-1.0409842501599377E-2</v>
      </c>
      <c r="AA5" s="338">
        <f t="shared" ref="AA5:AA8" si="5">$E5*O5</f>
        <v>-177347.43</v>
      </c>
      <c r="AB5" s="314">
        <f ca="1">AA5/'2016'!$BK$6</f>
        <v>-7.8072788635280737E-3</v>
      </c>
      <c r="AC5" s="288">
        <f t="shared" ref="AC5:AC8" si="6">P5-Y5</f>
        <v>24676.938000000082</v>
      </c>
      <c r="AD5" s="289">
        <f t="shared" ref="AD5:AD8" si="7">R5-AA5</f>
        <v>19506.70800000013</v>
      </c>
    </row>
    <row r="6" spans="1:30">
      <c r="A6" s="336" t="s">
        <v>298</v>
      </c>
      <c r="B6" s="291" t="s">
        <v>164</v>
      </c>
      <c r="C6" s="366" t="s">
        <v>218</v>
      </c>
      <c r="D6" s="295" t="s">
        <v>179</v>
      </c>
      <c r="E6" s="296">
        <v>-3.03</v>
      </c>
      <c r="F6" s="361" t="s">
        <v>214</v>
      </c>
      <c r="G6" s="363">
        <v>42481</v>
      </c>
      <c r="H6" s="324" t="s">
        <v>207</v>
      </c>
      <c r="I6" s="327">
        <f>SUM('2016'!G4:BG5)</f>
        <v>94690.600000000064</v>
      </c>
      <c r="J6" s="320">
        <f>SUM('2016'!V4:BG5)</f>
        <v>62710.600000000006</v>
      </c>
      <c r="K6" s="327">
        <v>0</v>
      </c>
      <c r="L6" s="320">
        <v>0</v>
      </c>
      <c r="M6" s="328"/>
      <c r="N6" s="257">
        <f>+'2016'!BI4+'2016'!BI5</f>
        <v>111403</v>
      </c>
      <c r="O6" s="258">
        <f>SUM(,'2016'!T10:BF10)</f>
        <v>82575</v>
      </c>
      <c r="P6" s="304">
        <f t="shared" si="0"/>
        <v>-286912.51800000016</v>
      </c>
      <c r="Q6" s="315">
        <f ca="1">P6/'2016'!$BL$6</f>
        <v>-1.4148885203990094E-2</v>
      </c>
      <c r="R6" s="311">
        <f t="shared" si="1"/>
        <v>-190013.11800000002</v>
      </c>
      <c r="S6" s="314">
        <f ca="1">R6/'2016'!$BL$6</f>
        <v>-9.3703607377431421E-3</v>
      </c>
      <c r="T6" s="312">
        <f t="shared" si="2"/>
        <v>0</v>
      </c>
      <c r="U6" s="315">
        <f ca="1">T6/'2016'!$BM$6</f>
        <v>0</v>
      </c>
      <c r="V6" s="313">
        <f t="shared" si="3"/>
        <v>0</v>
      </c>
      <c r="W6" s="314">
        <f ca="1">V6/'2016'!$BM$6</f>
        <v>0</v>
      </c>
      <c r="X6" s="309"/>
      <c r="Y6" s="312">
        <f t="shared" si="4"/>
        <v>-337551.08999999997</v>
      </c>
      <c r="Z6" s="339">
        <f ca="1">Y6/'2016'!$BK$6</f>
        <v>-1.4859845955015319E-2</v>
      </c>
      <c r="AA6" s="338">
        <f t="shared" si="5"/>
        <v>-250202.24999999997</v>
      </c>
      <c r="AB6" s="314">
        <f ca="1">AA6/'2016'!$BK$6</f>
        <v>-1.1014530845088463E-2</v>
      </c>
      <c r="AC6" s="288">
        <f t="shared" si="6"/>
        <v>50638.571999999811</v>
      </c>
      <c r="AD6" s="289">
        <f t="shared" si="7"/>
        <v>60189.131999999954</v>
      </c>
    </row>
    <row r="7" spans="1:30">
      <c r="A7" s="336" t="s">
        <v>296</v>
      </c>
      <c r="B7" s="291" t="s">
        <v>190</v>
      </c>
      <c r="C7" s="367" t="s">
        <v>219</v>
      </c>
      <c r="D7" s="297" t="s">
        <v>188</v>
      </c>
      <c r="E7" s="292">
        <v>-2.6794776219646765</v>
      </c>
      <c r="F7" s="362" t="s">
        <v>214</v>
      </c>
      <c r="G7" s="322">
        <v>42520</v>
      </c>
      <c r="H7" s="325">
        <v>31</v>
      </c>
      <c r="I7" s="301">
        <f>SUM('2016'!G2:BG5)</f>
        <v>181016.59999999992</v>
      </c>
      <c r="J7" s="302">
        <f>SUM('2016'!Z2:BG5)</f>
        <v>109796.60000000002</v>
      </c>
      <c r="K7" s="301">
        <f>K5</f>
        <v>86325.999999999971</v>
      </c>
      <c r="L7" s="302">
        <f>SUM('2016'!Z2:BF3)</f>
        <v>54645.999999999985</v>
      </c>
      <c r="M7" s="306"/>
      <c r="N7" s="259">
        <f>N5</f>
        <v>202108</v>
      </c>
      <c r="O7" s="260">
        <f>SUM('2016'!AB9:BF10)</f>
        <v>118680</v>
      </c>
      <c r="P7" s="261">
        <f t="shared" si="0"/>
        <v>-485029.92890413082</v>
      </c>
      <c r="Q7" s="315">
        <f ca="1">P7/'2016'!$BL$6</f>
        <v>-2.3918903338208546E-2</v>
      </c>
      <c r="R7" s="264">
        <f t="shared" si="1"/>
        <v>-294197.53266780684</v>
      </c>
      <c r="S7" s="314">
        <f ca="1">R7/'2016'!$BL$6</f>
        <v>-1.4508140481392038E-2</v>
      </c>
      <c r="T7" s="261">
        <f t="shared" si="2"/>
        <v>-231308.5851937226</v>
      </c>
      <c r="U7" s="315">
        <f ca="1">T7/'2016'!$BM$6</f>
        <v>-2.5582119324323586E-2</v>
      </c>
      <c r="V7" s="264">
        <f t="shared" si="3"/>
        <v>-146422.73412988166</v>
      </c>
      <c r="W7" s="314">
        <f ca="1">V7/'2016'!$BM$6</f>
        <v>-1.6193968127759729E-2</v>
      </c>
      <c r="X7" s="263"/>
      <c r="Y7" s="312">
        <f t="shared" si="4"/>
        <v>-541543.86322003684</v>
      </c>
      <c r="Z7" s="339">
        <f ca="1">Y7/'2016'!$BK$6</f>
        <v>-2.3840119684796855E-2</v>
      </c>
      <c r="AA7" s="338">
        <f t="shared" si="5"/>
        <v>-318000.40417476778</v>
      </c>
      <c r="AB7" s="314">
        <f ca="1">AA7/'2016'!$BK$6</f>
        <v>-1.3999175708985742E-2</v>
      </c>
      <c r="AC7" s="285">
        <f t="shared" si="6"/>
        <v>56513.934315906023</v>
      </c>
      <c r="AD7" s="286">
        <f t="shared" si="7"/>
        <v>23802.871506960946</v>
      </c>
    </row>
    <row r="8" spans="1:30">
      <c r="A8" s="336" t="s">
        <v>298</v>
      </c>
      <c r="B8" s="291" t="s">
        <v>164</v>
      </c>
      <c r="C8" s="367" t="s">
        <v>221</v>
      </c>
      <c r="D8" s="297" t="s">
        <v>220</v>
      </c>
      <c r="E8" s="292">
        <v>-0.19</v>
      </c>
      <c r="F8" s="362" t="s">
        <v>214</v>
      </c>
      <c r="G8" s="322">
        <v>42522</v>
      </c>
      <c r="H8" s="325">
        <v>32</v>
      </c>
      <c r="I8" s="301">
        <f>SUM('2016'!G4:BG5)</f>
        <v>94690.600000000064</v>
      </c>
      <c r="J8" s="302">
        <f>SUM('2016'!AB4:BG5)</f>
        <v>51010.600000000006</v>
      </c>
      <c r="K8" s="301">
        <v>0</v>
      </c>
      <c r="L8" s="302">
        <v>0</v>
      </c>
      <c r="M8" s="307"/>
      <c r="N8" s="259">
        <f>+'2016'!BI4+'2016'!BI5</f>
        <v>111403</v>
      </c>
      <c r="O8" s="260">
        <f>SUM(,'2016'!AB10:BF10)</f>
        <v>62405</v>
      </c>
      <c r="P8" s="261">
        <f t="shared" si="0"/>
        <v>-17991.214000000011</v>
      </c>
      <c r="Q8" s="315">
        <f ca="1">P8/'2016'!$BL$6</f>
        <v>-8.8722382467264617E-4</v>
      </c>
      <c r="R8" s="264">
        <f t="shared" si="1"/>
        <v>-9692.014000000001</v>
      </c>
      <c r="S8" s="314">
        <f ca="1">R8/'2016'!$BL$6</f>
        <v>-4.7795472444832392E-4</v>
      </c>
      <c r="T8" s="261">
        <f t="shared" si="2"/>
        <v>0</v>
      </c>
      <c r="U8" s="315">
        <f ca="1">T8/'2016'!$BM$6</f>
        <v>0</v>
      </c>
      <c r="V8" s="264">
        <f t="shared" si="3"/>
        <v>0</v>
      </c>
      <c r="W8" s="314">
        <f ca="1">V8/'2016'!$BM$6</f>
        <v>0</v>
      </c>
      <c r="X8" s="263"/>
      <c r="Y8" s="312">
        <f t="shared" si="4"/>
        <v>-21166.57</v>
      </c>
      <c r="Z8" s="339">
        <f ca="1">Y8/'2016'!$BK$6</f>
        <v>-9.3180552193165378E-4</v>
      </c>
      <c r="AA8" s="338">
        <f t="shared" si="5"/>
        <v>-11856.95</v>
      </c>
      <c r="AB8" s="314">
        <f ca="1">AA8/'2016'!$BK$6</f>
        <v>-5.2197269010838894E-4</v>
      </c>
      <c r="AC8" s="285">
        <f t="shared" si="6"/>
        <v>3175.3559999999889</v>
      </c>
      <c r="AD8" s="286">
        <f t="shared" si="7"/>
        <v>2164.9359999999997</v>
      </c>
    </row>
    <row r="9" spans="1:30" ht="5.45" customHeight="1" thickBot="1">
      <c r="A9" s="281"/>
      <c r="B9" s="281"/>
      <c r="D9" s="281"/>
      <c r="E9" s="281"/>
      <c r="G9" s="281"/>
      <c r="H9" s="281"/>
      <c r="I9" s="281"/>
      <c r="J9" s="281"/>
      <c r="K9" s="281"/>
      <c r="L9" s="281"/>
      <c r="M9" s="281"/>
      <c r="N9" s="281"/>
      <c r="O9" s="281"/>
      <c r="P9" s="281"/>
      <c r="Q9" s="270"/>
      <c r="R9" s="281"/>
      <c r="S9" s="270"/>
      <c r="T9" s="281"/>
      <c r="U9" s="271"/>
      <c r="V9" s="281"/>
      <c r="W9" s="271"/>
      <c r="X9" s="281"/>
      <c r="Y9" s="282"/>
      <c r="Z9" s="282"/>
      <c r="AA9" s="282"/>
      <c r="AB9" s="282"/>
      <c r="AC9" s="281"/>
      <c r="AD9" s="281"/>
    </row>
    <row r="10" spans="1:30" ht="15.75" thickBot="1">
      <c r="A10" s="281"/>
      <c r="B10" s="281"/>
      <c r="D10" s="281"/>
      <c r="E10" s="281"/>
      <c r="G10" s="281"/>
      <c r="H10" s="281"/>
      <c r="I10" s="281"/>
      <c r="J10" s="281"/>
      <c r="K10" s="281"/>
      <c r="L10" s="281"/>
      <c r="M10" s="281"/>
      <c r="N10" s="281"/>
      <c r="O10" s="281"/>
      <c r="P10" s="329">
        <f>SUM(P5:P8)</f>
        <v>-1001723.0829041309</v>
      </c>
      <c r="Q10" s="330">
        <f ca="1">P10/'2016'!$BL$6</f>
        <v>-4.9399255929982087E-2</v>
      </c>
      <c r="R10" s="331">
        <f>SUM(R5:R8)</f>
        <v>-651743.38666780666</v>
      </c>
      <c r="S10" s="332">
        <f ca="1">R10/'2016'!$BL$6</f>
        <v>-3.2140258029531216E-2</v>
      </c>
      <c r="T10" s="329">
        <f>SUM(T5:T8)</f>
        <v>-332310.00519372255</v>
      </c>
      <c r="U10" s="330">
        <f ca="1">T10/'2016'!$BM$6</f>
        <v>-3.6752609931933952E-2</v>
      </c>
      <c r="V10" s="331">
        <f>SUM(V5:V8)</f>
        <v>-223415.75412988162</v>
      </c>
      <c r="W10" s="332">
        <f ca="1">V10/'2016'!$BM$6</f>
        <v>-2.470919303015771E-2</v>
      </c>
      <c r="X10" s="343"/>
      <c r="Y10" s="345">
        <f>SUM(Y5:Y8)</f>
        <v>-1136727.8832200367</v>
      </c>
      <c r="Z10" s="346">
        <f ca="1">Y10/'2016'!$BK$6</f>
        <v>-5.0041613663343198E-2</v>
      </c>
      <c r="AA10" s="347">
        <f>SUM(AA5:AA8)</f>
        <v>-757407.03417476767</v>
      </c>
      <c r="AB10" s="348">
        <f ca="1">AA10/'2016'!$BK$6</f>
        <v>-3.3342958107710666E-2</v>
      </c>
      <c r="AC10" s="344">
        <f>SUM(AC5:AC8)</f>
        <v>135004.80031590592</v>
      </c>
      <c r="AD10" s="283">
        <f>SUM(AD5:AD8)</f>
        <v>105663.64750696103</v>
      </c>
    </row>
    <row r="11" spans="1:30">
      <c r="P11" s="262"/>
      <c r="R11" s="262"/>
      <c r="S11" s="262"/>
      <c r="U11" s="262"/>
      <c r="W11" s="262"/>
      <c r="X11" s="262"/>
      <c r="Y11" s="231"/>
      <c r="Z11" s="231"/>
    </row>
    <row r="12" spans="1:30">
      <c r="Q12" s="271"/>
      <c r="S12" s="271"/>
      <c r="U12" s="271"/>
      <c r="W12" s="271"/>
      <c r="Z12" s="287"/>
      <c r="AB12" s="271"/>
    </row>
  </sheetData>
  <mergeCells count="6">
    <mergeCell ref="Y3:AB3"/>
    <mergeCell ref="N3:O3"/>
    <mergeCell ref="T3:W3"/>
    <mergeCell ref="P3:S3"/>
    <mergeCell ref="I3:J3"/>
    <mergeCell ref="K3:L3"/>
  </mergeCells>
  <pageMargins left="0.70866141732283472" right="0.70866141732283472" top="0.74803149606299213" bottom="0.74803149606299213" header="0.31496062992125984" footer="0.31496062992125984"/>
  <pageSetup paperSize="9" scale="3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zoomScaleNormal="100" workbookViewId="0">
      <selection activeCell="K23" sqref="K23"/>
    </sheetView>
  </sheetViews>
  <sheetFormatPr defaultColWidth="11.5703125" defaultRowHeight="12.75"/>
  <cols>
    <col min="1" max="1" width="11.5703125" style="81"/>
    <col min="2" max="2" width="24.5703125" style="81" customWidth="1"/>
    <col min="3" max="4" width="11.5703125" style="81"/>
    <col min="5" max="6" width="12.28515625" style="81" bestFit="1" customWidth="1"/>
    <col min="7" max="7" width="12.28515625" style="81" customWidth="1"/>
    <col min="8" max="8" width="11.140625" style="81" bestFit="1" customWidth="1"/>
    <col min="9" max="9" width="11.28515625" style="81" bestFit="1" customWidth="1"/>
    <col min="10" max="11" width="11.140625" style="81" bestFit="1" customWidth="1"/>
    <col min="12" max="14" width="11.28515625" style="81" bestFit="1" customWidth="1"/>
    <col min="15" max="15" width="11.140625" style="81" bestFit="1" customWidth="1"/>
    <col min="16" max="16" width="9.5703125" style="81" bestFit="1" customWidth="1"/>
    <col min="17" max="17" width="9.7109375" style="81" bestFit="1" customWidth="1"/>
    <col min="18" max="18" width="11.5703125" style="81"/>
    <col min="19" max="19" width="13.140625" style="81" customWidth="1"/>
    <col min="20" max="16384" width="11.5703125" style="81"/>
  </cols>
  <sheetData>
    <row r="2" spans="1:17">
      <c r="A2" s="78"/>
      <c r="B2" s="79"/>
      <c r="C2" s="79"/>
      <c r="D2" s="63"/>
      <c r="E2" s="62">
        <v>2014</v>
      </c>
      <c r="F2" s="62">
        <v>2015</v>
      </c>
      <c r="G2" s="62">
        <v>2016</v>
      </c>
      <c r="H2" s="62">
        <v>2017</v>
      </c>
      <c r="I2" s="62">
        <v>2018</v>
      </c>
      <c r="J2" s="62">
        <v>2019</v>
      </c>
      <c r="K2" s="62">
        <v>2020</v>
      </c>
      <c r="L2" s="62">
        <v>2021</v>
      </c>
      <c r="M2" s="62">
        <v>2022</v>
      </c>
      <c r="N2" s="62">
        <v>2023</v>
      </c>
      <c r="O2" s="62">
        <v>2024</v>
      </c>
      <c r="P2" s="62">
        <v>2025</v>
      </c>
      <c r="Q2" s="80"/>
    </row>
    <row r="3" spans="1:17">
      <c r="A3" s="598" t="s">
        <v>152</v>
      </c>
      <c r="B3" s="599"/>
      <c r="C3" s="598"/>
      <c r="D3" s="600"/>
      <c r="E3" s="82">
        <f t="shared" ref="E3:P3" si="0">SUM(E4:E4)</f>
        <v>63881</v>
      </c>
      <c r="F3" s="82">
        <f t="shared" si="0"/>
        <v>129870</v>
      </c>
      <c r="G3" s="83">
        <f t="shared" si="0"/>
        <v>168920.09915938685</v>
      </c>
      <c r="H3" s="84">
        <f t="shared" si="0"/>
        <v>211832.57516786194</v>
      </c>
      <c r="I3" s="84">
        <f t="shared" si="0"/>
        <v>215599.6045802455</v>
      </c>
      <c r="J3" s="84">
        <f t="shared" si="0"/>
        <v>203380.49147176527</v>
      </c>
      <c r="K3" s="84">
        <f t="shared" si="0"/>
        <v>190824.00001917186</v>
      </c>
      <c r="L3" s="84">
        <f t="shared" si="0"/>
        <v>173168.01813217709</v>
      </c>
      <c r="M3" s="84">
        <f t="shared" si="0"/>
        <v>159367.31464363437</v>
      </c>
      <c r="N3" s="84" t="e">
        <f t="shared" si="0"/>
        <v>#REF!</v>
      </c>
      <c r="O3" s="84" t="e">
        <f t="shared" si="0"/>
        <v>#REF!</v>
      </c>
      <c r="P3" s="84" t="e">
        <f t="shared" si="0"/>
        <v>#REF!</v>
      </c>
      <c r="Q3" s="85"/>
    </row>
    <row r="4" spans="1:17">
      <c r="A4" s="86"/>
      <c r="B4" s="368" t="s">
        <v>5</v>
      </c>
      <c r="C4" s="87"/>
      <c r="D4" s="88"/>
      <c r="E4" s="82">
        <f>'Vol. comparison'!E10+'Vol. comparison'!E12</f>
        <v>63881</v>
      </c>
      <c r="F4" s="82">
        <f>'Vol. comparison'!F10+'Vol. comparison'!F12</f>
        <v>129870</v>
      </c>
      <c r="G4" s="83">
        <f>'Vol. comparison'!G10+'Vol. comparison'!G12</f>
        <v>168920.09915938685</v>
      </c>
      <c r="H4" s="84">
        <f>'Vol. comparison'!H3+'Vol. comparison'!H5</f>
        <v>211832.57516786194</v>
      </c>
      <c r="I4" s="84">
        <f>'Vol. comparison'!I3+'Vol. comparison'!I5</f>
        <v>215599.6045802455</v>
      </c>
      <c r="J4" s="84">
        <f>'Vol. comparison'!J3+'Vol. comparison'!J5</f>
        <v>203380.49147176527</v>
      </c>
      <c r="K4" s="84">
        <f>'Vol. comparison'!K3+'Vol. comparison'!K5</f>
        <v>190824.00001917186</v>
      </c>
      <c r="L4" s="84">
        <f>'Vol. comparison'!L3+'Vol. comparison'!L5</f>
        <v>173168.01813217709</v>
      </c>
      <c r="M4" s="84">
        <f>'Vol. comparison'!M3+'Vol. comparison'!M5</f>
        <v>159367.31464363437</v>
      </c>
      <c r="N4" s="84" t="e">
        <f>'Vol. comparison'!#REF!+'Vol. comparison'!#REF!</f>
        <v>#REF!</v>
      </c>
      <c r="O4" s="84" t="e">
        <f>'Vol. comparison'!#REF!+'Vol. comparison'!#REF!</f>
        <v>#REF!</v>
      </c>
      <c r="P4" s="84" t="e">
        <f>'Vol. comparison'!#REF!+'Vol. comparison'!#REF!</f>
        <v>#REF!</v>
      </c>
      <c r="Q4" s="85"/>
    </row>
    <row r="5" spans="1:17" ht="15">
      <c r="A5" s="89" t="s">
        <v>112</v>
      </c>
      <c r="B5" s="90"/>
      <c r="C5" s="90"/>
      <c r="D5" s="90"/>
      <c r="E5" s="91"/>
      <c r="F5" s="91"/>
      <c r="G5" s="91"/>
      <c r="H5" s="91"/>
      <c r="I5" s="91"/>
      <c r="J5" s="91"/>
      <c r="K5" s="91"/>
      <c r="L5" s="91"/>
      <c r="M5" s="91"/>
      <c r="N5" s="91"/>
      <c r="O5" s="91"/>
      <c r="P5" s="92"/>
      <c r="Q5" s="80"/>
    </row>
    <row r="6" spans="1:17" ht="25.5">
      <c r="A6" s="93" t="s">
        <v>151</v>
      </c>
      <c r="B6" s="42" t="s">
        <v>98</v>
      </c>
      <c r="C6" s="42" t="s">
        <v>101</v>
      </c>
      <c r="D6" s="94" t="s">
        <v>99</v>
      </c>
      <c r="E6" s="6" t="s">
        <v>124</v>
      </c>
      <c r="F6" s="6" t="s">
        <v>113</v>
      </c>
      <c r="G6" s="6" t="s">
        <v>114</v>
      </c>
      <c r="H6" s="6" t="s">
        <v>115</v>
      </c>
      <c r="I6" s="6" t="s">
        <v>116</v>
      </c>
      <c r="J6" s="6" t="s">
        <v>117</v>
      </c>
      <c r="K6" s="6" t="s">
        <v>118</v>
      </c>
      <c r="L6" s="6" t="s">
        <v>119</v>
      </c>
      <c r="M6" s="6" t="s">
        <v>120</v>
      </c>
      <c r="N6" s="6" t="s">
        <v>121</v>
      </c>
      <c r="O6" s="6" t="s">
        <v>122</v>
      </c>
      <c r="P6" s="6" t="s">
        <v>123</v>
      </c>
      <c r="Q6" s="80"/>
    </row>
    <row r="7" spans="1:17">
      <c r="A7" s="95">
        <v>111072</v>
      </c>
      <c r="B7" s="43" t="s">
        <v>162</v>
      </c>
      <c r="C7" s="44">
        <v>120000</v>
      </c>
      <c r="D7" s="45">
        <v>2</v>
      </c>
      <c r="E7" s="64">
        <f>$C$7*$D$7-E3</f>
        <v>176119</v>
      </c>
      <c r="F7" s="64">
        <f>'2015'!BE9</f>
        <v>80089</v>
      </c>
      <c r="G7" s="64">
        <f>F7-G3/2</f>
        <v>-4371.0495796934265</v>
      </c>
      <c r="H7" s="65"/>
      <c r="I7" s="65"/>
      <c r="J7" s="65"/>
      <c r="K7" s="65"/>
      <c r="L7" s="65"/>
      <c r="M7" s="65"/>
      <c r="N7" s="65"/>
      <c r="O7" s="65"/>
      <c r="P7" s="65"/>
      <c r="Q7" s="80"/>
    </row>
    <row r="8" spans="1:17">
      <c r="A8" s="95">
        <f>72335+5500</f>
        <v>77835</v>
      </c>
      <c r="B8" s="43" t="s">
        <v>103</v>
      </c>
      <c r="C8" s="44">
        <v>120000</v>
      </c>
      <c r="D8" s="45">
        <v>2</v>
      </c>
      <c r="E8" s="96"/>
      <c r="F8" s="66"/>
      <c r="G8" s="119">
        <f>$C8*$D8+G7</f>
        <v>235628.95042030659</v>
      </c>
      <c r="H8" s="64">
        <f>G8-H$3/2</f>
        <v>129712.66283637562</v>
      </c>
      <c r="I8" s="64">
        <f>H8-I$3/2</f>
        <v>21912.860546252865</v>
      </c>
      <c r="J8" s="67"/>
      <c r="K8" s="67"/>
      <c r="L8" s="67"/>
      <c r="M8" s="67"/>
      <c r="N8" s="67"/>
      <c r="O8" s="67"/>
      <c r="P8" s="67"/>
      <c r="Q8" s="80"/>
    </row>
    <row r="9" spans="1:17">
      <c r="A9" s="97">
        <f>A8</f>
        <v>77835</v>
      </c>
      <c r="B9" s="43" t="s">
        <v>105</v>
      </c>
      <c r="C9" s="44">
        <f>C8</f>
        <v>120000</v>
      </c>
      <c r="D9" s="45">
        <v>2</v>
      </c>
      <c r="E9" s="98"/>
      <c r="F9" s="66"/>
      <c r="G9" s="66"/>
      <c r="H9" s="64"/>
      <c r="I9" s="64">
        <f>$C9*$D9+I8</f>
        <v>261912.86054625286</v>
      </c>
      <c r="J9" s="64">
        <f>I9-J$3/2</f>
        <v>160222.61481037023</v>
      </c>
      <c r="K9" s="64"/>
      <c r="L9" s="67"/>
      <c r="M9" s="67"/>
      <c r="N9" s="67"/>
      <c r="O9" s="67"/>
      <c r="P9" s="67"/>
      <c r="Q9" s="80"/>
    </row>
    <row r="10" spans="1:17">
      <c r="A10" s="99">
        <v>111072</v>
      </c>
      <c r="B10" s="43" t="s">
        <v>125</v>
      </c>
      <c r="C10" s="44">
        <f t="shared" ref="C10:C17" si="1">C9</f>
        <v>120000</v>
      </c>
      <c r="D10" s="45">
        <v>2</v>
      </c>
      <c r="E10" s="98"/>
      <c r="F10" s="66"/>
      <c r="G10" s="66"/>
      <c r="H10" s="64"/>
      <c r="I10" s="64"/>
      <c r="J10" s="64">
        <f>$C10*$D10+J9</f>
        <v>400222.61481037026</v>
      </c>
      <c r="K10" s="64">
        <f>J10-K$3/2</f>
        <v>304810.61480078433</v>
      </c>
      <c r="L10" s="64">
        <f>K10-L$3/2</f>
        <v>218226.6057346958</v>
      </c>
      <c r="M10" s="64">
        <f>L10-M$3/2</f>
        <v>138542.94841287861</v>
      </c>
      <c r="N10" s="67"/>
      <c r="O10" s="67"/>
      <c r="P10" s="67"/>
      <c r="Q10" s="80"/>
    </row>
    <row r="11" spans="1:17">
      <c r="A11" s="97">
        <f>A9</f>
        <v>77835</v>
      </c>
      <c r="B11" s="43" t="s">
        <v>126</v>
      </c>
      <c r="C11" s="44">
        <f t="shared" si="1"/>
        <v>120000</v>
      </c>
      <c r="D11" s="45">
        <v>2</v>
      </c>
      <c r="E11" s="98"/>
      <c r="F11" s="66"/>
      <c r="G11" s="66"/>
      <c r="H11" s="64"/>
      <c r="I11" s="64"/>
      <c r="J11" s="64"/>
      <c r="K11" s="64"/>
      <c r="L11" s="66"/>
      <c r="M11" s="64">
        <f>$C11*$D11+M10+M18</f>
        <v>378542.94841287861</v>
      </c>
      <c r="N11" s="64" t="e">
        <f>M11-N$3/2</f>
        <v>#REF!</v>
      </c>
      <c r="O11" s="64"/>
      <c r="P11" s="67"/>
      <c r="Q11" s="80"/>
    </row>
    <row r="12" spans="1:17">
      <c r="A12" s="97">
        <f>A11</f>
        <v>77835</v>
      </c>
      <c r="B12" s="43" t="s">
        <v>127</v>
      </c>
      <c r="C12" s="44">
        <f t="shared" si="1"/>
        <v>120000</v>
      </c>
      <c r="D12" s="45">
        <v>2</v>
      </c>
      <c r="E12" s="98"/>
      <c r="F12" s="66"/>
      <c r="G12" s="66"/>
      <c r="H12" s="64"/>
      <c r="I12" s="64"/>
      <c r="J12" s="66"/>
      <c r="K12" s="64"/>
      <c r="L12" s="64"/>
      <c r="M12" s="64"/>
      <c r="N12" s="64" t="e">
        <f>$C12*$D12+N11</f>
        <v>#REF!</v>
      </c>
      <c r="O12" s="64" t="e">
        <f>N12-O$3/2</f>
        <v>#REF!</v>
      </c>
      <c r="P12" s="64" t="e">
        <f>O12-P$3</f>
        <v>#REF!</v>
      </c>
      <c r="Q12" s="80"/>
    </row>
    <row r="13" spans="1:17">
      <c r="A13" s="99">
        <v>111072</v>
      </c>
      <c r="B13" s="43" t="s">
        <v>104</v>
      </c>
      <c r="C13" s="44">
        <v>120000</v>
      </c>
      <c r="D13" s="45">
        <v>2</v>
      </c>
      <c r="E13" s="68"/>
      <c r="F13" s="64">
        <f>'2015'!BE10</f>
        <v>206160</v>
      </c>
      <c r="G13" s="119">
        <f>F13-G$3/2</f>
        <v>121699.95042030657</v>
      </c>
      <c r="H13" s="64">
        <f>G13-H$3/2</f>
        <v>15783.662836375603</v>
      </c>
      <c r="I13" s="65"/>
      <c r="J13" s="65"/>
      <c r="K13" s="65"/>
      <c r="L13" s="65"/>
      <c r="M13" s="65"/>
      <c r="N13" s="65"/>
      <c r="O13" s="65"/>
      <c r="P13" s="65"/>
      <c r="Q13" s="80"/>
    </row>
    <row r="14" spans="1:17">
      <c r="A14" s="99">
        <f>A12</f>
        <v>77835</v>
      </c>
      <c r="B14" s="43" t="s">
        <v>106</v>
      </c>
      <c r="C14" s="44">
        <f t="shared" si="1"/>
        <v>120000</v>
      </c>
      <c r="D14" s="45">
        <v>2</v>
      </c>
      <c r="E14" s="96"/>
      <c r="F14" s="66"/>
      <c r="G14" s="64"/>
      <c r="H14" s="64">
        <f>$C14*$D14+H13</f>
        <v>255783.66283637559</v>
      </c>
      <c r="I14" s="64">
        <f>H14-I$3/2</f>
        <v>147983.86054625284</v>
      </c>
      <c r="J14" s="67"/>
      <c r="K14" s="67"/>
      <c r="L14" s="67"/>
      <c r="M14" s="67"/>
      <c r="N14" s="67"/>
      <c r="O14" s="67"/>
      <c r="P14" s="67"/>
      <c r="Q14" s="80"/>
    </row>
    <row r="15" spans="1:17">
      <c r="A15" s="97">
        <f>A14</f>
        <v>77835</v>
      </c>
      <c r="B15" s="43" t="s">
        <v>107</v>
      </c>
      <c r="C15" s="44">
        <f t="shared" si="1"/>
        <v>120000</v>
      </c>
      <c r="D15" s="45">
        <v>2</v>
      </c>
      <c r="E15" s="98"/>
      <c r="F15" s="66"/>
      <c r="G15" s="66"/>
      <c r="H15" s="64"/>
      <c r="I15" s="64">
        <f>$C15*$D15+I14</f>
        <v>387983.86054625281</v>
      </c>
      <c r="J15" s="64">
        <f>I15-J$3/2</f>
        <v>286293.61481037014</v>
      </c>
      <c r="K15" s="64">
        <f>J15-K$3/2</f>
        <v>190881.61480078421</v>
      </c>
      <c r="L15" s="67"/>
      <c r="M15" s="67"/>
      <c r="N15" s="67"/>
      <c r="O15" s="67"/>
      <c r="P15" s="67"/>
      <c r="Q15" s="80"/>
    </row>
    <row r="16" spans="1:17">
      <c r="A16" s="97">
        <v>111072</v>
      </c>
      <c r="B16" s="43" t="s">
        <v>128</v>
      </c>
      <c r="C16" s="44">
        <f t="shared" si="1"/>
        <v>120000</v>
      </c>
      <c r="D16" s="45">
        <v>2</v>
      </c>
      <c r="E16" s="98"/>
      <c r="F16" s="66"/>
      <c r="G16" s="66"/>
      <c r="H16" s="64"/>
      <c r="I16" s="64"/>
      <c r="J16" s="64"/>
      <c r="K16" s="64">
        <f>$C16*$D16+K15</f>
        <v>430881.61480078421</v>
      </c>
      <c r="L16" s="64">
        <f>K16-L$3/2</f>
        <v>344297.60573469568</v>
      </c>
      <c r="M16" s="64">
        <f>L16-M$3/2</f>
        <v>264613.9484128785</v>
      </c>
      <c r="N16" s="67"/>
      <c r="O16" s="67"/>
      <c r="P16" s="67"/>
      <c r="Q16" s="80"/>
    </row>
    <row r="17" spans="1:17">
      <c r="A17" s="97">
        <f>A15</f>
        <v>77835</v>
      </c>
      <c r="B17" s="43" t="s">
        <v>129</v>
      </c>
      <c r="C17" s="44">
        <f t="shared" si="1"/>
        <v>120000</v>
      </c>
      <c r="D17" s="45">
        <v>2</v>
      </c>
      <c r="E17" s="98"/>
      <c r="F17" s="66"/>
      <c r="G17" s="66"/>
      <c r="H17" s="64"/>
      <c r="I17" s="64"/>
      <c r="J17" s="64"/>
      <c r="K17" s="64"/>
      <c r="L17" s="64"/>
      <c r="M17" s="64">
        <f>$C17*$D17+M16</f>
        <v>504613.9484128785</v>
      </c>
      <c r="N17" s="64" t="e">
        <f>M17-N$3/2</f>
        <v>#REF!</v>
      </c>
      <c r="O17" s="64" t="e">
        <f>N17-O$3/2</f>
        <v>#REF!</v>
      </c>
      <c r="P17" s="67"/>
      <c r="Q17" s="80"/>
    </row>
    <row r="18" spans="1:17">
      <c r="A18" s="100"/>
      <c r="B18" s="46"/>
      <c r="C18" s="47"/>
      <c r="D18" s="48"/>
      <c r="E18" s="101"/>
      <c r="F18" s="69"/>
      <c r="G18" s="69"/>
      <c r="H18" s="70"/>
      <c r="I18" s="70"/>
      <c r="J18" s="69"/>
      <c r="K18" s="70"/>
      <c r="L18" s="70"/>
      <c r="M18" s="70"/>
      <c r="N18" s="69"/>
      <c r="O18" s="70"/>
      <c r="P18" s="70"/>
      <c r="Q18" s="80"/>
    </row>
    <row r="19" spans="1:17" ht="15">
      <c r="A19" s="241" t="s">
        <v>135</v>
      </c>
      <c r="B19" s="102"/>
      <c r="C19" s="601"/>
      <c r="D19" s="601"/>
      <c r="E19" s="57"/>
      <c r="F19" s="57"/>
      <c r="G19" s="57"/>
      <c r="H19" s="57"/>
      <c r="I19" s="57"/>
      <c r="J19" s="57"/>
      <c r="K19" s="57"/>
      <c r="L19" s="57"/>
      <c r="M19" s="57"/>
      <c r="N19" s="57"/>
      <c r="O19" s="57"/>
      <c r="P19" s="71"/>
      <c r="Q19" s="80"/>
    </row>
    <row r="20" spans="1:17">
      <c r="A20" s="103">
        <v>215864.5</v>
      </c>
      <c r="B20" s="55" t="s">
        <v>163</v>
      </c>
      <c r="C20" s="52">
        <v>150000</v>
      </c>
      <c r="D20" s="56">
        <v>2</v>
      </c>
      <c r="E20" s="72">
        <f>$C20*$D20-E$4</f>
        <v>236119</v>
      </c>
      <c r="F20" s="72">
        <f>E20-F$4</f>
        <v>106249</v>
      </c>
      <c r="G20" s="72">
        <f>F20-G$4</f>
        <v>-62671.099159386853</v>
      </c>
      <c r="H20" s="72"/>
      <c r="I20" s="73"/>
      <c r="J20" s="73"/>
      <c r="K20" s="73"/>
      <c r="L20" s="73"/>
      <c r="M20" s="73"/>
      <c r="N20" s="73"/>
      <c r="O20" s="73"/>
      <c r="P20" s="73"/>
      <c r="Q20" s="80"/>
    </row>
    <row r="21" spans="1:17">
      <c r="A21" s="95">
        <f>135995+5500</f>
        <v>141495</v>
      </c>
      <c r="B21" s="43" t="s">
        <v>103</v>
      </c>
      <c r="C21" s="44">
        <v>150000</v>
      </c>
      <c r="D21" s="45">
        <v>2</v>
      </c>
      <c r="E21" s="98"/>
      <c r="F21" s="64"/>
      <c r="G21" s="119">
        <f>$C21*$D21+G20</f>
        <v>237328.90084061315</v>
      </c>
      <c r="H21" s="64">
        <f>G21-H$4</f>
        <v>25496.325672751205</v>
      </c>
      <c r="I21" s="64">
        <f t="shared" ref="I21:L22" si="2">H21-I$4</f>
        <v>-190103.2789074943</v>
      </c>
      <c r="J21" s="64">
        <f t="shared" si="2"/>
        <v>-393483.7703792596</v>
      </c>
      <c r="K21" s="104"/>
      <c r="L21" s="104"/>
      <c r="M21" s="104"/>
      <c r="N21" s="104"/>
      <c r="O21" s="104"/>
      <c r="P21" s="104"/>
      <c r="Q21" s="80"/>
    </row>
    <row r="22" spans="1:17">
      <c r="A22" s="97">
        <f>A21</f>
        <v>141495</v>
      </c>
      <c r="B22" s="43" t="s">
        <v>105</v>
      </c>
      <c r="C22" s="44">
        <v>150000</v>
      </c>
      <c r="D22" s="45">
        <v>2</v>
      </c>
      <c r="E22" s="43"/>
      <c r="F22" s="98"/>
      <c r="G22" s="98"/>
      <c r="H22" s="64"/>
      <c r="I22" s="64"/>
      <c r="J22" s="64">
        <f>$C22*$D22+J21</f>
        <v>-93483.7703792596</v>
      </c>
      <c r="K22" s="64">
        <f t="shared" si="2"/>
        <v>-284307.77039843146</v>
      </c>
      <c r="L22" s="64">
        <f t="shared" si="2"/>
        <v>-457475.78853060852</v>
      </c>
      <c r="M22" s="64">
        <f>L22-M$4</f>
        <v>-616843.10317424289</v>
      </c>
      <c r="N22" s="64" t="e">
        <f>M22-N$4</f>
        <v>#REF!</v>
      </c>
      <c r="O22" s="104"/>
      <c r="P22" s="104"/>
      <c r="Q22" s="80"/>
    </row>
    <row r="23" spans="1:17">
      <c r="A23" s="105">
        <v>215864.5</v>
      </c>
      <c r="B23" s="54" t="s">
        <v>125</v>
      </c>
      <c r="C23" s="50">
        <v>150000</v>
      </c>
      <c r="D23" s="51">
        <v>2</v>
      </c>
      <c r="E23" s="54"/>
      <c r="F23" s="54"/>
      <c r="G23" s="54"/>
      <c r="H23" s="54"/>
      <c r="I23" s="54"/>
      <c r="J23" s="54"/>
      <c r="K23" s="74"/>
      <c r="L23" s="74"/>
      <c r="M23" s="74"/>
      <c r="N23" s="74" t="e">
        <f>$C23*$D23+N22</f>
        <v>#REF!</v>
      </c>
      <c r="O23" s="74" t="e">
        <f>N23-O$4</f>
        <v>#REF!</v>
      </c>
      <c r="P23" s="74" t="e">
        <f>O23-P$4</f>
        <v>#REF!</v>
      </c>
      <c r="Q23" s="80"/>
    </row>
    <row r="24" spans="1:17" s="80" customFormat="1">
      <c r="A24" s="584" t="s">
        <v>153</v>
      </c>
      <c r="B24" s="596"/>
      <c r="C24" s="584"/>
      <c r="D24" s="597"/>
      <c r="E24" s="62">
        <v>2014</v>
      </c>
      <c r="F24" s="62">
        <v>2015</v>
      </c>
      <c r="G24" s="62">
        <v>2016</v>
      </c>
      <c r="H24" s="62">
        <v>2017</v>
      </c>
      <c r="I24" s="62">
        <v>2018</v>
      </c>
      <c r="J24" s="62">
        <v>2019</v>
      </c>
      <c r="K24" s="62">
        <v>2020</v>
      </c>
      <c r="L24" s="62">
        <v>2021</v>
      </c>
      <c r="M24" s="62">
        <v>2022</v>
      </c>
      <c r="N24" s="62">
        <v>2023</v>
      </c>
      <c r="O24" s="62">
        <v>2024</v>
      </c>
      <c r="P24" s="62">
        <v>2025</v>
      </c>
    </row>
    <row r="25" spans="1:17">
      <c r="A25" s="108"/>
      <c r="B25" s="109"/>
      <c r="C25" s="602" t="s">
        <v>150</v>
      </c>
      <c r="D25" s="603"/>
      <c r="E25" s="82">
        <f t="shared" ref="E25:P25" si="3">SUM(E26:E26)</f>
        <v>1515</v>
      </c>
      <c r="F25" s="82">
        <f t="shared" si="3"/>
        <v>8760</v>
      </c>
      <c r="G25" s="83">
        <f t="shared" si="3"/>
        <v>12096.500840613164</v>
      </c>
      <c r="H25" s="84">
        <f t="shared" si="3"/>
        <v>7504.0797172425064</v>
      </c>
      <c r="I25" s="84">
        <f t="shared" si="3"/>
        <v>7596.7115880388246</v>
      </c>
      <c r="J25" s="84">
        <f t="shared" si="3"/>
        <v>7419.19241324013</v>
      </c>
      <c r="K25" s="84">
        <f t="shared" si="3"/>
        <v>6233.3770496517673</v>
      </c>
      <c r="L25" s="84">
        <f t="shared" si="3"/>
        <v>5545.1151999715676</v>
      </c>
      <c r="M25" s="84">
        <f t="shared" si="3"/>
        <v>3574.606097794288</v>
      </c>
      <c r="N25" s="84" t="e">
        <f t="shared" si="3"/>
        <v>#REF!</v>
      </c>
      <c r="O25" s="84" t="e">
        <f t="shared" si="3"/>
        <v>#REF!</v>
      </c>
      <c r="P25" s="84" t="e">
        <f t="shared" si="3"/>
        <v>#REF!</v>
      </c>
      <c r="Q25" s="85"/>
    </row>
    <row r="26" spans="1:17">
      <c r="A26" s="110"/>
      <c r="B26" s="109"/>
      <c r="C26" s="36" t="s">
        <v>6</v>
      </c>
      <c r="D26" s="36"/>
      <c r="E26" s="111">
        <f>'Vol. comparison'!E11+'Vol. comparison'!E13</f>
        <v>1515</v>
      </c>
      <c r="F26" s="111">
        <f>'Vol. comparison'!F11+'Vol. comparison'!F13</f>
        <v>8760</v>
      </c>
      <c r="G26" s="83">
        <f>'Vol. comparison'!G11+'Vol. comparison'!G13</f>
        <v>12096.500840613164</v>
      </c>
      <c r="H26" s="84">
        <f>'Vol. comparison'!H4+'Vol. comparison'!H6</f>
        <v>7504.0797172425064</v>
      </c>
      <c r="I26" s="84">
        <f>'Vol. comparison'!I4+'Vol. comparison'!I6</f>
        <v>7596.7115880388246</v>
      </c>
      <c r="J26" s="84">
        <f>'Vol. comparison'!J4+'Vol. comparison'!J6</f>
        <v>7419.19241324013</v>
      </c>
      <c r="K26" s="84">
        <f>'Vol. comparison'!K4+'Vol. comparison'!K6</f>
        <v>6233.3770496517673</v>
      </c>
      <c r="L26" s="84">
        <f>'Vol. comparison'!L4+'Vol. comparison'!L6</f>
        <v>5545.1151999715676</v>
      </c>
      <c r="M26" s="84">
        <f>'Vol. comparison'!M4+'Vol. comparison'!M6</f>
        <v>3574.606097794288</v>
      </c>
      <c r="N26" s="84" t="e">
        <f>'Vol. comparison'!#REF!+'Vol. comparison'!#REF!</f>
        <v>#REF!</v>
      </c>
      <c r="O26" s="84" t="e">
        <f>'Vol. comparison'!#REF!+'Vol. comparison'!#REF!</f>
        <v>#REF!</v>
      </c>
      <c r="P26" s="84" t="e">
        <f>'Vol. comparison'!#REF!+'Vol. comparison'!#REF!</f>
        <v>#REF!</v>
      </c>
      <c r="Q26" s="85"/>
    </row>
    <row r="27" spans="1:17" ht="15">
      <c r="A27" s="89" t="s">
        <v>133</v>
      </c>
      <c r="B27" s="90"/>
      <c r="C27" s="90"/>
      <c r="D27" s="90"/>
      <c r="E27" s="91"/>
      <c r="F27" s="91"/>
      <c r="G27" s="91"/>
      <c r="H27" s="91"/>
      <c r="I27" s="91"/>
      <c r="J27" s="91"/>
      <c r="K27" s="91"/>
      <c r="L27" s="91"/>
      <c r="M27" s="91"/>
      <c r="N27" s="91"/>
      <c r="O27" s="91"/>
      <c r="P27" s="92"/>
      <c r="Q27" s="80"/>
    </row>
    <row r="28" spans="1:17" ht="33.75">
      <c r="A28" s="94" t="s">
        <v>102</v>
      </c>
      <c r="B28" s="42" t="s">
        <v>98</v>
      </c>
      <c r="C28" s="42" t="s">
        <v>101</v>
      </c>
      <c r="D28" s="94" t="s">
        <v>99</v>
      </c>
      <c r="E28" s="60" t="s">
        <v>137</v>
      </c>
      <c r="F28" s="60" t="s">
        <v>138</v>
      </c>
      <c r="G28" s="60" t="s">
        <v>139</v>
      </c>
      <c r="H28" s="60" t="s">
        <v>140</v>
      </c>
      <c r="I28" s="60" t="s">
        <v>141</v>
      </c>
      <c r="J28" s="60" t="s">
        <v>142</v>
      </c>
      <c r="K28" s="60" t="s">
        <v>143</v>
      </c>
      <c r="L28" s="60" t="s">
        <v>144</v>
      </c>
      <c r="M28" s="60" t="s">
        <v>145</v>
      </c>
      <c r="N28" s="60" t="s">
        <v>146</v>
      </c>
      <c r="O28" s="60" t="s">
        <v>147</v>
      </c>
      <c r="P28" s="60" t="s">
        <v>148</v>
      </c>
      <c r="Q28" s="80"/>
    </row>
    <row r="29" spans="1:17">
      <c r="A29" s="95">
        <v>111072</v>
      </c>
      <c r="B29" s="43" t="s">
        <v>100</v>
      </c>
      <c r="C29" s="44">
        <v>120000</v>
      </c>
      <c r="D29" s="45">
        <v>2</v>
      </c>
      <c r="E29" s="64">
        <f>$C29*$D29-E$25</f>
        <v>238485</v>
      </c>
      <c r="F29" s="64">
        <f t="shared" ref="F29:P29" si="4">E29-F25</f>
        <v>229725</v>
      </c>
      <c r="G29" s="64">
        <f t="shared" si="4"/>
        <v>217628.49915938685</v>
      </c>
      <c r="H29" s="64">
        <f t="shared" si="4"/>
        <v>210124.41944214434</v>
      </c>
      <c r="I29" s="64">
        <f t="shared" si="4"/>
        <v>202527.70785410551</v>
      </c>
      <c r="J29" s="64">
        <f t="shared" si="4"/>
        <v>195108.51544086539</v>
      </c>
      <c r="K29" s="64">
        <f t="shared" si="4"/>
        <v>188875.13839121364</v>
      </c>
      <c r="L29" s="64">
        <f t="shared" si="4"/>
        <v>183330.02319124207</v>
      </c>
      <c r="M29" s="64">
        <f t="shared" si="4"/>
        <v>179755.41709344779</v>
      </c>
      <c r="N29" s="64" t="e">
        <f t="shared" si="4"/>
        <v>#REF!</v>
      </c>
      <c r="O29" s="64" t="e">
        <f t="shared" si="4"/>
        <v>#REF!</v>
      </c>
      <c r="P29" s="64" t="e">
        <f t="shared" si="4"/>
        <v>#REF!</v>
      </c>
      <c r="Q29" s="80"/>
    </row>
    <row r="30" spans="1:17" ht="15">
      <c r="A30" s="241" t="s">
        <v>134</v>
      </c>
      <c r="B30" s="102"/>
      <c r="C30" s="601"/>
      <c r="D30" s="601"/>
      <c r="E30" s="57"/>
      <c r="F30" s="57"/>
      <c r="G30" s="57"/>
      <c r="H30" s="57"/>
      <c r="I30" s="57"/>
      <c r="J30" s="57"/>
      <c r="K30" s="57"/>
      <c r="L30" s="57"/>
      <c r="M30" s="57"/>
      <c r="N30" s="57"/>
      <c r="O30" s="57"/>
      <c r="P30" s="71"/>
      <c r="Q30" s="80"/>
    </row>
    <row r="31" spans="1:17">
      <c r="A31" s="103">
        <v>160007</v>
      </c>
      <c r="B31" s="55" t="s">
        <v>100</v>
      </c>
      <c r="C31" s="52">
        <v>150000</v>
      </c>
      <c r="D31" s="56">
        <v>1</v>
      </c>
      <c r="E31" s="64">
        <f>$C31*$D31-E$26</f>
        <v>148485</v>
      </c>
      <c r="F31" s="72">
        <f t="shared" ref="F31:P31" si="5">E31-F26</f>
        <v>139725</v>
      </c>
      <c r="G31" s="72">
        <f t="shared" si="5"/>
        <v>127628.49915938683</v>
      </c>
      <c r="H31" s="72">
        <f t="shared" si="5"/>
        <v>120124.41944214432</v>
      </c>
      <c r="I31" s="72">
        <f t="shared" si="5"/>
        <v>112527.70785410549</v>
      </c>
      <c r="J31" s="72">
        <f t="shared" si="5"/>
        <v>105108.51544086536</v>
      </c>
      <c r="K31" s="72">
        <f t="shared" si="5"/>
        <v>98875.138391213593</v>
      </c>
      <c r="L31" s="72">
        <f t="shared" si="5"/>
        <v>93330.023191242028</v>
      </c>
      <c r="M31" s="72">
        <f t="shared" si="5"/>
        <v>89755.417093447744</v>
      </c>
      <c r="N31" s="72" t="e">
        <f t="shared" si="5"/>
        <v>#REF!</v>
      </c>
      <c r="O31" s="72" t="e">
        <f t="shared" si="5"/>
        <v>#REF!</v>
      </c>
      <c r="P31" s="72" t="e">
        <f t="shared" si="5"/>
        <v>#REF!</v>
      </c>
      <c r="Q31" s="80"/>
    </row>
    <row r="32" spans="1:17">
      <c r="A32" s="106"/>
      <c r="B32" s="57"/>
      <c r="C32" s="58"/>
      <c r="D32" s="59"/>
      <c r="E32" s="57"/>
      <c r="F32" s="57"/>
      <c r="G32" s="57"/>
      <c r="H32" s="57"/>
      <c r="I32" s="57"/>
      <c r="J32" s="57"/>
      <c r="K32" s="57"/>
      <c r="L32" s="75"/>
      <c r="M32" s="75"/>
      <c r="N32" s="75"/>
      <c r="O32" s="75"/>
      <c r="P32" s="75"/>
      <c r="Q32" s="80"/>
    </row>
    <row r="33" spans="1:17">
      <c r="A33" s="584" t="s">
        <v>154</v>
      </c>
      <c r="B33" s="596"/>
      <c r="C33" s="584"/>
      <c r="D33" s="597"/>
      <c r="E33" s="83">
        <f t="shared" ref="E33:P33" si="6">E25+E3</f>
        <v>65396</v>
      </c>
      <c r="F33" s="83">
        <f t="shared" si="6"/>
        <v>138630</v>
      </c>
      <c r="G33" s="83">
        <f t="shared" si="6"/>
        <v>181016.6</v>
      </c>
      <c r="H33" s="83">
        <f t="shared" si="6"/>
        <v>219336.65488510445</v>
      </c>
      <c r="I33" s="83">
        <f t="shared" si="6"/>
        <v>223196.31616828433</v>
      </c>
      <c r="J33" s="83">
        <f t="shared" si="6"/>
        <v>210799.68388500539</v>
      </c>
      <c r="K33" s="83">
        <f t="shared" si="6"/>
        <v>197057.37706882361</v>
      </c>
      <c r="L33" s="83">
        <f t="shared" si="6"/>
        <v>178713.13333214866</v>
      </c>
      <c r="M33" s="83">
        <f t="shared" si="6"/>
        <v>162941.92074142865</v>
      </c>
      <c r="N33" s="83" t="e">
        <f t="shared" si="6"/>
        <v>#REF!</v>
      </c>
      <c r="O33" s="83" t="e">
        <f t="shared" si="6"/>
        <v>#REF!</v>
      </c>
      <c r="P33" s="83" t="e">
        <f t="shared" si="6"/>
        <v>#REF!</v>
      </c>
      <c r="Q33" s="85"/>
    </row>
    <row r="34" spans="1:17">
      <c r="A34" s="112" t="s">
        <v>149</v>
      </c>
      <c r="B34" s="113"/>
      <c r="C34" s="113"/>
      <c r="D34" s="113"/>
      <c r="E34" s="114"/>
      <c r="F34" s="114"/>
      <c r="G34" s="114"/>
      <c r="H34" s="114"/>
      <c r="I34" s="114"/>
      <c r="J34" s="114"/>
      <c r="K34" s="114"/>
      <c r="L34" s="114"/>
      <c r="M34" s="114"/>
      <c r="N34" s="114"/>
      <c r="O34" s="114"/>
      <c r="P34" s="115"/>
    </row>
    <row r="35" spans="1:17">
      <c r="A35" s="103">
        <v>72000</v>
      </c>
      <c r="B35" s="55" t="s">
        <v>100</v>
      </c>
      <c r="C35" s="52">
        <v>150000</v>
      </c>
      <c r="D35" s="56">
        <v>4</v>
      </c>
      <c r="E35" s="72">
        <f>C35*D35-E33</f>
        <v>534604</v>
      </c>
      <c r="F35" s="72">
        <f>E35-F33</f>
        <v>395974</v>
      </c>
      <c r="G35" s="72">
        <f>F35-G33</f>
        <v>214957.4</v>
      </c>
      <c r="H35" s="120">
        <f>G35-H33</f>
        <v>-4379.2548851044558</v>
      </c>
      <c r="I35" s="76"/>
      <c r="J35" s="76"/>
      <c r="K35" s="76"/>
      <c r="L35" s="76"/>
      <c r="M35" s="76"/>
      <c r="N35" s="76"/>
      <c r="O35" s="76"/>
      <c r="P35" s="76"/>
    </row>
    <row r="36" spans="1:17">
      <c r="A36" s="99">
        <f>A35*0.7</f>
        <v>50400</v>
      </c>
      <c r="B36" s="43" t="s">
        <v>103</v>
      </c>
      <c r="C36" s="52">
        <v>150000</v>
      </c>
      <c r="D36" s="45">
        <v>4</v>
      </c>
      <c r="E36" s="116"/>
      <c r="F36" s="66"/>
      <c r="G36" s="64"/>
      <c r="H36" s="64">
        <f>$C36*$D36+H35</f>
        <v>595620.74511489552</v>
      </c>
      <c r="I36" s="72">
        <f>H36-I$33</f>
        <v>372424.42894661118</v>
      </c>
      <c r="J36" s="72">
        <f>I36-J$33</f>
        <v>161624.74506160579</v>
      </c>
      <c r="K36" s="67"/>
      <c r="L36" s="67"/>
      <c r="M36" s="67"/>
      <c r="N36" s="67"/>
      <c r="O36" s="67"/>
      <c r="P36" s="67"/>
    </row>
    <row r="37" spans="1:17">
      <c r="A37" s="99">
        <f>A36*0.7</f>
        <v>35280</v>
      </c>
      <c r="B37" s="43" t="s">
        <v>105</v>
      </c>
      <c r="C37" s="52">
        <v>150000</v>
      </c>
      <c r="D37" s="45">
        <v>4</v>
      </c>
      <c r="E37" s="98"/>
      <c r="F37" s="66"/>
      <c r="G37" s="66"/>
      <c r="H37" s="64"/>
      <c r="I37" s="64"/>
      <c r="J37" s="64">
        <f>$C37*$D37+J36</f>
        <v>761624.74506160582</v>
      </c>
      <c r="K37" s="72">
        <f>J37-K$33</f>
        <v>564567.36799278227</v>
      </c>
      <c r="L37" s="72">
        <f>K37-L$33</f>
        <v>385854.23466063361</v>
      </c>
      <c r="M37" s="67"/>
      <c r="N37" s="67"/>
      <c r="O37" s="67"/>
      <c r="P37" s="67"/>
    </row>
    <row r="38" spans="1:17">
      <c r="A38" s="99">
        <f>A35</f>
        <v>72000</v>
      </c>
      <c r="B38" s="43" t="s">
        <v>125</v>
      </c>
      <c r="C38" s="52">
        <v>150000</v>
      </c>
      <c r="D38" s="45">
        <v>4</v>
      </c>
      <c r="E38" s="98"/>
      <c r="F38" s="66"/>
      <c r="G38" s="66"/>
      <c r="H38" s="64"/>
      <c r="I38" s="64"/>
      <c r="J38" s="64"/>
      <c r="K38" s="64"/>
      <c r="L38" s="64">
        <f>$C38*$D38+L37</f>
        <v>985854.23466063361</v>
      </c>
      <c r="M38" s="72">
        <f>L38-M$33</f>
        <v>822912.31391920499</v>
      </c>
      <c r="N38" s="72" t="e">
        <f>M38-N$33</f>
        <v>#REF!</v>
      </c>
      <c r="O38" s="67"/>
      <c r="P38" s="67"/>
    </row>
    <row r="39" spans="1:17">
      <c r="A39" s="117">
        <f>A38*0.7</f>
        <v>50400</v>
      </c>
      <c r="B39" s="46" t="s">
        <v>126</v>
      </c>
      <c r="C39" s="53">
        <v>150000</v>
      </c>
      <c r="D39" s="48">
        <v>4</v>
      </c>
      <c r="E39" s="101"/>
      <c r="F39" s="69"/>
      <c r="G39" s="69"/>
      <c r="H39" s="70"/>
      <c r="I39" s="70"/>
      <c r="J39" s="70"/>
      <c r="K39" s="70"/>
      <c r="L39" s="69"/>
      <c r="M39" s="70"/>
      <c r="N39" s="70" t="e">
        <f>$C39*$D39+N38</f>
        <v>#REF!</v>
      </c>
      <c r="O39" s="77" t="e">
        <f>N39-O$33</f>
        <v>#REF!</v>
      </c>
      <c r="P39" s="77" t="e">
        <f>O39-P$33</f>
        <v>#REF!</v>
      </c>
    </row>
    <row r="41" spans="1:17">
      <c r="B41" s="118"/>
    </row>
  </sheetData>
  <mergeCells count="6">
    <mergeCell ref="A33:D33"/>
    <mergeCell ref="A24:D24"/>
    <mergeCell ref="A3:D3"/>
    <mergeCell ref="C19:D19"/>
    <mergeCell ref="C25:D25"/>
    <mergeCell ref="C30:D30"/>
  </mergeCells>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
  <sheetViews>
    <sheetView zoomScale="55" zoomScaleNormal="55" workbookViewId="0">
      <selection activeCell="F11" sqref="F11"/>
    </sheetView>
  </sheetViews>
  <sheetFormatPr defaultColWidth="11.42578125" defaultRowHeight="12.75"/>
  <cols>
    <col min="2" max="2" width="28.42578125" customWidth="1"/>
    <col min="5" max="57" width="4.85546875" bestFit="1" customWidth="1"/>
  </cols>
  <sheetData>
    <row r="1" spans="1:58" ht="13.5" thickBot="1">
      <c r="A1" s="8" t="s">
        <v>9</v>
      </c>
      <c r="B1" s="8" t="s">
        <v>8</v>
      </c>
      <c r="C1" s="8" t="s">
        <v>1</v>
      </c>
      <c r="D1" s="8" t="s">
        <v>7</v>
      </c>
      <c r="E1" s="20" t="s">
        <v>24</v>
      </c>
      <c r="F1" s="20" t="s">
        <v>25</v>
      </c>
      <c r="G1" s="20" t="s">
        <v>26</v>
      </c>
      <c r="H1" s="20" t="s">
        <v>27</v>
      </c>
      <c r="I1" s="20" t="s">
        <v>28</v>
      </c>
      <c r="J1" s="20" t="s">
        <v>29</v>
      </c>
      <c r="K1" s="20" t="s">
        <v>30</v>
      </c>
      <c r="L1" s="20" t="s">
        <v>31</v>
      </c>
      <c r="M1" s="20" t="s">
        <v>32</v>
      </c>
      <c r="N1" s="20" t="s">
        <v>33</v>
      </c>
      <c r="O1" s="20" t="s">
        <v>34</v>
      </c>
      <c r="P1" s="20" t="s">
        <v>35</v>
      </c>
      <c r="Q1" s="20" t="s">
        <v>36</v>
      </c>
      <c r="R1" s="20" t="s">
        <v>37</v>
      </c>
      <c r="S1" s="20" t="s">
        <v>38</v>
      </c>
      <c r="T1" s="20" t="s">
        <v>39</v>
      </c>
      <c r="U1" s="20" t="s">
        <v>40</v>
      </c>
      <c r="V1" s="20" t="s">
        <v>41</v>
      </c>
      <c r="W1" s="20" t="s">
        <v>42</v>
      </c>
      <c r="X1" s="20" t="s">
        <v>43</v>
      </c>
      <c r="Y1" s="20" t="s">
        <v>44</v>
      </c>
      <c r="Z1" s="20" t="s">
        <v>45</v>
      </c>
      <c r="AA1" s="20" t="s">
        <v>46</v>
      </c>
      <c r="AB1" s="20" t="s">
        <v>47</v>
      </c>
      <c r="AC1" s="20" t="s">
        <v>48</v>
      </c>
      <c r="AD1" s="20" t="s">
        <v>49</v>
      </c>
      <c r="AE1" s="20" t="s">
        <v>50</v>
      </c>
      <c r="AF1" s="20" t="s">
        <v>51</v>
      </c>
      <c r="AG1" s="20" t="s">
        <v>52</v>
      </c>
      <c r="AH1" s="20" t="s">
        <v>53</v>
      </c>
      <c r="AI1" s="20" t="s">
        <v>54</v>
      </c>
      <c r="AJ1" s="20" t="s">
        <v>55</v>
      </c>
      <c r="AK1" s="20" t="s">
        <v>56</v>
      </c>
      <c r="AL1" s="20" t="s">
        <v>57</v>
      </c>
      <c r="AM1" s="20" t="s">
        <v>58</v>
      </c>
      <c r="AN1" s="20" t="s">
        <v>59</v>
      </c>
      <c r="AO1" s="20" t="s">
        <v>60</v>
      </c>
      <c r="AP1" s="20" t="s">
        <v>61</v>
      </c>
      <c r="AQ1" s="20" t="s">
        <v>62</v>
      </c>
      <c r="AR1" s="20" t="s">
        <v>63</v>
      </c>
      <c r="AS1" s="20" t="s">
        <v>64</v>
      </c>
      <c r="AT1" s="20" t="s">
        <v>65</v>
      </c>
      <c r="AU1" s="20" t="s">
        <v>66</v>
      </c>
      <c r="AV1" s="20" t="s">
        <v>67</v>
      </c>
      <c r="AW1" s="20" t="s">
        <v>68</v>
      </c>
      <c r="AX1" s="20" t="s">
        <v>69</v>
      </c>
      <c r="AY1" s="20" t="s">
        <v>70</v>
      </c>
      <c r="AZ1" s="20" t="s">
        <v>71</v>
      </c>
      <c r="BA1" s="20" t="s">
        <v>72</v>
      </c>
      <c r="BB1" s="20" t="s">
        <v>73</v>
      </c>
      <c r="BC1" s="20" t="s">
        <v>74</v>
      </c>
      <c r="BD1" s="20" t="s">
        <v>75</v>
      </c>
      <c r="BE1" s="20" t="s">
        <v>76</v>
      </c>
      <c r="BF1" s="20" t="s">
        <v>2</v>
      </c>
    </row>
    <row r="2" spans="1:58" ht="25.5">
      <c r="A2" s="21" t="s">
        <v>77</v>
      </c>
      <c r="B2" s="14" t="s">
        <v>11</v>
      </c>
      <c r="C2" s="15" t="s">
        <v>10</v>
      </c>
      <c r="D2" s="16" t="s">
        <v>3</v>
      </c>
      <c r="E2" s="25"/>
      <c r="F2" s="25"/>
      <c r="G2" s="25"/>
      <c r="H2" s="25"/>
      <c r="I2" s="25"/>
      <c r="J2" s="25"/>
      <c r="K2" s="25"/>
      <c r="L2" s="25"/>
      <c r="M2" s="25"/>
      <c r="N2" s="25"/>
      <c r="O2" s="25"/>
      <c r="P2" s="25"/>
      <c r="Q2" s="25">
        <v>60</v>
      </c>
      <c r="R2" s="25">
        <v>0</v>
      </c>
      <c r="S2" s="25">
        <v>60</v>
      </c>
      <c r="T2" s="25">
        <v>390</v>
      </c>
      <c r="U2" s="25">
        <v>0</v>
      </c>
      <c r="V2" s="25">
        <v>60</v>
      </c>
      <c r="W2" s="25">
        <v>60</v>
      </c>
      <c r="X2" s="25">
        <v>420</v>
      </c>
      <c r="Y2" s="25">
        <v>450</v>
      </c>
      <c r="Z2" s="25">
        <v>480</v>
      </c>
      <c r="AA2" s="25">
        <v>900</v>
      </c>
      <c r="AB2" s="25">
        <v>540</v>
      </c>
      <c r="AC2" s="25">
        <v>1530</v>
      </c>
      <c r="AD2" s="25">
        <v>30</v>
      </c>
      <c r="AE2" s="25">
        <v>1830</v>
      </c>
      <c r="AF2" s="25">
        <v>1740</v>
      </c>
      <c r="AG2" s="25">
        <v>1500</v>
      </c>
      <c r="AH2" s="25">
        <v>1470</v>
      </c>
      <c r="AI2" s="25">
        <v>1380</v>
      </c>
      <c r="AJ2" s="25">
        <v>0</v>
      </c>
      <c r="AK2" s="25">
        <v>0</v>
      </c>
      <c r="AL2" s="25">
        <v>960</v>
      </c>
      <c r="AM2" s="25">
        <v>2340</v>
      </c>
      <c r="AN2" s="25">
        <v>2760</v>
      </c>
      <c r="AO2" s="25">
        <v>2700</v>
      </c>
      <c r="AP2" s="25">
        <v>2400</v>
      </c>
      <c r="AQ2" s="25">
        <v>2610</v>
      </c>
      <c r="AR2" s="25">
        <v>2250</v>
      </c>
      <c r="AS2" s="25">
        <v>2550</v>
      </c>
      <c r="AT2" s="25">
        <v>1650</v>
      </c>
      <c r="AU2" s="25">
        <v>2730</v>
      </c>
      <c r="AV2" s="25">
        <v>540</v>
      </c>
      <c r="AW2" s="25">
        <v>1530</v>
      </c>
      <c r="AX2" s="25">
        <v>2550</v>
      </c>
      <c r="AY2" s="25">
        <v>630</v>
      </c>
      <c r="AZ2" s="25">
        <v>1920</v>
      </c>
      <c r="BA2" s="25">
        <v>2220</v>
      </c>
      <c r="BB2" s="25">
        <v>1800</v>
      </c>
      <c r="BC2" s="25">
        <v>1770</v>
      </c>
      <c r="BD2" s="25">
        <v>0</v>
      </c>
      <c r="BE2" s="25"/>
      <c r="BF2" s="26">
        <f t="shared" ref="BF2:BF5" si="0">SUM(E2:BE2)</f>
        <v>48810</v>
      </c>
    </row>
    <row r="3" spans="1:58" ht="26.25" thickBot="1">
      <c r="A3" s="22" t="s">
        <v>78</v>
      </c>
      <c r="B3" s="17" t="s">
        <v>11</v>
      </c>
      <c r="C3" s="18" t="s">
        <v>10</v>
      </c>
      <c r="D3" s="19" t="s">
        <v>4</v>
      </c>
      <c r="E3" s="25">
        <v>0</v>
      </c>
      <c r="F3" s="25"/>
      <c r="G3" s="25"/>
      <c r="H3" s="25"/>
      <c r="I3" s="25"/>
      <c r="J3" s="25"/>
      <c r="K3" s="25"/>
      <c r="L3" s="25"/>
      <c r="M3" s="25"/>
      <c r="N3" s="25"/>
      <c r="O3" s="25"/>
      <c r="P3" s="25"/>
      <c r="Q3" s="25">
        <v>0</v>
      </c>
      <c r="R3" s="25">
        <v>0</v>
      </c>
      <c r="S3" s="25">
        <v>0</v>
      </c>
      <c r="T3" s="25">
        <v>0</v>
      </c>
      <c r="U3" s="25">
        <v>0</v>
      </c>
      <c r="V3" s="25">
        <v>2</v>
      </c>
      <c r="W3" s="25">
        <v>0</v>
      </c>
      <c r="X3" s="25">
        <v>0</v>
      </c>
      <c r="Y3" s="25">
        <v>0</v>
      </c>
      <c r="Z3" s="25">
        <v>10</v>
      </c>
      <c r="AA3" s="25">
        <v>0</v>
      </c>
      <c r="AB3" s="25">
        <v>0</v>
      </c>
      <c r="AC3" s="25">
        <v>30</v>
      </c>
      <c r="AD3" s="25">
        <v>0</v>
      </c>
      <c r="AE3" s="25">
        <v>0</v>
      </c>
      <c r="AF3" s="25">
        <v>0</v>
      </c>
      <c r="AG3" s="25">
        <v>150</v>
      </c>
      <c r="AH3" s="25">
        <v>30</v>
      </c>
      <c r="AI3" s="25">
        <v>0</v>
      </c>
      <c r="AJ3" s="25">
        <v>0</v>
      </c>
      <c r="AK3" s="25">
        <v>0</v>
      </c>
      <c r="AL3" s="25">
        <v>0</v>
      </c>
      <c r="AM3" s="25">
        <v>240</v>
      </c>
      <c r="AN3" s="25">
        <v>0</v>
      </c>
      <c r="AO3" s="25">
        <v>0</v>
      </c>
      <c r="AP3" s="25">
        <v>0</v>
      </c>
      <c r="AQ3" s="25">
        <v>0</v>
      </c>
      <c r="AR3" s="25">
        <v>0</v>
      </c>
      <c r="AS3" s="25">
        <v>0</v>
      </c>
      <c r="AT3" s="25">
        <v>90</v>
      </c>
      <c r="AU3" s="25">
        <v>300</v>
      </c>
      <c r="AV3" s="25">
        <v>0</v>
      </c>
      <c r="AW3" s="25">
        <v>0</v>
      </c>
      <c r="AX3" s="25">
        <v>0</v>
      </c>
      <c r="AY3" s="25">
        <v>0</v>
      </c>
      <c r="AZ3" s="25">
        <v>90</v>
      </c>
      <c r="BA3" s="25">
        <v>330</v>
      </c>
      <c r="BB3" s="25">
        <v>0</v>
      </c>
      <c r="BC3" s="25">
        <v>0</v>
      </c>
      <c r="BD3" s="25">
        <v>0</v>
      </c>
      <c r="BE3" s="25"/>
      <c r="BF3" s="26">
        <f t="shared" si="0"/>
        <v>1272</v>
      </c>
    </row>
    <row r="4" spans="1:58" ht="25.5">
      <c r="A4" s="23" t="s">
        <v>79</v>
      </c>
      <c r="B4" s="9" t="s">
        <v>12</v>
      </c>
      <c r="C4" s="10" t="s">
        <v>0</v>
      </c>
      <c r="D4" s="11" t="s">
        <v>3</v>
      </c>
      <c r="E4" s="25"/>
      <c r="F4" s="25"/>
      <c r="G4" s="25"/>
      <c r="H4" s="25"/>
      <c r="I4" s="25"/>
      <c r="J4" s="25"/>
      <c r="K4" s="25"/>
      <c r="L4" s="25">
        <v>41</v>
      </c>
      <c r="M4" s="25"/>
      <c r="N4" s="25"/>
      <c r="O4" s="25"/>
      <c r="P4" s="25"/>
      <c r="Q4" s="25">
        <v>30</v>
      </c>
      <c r="R4" s="25"/>
      <c r="S4" s="25"/>
      <c r="T4" s="25">
        <v>30</v>
      </c>
      <c r="U4" s="25">
        <v>60</v>
      </c>
      <c r="V4" s="25"/>
      <c r="W4" s="25">
        <v>60</v>
      </c>
      <c r="X4" s="25"/>
      <c r="Y4" s="25"/>
      <c r="Z4" s="25"/>
      <c r="AA4" s="25"/>
      <c r="AB4" s="25">
        <v>60</v>
      </c>
      <c r="AC4" s="25"/>
      <c r="AD4" s="25">
        <v>150</v>
      </c>
      <c r="AE4" s="25"/>
      <c r="AF4" s="25">
        <v>180</v>
      </c>
      <c r="AG4" s="25"/>
      <c r="AH4" s="25">
        <v>330</v>
      </c>
      <c r="AI4" s="25"/>
      <c r="AJ4" s="25"/>
      <c r="AK4" s="25"/>
      <c r="AL4" s="25"/>
      <c r="AM4" s="25">
        <v>300</v>
      </c>
      <c r="AN4" s="25">
        <v>480</v>
      </c>
      <c r="AO4" s="25">
        <v>1110</v>
      </c>
      <c r="AP4" s="25">
        <v>600</v>
      </c>
      <c r="AQ4" s="25">
        <v>690</v>
      </c>
      <c r="AR4" s="25">
        <v>690</v>
      </c>
      <c r="AS4" s="25"/>
      <c r="AT4" s="25">
        <v>690</v>
      </c>
      <c r="AU4" s="25">
        <v>690</v>
      </c>
      <c r="AV4" s="25">
        <v>1320</v>
      </c>
      <c r="AW4" s="25">
        <v>630</v>
      </c>
      <c r="AX4" s="25">
        <v>630</v>
      </c>
      <c r="AY4" s="25">
        <v>630</v>
      </c>
      <c r="AZ4" s="25">
        <v>1890</v>
      </c>
      <c r="BA4" s="25">
        <v>1260</v>
      </c>
      <c r="BB4" s="25">
        <v>1260</v>
      </c>
      <c r="BC4" s="25">
        <v>1260</v>
      </c>
      <c r="BD4" s="25"/>
      <c r="BE4" s="25"/>
      <c r="BF4" s="26">
        <f t="shared" si="0"/>
        <v>15071</v>
      </c>
    </row>
    <row r="5" spans="1:58" ht="25.5">
      <c r="A5" s="22" t="s">
        <v>81</v>
      </c>
      <c r="B5" s="17" t="s">
        <v>12</v>
      </c>
      <c r="C5" s="18" t="s">
        <v>0</v>
      </c>
      <c r="D5" s="19" t="s">
        <v>4</v>
      </c>
      <c r="E5" s="25"/>
      <c r="F5" s="25"/>
      <c r="G5" s="25"/>
      <c r="H5" s="25"/>
      <c r="I5" s="25"/>
      <c r="J5" s="25"/>
      <c r="K5" s="25"/>
      <c r="L5" s="25"/>
      <c r="M5" s="25"/>
      <c r="N5" s="25"/>
      <c r="O5" s="25"/>
      <c r="P5" s="25"/>
      <c r="Q5" s="25"/>
      <c r="R5" s="25"/>
      <c r="S5" s="25"/>
      <c r="T5" s="25"/>
      <c r="U5" s="25"/>
      <c r="V5" s="25"/>
      <c r="W5" s="25"/>
      <c r="X5" s="25"/>
      <c r="Y5" s="25">
        <v>3</v>
      </c>
      <c r="Z5" s="25"/>
      <c r="AA5" s="25"/>
      <c r="AB5" s="25"/>
      <c r="AC5" s="25"/>
      <c r="AD5" s="25">
        <v>30</v>
      </c>
      <c r="AE5" s="25"/>
      <c r="AF5" s="25"/>
      <c r="AG5" s="25"/>
      <c r="AH5" s="25"/>
      <c r="AI5" s="25"/>
      <c r="AJ5" s="25"/>
      <c r="AK5" s="25"/>
      <c r="AL5" s="25"/>
      <c r="AM5" s="25"/>
      <c r="AN5" s="25"/>
      <c r="AO5" s="25"/>
      <c r="AP5" s="25">
        <v>60</v>
      </c>
      <c r="AQ5" s="25"/>
      <c r="AR5" s="25"/>
      <c r="AS5" s="25"/>
      <c r="AT5" s="25"/>
      <c r="AU5" s="25"/>
      <c r="AV5" s="25"/>
      <c r="AW5" s="25"/>
      <c r="AX5" s="25"/>
      <c r="AY5" s="25"/>
      <c r="AZ5" s="25">
        <v>150</v>
      </c>
      <c r="BA5" s="25"/>
      <c r="BB5" s="25"/>
      <c r="BC5" s="25"/>
      <c r="BD5" s="25"/>
      <c r="BE5" s="25"/>
      <c r="BF5" s="26">
        <f t="shared" si="0"/>
        <v>243</v>
      </c>
    </row>
    <row r="6" spans="1:58">
      <c r="BF6" s="26">
        <f>SUM(BF2:BF5)</f>
        <v>65396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
  <sheetViews>
    <sheetView zoomScale="70" zoomScaleNormal="70" workbookViewId="0">
      <selection activeCell="C16" sqref="C16"/>
    </sheetView>
  </sheetViews>
  <sheetFormatPr defaultColWidth="11.42578125" defaultRowHeight="12.75"/>
  <cols>
    <col min="2" max="2" width="28.42578125" customWidth="1"/>
    <col min="5" max="6" width="7" bestFit="1" customWidth="1"/>
    <col min="7" max="23" width="4.85546875" bestFit="1" customWidth="1"/>
    <col min="24" max="24" width="5" bestFit="1" customWidth="1"/>
    <col min="25" max="26" width="4.85546875" bestFit="1" customWidth="1"/>
    <col min="27" max="28" width="5" bestFit="1" customWidth="1"/>
    <col min="29" max="30" width="4.85546875" bestFit="1" customWidth="1"/>
    <col min="31" max="32" width="7" bestFit="1" customWidth="1"/>
    <col min="33" max="37" width="4.85546875" bestFit="1" customWidth="1"/>
    <col min="38" max="39" width="7" bestFit="1" customWidth="1"/>
    <col min="40" max="41" width="6" bestFit="1" customWidth="1"/>
    <col min="42" max="48" width="4.85546875" bestFit="1" customWidth="1"/>
    <col min="49" max="57" width="8.7109375" customWidth="1"/>
  </cols>
  <sheetData>
    <row r="1" spans="1:58" ht="13.5" thickBot="1">
      <c r="A1" s="8" t="s">
        <v>9</v>
      </c>
      <c r="B1" s="8" t="s">
        <v>8</v>
      </c>
      <c r="C1" s="8" t="s">
        <v>1</v>
      </c>
      <c r="D1" s="8" t="s">
        <v>7</v>
      </c>
      <c r="E1" s="20" t="s">
        <v>24</v>
      </c>
      <c r="F1" s="20" t="s">
        <v>25</v>
      </c>
      <c r="G1" s="20" t="s">
        <v>26</v>
      </c>
      <c r="H1" s="20" t="s">
        <v>27</v>
      </c>
      <c r="I1" s="20" t="s">
        <v>28</v>
      </c>
      <c r="J1" s="20" t="s">
        <v>29</v>
      </c>
      <c r="K1" s="20" t="s">
        <v>30</v>
      </c>
      <c r="L1" s="20" t="s">
        <v>31</v>
      </c>
      <c r="M1" s="20" t="s">
        <v>32</v>
      </c>
      <c r="N1" s="20" t="s">
        <v>33</v>
      </c>
      <c r="O1" s="20" t="s">
        <v>34</v>
      </c>
      <c r="P1" s="20" t="s">
        <v>35</v>
      </c>
      <c r="Q1" s="20" t="s">
        <v>36</v>
      </c>
      <c r="R1" s="20" t="s">
        <v>37</v>
      </c>
      <c r="S1" s="20" t="s">
        <v>38</v>
      </c>
      <c r="T1" s="20" t="s">
        <v>39</v>
      </c>
      <c r="U1" s="20" t="s">
        <v>40</v>
      </c>
      <c r="V1" s="20" t="s">
        <v>41</v>
      </c>
      <c r="W1" s="20" t="s">
        <v>42</v>
      </c>
      <c r="X1" s="20" t="s">
        <v>43</v>
      </c>
      <c r="Y1" s="20" t="s">
        <v>44</v>
      </c>
      <c r="Z1" s="20" t="s">
        <v>45</v>
      </c>
      <c r="AA1" s="20" t="s">
        <v>46</v>
      </c>
      <c r="AB1" s="20" t="s">
        <v>47</v>
      </c>
      <c r="AC1" s="20" t="s">
        <v>48</v>
      </c>
      <c r="AD1" s="20" t="s">
        <v>49</v>
      </c>
      <c r="AE1" s="20" t="s">
        <v>50</v>
      </c>
      <c r="AF1" s="20" t="s">
        <v>51</v>
      </c>
      <c r="AG1" s="20" t="s">
        <v>52</v>
      </c>
      <c r="AH1" s="20" t="s">
        <v>53</v>
      </c>
      <c r="AI1" s="20" t="s">
        <v>54</v>
      </c>
      <c r="AJ1" s="20" t="s">
        <v>55</v>
      </c>
      <c r="AK1" s="20" t="s">
        <v>56</v>
      </c>
      <c r="AL1" s="20" t="s">
        <v>57</v>
      </c>
      <c r="AM1" s="20" t="s">
        <v>58</v>
      </c>
      <c r="AN1" s="20" t="s">
        <v>59</v>
      </c>
      <c r="AO1" s="20" t="s">
        <v>60</v>
      </c>
      <c r="AP1" s="20" t="s">
        <v>61</v>
      </c>
      <c r="AQ1" s="20" t="s">
        <v>62</v>
      </c>
      <c r="AR1" s="20" t="s">
        <v>63</v>
      </c>
      <c r="AS1" s="20" t="s">
        <v>64</v>
      </c>
      <c r="AT1" s="20" t="s">
        <v>65</v>
      </c>
      <c r="AU1" s="20" t="s">
        <v>66</v>
      </c>
      <c r="AV1" s="20" t="s">
        <v>67</v>
      </c>
      <c r="AW1" s="20" t="s">
        <v>68</v>
      </c>
      <c r="AX1" s="20" t="s">
        <v>69</v>
      </c>
      <c r="AY1" s="20" t="s">
        <v>70</v>
      </c>
      <c r="AZ1" s="20" t="s">
        <v>71</v>
      </c>
      <c r="BA1" s="20" t="s">
        <v>72</v>
      </c>
      <c r="BB1" s="20" t="s">
        <v>73</v>
      </c>
      <c r="BC1" s="20" t="s">
        <v>74</v>
      </c>
      <c r="BD1" s="20" t="s">
        <v>75</v>
      </c>
      <c r="BE1" s="20" t="s">
        <v>76</v>
      </c>
      <c r="BF1" s="20" t="s">
        <v>2</v>
      </c>
    </row>
    <row r="2" spans="1:58" ht="25.5">
      <c r="A2" s="21" t="s">
        <v>77</v>
      </c>
      <c r="B2" s="14" t="s">
        <v>11</v>
      </c>
      <c r="C2" s="15" t="s">
        <v>10</v>
      </c>
      <c r="D2" s="16" t="s">
        <v>3</v>
      </c>
      <c r="E2" s="25">
        <v>0</v>
      </c>
      <c r="F2" s="25">
        <v>660</v>
      </c>
      <c r="G2" s="25">
        <v>1290</v>
      </c>
      <c r="H2" s="25">
        <v>1590</v>
      </c>
      <c r="I2" s="25">
        <v>1200</v>
      </c>
      <c r="J2" s="25">
        <v>990</v>
      </c>
      <c r="K2" s="25">
        <v>930</v>
      </c>
      <c r="L2" s="25">
        <v>900</v>
      </c>
      <c r="M2" s="25">
        <v>750</v>
      </c>
      <c r="N2" s="25">
        <v>1110</v>
      </c>
      <c r="O2" s="25">
        <v>540</v>
      </c>
      <c r="P2" s="25">
        <v>900</v>
      </c>
      <c r="Q2" s="25">
        <v>330</v>
      </c>
      <c r="R2" s="25">
        <v>690</v>
      </c>
      <c r="S2" s="25">
        <v>990</v>
      </c>
      <c r="T2" s="25">
        <v>990</v>
      </c>
      <c r="U2" s="25">
        <v>390</v>
      </c>
      <c r="V2" s="25">
        <v>300</v>
      </c>
      <c r="W2" s="25">
        <v>1470</v>
      </c>
      <c r="X2" s="25">
        <v>1290</v>
      </c>
      <c r="Y2" s="25">
        <v>1740</v>
      </c>
      <c r="Z2" s="25">
        <v>1260</v>
      </c>
      <c r="AA2" s="25">
        <f>1500+60</f>
        <v>1560</v>
      </c>
      <c r="AB2" s="25">
        <f>1230+210</f>
        <v>1440</v>
      </c>
      <c r="AC2" s="25">
        <v>1590</v>
      </c>
      <c r="AD2" s="25">
        <v>0</v>
      </c>
      <c r="AE2" s="25">
        <v>1050</v>
      </c>
      <c r="AF2" s="25">
        <v>1110</v>
      </c>
      <c r="AG2" s="25">
        <v>1290</v>
      </c>
      <c r="AH2" s="25">
        <v>900</v>
      </c>
      <c r="AI2" s="25">
        <v>0</v>
      </c>
      <c r="AJ2" s="25">
        <v>0</v>
      </c>
      <c r="AK2" s="25">
        <v>0</v>
      </c>
      <c r="AL2" s="25">
        <v>1260</v>
      </c>
      <c r="AM2" s="25">
        <v>1830</v>
      </c>
      <c r="AN2" s="25">
        <v>1680</v>
      </c>
      <c r="AO2" s="25">
        <v>1290</v>
      </c>
      <c r="AP2" s="25">
        <v>1380</v>
      </c>
      <c r="AQ2" s="25">
        <v>1440</v>
      </c>
      <c r="AR2" s="25">
        <v>1830</v>
      </c>
      <c r="AS2" s="25">
        <v>1470</v>
      </c>
      <c r="AT2" s="25">
        <v>1770</v>
      </c>
      <c r="AU2" s="25">
        <v>2190</v>
      </c>
      <c r="AV2" s="25">
        <v>1290</v>
      </c>
      <c r="AW2" s="25">
        <v>1020</v>
      </c>
      <c r="AX2" s="25">
        <v>1740</v>
      </c>
      <c r="AY2" s="25">
        <v>1170</v>
      </c>
      <c r="AZ2" s="25">
        <v>1980</v>
      </c>
      <c r="BA2" s="25">
        <v>1830</v>
      </c>
      <c r="BB2" s="25">
        <v>1800</v>
      </c>
      <c r="BC2" s="25">
        <v>1080</v>
      </c>
      <c r="BD2" s="25">
        <v>0</v>
      </c>
      <c r="BE2" s="25">
        <v>360</v>
      </c>
      <c r="BF2" s="26">
        <f t="shared" ref="BF2:BF5" si="0">SUM(E2:BE2)</f>
        <v>57660</v>
      </c>
    </row>
    <row r="3" spans="1:58" ht="26.25" thickBot="1">
      <c r="A3" s="22" t="s">
        <v>78</v>
      </c>
      <c r="B3" s="17" t="s">
        <v>11</v>
      </c>
      <c r="C3" s="18" t="s">
        <v>10</v>
      </c>
      <c r="D3" s="19" t="s">
        <v>4</v>
      </c>
      <c r="E3" s="25">
        <v>0</v>
      </c>
      <c r="F3" s="25">
        <v>90</v>
      </c>
      <c r="G3" s="25">
        <v>300</v>
      </c>
      <c r="H3" s="25">
        <v>90</v>
      </c>
      <c r="I3" s="25">
        <v>30</v>
      </c>
      <c r="J3" s="25">
        <v>30</v>
      </c>
      <c r="K3" s="25">
        <v>30</v>
      </c>
      <c r="L3" s="25">
        <v>90</v>
      </c>
      <c r="M3" s="25">
        <v>90</v>
      </c>
      <c r="N3" s="25">
        <v>150</v>
      </c>
      <c r="O3" s="25">
        <v>30</v>
      </c>
      <c r="P3" s="25">
        <v>150</v>
      </c>
      <c r="Q3" s="25">
        <v>30</v>
      </c>
      <c r="R3" s="25">
        <v>150</v>
      </c>
      <c r="S3" s="25">
        <v>90</v>
      </c>
      <c r="T3" s="25">
        <v>120</v>
      </c>
      <c r="U3" s="25">
        <v>0</v>
      </c>
      <c r="V3" s="25">
        <v>0</v>
      </c>
      <c r="W3" s="25">
        <v>60</v>
      </c>
      <c r="X3" s="25">
        <v>180</v>
      </c>
      <c r="Y3" s="25">
        <v>90</v>
      </c>
      <c r="Z3" s="25">
        <v>0</v>
      </c>
      <c r="AA3" s="25">
        <v>0</v>
      </c>
      <c r="AB3" s="25">
        <v>0</v>
      </c>
      <c r="AC3" s="25">
        <v>0</v>
      </c>
      <c r="AD3" s="25">
        <v>0</v>
      </c>
      <c r="AE3" s="25">
        <f>120+90</f>
        <v>210</v>
      </c>
      <c r="AF3" s="25">
        <v>150</v>
      </c>
      <c r="AG3" s="25">
        <v>240</v>
      </c>
      <c r="AH3" s="25">
        <v>90</v>
      </c>
      <c r="AI3" s="25">
        <v>0</v>
      </c>
      <c r="AJ3" s="25">
        <v>0</v>
      </c>
      <c r="AK3" s="25">
        <v>150</v>
      </c>
      <c r="AL3" s="25">
        <v>150</v>
      </c>
      <c r="AM3" s="25">
        <v>30</v>
      </c>
      <c r="AN3" s="25">
        <v>0</v>
      </c>
      <c r="AO3" s="25">
        <v>60</v>
      </c>
      <c r="AP3" s="25">
        <v>150</v>
      </c>
      <c r="AQ3" s="25">
        <v>90</v>
      </c>
      <c r="AR3" s="25">
        <v>120</v>
      </c>
      <c r="AS3" s="25">
        <v>30</v>
      </c>
      <c r="AT3" s="25">
        <v>60</v>
      </c>
      <c r="AU3" s="25">
        <v>60</v>
      </c>
      <c r="AV3" s="25">
        <v>60</v>
      </c>
      <c r="AW3" s="25">
        <v>60</v>
      </c>
      <c r="AX3" s="25">
        <v>120</v>
      </c>
      <c r="AY3" s="25">
        <v>120</v>
      </c>
      <c r="AZ3" s="25">
        <v>30</v>
      </c>
      <c r="BA3" s="25">
        <v>0</v>
      </c>
      <c r="BB3" s="25">
        <v>0</v>
      </c>
      <c r="BC3" s="25">
        <v>30</v>
      </c>
      <c r="BD3" s="25">
        <v>0</v>
      </c>
      <c r="BE3" s="25">
        <v>120</v>
      </c>
      <c r="BF3" s="26">
        <f t="shared" si="0"/>
        <v>3930</v>
      </c>
    </row>
    <row r="4" spans="1:58" ht="25.5">
      <c r="A4" s="23" t="s">
        <v>79</v>
      </c>
      <c r="B4" s="9" t="s">
        <v>12</v>
      </c>
      <c r="C4" s="10" t="s">
        <v>0</v>
      </c>
      <c r="D4" s="11" t="s">
        <v>3</v>
      </c>
      <c r="E4" s="25">
        <v>0</v>
      </c>
      <c r="F4" s="25">
        <v>1260</v>
      </c>
      <c r="G4" s="25">
        <v>630</v>
      </c>
      <c r="H4" s="25">
        <v>630</v>
      </c>
      <c r="I4" s="25">
        <v>1260</v>
      </c>
      <c r="J4" s="25">
        <v>1260</v>
      </c>
      <c r="K4" s="25">
        <v>1890</v>
      </c>
      <c r="L4" s="25">
        <v>630</v>
      </c>
      <c r="M4" s="25">
        <v>1890</v>
      </c>
      <c r="N4" s="25">
        <v>630</v>
      </c>
      <c r="O4" s="25">
        <v>630</v>
      </c>
      <c r="P4" s="25">
        <v>630</v>
      </c>
      <c r="Q4" s="25">
        <v>630</v>
      </c>
      <c r="R4" s="25">
        <v>1260</v>
      </c>
      <c r="S4" s="25">
        <v>1890</v>
      </c>
      <c r="T4" s="25">
        <v>1260</v>
      </c>
      <c r="U4" s="25">
        <v>2220</v>
      </c>
      <c r="V4" s="25">
        <v>1260</v>
      </c>
      <c r="W4" s="25">
        <v>1260</v>
      </c>
      <c r="X4" s="25">
        <v>1260</v>
      </c>
      <c r="Y4" s="25">
        <v>1260</v>
      </c>
      <c r="Z4" s="25">
        <v>1890</v>
      </c>
      <c r="AA4" s="25">
        <v>1890</v>
      </c>
      <c r="AB4" s="25">
        <v>2520</v>
      </c>
      <c r="AC4" s="25">
        <v>1260</v>
      </c>
      <c r="AD4" s="25">
        <v>1890</v>
      </c>
      <c r="AE4" s="25">
        <v>3150</v>
      </c>
      <c r="AF4" s="25">
        <v>1260</v>
      </c>
      <c r="AG4" s="25">
        <v>1890</v>
      </c>
      <c r="AH4" s="25">
        <v>1890</v>
      </c>
      <c r="AI4" s="25">
        <v>1230</v>
      </c>
      <c r="AJ4" s="25">
        <v>0</v>
      </c>
      <c r="AK4" s="25">
        <v>0</v>
      </c>
      <c r="AL4" s="25">
        <v>0</v>
      </c>
      <c r="AM4" s="25">
        <v>1890</v>
      </c>
      <c r="AN4" s="25">
        <v>1890</v>
      </c>
      <c r="AO4" s="25">
        <v>1890</v>
      </c>
      <c r="AP4" s="25">
        <v>2520</v>
      </c>
      <c r="AQ4" s="25">
        <v>2520</v>
      </c>
      <c r="AR4" s="25">
        <v>1260</v>
      </c>
      <c r="AS4" s="25">
        <v>1890</v>
      </c>
      <c r="AT4" s="25">
        <v>1260</v>
      </c>
      <c r="AU4" s="25">
        <v>1620</v>
      </c>
      <c r="AV4" s="25">
        <v>2160</v>
      </c>
      <c r="AW4" s="25">
        <v>1620</v>
      </c>
      <c r="AX4" s="25">
        <v>1080</v>
      </c>
      <c r="AY4" s="25">
        <v>1620</v>
      </c>
      <c r="AZ4" s="25">
        <v>1620</v>
      </c>
      <c r="BA4" s="25">
        <v>2700</v>
      </c>
      <c r="BB4" s="25">
        <v>1620</v>
      </c>
      <c r="BC4" s="25">
        <v>540</v>
      </c>
      <c r="BD4" s="25">
        <v>0</v>
      </c>
      <c r="BE4" s="25">
        <v>0</v>
      </c>
      <c r="BF4" s="26">
        <f t="shared" si="0"/>
        <v>72210</v>
      </c>
    </row>
    <row r="5" spans="1:58" ht="25.5">
      <c r="A5" s="22" t="s">
        <v>80</v>
      </c>
      <c r="B5" s="17" t="s">
        <v>12</v>
      </c>
      <c r="C5" s="18" t="s">
        <v>0</v>
      </c>
      <c r="D5" s="19" t="s">
        <v>4</v>
      </c>
      <c r="E5" s="25"/>
      <c r="F5" s="25">
        <v>180</v>
      </c>
      <c r="G5" s="25"/>
      <c r="H5" s="25"/>
      <c r="I5" s="25"/>
      <c r="J5" s="25"/>
      <c r="K5" s="25">
        <v>30</v>
      </c>
      <c r="L5" s="25">
        <v>30</v>
      </c>
      <c r="M5" s="25">
        <v>60</v>
      </c>
      <c r="N5" s="25">
        <v>30</v>
      </c>
      <c r="O5" s="25">
        <v>90</v>
      </c>
      <c r="P5" s="25">
        <v>90</v>
      </c>
      <c r="Q5" s="25"/>
      <c r="R5" s="25">
        <v>90</v>
      </c>
      <c r="S5" s="25">
        <v>180</v>
      </c>
      <c r="T5" s="25">
        <v>150</v>
      </c>
      <c r="U5" s="25"/>
      <c r="V5" s="25"/>
      <c r="W5" s="25"/>
      <c r="X5" s="25"/>
      <c r="Y5" s="25">
        <v>240</v>
      </c>
      <c r="Z5" s="25"/>
      <c r="AA5" s="25"/>
      <c r="AB5" s="25"/>
      <c r="AC5" s="25"/>
      <c r="AD5" s="25">
        <v>120</v>
      </c>
      <c r="AE5" s="25">
        <v>120</v>
      </c>
      <c r="AF5" s="25">
        <v>120</v>
      </c>
      <c r="AG5" s="25">
        <v>0</v>
      </c>
      <c r="AH5" s="25">
        <v>360</v>
      </c>
      <c r="AI5" s="25">
        <v>300</v>
      </c>
      <c r="AJ5" s="25">
        <v>0</v>
      </c>
      <c r="AK5" s="25">
        <v>0</v>
      </c>
      <c r="AL5" s="25">
        <v>0</v>
      </c>
      <c r="AM5" s="25">
        <v>300</v>
      </c>
      <c r="AN5" s="25">
        <v>480</v>
      </c>
      <c r="AO5" s="25">
        <v>360</v>
      </c>
      <c r="AP5" s="25">
        <v>240</v>
      </c>
      <c r="AQ5" s="25">
        <v>240</v>
      </c>
      <c r="AR5" s="25">
        <v>0</v>
      </c>
      <c r="AS5" s="25">
        <v>120</v>
      </c>
      <c r="AT5" s="25">
        <v>0</v>
      </c>
      <c r="AU5" s="25">
        <v>0</v>
      </c>
      <c r="AV5" s="25">
        <v>90</v>
      </c>
      <c r="AW5" s="25">
        <v>90</v>
      </c>
      <c r="AX5" s="25">
        <v>0</v>
      </c>
      <c r="AY5" s="25">
        <v>90</v>
      </c>
      <c r="AZ5" s="25">
        <v>90</v>
      </c>
      <c r="BA5" s="25">
        <v>360</v>
      </c>
      <c r="BB5" s="25">
        <v>90</v>
      </c>
      <c r="BC5" s="25">
        <v>90</v>
      </c>
      <c r="BD5" s="25">
        <v>0</v>
      </c>
      <c r="BE5" s="25">
        <v>0</v>
      </c>
      <c r="BF5" s="26">
        <f t="shared" si="0"/>
        <v>4830</v>
      </c>
    </row>
    <row r="6" spans="1:58">
      <c r="A6" s="124"/>
      <c r="B6" s="125"/>
      <c r="C6" s="124"/>
      <c r="D6" s="126"/>
      <c r="BF6" s="128"/>
    </row>
    <row r="7" spans="1:58">
      <c r="A7" s="124"/>
      <c r="B7" s="125"/>
      <c r="C7" s="124"/>
      <c r="D7" s="126"/>
      <c r="BF7" s="26"/>
    </row>
    <row r="8" spans="1:58">
      <c r="A8" s="124"/>
      <c r="B8" s="125"/>
      <c r="C8" s="32" t="s">
        <v>130</v>
      </c>
      <c r="D8" s="32" t="s">
        <v>132</v>
      </c>
      <c r="BF8" s="26"/>
    </row>
    <row r="9" spans="1:58">
      <c r="C9" s="32" t="s">
        <v>156</v>
      </c>
      <c r="D9">
        <f>'Tooling renewal follow up'!E7</f>
        <v>176119</v>
      </c>
      <c r="E9" s="49">
        <f>D9-SUM(E4,E2)</f>
        <v>176119</v>
      </c>
      <c r="F9" s="49">
        <f t="shared" ref="F9:AE9" si="1">E9-SUM(,,F4,F2)</f>
        <v>174199</v>
      </c>
      <c r="G9" s="49">
        <f t="shared" si="1"/>
        <v>172279</v>
      </c>
      <c r="H9" s="49">
        <f t="shared" si="1"/>
        <v>170059</v>
      </c>
      <c r="I9" s="49">
        <f t="shared" si="1"/>
        <v>167599</v>
      </c>
      <c r="J9" s="49">
        <f t="shared" si="1"/>
        <v>165349</v>
      </c>
      <c r="K9" s="49">
        <f t="shared" si="1"/>
        <v>162529</v>
      </c>
      <c r="L9" s="49">
        <f t="shared" si="1"/>
        <v>160999</v>
      </c>
      <c r="M9" s="49">
        <f t="shared" si="1"/>
        <v>158359</v>
      </c>
      <c r="N9" s="49">
        <f t="shared" si="1"/>
        <v>156619</v>
      </c>
      <c r="O9" s="49">
        <f t="shared" si="1"/>
        <v>155449</v>
      </c>
      <c r="P9" s="49">
        <f t="shared" si="1"/>
        <v>153919</v>
      </c>
      <c r="Q9" s="49">
        <f t="shared" si="1"/>
        <v>152959</v>
      </c>
      <c r="R9" s="49">
        <f t="shared" si="1"/>
        <v>151009</v>
      </c>
      <c r="S9" s="49">
        <f t="shared" si="1"/>
        <v>148129</v>
      </c>
      <c r="T9" s="49">
        <f t="shared" si="1"/>
        <v>145879</v>
      </c>
      <c r="U9" s="49">
        <f t="shared" si="1"/>
        <v>143269</v>
      </c>
      <c r="V9" s="49">
        <f t="shared" si="1"/>
        <v>141709</v>
      </c>
      <c r="W9" s="49">
        <f t="shared" si="1"/>
        <v>138979</v>
      </c>
      <c r="X9" s="49">
        <f t="shared" si="1"/>
        <v>136429</v>
      </c>
      <c r="Y9" s="49">
        <f t="shared" si="1"/>
        <v>133429</v>
      </c>
      <c r="Z9" s="49">
        <f t="shared" si="1"/>
        <v>130279</v>
      </c>
      <c r="AA9" s="49">
        <f t="shared" si="1"/>
        <v>126829</v>
      </c>
      <c r="AB9" s="49">
        <f t="shared" si="1"/>
        <v>122869</v>
      </c>
      <c r="AC9" s="49">
        <f t="shared" si="1"/>
        <v>120019</v>
      </c>
      <c r="AD9" s="49">
        <f t="shared" si="1"/>
        <v>118129</v>
      </c>
      <c r="AE9" s="49">
        <f t="shared" si="1"/>
        <v>113929</v>
      </c>
      <c r="AF9" s="49">
        <f t="shared" ref="AF9:BE9" si="2">AE9-SUM(,,AF4,AF2)/2</f>
        <v>112744</v>
      </c>
      <c r="AG9" s="49">
        <f t="shared" si="2"/>
        <v>111154</v>
      </c>
      <c r="AH9" s="49">
        <f t="shared" si="2"/>
        <v>109759</v>
      </c>
      <c r="AI9" s="49">
        <f t="shared" si="2"/>
        <v>109144</v>
      </c>
      <c r="AJ9" s="49">
        <f t="shared" si="2"/>
        <v>109144</v>
      </c>
      <c r="AK9" s="49">
        <f t="shared" si="2"/>
        <v>109144</v>
      </c>
      <c r="AL9" s="49">
        <f t="shared" si="2"/>
        <v>108514</v>
      </c>
      <c r="AM9" s="49">
        <f t="shared" si="2"/>
        <v>106654</v>
      </c>
      <c r="AN9" s="49">
        <f t="shared" si="2"/>
        <v>104869</v>
      </c>
      <c r="AO9" s="49">
        <f t="shared" si="2"/>
        <v>103279</v>
      </c>
      <c r="AP9" s="49">
        <f t="shared" si="2"/>
        <v>101329</v>
      </c>
      <c r="AQ9" s="49">
        <f t="shared" si="2"/>
        <v>99349</v>
      </c>
      <c r="AR9" s="49">
        <f t="shared" si="2"/>
        <v>97804</v>
      </c>
      <c r="AS9" s="49">
        <f t="shared" si="2"/>
        <v>96124</v>
      </c>
      <c r="AT9" s="49">
        <f t="shared" si="2"/>
        <v>94609</v>
      </c>
      <c r="AU9" s="49">
        <f t="shared" si="2"/>
        <v>92704</v>
      </c>
      <c r="AV9" s="49">
        <f t="shared" si="2"/>
        <v>90979</v>
      </c>
      <c r="AW9" s="49">
        <f t="shared" si="2"/>
        <v>89659</v>
      </c>
      <c r="AX9" s="49">
        <f t="shared" si="2"/>
        <v>88249</v>
      </c>
      <c r="AY9" s="49">
        <f t="shared" si="2"/>
        <v>86854</v>
      </c>
      <c r="AZ9" s="49">
        <f t="shared" si="2"/>
        <v>85054</v>
      </c>
      <c r="BA9" s="49">
        <f t="shared" si="2"/>
        <v>82789</v>
      </c>
      <c r="BB9" s="49">
        <f t="shared" si="2"/>
        <v>81079</v>
      </c>
      <c r="BC9" s="49">
        <f t="shared" si="2"/>
        <v>80269</v>
      </c>
      <c r="BD9" s="49">
        <f t="shared" si="2"/>
        <v>80269</v>
      </c>
      <c r="BE9" s="49">
        <f t="shared" si="2"/>
        <v>80089</v>
      </c>
      <c r="BF9" s="26"/>
    </row>
    <row r="10" spans="1:58">
      <c r="C10" s="32" t="s">
        <v>131</v>
      </c>
      <c r="D10" s="7" t="s">
        <v>160</v>
      </c>
      <c r="AE10">
        <f>2*120000</f>
        <v>240000</v>
      </c>
      <c r="AF10">
        <f t="shared" ref="AF10:BE10" si="3">AE10-SUM(,,AF4,AF2)/2</f>
        <v>238815</v>
      </c>
      <c r="AG10">
        <f t="shared" si="3"/>
        <v>237225</v>
      </c>
      <c r="AH10">
        <f t="shared" si="3"/>
        <v>235830</v>
      </c>
      <c r="AI10">
        <f t="shared" si="3"/>
        <v>235215</v>
      </c>
      <c r="AJ10">
        <f t="shared" si="3"/>
        <v>235215</v>
      </c>
      <c r="AK10">
        <f t="shared" si="3"/>
        <v>235215</v>
      </c>
      <c r="AL10">
        <f t="shared" si="3"/>
        <v>234585</v>
      </c>
      <c r="AM10">
        <f t="shared" si="3"/>
        <v>232725</v>
      </c>
      <c r="AN10">
        <f t="shared" si="3"/>
        <v>230940</v>
      </c>
      <c r="AO10">
        <f t="shared" si="3"/>
        <v>229350</v>
      </c>
      <c r="AP10">
        <f t="shared" si="3"/>
        <v>227400</v>
      </c>
      <c r="AQ10">
        <f t="shared" si="3"/>
        <v>225420</v>
      </c>
      <c r="AR10">
        <f t="shared" si="3"/>
        <v>223875</v>
      </c>
      <c r="AS10">
        <f t="shared" si="3"/>
        <v>222195</v>
      </c>
      <c r="AT10">
        <f t="shared" si="3"/>
        <v>220680</v>
      </c>
      <c r="AU10">
        <f t="shared" si="3"/>
        <v>218775</v>
      </c>
      <c r="AV10">
        <f t="shared" si="3"/>
        <v>217050</v>
      </c>
      <c r="AW10">
        <f t="shared" si="3"/>
        <v>215730</v>
      </c>
      <c r="AX10">
        <f t="shared" si="3"/>
        <v>214320</v>
      </c>
      <c r="AY10">
        <f t="shared" si="3"/>
        <v>212925</v>
      </c>
      <c r="AZ10">
        <f t="shared" si="3"/>
        <v>211125</v>
      </c>
      <c r="BA10">
        <f t="shared" si="3"/>
        <v>208860</v>
      </c>
      <c r="BB10">
        <f t="shared" si="3"/>
        <v>207150</v>
      </c>
      <c r="BC10">
        <f t="shared" si="3"/>
        <v>206340</v>
      </c>
      <c r="BD10">
        <f t="shared" si="3"/>
        <v>206340</v>
      </c>
      <c r="BE10">
        <f t="shared" si="3"/>
        <v>206160</v>
      </c>
      <c r="BF10" s="129"/>
    </row>
    <row r="11" spans="1:58">
      <c r="C11" s="130" t="s">
        <v>157</v>
      </c>
      <c r="D11" s="132" t="s">
        <v>161</v>
      </c>
      <c r="BF11" s="129"/>
    </row>
    <row r="12" spans="1:58">
      <c r="C12" s="33" t="s">
        <v>155</v>
      </c>
      <c r="D12" s="25">
        <f>'Tooling renewal follow up'!E20</f>
        <v>236119</v>
      </c>
      <c r="AM12">
        <f>D12-SUM(E2:AL2,E4:AL4)</f>
        <v>163099</v>
      </c>
      <c r="BE12">
        <f>AM12-SUM(AM2:BE2,AM4:BE4)</f>
        <v>106249</v>
      </c>
    </row>
    <row r="16" spans="1:58">
      <c r="C16" s="1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6"/>
  <sheetViews>
    <sheetView tabSelected="1" zoomScale="85" zoomScaleNormal="85" workbookViewId="0">
      <selection activeCell="AB24" sqref="AB24"/>
    </sheetView>
  </sheetViews>
  <sheetFormatPr defaultColWidth="11.42578125" defaultRowHeight="12.75"/>
  <cols>
    <col min="1" max="3" width="13.140625" customWidth="1"/>
    <col min="4" max="4" width="21.28515625" customWidth="1"/>
    <col min="5" max="5" width="11.5703125" customWidth="1"/>
    <col min="6" max="6" width="15.28515625" customWidth="1"/>
    <col min="7" max="8" width="4.85546875" bestFit="1" customWidth="1"/>
    <col min="9" max="9" width="6.7109375" customWidth="1"/>
    <col min="10" max="10" width="7.85546875" customWidth="1"/>
    <col min="11" max="11" width="5.28515625" customWidth="1"/>
    <col min="12" max="13" width="4.85546875" bestFit="1" customWidth="1"/>
    <col min="14" max="14" width="6" customWidth="1"/>
    <col min="15" max="19" width="7.140625" bestFit="1" customWidth="1"/>
    <col min="20" max="20" width="7" bestFit="1" customWidth="1"/>
    <col min="21" max="21" width="7.7109375" customWidth="1"/>
    <col min="22" max="22" width="7.28515625" customWidth="1"/>
    <col min="23" max="25" width="6.7109375" customWidth="1"/>
    <col min="26" max="26" width="7.28515625" customWidth="1"/>
    <col min="27" max="27" width="7.140625" customWidth="1"/>
    <col min="28" max="39" width="7.140625" bestFit="1" customWidth="1"/>
    <col min="40" max="40" width="10.42578125" bestFit="1" customWidth="1"/>
    <col min="41" max="41" width="6.28515625" bestFit="1" customWidth="1"/>
    <col min="42" max="42" width="4.85546875" bestFit="1" customWidth="1"/>
    <col min="43" max="44" width="10.42578125" bestFit="1" customWidth="1"/>
    <col min="45" max="45" width="7" bestFit="1" customWidth="1"/>
    <col min="46" max="46" width="5.140625" bestFit="1" customWidth="1"/>
    <col min="47" max="48" width="4.85546875" bestFit="1" customWidth="1"/>
    <col min="49" max="49" width="7" bestFit="1" customWidth="1"/>
    <col min="50" max="50" width="5.140625" bestFit="1" customWidth="1"/>
    <col min="51" max="52" width="4.85546875" bestFit="1" customWidth="1"/>
    <col min="53" max="56" width="7" bestFit="1" customWidth="1"/>
    <col min="57" max="57" width="4.85546875" bestFit="1" customWidth="1"/>
    <col min="58" max="58" width="8" customWidth="1"/>
    <col min="59" max="59" width="4.85546875" bestFit="1" customWidth="1"/>
    <col min="60" max="60" width="14.140625" bestFit="1" customWidth="1"/>
    <col min="62" max="62" width="20.7109375" customWidth="1"/>
    <col min="63" max="63" width="17.140625" customWidth="1"/>
    <col min="64" max="65" width="20.7109375" customWidth="1"/>
  </cols>
  <sheetData>
    <row r="1" spans="1:65" ht="13.5" thickBot="1">
      <c r="A1" s="8" t="s">
        <v>189</v>
      </c>
      <c r="B1" s="8" t="s">
        <v>9</v>
      </c>
      <c r="C1" s="234" t="s">
        <v>8</v>
      </c>
      <c r="D1" s="234" t="s">
        <v>1</v>
      </c>
      <c r="E1" s="234" t="s">
        <v>7</v>
      </c>
      <c r="F1" s="20" t="s">
        <v>111</v>
      </c>
      <c r="G1" s="20" t="s">
        <v>24</v>
      </c>
      <c r="H1" s="20" t="s">
        <v>25</v>
      </c>
      <c r="I1" s="20" t="s">
        <v>26</v>
      </c>
      <c r="J1" s="20" t="s">
        <v>27</v>
      </c>
      <c r="K1" s="20" t="s">
        <v>28</v>
      </c>
      <c r="L1" s="20" t="s">
        <v>29</v>
      </c>
      <c r="M1" s="20" t="s">
        <v>30</v>
      </c>
      <c r="N1" s="20" t="s">
        <v>31</v>
      </c>
      <c r="O1" s="20" t="s">
        <v>32</v>
      </c>
      <c r="P1" s="20" t="s">
        <v>33</v>
      </c>
      <c r="Q1" s="20" t="s">
        <v>34</v>
      </c>
      <c r="R1" s="20" t="s">
        <v>35</v>
      </c>
      <c r="S1" s="20" t="s">
        <v>36</v>
      </c>
      <c r="T1" s="20" t="s">
        <v>37</v>
      </c>
      <c r="U1" s="20" t="s">
        <v>38</v>
      </c>
      <c r="V1" s="20" t="s">
        <v>39</v>
      </c>
      <c r="W1" s="20" t="s">
        <v>40</v>
      </c>
      <c r="X1" s="20" t="s">
        <v>41</v>
      </c>
      <c r="Y1" s="20" t="s">
        <v>42</v>
      </c>
      <c r="Z1" s="20" t="s">
        <v>43</v>
      </c>
      <c r="AA1" s="20" t="s">
        <v>44</v>
      </c>
      <c r="AB1" s="20" t="s">
        <v>45</v>
      </c>
      <c r="AC1" s="20" t="s">
        <v>46</v>
      </c>
      <c r="AD1" s="20" t="s">
        <v>47</v>
      </c>
      <c r="AE1" s="20" t="s">
        <v>48</v>
      </c>
      <c r="AF1" s="20" t="s">
        <v>49</v>
      </c>
      <c r="AG1" s="20" t="s">
        <v>50</v>
      </c>
      <c r="AH1" s="20" t="s">
        <v>51</v>
      </c>
      <c r="AI1" s="20" t="s">
        <v>52</v>
      </c>
      <c r="AJ1" s="20" t="s">
        <v>53</v>
      </c>
      <c r="AK1" s="20" t="s">
        <v>54</v>
      </c>
      <c r="AL1" s="20" t="s">
        <v>55</v>
      </c>
      <c r="AM1" s="20" t="s">
        <v>56</v>
      </c>
      <c r="AN1" s="20" t="s">
        <v>57</v>
      </c>
      <c r="AO1" s="20" t="s">
        <v>58</v>
      </c>
      <c r="AP1" s="20" t="s">
        <v>59</v>
      </c>
      <c r="AQ1" s="20" t="s">
        <v>60</v>
      </c>
      <c r="AR1" s="20" t="s">
        <v>61</v>
      </c>
      <c r="AS1" s="20" t="s">
        <v>62</v>
      </c>
      <c r="AT1" s="20" t="s">
        <v>63</v>
      </c>
      <c r="AU1" s="20" t="s">
        <v>64</v>
      </c>
      <c r="AV1" s="20" t="s">
        <v>65</v>
      </c>
      <c r="AW1" s="20" t="s">
        <v>66</v>
      </c>
      <c r="AX1" s="20" t="s">
        <v>67</v>
      </c>
      <c r="AY1" s="20" t="s">
        <v>68</v>
      </c>
      <c r="AZ1" s="20" t="s">
        <v>69</v>
      </c>
      <c r="BA1" s="20" t="s">
        <v>70</v>
      </c>
      <c r="BB1" s="20" t="s">
        <v>71</v>
      </c>
      <c r="BC1" s="20" t="s">
        <v>72</v>
      </c>
      <c r="BD1" s="20" t="s">
        <v>73</v>
      </c>
      <c r="BE1" s="20" t="s">
        <v>74</v>
      </c>
      <c r="BF1" s="20" t="s">
        <v>75</v>
      </c>
      <c r="BG1" s="20" t="s">
        <v>76</v>
      </c>
      <c r="BH1" s="20" t="s">
        <v>2</v>
      </c>
      <c r="BI1" s="20" t="s">
        <v>187</v>
      </c>
      <c r="BK1" s="372" t="s">
        <v>225</v>
      </c>
      <c r="BL1" s="372" t="s">
        <v>226</v>
      </c>
      <c r="BM1" s="372" t="s">
        <v>301</v>
      </c>
    </row>
    <row r="2" spans="1:65" ht="38.25">
      <c r="A2" s="236" t="s">
        <v>193</v>
      </c>
      <c r="B2" s="236" t="s">
        <v>194</v>
      </c>
      <c r="C2" s="23" t="s">
        <v>11</v>
      </c>
      <c r="D2" s="10" t="s">
        <v>297</v>
      </c>
      <c r="E2" s="11" t="s">
        <v>3</v>
      </c>
      <c r="F2" s="238">
        <f>'Vol. comparison'!F10/SUM('Vol. comparison'!$F$10,'Vol. comparison'!$F$11)</f>
        <v>0.93619094008767656</v>
      </c>
      <c r="G2" s="244">
        <v>630</v>
      </c>
      <c r="H2" s="245">
        <v>1080</v>
      </c>
      <c r="I2" s="245">
        <v>1320</v>
      </c>
      <c r="J2" s="245">
        <v>1650</v>
      </c>
      <c r="K2" s="246">
        <v>1290</v>
      </c>
      <c r="L2" s="246">
        <v>1650</v>
      </c>
      <c r="M2" s="246">
        <v>1590</v>
      </c>
      <c r="N2" s="246">
        <v>1350</v>
      </c>
      <c r="O2" s="246">
        <v>2520</v>
      </c>
      <c r="P2" s="246">
        <v>1890</v>
      </c>
      <c r="Q2" s="246">
        <v>2040</v>
      </c>
      <c r="R2" s="246">
        <v>1920</v>
      </c>
      <c r="S2" s="246">
        <v>600</v>
      </c>
      <c r="T2" s="246">
        <v>1800</v>
      </c>
      <c r="U2" s="246">
        <v>1860</v>
      </c>
      <c r="V2" s="246">
        <v>1980</v>
      </c>
      <c r="W2" s="246">
        <v>990</v>
      </c>
      <c r="X2" s="246">
        <v>1710</v>
      </c>
      <c r="Y2" s="246">
        <v>1800</v>
      </c>
      <c r="Z2" s="246">
        <v>1620</v>
      </c>
      <c r="AA2" s="246">
        <v>1350</v>
      </c>
      <c r="AB2" s="246">
        <v>2340</v>
      </c>
      <c r="AC2" s="246">
        <v>1710</v>
      </c>
      <c r="AD2" s="246">
        <v>1380</v>
      </c>
      <c r="AE2" s="246">
        <v>2010</v>
      </c>
      <c r="AF2" s="246">
        <v>1620</v>
      </c>
      <c r="AG2" s="246">
        <v>1650</v>
      </c>
      <c r="AH2" s="246">
        <v>1740</v>
      </c>
      <c r="AI2" s="246">
        <v>1440</v>
      </c>
      <c r="AJ2" s="246">
        <v>540</v>
      </c>
      <c r="AK2" s="246">
        <v>0</v>
      </c>
      <c r="AL2" s="246">
        <v>0</v>
      </c>
      <c r="AM2" s="246">
        <v>1020</v>
      </c>
      <c r="AN2" s="246">
        <v>1140</v>
      </c>
      <c r="AO2" s="38">
        <f>$AO$9/5*$F$2</f>
        <v>1590.0266926449099</v>
      </c>
      <c r="AP2" s="38">
        <f>$AO$9/5*$F$2</f>
        <v>1590.0266926449099</v>
      </c>
      <c r="AQ2" s="38">
        <f>$AO$9/5*$F$2</f>
        <v>1590.0266926449099</v>
      </c>
      <c r="AR2" s="38">
        <f>$AO$9/5*$F$2</f>
        <v>1590.0266926449099</v>
      </c>
      <c r="AS2" s="38">
        <f>$AO$9/5*$F$2</f>
        <v>1590.0266926449099</v>
      </c>
      <c r="AT2" s="38">
        <f>$AT$9/4*$F$2</f>
        <v>2043.7048222113979</v>
      </c>
      <c r="AU2" s="38">
        <f>$AT$9/4*$F$2</f>
        <v>2043.7048222113979</v>
      </c>
      <c r="AV2" s="38">
        <f>$AT$9/4*$F$2</f>
        <v>2043.7048222113979</v>
      </c>
      <c r="AW2" s="38">
        <f>$AT$9/4*$F$2</f>
        <v>2043.7048222113979</v>
      </c>
      <c r="AX2" s="38">
        <f>$AX$9/4*$F$2</f>
        <v>2421.2238188017536</v>
      </c>
      <c r="AY2" s="38">
        <f>$AX$9/4*$F$2</f>
        <v>2421.2238188017536</v>
      </c>
      <c r="AZ2" s="38">
        <f>$AX$9/4*$F$2</f>
        <v>2421.2238188017536</v>
      </c>
      <c r="BA2" s="38">
        <f>$AX$9/4*$F$2</f>
        <v>2421.2238188017536</v>
      </c>
      <c r="BB2" s="38">
        <f>$BB$9/5*$F$2</f>
        <v>1289.5094008767658</v>
      </c>
      <c r="BC2" s="38">
        <f>$BB$9/5*$F$2</f>
        <v>1289.5094008767658</v>
      </c>
      <c r="BD2" s="38">
        <f>$BB$9/5*$F$2</f>
        <v>1289.5094008767658</v>
      </c>
      <c r="BE2" s="38">
        <f>$BB$9/5*$F$2</f>
        <v>1289.5094008767658</v>
      </c>
      <c r="BF2" s="38">
        <f>$BB$9/5*$F$2</f>
        <v>1289.5094008767658</v>
      </c>
      <c r="BG2" s="39"/>
      <c r="BH2" s="40">
        <f t="shared" ref="BH2:BH5" si="0">SUM(G2:BG2)</f>
        <v>81487.395031660955</v>
      </c>
      <c r="BI2" s="230">
        <f>$BH$9*$F$2</f>
        <v>84917.199220652707</v>
      </c>
      <c r="BJ2" s="280">
        <f ca="1">'Price follow up'!X30</f>
        <v>104.46</v>
      </c>
      <c r="BK2" s="279">
        <f ca="1">BJ2*BI2</f>
        <v>8870450.6305893809</v>
      </c>
      <c r="BL2" s="278">
        <f ca="1">BJ2*BH2</f>
        <v>8512173.2850073036</v>
      </c>
      <c r="BM2" s="277">
        <f ca="1">BL2</f>
        <v>8512173.2850073036</v>
      </c>
    </row>
    <row r="3" spans="1:65" ht="39" thickBot="1">
      <c r="A3" s="237" t="s">
        <v>195</v>
      </c>
      <c r="B3" s="237" t="s">
        <v>196</v>
      </c>
      <c r="C3" s="235" t="s">
        <v>11</v>
      </c>
      <c r="D3" s="12" t="s">
        <v>297</v>
      </c>
      <c r="E3" s="13" t="s">
        <v>4</v>
      </c>
      <c r="F3" s="239">
        <f>'Vol. comparison'!F11/SUM('Vol. comparison'!$F$10,'Vol. comparison'!$F$11)</f>
        <v>6.3809059912323426E-2</v>
      </c>
      <c r="G3" s="244">
        <v>180</v>
      </c>
      <c r="H3" s="245">
        <v>180</v>
      </c>
      <c r="I3" s="245">
        <v>210</v>
      </c>
      <c r="J3" s="245">
        <v>120</v>
      </c>
      <c r="K3" s="246">
        <v>150</v>
      </c>
      <c r="L3" s="246">
        <v>120</v>
      </c>
      <c r="M3" s="246">
        <v>150</v>
      </c>
      <c r="N3" s="246">
        <v>30</v>
      </c>
      <c r="O3" s="246">
        <v>210</v>
      </c>
      <c r="P3" s="246">
        <v>120</v>
      </c>
      <c r="Q3" s="246">
        <v>60</v>
      </c>
      <c r="R3" s="246">
        <v>60</v>
      </c>
      <c r="S3" s="246">
        <v>30</v>
      </c>
      <c r="T3" s="246">
        <v>30</v>
      </c>
      <c r="U3" s="246">
        <v>90</v>
      </c>
      <c r="V3" s="246">
        <v>30</v>
      </c>
      <c r="W3" s="246">
        <v>150</v>
      </c>
      <c r="X3" s="246">
        <v>30</v>
      </c>
      <c r="Y3" s="246">
        <v>60</v>
      </c>
      <c r="Z3" s="246">
        <v>30</v>
      </c>
      <c r="AA3" s="246">
        <v>60</v>
      </c>
      <c r="AB3" s="246">
        <v>150</v>
      </c>
      <c r="AC3" s="246">
        <v>0</v>
      </c>
      <c r="AD3" s="246">
        <v>0</v>
      </c>
      <c r="AE3" s="246">
        <v>60</v>
      </c>
      <c r="AF3" s="246">
        <v>90</v>
      </c>
      <c r="AG3" s="246">
        <v>120</v>
      </c>
      <c r="AH3" s="246">
        <v>60</v>
      </c>
      <c r="AI3" s="246">
        <v>30</v>
      </c>
      <c r="AJ3" s="246">
        <v>0</v>
      </c>
      <c r="AK3" s="246">
        <v>0</v>
      </c>
      <c r="AL3" s="246">
        <v>0</v>
      </c>
      <c r="AM3" s="246">
        <v>0</v>
      </c>
      <c r="AN3" s="246">
        <v>30</v>
      </c>
      <c r="AO3" s="38">
        <f>$AO$9/5*$F$3</f>
        <v>108.37330735509012</v>
      </c>
      <c r="AP3" s="38">
        <f>$AO$9/5*$F$3</f>
        <v>108.37330735509012</v>
      </c>
      <c r="AQ3" s="38">
        <f>$AO$9/5*$F$3</f>
        <v>108.37330735509012</v>
      </c>
      <c r="AR3" s="38">
        <f>$AO$9/5*$F$3</f>
        <v>108.37330735509012</v>
      </c>
      <c r="AS3" s="38">
        <f>$AO$9/5*$F$3</f>
        <v>108.37330735509012</v>
      </c>
      <c r="AT3" s="38">
        <f>$AT$9/4*$F$3</f>
        <v>139.29517778860205</v>
      </c>
      <c r="AU3" s="38">
        <f>$AT$9/4*$F$3</f>
        <v>139.29517778860205</v>
      </c>
      <c r="AV3" s="38">
        <f>$AT$9/4*$F$3</f>
        <v>139.29517778860205</v>
      </c>
      <c r="AW3" s="38">
        <f>$AT$9/4*$F$3</f>
        <v>139.29517778860205</v>
      </c>
      <c r="AX3" s="38">
        <f>$AX$9/4*$F$3</f>
        <v>165.02618119824646</v>
      </c>
      <c r="AY3" s="38">
        <f>$AX$9/4*$F$3</f>
        <v>165.02618119824646</v>
      </c>
      <c r="AZ3" s="38">
        <f>$AX$9/4*$F$3</f>
        <v>165.02618119824646</v>
      </c>
      <c r="BA3" s="38">
        <f>$AX$9/4*$F$3</f>
        <v>165.02618119824646</v>
      </c>
      <c r="BB3" s="38">
        <f>$BB$9/5*$F$3</f>
        <v>87.890599123234296</v>
      </c>
      <c r="BC3" s="38">
        <f>$BB$9/5*$F$3</f>
        <v>87.890599123234296</v>
      </c>
      <c r="BD3" s="38">
        <f>$BB$9/5*$F$3</f>
        <v>87.890599123234296</v>
      </c>
      <c r="BE3" s="38">
        <f>$BB$9/5*$F$3</f>
        <v>87.890599123234296</v>
      </c>
      <c r="BF3" s="38">
        <f>$BB$9/5*$F$3</f>
        <v>87.890599123234296</v>
      </c>
      <c r="BG3" s="39"/>
      <c r="BH3" s="40">
        <f t="shared" si="0"/>
        <v>4838.6049683390147</v>
      </c>
      <c r="BI3" s="230">
        <f>$BH$9*$F$3</f>
        <v>5787.8007793472962</v>
      </c>
      <c r="BJ3" s="280">
        <f ca="1">BJ2+5</f>
        <v>109.46</v>
      </c>
      <c r="BK3" s="279">
        <f t="shared" ref="BK3:BK5" ca="1" si="1">BJ3*BI3</f>
        <v>633532.67330735503</v>
      </c>
      <c r="BL3" s="278">
        <f t="shared" ref="BL3" ca="1" si="2">BJ3*BH3</f>
        <v>529633.69983438856</v>
      </c>
      <c r="BM3" s="277">
        <f ca="1">BL3</f>
        <v>529633.69983438856</v>
      </c>
    </row>
    <row r="4" spans="1:65" ht="38.25">
      <c r="A4" s="240" t="s">
        <v>199</v>
      </c>
      <c r="B4" s="240" t="s">
        <v>197</v>
      </c>
      <c r="C4" s="23" t="s">
        <v>12</v>
      </c>
      <c r="D4" s="10" t="s">
        <v>298</v>
      </c>
      <c r="E4" s="11" t="s">
        <v>3</v>
      </c>
      <c r="F4" s="238">
        <f>'Vol. comparison'!F12/SUM('Vol. comparison'!$F$12,'Vol. comparison'!$F$13)</f>
        <v>0.93730529595015577</v>
      </c>
      <c r="G4" s="244">
        <v>2160</v>
      </c>
      <c r="H4" s="245">
        <v>2160</v>
      </c>
      <c r="I4" s="245">
        <v>1620</v>
      </c>
      <c r="J4" s="245">
        <v>2160</v>
      </c>
      <c r="K4" s="245">
        <v>2160</v>
      </c>
      <c r="L4" s="246">
        <v>1620</v>
      </c>
      <c r="M4" s="246">
        <v>2160</v>
      </c>
      <c r="N4" s="246">
        <v>2160</v>
      </c>
      <c r="O4" s="246">
        <v>2130</v>
      </c>
      <c r="P4" s="246">
        <v>1650</v>
      </c>
      <c r="Q4" s="246">
        <v>1620</v>
      </c>
      <c r="R4" s="246">
        <v>1620</v>
      </c>
      <c r="S4" s="246">
        <v>1620</v>
      </c>
      <c r="T4" s="246">
        <v>2160</v>
      </c>
      <c r="U4" s="246">
        <v>2160</v>
      </c>
      <c r="V4" s="246">
        <v>2160</v>
      </c>
      <c r="W4" s="246">
        <v>1620</v>
      </c>
      <c r="X4" s="246">
        <v>1080</v>
      </c>
      <c r="Y4" s="246">
        <v>2160</v>
      </c>
      <c r="Z4" s="246">
        <v>1620</v>
      </c>
      <c r="AA4" s="246">
        <v>2160</v>
      </c>
      <c r="AB4" s="246">
        <v>2160</v>
      </c>
      <c r="AC4" s="246">
        <v>1620</v>
      </c>
      <c r="AD4" s="246">
        <v>2160</v>
      </c>
      <c r="AE4" s="246">
        <v>1620</v>
      </c>
      <c r="AF4" s="246">
        <v>1620</v>
      </c>
      <c r="AG4" s="246">
        <v>1080</v>
      </c>
      <c r="AH4" s="246">
        <v>1080</v>
      </c>
      <c r="AI4" s="246">
        <v>1620</v>
      </c>
      <c r="AJ4" s="246">
        <v>1080</v>
      </c>
      <c r="AK4" s="246">
        <v>0</v>
      </c>
      <c r="AL4" s="246">
        <v>0</v>
      </c>
      <c r="AM4" s="246">
        <v>0</v>
      </c>
      <c r="AN4" s="246">
        <v>1620</v>
      </c>
      <c r="AO4" s="38">
        <f>$AO$10/5*$F$4</f>
        <v>2080.8177570093458</v>
      </c>
      <c r="AP4" s="38">
        <f t="shared" ref="AP4:AS4" si="3">$AO$10/5*$F$4</f>
        <v>2080.8177570093458</v>
      </c>
      <c r="AQ4" s="38">
        <f t="shared" si="3"/>
        <v>2080.8177570093458</v>
      </c>
      <c r="AR4" s="38">
        <f t="shared" si="3"/>
        <v>2080.8177570093458</v>
      </c>
      <c r="AS4" s="38">
        <f t="shared" si="3"/>
        <v>2080.8177570093458</v>
      </c>
      <c r="AT4" s="38">
        <f>$AT$10/5*$F$4</f>
        <v>1901.2300623052961</v>
      </c>
      <c r="AU4" s="38">
        <f t="shared" ref="AU4:AW4" si="4">$AT$10/5*$F$4</f>
        <v>1901.2300623052961</v>
      </c>
      <c r="AV4" s="38">
        <f t="shared" si="4"/>
        <v>1901.2300623052961</v>
      </c>
      <c r="AW4" s="38">
        <f t="shared" si="4"/>
        <v>1901.2300623052961</v>
      </c>
      <c r="AX4" s="38">
        <f>$AX$10/5*$F$4</f>
        <v>1807.1246105919004</v>
      </c>
      <c r="AY4" s="38">
        <f t="shared" ref="AY4:AZ4" si="5">$AX$10/5*$F$4</f>
        <v>1807.1246105919004</v>
      </c>
      <c r="AZ4" s="38">
        <f t="shared" si="5"/>
        <v>1807.1246105919004</v>
      </c>
      <c r="BA4" s="38">
        <f>$AX$10/5*$F$4</f>
        <v>1807.1246105919004</v>
      </c>
      <c r="BB4" s="38">
        <f>$BB$10/5*$F$4</f>
        <v>1315.0393302180685</v>
      </c>
      <c r="BC4" s="38">
        <f t="shared" ref="BC4:BF4" si="6">$BB$10/5*$F$4</f>
        <v>1315.0393302180685</v>
      </c>
      <c r="BD4" s="38">
        <f t="shared" si="6"/>
        <v>1315.0393302180685</v>
      </c>
      <c r="BE4" s="38">
        <f t="shared" si="6"/>
        <v>1315.0393302180685</v>
      </c>
      <c r="BF4" s="38">
        <f t="shared" si="6"/>
        <v>1315.0393302180685</v>
      </c>
      <c r="BG4" s="35"/>
      <c r="BH4" s="40">
        <f t="shared" si="0"/>
        <v>87432.704127725898</v>
      </c>
      <c r="BI4" s="230">
        <f>$BH$10*F4</f>
        <v>104418.6218847352</v>
      </c>
      <c r="BJ4" s="280">
        <f ca="1">'Price follow up'!S30</f>
        <v>118.27999999999999</v>
      </c>
      <c r="BK4" s="279">
        <f t="shared" ca="1" si="1"/>
        <v>12350634.596526477</v>
      </c>
      <c r="BL4" s="278">
        <f ca="1">BJ4*(BH4)</f>
        <v>10341540.244227419</v>
      </c>
      <c r="BM4" s="277"/>
    </row>
    <row r="5" spans="1:65" ht="51.75" thickBot="1">
      <c r="A5" s="237" t="s">
        <v>211</v>
      </c>
      <c r="B5" s="237" t="s">
        <v>198</v>
      </c>
      <c r="C5" s="235" t="s">
        <v>12</v>
      </c>
      <c r="D5" s="12" t="s">
        <v>298</v>
      </c>
      <c r="E5" s="13" t="s">
        <v>4</v>
      </c>
      <c r="F5" s="239">
        <f>'Vol. comparison'!F13/SUM('Vol. comparison'!$F$12,'Vol. comparison'!$F$13)</f>
        <v>6.269470404984423E-2</v>
      </c>
      <c r="G5" s="244">
        <v>90</v>
      </c>
      <c r="H5" s="245">
        <v>180</v>
      </c>
      <c r="I5" s="245">
        <v>180</v>
      </c>
      <c r="J5" s="245">
        <v>270</v>
      </c>
      <c r="K5" s="246">
        <v>270</v>
      </c>
      <c r="L5" s="246">
        <v>240</v>
      </c>
      <c r="M5" s="246">
        <v>180</v>
      </c>
      <c r="N5" s="246">
        <v>180</v>
      </c>
      <c r="O5" s="246">
        <v>210</v>
      </c>
      <c r="P5" s="246">
        <v>210</v>
      </c>
      <c r="Q5" s="246">
        <v>180</v>
      </c>
      <c r="R5" s="246">
        <v>180</v>
      </c>
      <c r="S5" s="246">
        <v>90</v>
      </c>
      <c r="T5" s="246">
        <v>180</v>
      </c>
      <c r="U5" s="246">
        <v>180</v>
      </c>
      <c r="V5" s="246">
        <v>90</v>
      </c>
      <c r="W5" s="246">
        <v>90</v>
      </c>
      <c r="X5" s="246">
        <v>180</v>
      </c>
      <c r="Y5" s="246">
        <v>180</v>
      </c>
      <c r="Z5" s="246">
        <v>180</v>
      </c>
      <c r="AA5" s="246">
        <v>180</v>
      </c>
      <c r="AB5" s="246">
        <v>60</v>
      </c>
      <c r="AC5" s="246">
        <v>120</v>
      </c>
      <c r="AD5" s="246">
        <v>240</v>
      </c>
      <c r="AE5" s="246">
        <v>120</v>
      </c>
      <c r="AF5" s="246">
        <v>60</v>
      </c>
      <c r="AG5" s="246">
        <v>150</v>
      </c>
      <c r="AH5" s="246">
        <v>120</v>
      </c>
      <c r="AI5" s="246">
        <v>210</v>
      </c>
      <c r="AJ5" s="246">
        <v>150</v>
      </c>
      <c r="AK5" s="246">
        <v>0</v>
      </c>
      <c r="AL5" s="246">
        <v>0</v>
      </c>
      <c r="AM5" s="246">
        <v>0</v>
      </c>
      <c r="AN5" s="246">
        <v>180</v>
      </c>
      <c r="AO5" s="38">
        <f>$AO$10/5*$F$5</f>
        <v>139.1822429906542</v>
      </c>
      <c r="AP5" s="38">
        <f t="shared" ref="AP5:AS5" si="7">$AO$10/5*$F$5</f>
        <v>139.1822429906542</v>
      </c>
      <c r="AQ5" s="38">
        <f t="shared" si="7"/>
        <v>139.1822429906542</v>
      </c>
      <c r="AR5" s="38">
        <f t="shared" si="7"/>
        <v>139.1822429906542</v>
      </c>
      <c r="AS5" s="38">
        <f t="shared" si="7"/>
        <v>139.1822429906542</v>
      </c>
      <c r="AT5" s="38">
        <f>$AT$10/5*$F$5</f>
        <v>127.16993769470405</v>
      </c>
      <c r="AU5" s="38">
        <f t="shared" ref="AU5:AW5" si="8">$AT$10/5*$F$5</f>
        <v>127.16993769470405</v>
      </c>
      <c r="AV5" s="38">
        <f t="shared" si="8"/>
        <v>127.16993769470405</v>
      </c>
      <c r="AW5" s="38">
        <f t="shared" si="8"/>
        <v>127.16993769470405</v>
      </c>
      <c r="AX5" s="38">
        <f>$AX$10/5*$F$5</f>
        <v>120.87538940809968</v>
      </c>
      <c r="AY5" s="38">
        <f t="shared" ref="AY5:AZ5" si="9">$AX$10/5*$F$5</f>
        <v>120.87538940809968</v>
      </c>
      <c r="AZ5" s="38">
        <f t="shared" si="9"/>
        <v>120.87538940809968</v>
      </c>
      <c r="BA5" s="38">
        <f>$AX$10/5*$F$5</f>
        <v>120.87538940809968</v>
      </c>
      <c r="BB5" s="38">
        <f>$BB$10/5*$F$5</f>
        <v>87.960669781931458</v>
      </c>
      <c r="BC5" s="38">
        <f t="shared" ref="BC5:BF5" si="10">$BB$10/5*$F$5</f>
        <v>87.960669781931458</v>
      </c>
      <c r="BD5" s="38">
        <f t="shared" si="10"/>
        <v>87.960669781931458</v>
      </c>
      <c r="BE5" s="38">
        <f t="shared" si="10"/>
        <v>87.960669781931458</v>
      </c>
      <c r="BF5" s="38">
        <f t="shared" si="10"/>
        <v>87.960669781931458</v>
      </c>
      <c r="BG5" s="35"/>
      <c r="BH5" s="40">
        <f t="shared" si="0"/>
        <v>7257.8958722741481</v>
      </c>
      <c r="BI5" s="230">
        <f>$BH$10*F5</f>
        <v>6984.3781152647971</v>
      </c>
      <c r="BJ5" s="280">
        <f ca="1">BJ4+5</f>
        <v>123.27999999999999</v>
      </c>
      <c r="BK5" s="279">
        <f t="shared" ca="1" si="1"/>
        <v>861034.13404984411</v>
      </c>
      <c r="BL5" s="278">
        <f ca="1">BJ5*(BH5)</f>
        <v>894753.40313395683</v>
      </c>
      <c r="BM5" s="277"/>
    </row>
    <row r="6" spans="1:65" ht="13.5" thickBot="1">
      <c r="BH6" s="41">
        <f>SUM(BH2:BH5)</f>
        <v>181016.6</v>
      </c>
      <c r="BI6" s="41">
        <f>SUM(BI2:BI5)</f>
        <v>202107.99999999997</v>
      </c>
      <c r="BJ6" s="276" t="s">
        <v>95</v>
      </c>
      <c r="BK6" s="353">
        <f ca="1">SUM(BK2:BK5)</f>
        <v>22715652.034473058</v>
      </c>
      <c r="BL6" s="351">
        <f ca="1">SUM(BL2:BL5)</f>
        <v>20278100.632203069</v>
      </c>
      <c r="BM6" s="352">
        <f ca="1">SUM(BM2:BM5)</f>
        <v>9041806.9848416913</v>
      </c>
    </row>
    <row r="7" spans="1:65">
      <c r="BH7" s="354"/>
      <c r="BI7" s="354"/>
      <c r="BJ7" s="275"/>
      <c r="BK7" s="355"/>
      <c r="BL7" s="355"/>
      <c r="BM7" s="355"/>
    </row>
    <row r="8" spans="1:65" ht="25.5">
      <c r="F8" s="369" t="s">
        <v>224</v>
      </c>
      <c r="G8" s="604" t="s">
        <v>82</v>
      </c>
      <c r="H8" s="604"/>
      <c r="I8" s="604"/>
      <c r="J8" s="604"/>
      <c r="K8" s="604" t="s">
        <v>83</v>
      </c>
      <c r="L8" s="604"/>
      <c r="M8" s="604"/>
      <c r="N8" s="604"/>
      <c r="O8" s="604" t="s">
        <v>84</v>
      </c>
      <c r="P8" s="604"/>
      <c r="Q8" s="604"/>
      <c r="R8" s="604"/>
      <c r="S8" s="604"/>
      <c r="T8" s="604" t="s">
        <v>85</v>
      </c>
      <c r="U8" s="604"/>
      <c r="V8" s="604"/>
      <c r="W8" s="604"/>
      <c r="X8" s="604" t="s">
        <v>86</v>
      </c>
      <c r="Y8" s="604"/>
      <c r="Z8" s="604"/>
      <c r="AA8" s="604"/>
      <c r="AB8" s="604" t="s">
        <v>87</v>
      </c>
      <c r="AC8" s="604"/>
      <c r="AD8" s="604"/>
      <c r="AE8" s="604"/>
      <c r="AF8" s="604"/>
      <c r="AG8" s="604" t="s">
        <v>88</v>
      </c>
      <c r="AH8" s="604"/>
      <c r="AI8" s="604"/>
      <c r="AJ8" s="604"/>
      <c r="AK8" s="604" t="s">
        <v>89</v>
      </c>
      <c r="AL8" s="604"/>
      <c r="AM8" s="604"/>
      <c r="AN8" s="604"/>
      <c r="AO8" s="604" t="s">
        <v>90</v>
      </c>
      <c r="AP8" s="604"/>
      <c r="AQ8" s="604"/>
      <c r="AR8" s="604"/>
      <c r="AS8" s="604"/>
      <c r="AT8" s="604" t="s">
        <v>91</v>
      </c>
      <c r="AU8" s="604"/>
      <c r="AV8" s="604"/>
      <c r="AW8" s="604"/>
      <c r="AX8" s="604" t="s">
        <v>92</v>
      </c>
      <c r="AY8" s="604"/>
      <c r="AZ8" s="604"/>
      <c r="BA8" s="604"/>
      <c r="BB8" s="604" t="s">
        <v>93</v>
      </c>
      <c r="BC8" s="604"/>
      <c r="BD8" s="604"/>
      <c r="BE8" s="604"/>
      <c r="BF8" s="604"/>
      <c r="BH8" s="7" t="s">
        <v>2</v>
      </c>
      <c r="BI8" s="273" t="s">
        <v>111</v>
      </c>
      <c r="BJ8" s="275"/>
      <c r="BK8" s="355"/>
      <c r="BL8" s="355"/>
      <c r="BM8" s="355"/>
    </row>
    <row r="9" spans="1:65" ht="13.15" customHeight="1">
      <c r="F9" s="370" t="s">
        <v>297</v>
      </c>
      <c r="G9" s="605">
        <v>5517</v>
      </c>
      <c r="H9" s="605"/>
      <c r="I9" s="605"/>
      <c r="J9" s="605"/>
      <c r="K9" s="605">
        <v>6579</v>
      </c>
      <c r="L9" s="605"/>
      <c r="M9" s="605"/>
      <c r="N9" s="605"/>
      <c r="O9" s="605">
        <v>9605</v>
      </c>
      <c r="P9" s="605"/>
      <c r="Q9" s="605"/>
      <c r="R9" s="605"/>
      <c r="S9" s="605"/>
      <c r="T9" s="606">
        <v>6260</v>
      </c>
      <c r="U9" s="606"/>
      <c r="V9" s="606"/>
      <c r="W9" s="606"/>
      <c r="X9" s="606">
        <v>6469</v>
      </c>
      <c r="Y9" s="606"/>
      <c r="Z9" s="606"/>
      <c r="AA9" s="606"/>
      <c r="AB9" s="606">
        <v>9747</v>
      </c>
      <c r="AC9" s="606"/>
      <c r="AD9" s="606"/>
      <c r="AE9" s="606"/>
      <c r="AF9" s="606"/>
      <c r="AG9" s="606">
        <v>5702</v>
      </c>
      <c r="AH9" s="606"/>
      <c r="AI9" s="606"/>
      <c r="AJ9" s="606"/>
      <c r="AK9" s="606">
        <v>6370</v>
      </c>
      <c r="AL9" s="606"/>
      <c r="AM9" s="606"/>
      <c r="AN9" s="606"/>
      <c r="AO9" s="606">
        <v>8492</v>
      </c>
      <c r="AP9" s="606"/>
      <c r="AQ9" s="606"/>
      <c r="AR9" s="606"/>
      <c r="AS9" s="606"/>
      <c r="AT9" s="606">
        <v>8732</v>
      </c>
      <c r="AU9" s="606"/>
      <c r="AV9" s="606"/>
      <c r="AW9" s="606"/>
      <c r="AX9" s="606">
        <v>10345</v>
      </c>
      <c r="AY9" s="606"/>
      <c r="AZ9" s="606"/>
      <c r="BA9" s="606"/>
      <c r="BB9" s="606">
        <v>6887</v>
      </c>
      <c r="BC9" s="606"/>
      <c r="BD9" s="606"/>
      <c r="BE9" s="606"/>
      <c r="BF9" s="606"/>
      <c r="BH9" s="40">
        <f>SUM(G9:BG9)</f>
        <v>90705</v>
      </c>
      <c r="BI9" s="272">
        <f>BH9/$BH$11</f>
        <v>0.4487947038217191</v>
      </c>
      <c r="BJ9" s="360" t="s">
        <v>302</v>
      </c>
    </row>
    <row r="10" spans="1:65">
      <c r="D10" s="28"/>
      <c r="F10" s="519" t="s">
        <v>298</v>
      </c>
      <c r="G10" s="607">
        <v>8560</v>
      </c>
      <c r="H10" s="607"/>
      <c r="I10" s="607"/>
      <c r="J10" s="607"/>
      <c r="K10" s="607">
        <v>10142</v>
      </c>
      <c r="L10" s="607"/>
      <c r="M10" s="607"/>
      <c r="N10" s="607"/>
      <c r="O10" s="607">
        <v>10126</v>
      </c>
      <c r="P10" s="607"/>
      <c r="Q10" s="607"/>
      <c r="R10" s="607"/>
      <c r="S10" s="607"/>
      <c r="T10" s="607">
        <v>10582</v>
      </c>
      <c r="U10" s="607"/>
      <c r="V10" s="607"/>
      <c r="W10" s="607"/>
      <c r="X10" s="607">
        <v>9588</v>
      </c>
      <c r="Y10" s="607"/>
      <c r="Z10" s="607"/>
      <c r="AA10" s="607"/>
      <c r="AB10" s="607">
        <v>11096</v>
      </c>
      <c r="AC10" s="607"/>
      <c r="AD10" s="607"/>
      <c r="AE10" s="607"/>
      <c r="AF10" s="607"/>
      <c r="AG10" s="607">
        <v>10096</v>
      </c>
      <c r="AH10" s="607"/>
      <c r="AI10" s="607"/>
      <c r="AJ10" s="607"/>
      <c r="AK10" s="607">
        <v>3316</v>
      </c>
      <c r="AL10" s="607"/>
      <c r="AM10" s="607"/>
      <c r="AN10" s="607"/>
      <c r="AO10" s="607">
        <v>11100</v>
      </c>
      <c r="AP10" s="607"/>
      <c r="AQ10" s="607"/>
      <c r="AR10" s="607"/>
      <c r="AS10" s="607"/>
      <c r="AT10" s="607">
        <v>10142</v>
      </c>
      <c r="AU10" s="607"/>
      <c r="AV10" s="607"/>
      <c r="AW10" s="607"/>
      <c r="AX10" s="607">
        <v>9640</v>
      </c>
      <c r="AY10" s="607"/>
      <c r="AZ10" s="607"/>
      <c r="BA10" s="607"/>
      <c r="BB10" s="607">
        <v>7015</v>
      </c>
      <c r="BC10" s="607"/>
      <c r="BD10" s="607"/>
      <c r="BE10" s="607"/>
      <c r="BF10" s="607"/>
      <c r="BH10" s="40">
        <f>SUM(G10:BG10)</f>
        <v>111403</v>
      </c>
      <c r="BI10" s="272">
        <f>BH10/$BH$11</f>
        <v>0.55120529617828096</v>
      </c>
      <c r="BJ10" s="274">
        <v>1</v>
      </c>
    </row>
    <row r="11" spans="1:65">
      <c r="D11" s="28"/>
      <c r="F11" s="34" t="s">
        <v>95</v>
      </c>
      <c r="G11" s="611">
        <f>SUM(G9:J10)</f>
        <v>14077</v>
      </c>
      <c r="H11" s="611"/>
      <c r="I11" s="611"/>
      <c r="J11" s="611"/>
      <c r="K11" s="611">
        <f>SUM(K9:N10)</f>
        <v>16721</v>
      </c>
      <c r="L11" s="611"/>
      <c r="M11" s="611"/>
      <c r="N11" s="611"/>
      <c r="O11" s="611">
        <f>SUM(O9:R10)</f>
        <v>19731</v>
      </c>
      <c r="P11" s="611"/>
      <c r="Q11" s="611"/>
      <c r="R11" s="611"/>
      <c r="S11" s="611">
        <f>SUM(S9:V10)</f>
        <v>16842</v>
      </c>
      <c r="T11" s="611">
        <f>SUM(T9:W10)</f>
        <v>16842</v>
      </c>
      <c r="U11" s="611"/>
      <c r="V11" s="611"/>
      <c r="W11" s="611"/>
      <c r="X11" s="611">
        <f>SUM(X9:AA10)</f>
        <v>16057</v>
      </c>
      <c r="Y11" s="611"/>
      <c r="Z11" s="611"/>
      <c r="AA11" s="611"/>
      <c r="AB11" s="611">
        <f>SUM(AB9:AF10)</f>
        <v>20843</v>
      </c>
      <c r="AC11" s="611"/>
      <c r="AD11" s="611"/>
      <c r="AE11" s="611">
        <f>SUM(AE9:AH10)</f>
        <v>15798</v>
      </c>
      <c r="AF11" s="611"/>
      <c r="AG11" s="611">
        <f>SUM(AG9:AJ10)</f>
        <v>15798</v>
      </c>
      <c r="AH11" s="611"/>
      <c r="AI11" s="611">
        <f>SUM(AI9:AL10)</f>
        <v>9686</v>
      </c>
      <c r="AJ11" s="611"/>
      <c r="AK11" s="611">
        <f>SUM(AK9:AN10)</f>
        <v>9686</v>
      </c>
      <c r="AL11" s="611"/>
      <c r="AM11" s="611">
        <f>SUM(AM9:AP10)</f>
        <v>19592</v>
      </c>
      <c r="AN11" s="611"/>
      <c r="AO11" s="611">
        <f>SUM(AO9:AS10)</f>
        <v>19592</v>
      </c>
      <c r="AP11" s="611"/>
      <c r="AQ11" s="611">
        <f>SUM(AQ9:AT10)</f>
        <v>18874</v>
      </c>
      <c r="AR11" s="611"/>
      <c r="AS11" s="611"/>
      <c r="AT11" s="611">
        <f>SUM(AT9:AW10)</f>
        <v>18874</v>
      </c>
      <c r="AU11" s="611">
        <f>SUM(AU9:AX10)</f>
        <v>19985</v>
      </c>
      <c r="AV11" s="611"/>
      <c r="AW11" s="611"/>
      <c r="AX11" s="611">
        <f>SUM(AX9:BA10)</f>
        <v>19985</v>
      </c>
      <c r="AY11" s="611">
        <f>SUM(AY9:BB10)</f>
        <v>13902</v>
      </c>
      <c r="AZ11" s="611"/>
      <c r="BA11" s="611"/>
      <c r="BB11" s="611">
        <f>SUM(BB9:BF10)</f>
        <v>13902</v>
      </c>
      <c r="BC11" s="611">
        <f>SUM(BC9:BF10)</f>
        <v>0</v>
      </c>
      <c r="BD11" s="611"/>
      <c r="BE11" s="611"/>
      <c r="BF11" s="611"/>
      <c r="BH11" s="41">
        <f>SUM(BH9:BH10)</f>
        <v>202108</v>
      </c>
      <c r="BI11" s="268"/>
    </row>
    <row r="12" spans="1:65" ht="15">
      <c r="D12" s="30"/>
      <c r="F12" s="30"/>
      <c r="G12" s="27"/>
      <c r="H12" s="27"/>
      <c r="I12" s="27"/>
      <c r="J12" s="27"/>
      <c r="K12" s="27"/>
      <c r="L12" s="27"/>
      <c r="M12" s="27"/>
      <c r="N12" s="27"/>
      <c r="O12" s="27"/>
      <c r="P12" s="27"/>
      <c r="Q12" s="27"/>
      <c r="R12" s="27"/>
      <c r="S12" s="29"/>
    </row>
    <row r="13" spans="1:65">
      <c r="D13" s="30"/>
      <c r="F13" s="256" t="s">
        <v>94</v>
      </c>
      <c r="G13" s="604" t="s">
        <v>82</v>
      </c>
      <c r="H13" s="610"/>
      <c r="I13" s="610"/>
      <c r="J13" s="610"/>
      <c r="K13" s="604" t="s">
        <v>83</v>
      </c>
      <c r="L13" s="610"/>
      <c r="M13" s="610"/>
      <c r="N13" s="610"/>
      <c r="O13" s="604" t="s">
        <v>84</v>
      </c>
      <c r="P13" s="610"/>
      <c r="Q13" s="610"/>
      <c r="R13" s="610"/>
      <c r="S13" s="610"/>
      <c r="T13" s="604" t="s">
        <v>85</v>
      </c>
      <c r="U13" s="610"/>
      <c r="V13" s="610"/>
      <c r="W13" s="610"/>
      <c r="X13" s="604" t="s">
        <v>86</v>
      </c>
      <c r="Y13" s="610"/>
      <c r="Z13" s="610"/>
      <c r="AA13" s="610"/>
      <c r="AB13" s="604" t="s">
        <v>87</v>
      </c>
      <c r="AC13" s="610"/>
      <c r="AD13" s="610"/>
      <c r="AE13" s="610"/>
      <c r="AF13" s="610"/>
      <c r="AG13" s="604" t="s">
        <v>88</v>
      </c>
      <c r="AH13" s="610"/>
      <c r="AI13" s="610"/>
      <c r="AJ13" s="610"/>
      <c r="AK13" s="604" t="s">
        <v>89</v>
      </c>
      <c r="AL13" s="610"/>
      <c r="AM13" s="610"/>
      <c r="AN13" s="610"/>
      <c r="AO13" s="604" t="s">
        <v>90</v>
      </c>
      <c r="AP13" s="610"/>
      <c r="AQ13" s="610"/>
      <c r="AR13" s="610"/>
      <c r="AS13" s="610"/>
      <c r="AT13" s="604" t="s">
        <v>91</v>
      </c>
      <c r="AU13" s="610"/>
      <c r="AV13" s="610"/>
      <c r="AW13" s="610"/>
      <c r="AX13" s="604" t="s">
        <v>92</v>
      </c>
      <c r="AY13" s="610"/>
      <c r="AZ13" s="610"/>
      <c r="BA13" s="610"/>
      <c r="BB13" s="604" t="s">
        <v>93</v>
      </c>
      <c r="BC13" s="610"/>
      <c r="BD13" s="610"/>
      <c r="BE13" s="610"/>
      <c r="BF13" s="610"/>
    </row>
    <row r="14" spans="1:65">
      <c r="D14" s="31"/>
      <c r="F14" s="370" t="s">
        <v>297</v>
      </c>
      <c r="G14" s="608">
        <v>34</v>
      </c>
      <c r="H14" s="608"/>
      <c r="I14" s="608"/>
      <c r="J14" s="608"/>
      <c r="K14" s="609">
        <f>SUM(K2:N3)</f>
        <v>6330</v>
      </c>
      <c r="L14" s="608"/>
      <c r="M14" s="608"/>
      <c r="N14" s="608"/>
      <c r="O14" s="609">
        <f>SUM(O2:S3)</f>
        <v>9450</v>
      </c>
      <c r="P14" s="608"/>
      <c r="Q14" s="608"/>
      <c r="R14" s="608"/>
      <c r="S14" s="608"/>
      <c r="T14" s="609">
        <f>SUM(T2:W3)</f>
        <v>6930</v>
      </c>
      <c r="U14" s="608"/>
      <c r="V14" s="608"/>
      <c r="W14" s="608"/>
      <c r="X14" s="609">
        <f>SUM(X2:AA3)</f>
        <v>6660</v>
      </c>
      <c r="Y14" s="608"/>
      <c r="Z14" s="608"/>
      <c r="AA14" s="608"/>
      <c r="AB14" s="614">
        <f>SUM(AB2:AF3)</f>
        <v>9360</v>
      </c>
      <c r="AC14" s="606"/>
      <c r="AD14" s="606"/>
      <c r="AE14" s="606"/>
      <c r="AF14" s="606"/>
      <c r="AG14" s="609">
        <f>SUM(AG2:AJ3)</f>
        <v>5580</v>
      </c>
      <c r="AH14" s="608"/>
      <c r="AI14" s="608"/>
      <c r="AJ14" s="608"/>
      <c r="AK14" s="609">
        <f>SUM(AK2:AN3)</f>
        <v>2190</v>
      </c>
      <c r="AL14" s="608"/>
      <c r="AM14" s="608"/>
      <c r="AN14" s="608"/>
      <c r="AO14" s="606"/>
      <c r="AP14" s="606"/>
      <c r="AQ14" s="606"/>
      <c r="AR14" s="606"/>
      <c r="AS14" s="606"/>
      <c r="AT14" s="606"/>
      <c r="AU14" s="606"/>
      <c r="AV14" s="606"/>
      <c r="AW14" s="606"/>
      <c r="AX14" s="606"/>
      <c r="AY14" s="606"/>
      <c r="AZ14" s="606"/>
      <c r="BA14" s="606"/>
      <c r="BB14" s="606"/>
      <c r="BC14" s="606"/>
      <c r="BD14" s="606"/>
      <c r="BE14" s="606"/>
      <c r="BF14" s="606"/>
      <c r="BH14" s="40">
        <f>SUM(G14:BG14)</f>
        <v>46534</v>
      </c>
    </row>
    <row r="15" spans="1:65" ht="15">
      <c r="F15" s="519" t="s">
        <v>298</v>
      </c>
      <c r="G15" s="608">
        <f>SUM(G4:J5)</f>
        <v>8820</v>
      </c>
      <c r="H15" s="608"/>
      <c r="I15" s="608"/>
      <c r="J15" s="608"/>
      <c r="K15" s="609">
        <f>SUM(K4:N5)</f>
        <v>8970</v>
      </c>
      <c r="L15" s="608"/>
      <c r="M15" s="608"/>
      <c r="N15" s="608"/>
      <c r="O15" s="616">
        <f>SUM(O4:S5)</f>
        <v>9510</v>
      </c>
      <c r="P15" s="617"/>
      <c r="Q15" s="617"/>
      <c r="R15" s="617"/>
      <c r="S15" s="618"/>
      <c r="T15" s="609">
        <f>SUM(T4:W5)</f>
        <v>8640</v>
      </c>
      <c r="U15" s="608"/>
      <c r="V15" s="608"/>
      <c r="W15" s="608"/>
      <c r="X15" s="609">
        <f>SUM(X4:AA5)</f>
        <v>7740</v>
      </c>
      <c r="Y15" s="608"/>
      <c r="Z15" s="608"/>
      <c r="AA15" s="608"/>
      <c r="AB15" s="612">
        <f>SUM(AB4:AF5)</f>
        <v>9780</v>
      </c>
      <c r="AC15" s="613"/>
      <c r="AD15" s="613"/>
      <c r="AE15" s="613"/>
      <c r="AF15" s="613"/>
      <c r="AG15" s="609">
        <f>SUM(AG4:AJ5)</f>
        <v>5490</v>
      </c>
      <c r="AH15" s="608"/>
      <c r="AI15" s="608"/>
      <c r="AJ15" s="608"/>
      <c r="AK15" s="609">
        <f>SUM(AK4:AN5)</f>
        <v>1800</v>
      </c>
      <c r="AL15" s="608"/>
      <c r="AM15" s="608"/>
      <c r="AN15" s="608"/>
      <c r="AO15" s="613"/>
      <c r="AP15" s="613"/>
      <c r="AQ15" s="613"/>
      <c r="AR15" s="613"/>
      <c r="AS15" s="613"/>
      <c r="AT15" s="613"/>
      <c r="AU15" s="613"/>
      <c r="AV15" s="613"/>
      <c r="AW15" s="613"/>
      <c r="AX15" s="613"/>
      <c r="AY15" s="613"/>
      <c r="AZ15" s="613"/>
      <c r="BA15" s="613"/>
      <c r="BB15" s="613"/>
      <c r="BC15" s="613"/>
      <c r="BD15" s="613"/>
      <c r="BE15" s="613"/>
      <c r="BF15" s="613"/>
      <c r="BH15" s="40">
        <f>SUM(G15:BG15)</f>
        <v>60750</v>
      </c>
    </row>
    <row r="16" spans="1:65">
      <c r="F16" s="255" t="s">
        <v>95</v>
      </c>
      <c r="G16" s="611">
        <f>SUM(G14:J15)</f>
        <v>8854</v>
      </c>
      <c r="H16" s="611"/>
      <c r="I16" s="611"/>
      <c r="J16" s="611"/>
      <c r="K16" s="615">
        <f>SUM(K14:N15)</f>
        <v>15300</v>
      </c>
      <c r="L16" s="615"/>
      <c r="M16" s="615"/>
      <c r="N16" s="615"/>
      <c r="O16" s="611">
        <f>SUM(O14:R15)</f>
        <v>18960</v>
      </c>
      <c r="P16" s="611"/>
      <c r="Q16" s="611"/>
      <c r="R16" s="611"/>
      <c r="S16" s="611">
        <f>SUM(S14:V15)</f>
        <v>15570</v>
      </c>
      <c r="T16" s="615">
        <f>SUM(T14:W15)</f>
        <v>15570</v>
      </c>
      <c r="U16" s="615"/>
      <c r="V16" s="615"/>
      <c r="W16" s="615"/>
      <c r="X16" s="611">
        <f>SUM(X14:AA15)</f>
        <v>14400</v>
      </c>
      <c r="Y16" s="611"/>
      <c r="Z16" s="611"/>
      <c r="AA16" s="611"/>
      <c r="AB16" s="615">
        <f>SUM(AB14:AF15)</f>
        <v>19140</v>
      </c>
      <c r="AC16" s="611"/>
      <c r="AD16" s="611"/>
      <c r="AE16" s="611">
        <f>SUM(AE14:AH15)</f>
        <v>11070</v>
      </c>
      <c r="AF16" s="611"/>
      <c r="AG16" s="611">
        <f>SUM(AG14:AJ15)</f>
        <v>11070</v>
      </c>
      <c r="AH16" s="611"/>
      <c r="AI16" s="611">
        <f>SUM(AI14:AL15)</f>
        <v>3990</v>
      </c>
      <c r="AJ16" s="611"/>
      <c r="AK16" s="615">
        <f>SUM(AK14:AN15)</f>
        <v>3990</v>
      </c>
      <c r="AL16" s="611"/>
      <c r="AM16" s="611">
        <f>SUM(AM14:AP15)</f>
        <v>0</v>
      </c>
      <c r="AN16" s="611"/>
      <c r="AO16" s="611">
        <f>SUM(AO14:AS15)</f>
        <v>0</v>
      </c>
      <c r="AP16" s="611"/>
      <c r="AQ16" s="611">
        <f>SUM(AQ14:AT15)</f>
        <v>0</v>
      </c>
      <c r="AR16" s="611"/>
      <c r="AS16" s="611"/>
      <c r="AT16" s="611">
        <f>SUM(AT14:AW15)</f>
        <v>0</v>
      </c>
      <c r="AU16" s="611">
        <f>SUM(AU14:AX15)</f>
        <v>0</v>
      </c>
      <c r="AV16" s="611"/>
      <c r="AW16" s="611"/>
      <c r="AX16" s="611">
        <f>SUM(AX14:BA15)</f>
        <v>0</v>
      </c>
      <c r="AY16" s="611">
        <f>SUM(AY14:BB15)</f>
        <v>0</v>
      </c>
      <c r="AZ16" s="611"/>
      <c r="BA16" s="611"/>
      <c r="BB16" s="611">
        <f>SUM(BB14:BF15)</f>
        <v>0</v>
      </c>
      <c r="BC16" s="611">
        <f>SUM(BC14:BF15)</f>
        <v>0</v>
      </c>
      <c r="BD16" s="611"/>
      <c r="BE16" s="611"/>
      <c r="BF16" s="611"/>
      <c r="BH16" s="41">
        <f>SUM(BH14:BH15)</f>
        <v>107284</v>
      </c>
    </row>
    <row r="17" spans="2:60">
      <c r="F17" s="254" t="s">
        <v>200</v>
      </c>
      <c r="G17" s="247"/>
      <c r="H17" s="247"/>
      <c r="I17" s="247"/>
      <c r="J17" s="247">
        <f>G16-G11</f>
        <v>-5223</v>
      </c>
      <c r="K17" s="248"/>
      <c r="L17" s="248"/>
      <c r="M17" s="248"/>
      <c r="N17" s="247">
        <f>K16-K11</f>
        <v>-1421</v>
      </c>
      <c r="O17" s="247"/>
      <c r="P17" s="247"/>
      <c r="Q17" s="247"/>
      <c r="R17" s="247"/>
      <c r="S17" s="247">
        <f>O16-O11</f>
        <v>-771</v>
      </c>
      <c r="T17" s="248"/>
      <c r="U17" s="248"/>
      <c r="V17" s="248"/>
      <c r="W17" s="248">
        <f>T16-T11</f>
        <v>-1272</v>
      </c>
      <c r="X17" s="247"/>
      <c r="Y17" s="247"/>
      <c r="Z17" s="247"/>
      <c r="AA17" s="248">
        <f>X16-X11</f>
        <v>-1657</v>
      </c>
      <c r="AB17" s="247"/>
      <c r="AC17" s="247"/>
      <c r="AD17" s="247"/>
      <c r="AE17" s="247"/>
      <c r="AF17" s="248">
        <f>AB16-AB11</f>
        <v>-1703</v>
      </c>
      <c r="AG17" s="247"/>
      <c r="AH17" s="247"/>
      <c r="AI17" s="247"/>
      <c r="AJ17" s="248">
        <f>AG16-AG11</f>
        <v>-4728</v>
      </c>
      <c r="AK17" s="247"/>
      <c r="AL17" s="247"/>
      <c r="AM17" s="247"/>
      <c r="AN17" s="248">
        <f>AK16-AK11</f>
        <v>-5696</v>
      </c>
      <c r="AO17" s="247"/>
      <c r="AP17" s="247"/>
      <c r="AQ17" s="247"/>
      <c r="AR17" s="247"/>
      <c r="AS17" s="247"/>
      <c r="AT17" s="247"/>
      <c r="AU17" s="247"/>
      <c r="AV17" s="247"/>
      <c r="AW17" s="247"/>
      <c r="AX17" s="247"/>
      <c r="AY17" s="247"/>
      <c r="AZ17" s="247"/>
      <c r="BA17" s="247"/>
      <c r="BB17" s="247"/>
      <c r="BC17" s="247"/>
      <c r="BD17" s="247"/>
      <c r="BE17" s="247"/>
      <c r="BF17" s="247"/>
      <c r="BH17" s="266">
        <f>SUM(G17:BF17)</f>
        <v>-22471</v>
      </c>
    </row>
    <row r="19" spans="2:60">
      <c r="E19" s="32" t="s">
        <v>130</v>
      </c>
      <c r="F19" s="32" t="s">
        <v>132</v>
      </c>
    </row>
    <row r="20" spans="2:60">
      <c r="E20" s="32" t="s">
        <v>156</v>
      </c>
      <c r="F20" s="25">
        <f>'2015'!BE9</f>
        <v>80089</v>
      </c>
      <c r="J20">
        <f>F20-SUM(G2:J2,G4:J4)/2</f>
        <v>73699</v>
      </c>
      <c r="N20">
        <f>J20-SUM(K2:N2,K4:N4)/2</f>
        <v>66709</v>
      </c>
    </row>
    <row r="21" spans="2:60">
      <c r="E21" s="32" t="s">
        <v>131</v>
      </c>
      <c r="F21" s="233"/>
      <c r="N21">
        <f>2*120000-N20</f>
        <v>173291</v>
      </c>
      <c r="S21" s="122">
        <f>N21-SUM(O2:S2,,O4:S4)/2</f>
        <v>164486</v>
      </c>
      <c r="W21" s="122">
        <f>S21-SUM(T2:W2,,T4:W4)/2</f>
        <v>157121</v>
      </c>
      <c r="AA21" s="122">
        <f>W21-SUM(X2:AA2,,X4:AA4)/2</f>
        <v>150371</v>
      </c>
      <c r="AF21" s="122">
        <f>AA21-SUM(AB2:AF2,,AB4:AF4,)/2</f>
        <v>141251</v>
      </c>
      <c r="AJ21" s="122">
        <f>AF21-SUM(AG2:AJ2,,AG4:AJ4,)/2</f>
        <v>136136</v>
      </c>
      <c r="AN21" s="122">
        <f>AJ21-SUM(AK2:AN2,,AK4:AN4,)/2</f>
        <v>134246</v>
      </c>
      <c r="AS21" s="122">
        <f>AN21-SUM(AO2:AS2,,AO4:AS4,)/2</f>
        <v>125068.88887586436</v>
      </c>
      <c r="AW21" s="122">
        <f>AS21-SUM(AT2:AW2,,AT4:AW4,)/2</f>
        <v>117179.01910683097</v>
      </c>
      <c r="BA21" s="122">
        <f>AW21-SUM(AX2:BA2,,AX4:BA4,)/2</f>
        <v>108722.32224804365</v>
      </c>
      <c r="BF21" s="122">
        <f>BA21-SUM(BB2:BF2,,BB4:BF4,)/2</f>
        <v>102210.95042030656</v>
      </c>
    </row>
    <row r="22" spans="2:60">
      <c r="E22" s="32" t="s">
        <v>157</v>
      </c>
      <c r="F22" s="233">
        <f>'2015'!BE10</f>
        <v>206160</v>
      </c>
      <c r="J22">
        <f>F22-SUM(G2:J2,,G4:J4)/2</f>
        <v>199770</v>
      </c>
      <c r="N22">
        <f>J22-SUM(K2:N2,,K4:N4)/2</f>
        <v>192780</v>
      </c>
      <c r="S22" s="80">
        <f>N22-SUM(O2:S2,,O4:S4)/2</f>
        <v>183975</v>
      </c>
      <c r="W22" s="80">
        <f>S22-SUM(T2:W2,,T4:W4)/2</f>
        <v>176610</v>
      </c>
      <c r="AA22">
        <f>W22-SUM(X2:AA2,,X4:AA4)/2</f>
        <v>169860</v>
      </c>
      <c r="AF22" s="122">
        <f>AA22-SUM(AB2:AF2,,AB4:AF4,)/2</f>
        <v>160740</v>
      </c>
      <c r="AJ22">
        <f>AF22-SUM(AG2:AJ2,,AG4:AJ4,)/2</f>
        <v>155625</v>
      </c>
      <c r="AN22">
        <f>AJ22-SUM(AK2:AN2,,AK4:AN4,)/2</f>
        <v>153735</v>
      </c>
      <c r="AS22">
        <f>AN22-SUM(AO2:AS2,,AO4:AS4,)/2</f>
        <v>144557.88887586436</v>
      </c>
      <c r="AW22">
        <f>AS22-SUM(AT2:AW2,,AT4:AW4,)/2</f>
        <v>136668.01910683097</v>
      </c>
      <c r="BA22">
        <f>AW22-SUM(AX2:BA2,,AX4:BA4,)/2</f>
        <v>128211.32224804365</v>
      </c>
      <c r="BF22" s="122">
        <f>BA22-SUM(BB2:BF2,,BB4:BF4,)/2</f>
        <v>121699.95042030656</v>
      </c>
    </row>
    <row r="23" spans="2:60">
      <c r="E23" s="33" t="s">
        <v>158</v>
      </c>
      <c r="F23" s="25">
        <f>'2015'!BE12</f>
        <v>106249</v>
      </c>
      <c r="J23">
        <f>F23-SUM(G2:J2,G4:J4)</f>
        <v>93469</v>
      </c>
      <c r="N23" s="122">
        <f>J23-SUM(K2:N2,K4:N4)</f>
        <v>79489</v>
      </c>
      <c r="S23" s="123">
        <f>N23-SUM(O2:S2,O4:S4)</f>
        <v>61879</v>
      </c>
      <c r="W23" s="123">
        <f>S23-SUM(T2:W2,T4:W4)</f>
        <v>47149</v>
      </c>
      <c r="AA23" s="123">
        <f>W23-SUM(X2:AA2,X4:AA4)</f>
        <v>33649</v>
      </c>
      <c r="AF23" s="123">
        <f>AA23-SUM(AB2:AF2,AB4:AF4)</f>
        <v>15409</v>
      </c>
      <c r="AJ23" s="123">
        <f>AF23-SUM(AF2:AJ2,AF4:AJ4)</f>
        <v>1939</v>
      </c>
      <c r="AK23" s="127">
        <f>$AJ$23-SUM(AK2,AK4)</f>
        <v>1939</v>
      </c>
      <c r="AL23" s="123"/>
      <c r="AM23" s="123"/>
      <c r="AN23" s="123"/>
    </row>
    <row r="24" spans="2:60">
      <c r="E24" s="33" t="s">
        <v>159</v>
      </c>
      <c r="F24" s="32" t="s">
        <v>160</v>
      </c>
      <c r="AK24">
        <f>2*150000+AK23</f>
        <v>301939</v>
      </c>
      <c r="AN24" s="122">
        <f>AK24-SUM(AL2:AN2,AL4:AN4)</f>
        <v>298159</v>
      </c>
      <c r="AS24" s="131">
        <f>AN24-SUM(AO2:AS2,AO4:AS4)</f>
        <v>279804.77775172872</v>
      </c>
      <c r="AW24" s="131">
        <f>AS24-SUM(AT2:AW2,AT4:AW4)</f>
        <v>264025.03821366193</v>
      </c>
      <c r="BA24" s="131">
        <f>AW24-SUM(AX2:BA2,AX4:BA4)</f>
        <v>247111.64449608731</v>
      </c>
      <c r="BF24" s="131">
        <f>BA24-SUM(BB2:BF2,BB4:BF4)</f>
        <v>234088.90084061312</v>
      </c>
    </row>
    <row r="30" spans="2:60">
      <c r="B30" s="253"/>
      <c r="E30" s="7" t="s">
        <v>169</v>
      </c>
      <c r="F30" s="7" t="s">
        <v>177</v>
      </c>
      <c r="AA30" s="122"/>
    </row>
    <row r="31" spans="2:60">
      <c r="D31" s="49" t="s">
        <v>168</v>
      </c>
      <c r="E31">
        <v>391003</v>
      </c>
      <c r="F31">
        <f>'Vol. comparison'!E34+'Vol. comparison'!F34</f>
        <v>204026</v>
      </c>
      <c r="J31">
        <f>F31+G16</f>
        <v>212880</v>
      </c>
      <c r="M31" s="203"/>
      <c r="N31" s="249">
        <f>J31+K16</f>
        <v>228180</v>
      </c>
      <c r="O31" s="203"/>
      <c r="P31" s="203"/>
      <c r="Q31" s="203"/>
      <c r="R31" s="203"/>
      <c r="S31" s="249">
        <f>N31+O16</f>
        <v>247140</v>
      </c>
      <c r="T31" s="203"/>
      <c r="U31" s="203"/>
      <c r="V31" s="203"/>
      <c r="W31" s="249">
        <f>S31+T16</f>
        <v>262710</v>
      </c>
      <c r="X31" s="213">
        <f>W31+SUM(X2:X5)</f>
        <v>265710</v>
      </c>
      <c r="Y31" s="213">
        <f>X31+SUM(Y2:Y5)</f>
        <v>269910</v>
      </c>
      <c r="Z31" s="213">
        <f>Y31+SUM(Z2:Z5)</f>
        <v>273360</v>
      </c>
      <c r="AA31" s="204">
        <f>Z31+SUM(AA2:AA5)</f>
        <v>277110</v>
      </c>
    </row>
    <row r="32" spans="2:60">
      <c r="D32" s="205" t="s">
        <v>170</v>
      </c>
      <c r="E32">
        <v>593775</v>
      </c>
      <c r="M32" s="203"/>
      <c r="N32" s="203"/>
      <c r="O32" s="203"/>
      <c r="P32" s="203"/>
      <c r="Q32" s="203"/>
      <c r="R32" s="203"/>
      <c r="S32" s="203"/>
      <c r="T32" s="203"/>
      <c r="U32" s="203"/>
      <c r="V32" s="203"/>
      <c r="W32" s="203"/>
      <c r="AA32" s="213">
        <f>W31+X16</f>
        <v>277110</v>
      </c>
      <c r="AB32" s="212"/>
      <c r="AC32" s="212"/>
      <c r="AD32" s="212"/>
      <c r="AE32" s="212"/>
      <c r="AF32" s="213">
        <f>AA32+AB16</f>
        <v>296250</v>
      </c>
      <c r="AG32" s="212"/>
      <c r="AH32" s="212"/>
      <c r="AI32" s="212"/>
      <c r="AJ32" s="212">
        <f>AF32+AG16</f>
        <v>307320</v>
      </c>
      <c r="AK32" s="212"/>
      <c r="AL32" s="212"/>
      <c r="AM32" s="212"/>
      <c r="AN32" s="213">
        <f>AJ32+AK16</f>
        <v>311310</v>
      </c>
      <c r="AS32" s="122">
        <f>AN32+AO11</f>
        <v>330902</v>
      </c>
      <c r="AW32">
        <f>AS32+AT11</f>
        <v>349776</v>
      </c>
      <c r="BA32">
        <f>AW32+AX11</f>
        <v>369761</v>
      </c>
      <c r="BF32">
        <f>BA32+BB11</f>
        <v>383663</v>
      </c>
    </row>
    <row r="33" spans="2:58">
      <c r="B33" s="252"/>
      <c r="C33" s="81"/>
      <c r="D33" s="382" t="str">
        <f>'Depreciation follow up'!B19</f>
        <v>F4-01</v>
      </c>
      <c r="E33" s="206">
        <v>221493</v>
      </c>
      <c r="F33">
        <f>'Depreciation follow up'!F19</f>
        <v>92354</v>
      </c>
      <c r="J33">
        <f>F33+G16</f>
        <v>101208</v>
      </c>
      <c r="M33" s="203"/>
      <c r="N33" s="249">
        <f>J33+K16</f>
        <v>116508</v>
      </c>
      <c r="O33" s="250">
        <f t="shared" ref="O33:U33" si="11">N33+SUM(O4:O5)</f>
        <v>118848</v>
      </c>
      <c r="P33" s="250">
        <f t="shared" si="11"/>
        <v>120708</v>
      </c>
      <c r="Q33" s="250">
        <f t="shared" si="11"/>
        <v>122508</v>
      </c>
      <c r="R33" s="250">
        <f t="shared" si="11"/>
        <v>124308</v>
      </c>
      <c r="S33" s="250">
        <f t="shared" si="11"/>
        <v>126018</v>
      </c>
      <c r="T33" s="250">
        <f t="shared" si="11"/>
        <v>128358</v>
      </c>
      <c r="U33" s="250">
        <f t="shared" si="11"/>
        <v>130698</v>
      </c>
      <c r="V33" s="250">
        <f>U33+SUM(V4:V5)</f>
        <v>132948</v>
      </c>
      <c r="W33" s="250">
        <f>V33+SUM(W4:W5)</f>
        <v>134658</v>
      </c>
      <c r="X33" s="250">
        <f t="shared" ref="X33:Z33" si="12">W33+SUM(X4:X5)</f>
        <v>135918</v>
      </c>
      <c r="Y33" s="250">
        <f t="shared" si="12"/>
        <v>138258</v>
      </c>
      <c r="Z33" s="250">
        <f t="shared" si="12"/>
        <v>140058</v>
      </c>
      <c r="AA33" s="250">
        <f>Z33+SUM(AA4:AA5)</f>
        <v>142398</v>
      </c>
      <c r="AB33" s="250">
        <f t="shared" ref="AB33:BF33" si="13">AA33+SUM(AB4:AB5)</f>
        <v>144618</v>
      </c>
      <c r="AC33" s="250">
        <f t="shared" si="13"/>
        <v>146358</v>
      </c>
      <c r="AD33" s="250">
        <f t="shared" si="13"/>
        <v>148758</v>
      </c>
      <c r="AE33" s="250">
        <f t="shared" si="13"/>
        <v>150498</v>
      </c>
      <c r="AF33" s="250">
        <f t="shared" si="13"/>
        <v>152178</v>
      </c>
      <c r="AG33" s="250">
        <f t="shared" si="13"/>
        <v>153408</v>
      </c>
      <c r="AH33" s="250">
        <f t="shared" si="13"/>
        <v>154608</v>
      </c>
      <c r="AI33" s="250">
        <f t="shared" si="13"/>
        <v>156438</v>
      </c>
      <c r="AJ33" s="250">
        <f t="shared" si="13"/>
        <v>157668</v>
      </c>
      <c r="AK33" s="250">
        <f>AJ33+SUM(AK4:AK5)</f>
        <v>157668</v>
      </c>
      <c r="AL33" s="250">
        <f t="shared" si="13"/>
        <v>157668</v>
      </c>
      <c r="AM33" s="250">
        <f t="shared" si="13"/>
        <v>157668</v>
      </c>
      <c r="AN33" s="250">
        <f t="shared" si="13"/>
        <v>159468</v>
      </c>
      <c r="AO33" s="250">
        <f t="shared" si="13"/>
        <v>161688</v>
      </c>
      <c r="AP33" s="250">
        <f t="shared" si="13"/>
        <v>163908</v>
      </c>
      <c r="AQ33" s="250">
        <f t="shared" si="13"/>
        <v>166128</v>
      </c>
      <c r="AR33" s="250">
        <f t="shared" si="13"/>
        <v>168348</v>
      </c>
      <c r="AS33" s="250">
        <f t="shared" si="13"/>
        <v>170568</v>
      </c>
      <c r="AT33" s="250">
        <f t="shared" si="13"/>
        <v>172596.4</v>
      </c>
      <c r="AU33" s="250">
        <f t="shared" si="13"/>
        <v>174624.8</v>
      </c>
      <c r="AV33" s="250">
        <f t="shared" si="13"/>
        <v>176653.19999999998</v>
      </c>
      <c r="AW33" s="250">
        <f t="shared" si="13"/>
        <v>178681.59999999998</v>
      </c>
      <c r="AX33" s="250">
        <f t="shared" si="13"/>
        <v>180609.59999999998</v>
      </c>
      <c r="AY33" s="250">
        <f t="shared" si="13"/>
        <v>182537.59999999998</v>
      </c>
      <c r="AZ33" s="250">
        <f t="shared" si="13"/>
        <v>184465.59999999998</v>
      </c>
      <c r="BA33" s="250">
        <f t="shared" si="13"/>
        <v>186393.59999999998</v>
      </c>
      <c r="BB33" s="250">
        <f t="shared" si="13"/>
        <v>187796.59999999998</v>
      </c>
      <c r="BC33" s="250">
        <f t="shared" si="13"/>
        <v>189199.59999999998</v>
      </c>
      <c r="BD33" s="250">
        <f t="shared" si="13"/>
        <v>190602.59999999998</v>
      </c>
      <c r="BE33" s="250">
        <f t="shared" si="13"/>
        <v>192005.59999999998</v>
      </c>
      <c r="BF33" s="250">
        <f t="shared" si="13"/>
        <v>193408.59999999998</v>
      </c>
    </row>
    <row r="34" spans="2:58">
      <c r="B34" s="252"/>
      <c r="C34" s="81"/>
      <c r="D34" s="214" t="str">
        <f>'Depreciation follow up'!B21</f>
        <v>F4-2</v>
      </c>
      <c r="E34">
        <f>'Depreciation follow up'!D21</f>
        <v>246060</v>
      </c>
      <c r="F34">
        <f>'Depreciation follow up'!F21</f>
        <v>92354</v>
      </c>
      <c r="J34">
        <f>F34+G16</f>
        <v>101208</v>
      </c>
      <c r="M34" s="203"/>
      <c r="N34" s="249">
        <f>J34+K16</f>
        <v>116508</v>
      </c>
      <c r="O34" s="203"/>
      <c r="P34" s="203"/>
      <c r="Q34" s="203"/>
      <c r="R34" s="203"/>
      <c r="S34" s="249">
        <f>N34+O16</f>
        <v>135468</v>
      </c>
      <c r="T34" s="251">
        <f t="shared" ref="T34:AA34" si="14">S34+SUM(T4:T5)</f>
        <v>137808</v>
      </c>
      <c r="U34" s="251">
        <f t="shared" si="14"/>
        <v>140148</v>
      </c>
      <c r="V34" s="251">
        <f t="shared" si="14"/>
        <v>142398</v>
      </c>
      <c r="W34" s="251">
        <f t="shared" si="14"/>
        <v>144108</v>
      </c>
      <c r="X34" s="251">
        <f t="shared" si="14"/>
        <v>145368</v>
      </c>
      <c r="Y34" s="251">
        <f t="shared" si="14"/>
        <v>147708</v>
      </c>
      <c r="Z34" s="251">
        <f t="shared" si="14"/>
        <v>149508</v>
      </c>
      <c r="AA34" s="251">
        <f t="shared" si="14"/>
        <v>151848</v>
      </c>
    </row>
    <row r="35" spans="2:58">
      <c r="AR35" s="265"/>
    </row>
    <row r="36" spans="2:58">
      <c r="AR36" s="265"/>
    </row>
  </sheetData>
  <mergeCells count="96">
    <mergeCell ref="AO11:AS11"/>
    <mergeCell ref="AT11:AW11"/>
    <mergeCell ref="AX11:BA11"/>
    <mergeCell ref="O15:S15"/>
    <mergeCell ref="T15:W15"/>
    <mergeCell ref="X15:AA15"/>
    <mergeCell ref="AX14:BA14"/>
    <mergeCell ref="X14:AA14"/>
    <mergeCell ref="G16:J16"/>
    <mergeCell ref="K16:N16"/>
    <mergeCell ref="O16:S16"/>
    <mergeCell ref="K15:N15"/>
    <mergeCell ref="BB15:BF15"/>
    <mergeCell ref="G15:J15"/>
    <mergeCell ref="T16:W16"/>
    <mergeCell ref="X16:AA16"/>
    <mergeCell ref="AX15:BA15"/>
    <mergeCell ref="BB16:BF16"/>
    <mergeCell ref="AB16:AF16"/>
    <mergeCell ref="AG16:AJ16"/>
    <mergeCell ref="AK16:AN16"/>
    <mergeCell ref="AO16:AS16"/>
    <mergeCell ref="AT16:AW16"/>
    <mergeCell ref="AX16:BA16"/>
    <mergeCell ref="G11:J11"/>
    <mergeCell ref="K11:N11"/>
    <mergeCell ref="O11:S11"/>
    <mergeCell ref="T11:W11"/>
    <mergeCell ref="X11:AA11"/>
    <mergeCell ref="BB11:BF11"/>
    <mergeCell ref="AB15:AF15"/>
    <mergeCell ref="AG15:AJ15"/>
    <mergeCell ref="AK15:AN15"/>
    <mergeCell ref="AO15:AS15"/>
    <mergeCell ref="AT15:AW15"/>
    <mergeCell ref="BB14:BF14"/>
    <mergeCell ref="AB14:AF14"/>
    <mergeCell ref="AG14:AJ14"/>
    <mergeCell ref="AK14:AN14"/>
    <mergeCell ref="AO14:AS14"/>
    <mergeCell ref="AT14:AW14"/>
    <mergeCell ref="BB13:BF13"/>
    <mergeCell ref="AB11:AF11"/>
    <mergeCell ref="AG11:AJ11"/>
    <mergeCell ref="AK11:AN11"/>
    <mergeCell ref="G14:J14"/>
    <mergeCell ref="K14:N14"/>
    <mergeCell ref="O14:S14"/>
    <mergeCell ref="T14:W14"/>
    <mergeCell ref="BB10:BF10"/>
    <mergeCell ref="G13:J13"/>
    <mergeCell ref="K13:N13"/>
    <mergeCell ref="O13:S13"/>
    <mergeCell ref="T13:W13"/>
    <mergeCell ref="X13:AA13"/>
    <mergeCell ref="AB13:AF13"/>
    <mergeCell ref="AG13:AJ13"/>
    <mergeCell ref="AK13:AN13"/>
    <mergeCell ref="AO13:AS13"/>
    <mergeCell ref="AT13:AW13"/>
    <mergeCell ref="AX13:BA13"/>
    <mergeCell ref="T8:W8"/>
    <mergeCell ref="X8:AA8"/>
    <mergeCell ref="T10:W10"/>
    <mergeCell ref="X10:AA10"/>
    <mergeCell ref="AB10:AF10"/>
    <mergeCell ref="G10:J10"/>
    <mergeCell ref="K10:N10"/>
    <mergeCell ref="O10:S10"/>
    <mergeCell ref="G8:J8"/>
    <mergeCell ref="K8:N8"/>
    <mergeCell ref="O8:S8"/>
    <mergeCell ref="AX9:BA9"/>
    <mergeCell ref="BB9:BF9"/>
    <mergeCell ref="AB8:AF8"/>
    <mergeCell ref="AG8:AJ8"/>
    <mergeCell ref="AO10:AS10"/>
    <mergeCell ref="AT10:AW10"/>
    <mergeCell ref="AG10:AJ10"/>
    <mergeCell ref="AK10:AN10"/>
    <mergeCell ref="AX10:BA10"/>
    <mergeCell ref="AB9:AF9"/>
    <mergeCell ref="AG9:AJ9"/>
    <mergeCell ref="AK9:AN9"/>
    <mergeCell ref="AO9:AS9"/>
    <mergeCell ref="AT9:AW9"/>
    <mergeCell ref="G9:J9"/>
    <mergeCell ref="K9:N9"/>
    <mergeCell ref="O9:S9"/>
    <mergeCell ref="T9:W9"/>
    <mergeCell ref="X9:AA9"/>
    <mergeCell ref="AK8:AN8"/>
    <mergeCell ref="AO8:AS8"/>
    <mergeCell ref="AT8:AW8"/>
    <mergeCell ref="AX8:BA8"/>
    <mergeCell ref="BB8:BF8"/>
  </mergeCells>
  <pageMargins left="0.7" right="0.7" top="0.75" bottom="0.75" header="0.3" footer="0.3"/>
  <pageSetup paperSize="9" orientation="portrait"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Price follow up</vt:lpstr>
      <vt:lpstr>Vol. comparison</vt:lpstr>
      <vt:lpstr>Depreciation follow up</vt:lpstr>
      <vt:lpstr>Performance summary</vt:lpstr>
      <vt:lpstr>Tooling renewal follow up</vt:lpstr>
      <vt:lpstr>2014</vt:lpstr>
      <vt:lpstr>2015</vt:lpstr>
      <vt:lpstr>2016</vt:lpstr>
      <vt:lpstr>Feuil1</vt:lpstr>
      <vt:lpstr>'Depreciation follow up'!Print_Area</vt:lpstr>
      <vt:lpstr>'Performance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Plataret</dc:creator>
  <cp:lastModifiedBy>Alex</cp:lastModifiedBy>
  <cp:lastPrinted>2016-10-13T14:56:36Z</cp:lastPrinted>
  <dcterms:created xsi:type="dcterms:W3CDTF">2016-02-02T08:07:42Z</dcterms:created>
  <dcterms:modified xsi:type="dcterms:W3CDTF">2016-10-25T02:10:18Z</dcterms:modified>
</cp:coreProperties>
</file>