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252" yWindow="-216" windowWidth="12600" windowHeight="8928" tabRatio="437" activeTab="2"/>
  </bookViews>
  <sheets>
    <sheet name="part price" sheetId="1" r:id="rId1"/>
    <sheet name="material worst" sheetId="10" r:id="rId2"/>
    <sheet name="tooling cost" sheetId="7" r:id="rId3"/>
  </sheets>
  <definedNames>
    <definedName name="_xlnm.Print_Titles" localSheetId="1">'material worst'!$4:$11</definedName>
    <definedName name="_xlnm.Print_Titles" localSheetId="0">'part price'!$4:$13</definedName>
    <definedName name="_xlnm.Print_Area" localSheetId="1">'material worst'!$A$1:$V$54</definedName>
    <definedName name="_xlnm.Print_Area" localSheetId="0">'part price'!$A$1:$V$149</definedName>
    <definedName name="_xlnm.Print_Area" localSheetId="2">'tooling cost'!$A$1:$J$33</definedName>
  </definedNames>
  <calcPr calcId="125725"/>
</workbook>
</file>

<file path=xl/calcChain.xml><?xml version="1.0" encoding="utf-8"?>
<calcChain xmlns="http://schemas.openxmlformats.org/spreadsheetml/2006/main">
  <c r="O142" i="1"/>
  <c r="C66" i="10" l="1"/>
  <c r="E66" s="1"/>
  <c r="C65"/>
  <c r="F65" s="1"/>
  <c r="C64"/>
  <c r="F64" s="1"/>
  <c r="H60"/>
  <c r="G60"/>
  <c r="U46"/>
  <c r="U47" s="1"/>
  <c r="T46"/>
  <c r="T47" s="1"/>
  <c r="S46"/>
  <c r="S47" s="1"/>
  <c r="R46"/>
  <c r="R47" s="1"/>
  <c r="Q46"/>
  <c r="Q47" s="1"/>
  <c r="P46"/>
  <c r="P47" s="1"/>
  <c r="U41"/>
  <c r="U42" s="1"/>
  <c r="T41"/>
  <c r="T42" s="1"/>
  <c r="S41"/>
  <c r="S42" s="1"/>
  <c r="R41"/>
  <c r="R42" s="1"/>
  <c r="Q41"/>
  <c r="Q42" s="1"/>
  <c r="P41"/>
  <c r="P42" s="1"/>
  <c r="U36"/>
  <c r="U37" s="1"/>
  <c r="T36"/>
  <c r="T37" s="1"/>
  <c r="S36"/>
  <c r="S37" s="1"/>
  <c r="R36"/>
  <c r="R37" s="1"/>
  <c r="Q36"/>
  <c r="Q37" s="1"/>
  <c r="P36"/>
  <c r="P37" s="1"/>
  <c r="U32"/>
  <c r="T32"/>
  <c r="S32"/>
  <c r="R32"/>
  <c r="Q32"/>
  <c r="P32"/>
  <c r="U28"/>
  <c r="T28"/>
  <c r="S28"/>
  <c r="R28"/>
  <c r="Q28"/>
  <c r="P28"/>
  <c r="U24"/>
  <c r="T24"/>
  <c r="S24"/>
  <c r="R24"/>
  <c r="Q24"/>
  <c r="P24"/>
  <c r="U20"/>
  <c r="T20"/>
  <c r="S20"/>
  <c r="R20"/>
  <c r="Q20"/>
  <c r="P20"/>
  <c r="U16"/>
  <c r="T16"/>
  <c r="S16"/>
  <c r="R16"/>
  <c r="Q16"/>
  <c r="P16"/>
  <c r="E64" l="1"/>
  <c r="D66"/>
  <c r="Q48"/>
  <c r="Q49" s="1"/>
  <c r="R48"/>
  <c r="R49" s="1"/>
  <c r="U48"/>
  <c r="U49" s="1"/>
  <c r="S48"/>
  <c r="S49" s="1"/>
  <c r="T48"/>
  <c r="T49" s="1"/>
  <c r="P48"/>
  <c r="P49" s="1"/>
  <c r="P141" i="1" s="1"/>
  <c r="D65" i="10"/>
  <c r="F24" i="7"/>
  <c r="E24"/>
  <c r="C31" l="1"/>
  <c r="M30"/>
  <c r="M29"/>
  <c r="M28"/>
  <c r="M31" l="1"/>
  <c r="C140" i="1"/>
  <c r="U124"/>
  <c r="T124"/>
  <c r="S124"/>
  <c r="R124"/>
  <c r="T128"/>
  <c r="Q128"/>
  <c r="H128"/>
  <c r="F128"/>
  <c r="N138"/>
  <c r="M138"/>
  <c r="L138"/>
  <c r="J138"/>
  <c r="I138"/>
  <c r="D138"/>
  <c r="O138" s="1"/>
  <c r="N128"/>
  <c r="M128"/>
  <c r="L128"/>
  <c r="J128"/>
  <c r="I128"/>
  <c r="D128"/>
  <c r="O128" s="1"/>
  <c r="N112"/>
  <c r="M112"/>
  <c r="L112"/>
  <c r="J112"/>
  <c r="I112"/>
  <c r="D112"/>
  <c r="O112" s="1"/>
  <c r="N116"/>
  <c r="M116"/>
  <c r="L116"/>
  <c r="J116"/>
  <c r="I116"/>
  <c r="D116"/>
  <c r="O116" s="1"/>
  <c r="N120"/>
  <c r="M120"/>
  <c r="L120"/>
  <c r="J120"/>
  <c r="I120"/>
  <c r="D120"/>
  <c r="O120" s="1"/>
  <c r="O92"/>
  <c r="N92"/>
  <c r="M92"/>
  <c r="L92"/>
  <c r="J92"/>
  <c r="I92"/>
  <c r="D92"/>
  <c r="N108" l="1"/>
  <c r="M108"/>
  <c r="L108"/>
  <c r="J108"/>
  <c r="I108"/>
  <c r="D108"/>
  <c r="O108" s="1"/>
  <c r="N102"/>
  <c r="M102"/>
  <c r="O102"/>
  <c r="N44" l="1"/>
  <c r="M44"/>
  <c r="L44"/>
  <c r="N40"/>
  <c r="M40"/>
  <c r="L40"/>
  <c r="J40"/>
  <c r="U92" l="1"/>
  <c r="T92"/>
  <c r="S92"/>
  <c r="R92"/>
  <c r="N82" l="1"/>
  <c r="M82"/>
  <c r="L82"/>
  <c r="K82"/>
  <c r="J82"/>
  <c r="I82"/>
  <c r="H82"/>
  <c r="F82"/>
  <c r="D82"/>
  <c r="O82" s="1"/>
  <c r="H86"/>
  <c r="K86"/>
  <c r="F86"/>
  <c r="N72"/>
  <c r="M72"/>
  <c r="L72"/>
  <c r="J72"/>
  <c r="I72"/>
  <c r="D72"/>
  <c r="O72" s="1"/>
  <c r="N86"/>
  <c r="M86"/>
  <c r="L86"/>
  <c r="J86"/>
  <c r="I86"/>
  <c r="D86"/>
  <c r="O86" s="1"/>
  <c r="I36"/>
  <c r="J36"/>
  <c r="D36"/>
  <c r="N66" l="1"/>
  <c r="M66"/>
  <c r="L66"/>
  <c r="J66"/>
  <c r="I66"/>
  <c r="D66"/>
  <c r="O66" s="1"/>
  <c r="N60"/>
  <c r="M60"/>
  <c r="L60"/>
  <c r="J60"/>
  <c r="I60"/>
  <c r="D60"/>
  <c r="O60" s="1"/>
  <c r="N54"/>
  <c r="M54"/>
  <c r="L54"/>
  <c r="J54"/>
  <c r="I54"/>
  <c r="D54"/>
  <c r="O54" s="1"/>
  <c r="J44"/>
  <c r="I44"/>
  <c r="D44"/>
  <c r="I40"/>
  <c r="D40"/>
  <c r="O40" s="1"/>
  <c r="J32"/>
  <c r="I32"/>
  <c r="D32"/>
  <c r="J26"/>
  <c r="I26"/>
  <c r="D26"/>
  <c r="J20"/>
  <c r="I20"/>
  <c r="D20"/>
  <c r="O140" l="1"/>
  <c r="N140"/>
  <c r="M140"/>
  <c r="L140"/>
  <c r="J16"/>
  <c r="J140" s="1"/>
  <c r="I16"/>
  <c r="I140" s="1"/>
  <c r="D16"/>
  <c r="D140" s="1"/>
  <c r="C162" l="1"/>
  <c r="E162" s="1"/>
  <c r="C161"/>
  <c r="F161" s="1"/>
  <c r="C160"/>
  <c r="E160" s="1"/>
  <c r="D142"/>
  <c r="I142"/>
  <c r="J142"/>
  <c r="H156"/>
  <c r="G156"/>
  <c r="C142"/>
  <c r="T132" l="1"/>
  <c r="T138"/>
  <c r="G138"/>
  <c r="Q132"/>
  <c r="Q138"/>
  <c r="H138"/>
  <c r="Q120"/>
  <c r="G112"/>
  <c r="T120"/>
  <c r="H120"/>
  <c r="G120"/>
  <c r="H112"/>
  <c r="G116"/>
  <c r="Q112"/>
  <c r="T112"/>
  <c r="H116"/>
  <c r="G92"/>
  <c r="H92" s="1"/>
  <c r="H108"/>
  <c r="Q108"/>
  <c r="Q98"/>
  <c r="T108"/>
  <c r="G108"/>
  <c r="H72"/>
  <c r="Q72"/>
  <c r="T72"/>
  <c r="G72"/>
  <c r="Q40"/>
  <c r="G40"/>
  <c r="G66"/>
  <c r="G60"/>
  <c r="G54"/>
  <c r="H66"/>
  <c r="H60"/>
  <c r="H54"/>
  <c r="Q66"/>
  <c r="Q60"/>
  <c r="Q54"/>
  <c r="T26"/>
  <c r="Q20"/>
  <c r="G32"/>
  <c r="G26"/>
  <c r="G20"/>
  <c r="T66"/>
  <c r="T60"/>
  <c r="T54"/>
  <c r="T40"/>
  <c r="Q26"/>
  <c r="T20"/>
  <c r="H40"/>
  <c r="H32"/>
  <c r="H26"/>
  <c r="H20"/>
  <c r="F160"/>
  <c r="H16"/>
  <c r="T16"/>
  <c r="G16"/>
  <c r="Q16"/>
  <c r="D161"/>
  <c r="D162"/>
  <c r="G140" l="1"/>
  <c r="G142" s="1"/>
  <c r="T140"/>
  <c r="T142" s="1"/>
  <c r="H140"/>
  <c r="H142" s="1"/>
  <c r="S138"/>
  <c r="F138"/>
  <c r="P132"/>
  <c r="P138"/>
  <c r="K138"/>
  <c r="U132"/>
  <c r="U138"/>
  <c r="R132"/>
  <c r="R138"/>
  <c r="E138"/>
  <c r="S132"/>
  <c r="Q140"/>
  <c r="Q142" s="1"/>
  <c r="R128"/>
  <c r="P128"/>
  <c r="U128"/>
  <c r="S128"/>
  <c r="K128"/>
  <c r="P120"/>
  <c r="R16"/>
  <c r="R112"/>
  <c r="K112"/>
  <c r="F116"/>
  <c r="E92"/>
  <c r="F112"/>
  <c r="S120"/>
  <c r="S112"/>
  <c r="K116"/>
  <c r="U120"/>
  <c r="E120"/>
  <c r="E116"/>
  <c r="P112"/>
  <c r="E112"/>
  <c r="R120"/>
  <c r="F120"/>
  <c r="U112"/>
  <c r="K120"/>
  <c r="P93"/>
  <c r="R50"/>
  <c r="K16"/>
  <c r="P108"/>
  <c r="P98"/>
  <c r="S108"/>
  <c r="E108"/>
  <c r="F108"/>
  <c r="R108"/>
  <c r="K108"/>
  <c r="R98"/>
  <c r="U108"/>
  <c r="U72"/>
  <c r="K72"/>
  <c r="P72"/>
  <c r="S72"/>
  <c r="E72"/>
  <c r="F72"/>
  <c r="R72"/>
  <c r="E66"/>
  <c r="K26"/>
  <c r="K20"/>
  <c r="S26"/>
  <c r="F54"/>
  <c r="U66"/>
  <c r="R66"/>
  <c r="U60"/>
  <c r="R60"/>
  <c r="U54"/>
  <c r="R54"/>
  <c r="U40"/>
  <c r="R40"/>
  <c r="P26"/>
  <c r="U20"/>
  <c r="R20"/>
  <c r="K66"/>
  <c r="K60"/>
  <c r="K54"/>
  <c r="E40"/>
  <c r="E32"/>
  <c r="E26"/>
  <c r="E20"/>
  <c r="P66"/>
  <c r="P60"/>
  <c r="P54"/>
  <c r="P40"/>
  <c r="R26"/>
  <c r="U26"/>
  <c r="P20"/>
  <c r="K40"/>
  <c r="F40"/>
  <c r="F32"/>
  <c r="F26"/>
  <c r="F20"/>
  <c r="S66"/>
  <c r="S60"/>
  <c r="S54"/>
  <c r="S40"/>
  <c r="S20"/>
  <c r="E60"/>
  <c r="E54"/>
  <c r="K32"/>
  <c r="F66"/>
  <c r="F60"/>
  <c r="P16"/>
  <c r="S16"/>
  <c r="F16"/>
  <c r="K50"/>
  <c r="U50"/>
  <c r="U16"/>
  <c r="E16"/>
  <c r="L142"/>
  <c r="E140" l="1"/>
  <c r="E142" s="1"/>
  <c r="P140"/>
  <c r="P142" s="1"/>
  <c r="U140"/>
  <c r="U142" s="1"/>
  <c r="S140"/>
  <c r="S142" s="1"/>
  <c r="R140"/>
  <c r="R142" s="1"/>
  <c r="F92"/>
  <c r="F140" s="1"/>
  <c r="K92"/>
  <c r="M142"/>
  <c r="F142" l="1"/>
  <c r="K140"/>
  <c r="K142" s="1"/>
  <c r="N142"/>
</calcChain>
</file>

<file path=xl/comments1.xml><?xml version="1.0" encoding="utf-8"?>
<comments xmlns="http://schemas.openxmlformats.org/spreadsheetml/2006/main">
  <authors>
    <author>cuppi</author>
  </authors>
  <commentList>
    <comment ref="C140" authorId="0">
      <text>
        <r>
          <rPr>
            <sz val="8"/>
            <color indexed="81"/>
            <rFont val="Tahoma"/>
            <family val="2"/>
          </rPr>
          <t>Automatic calculation</t>
        </r>
      </text>
    </comment>
    <comment ref="E140" authorId="0">
      <text>
        <r>
          <rPr>
            <sz val="8"/>
            <color indexed="81"/>
            <rFont val="Tahoma"/>
            <family val="2"/>
          </rPr>
          <t>Automatic calculation</t>
        </r>
      </text>
    </comment>
    <comment ref="G140" authorId="0">
      <text>
        <r>
          <rPr>
            <sz val="8"/>
            <color indexed="81"/>
            <rFont val="Tahoma"/>
            <family val="2"/>
          </rPr>
          <t>Automatic calculation</t>
        </r>
      </text>
    </comment>
    <comment ref="H140" authorId="0">
      <text>
        <r>
          <rPr>
            <sz val="8"/>
            <color indexed="81"/>
            <rFont val="Tahoma"/>
            <family val="2"/>
          </rPr>
          <t>Automatic calculation</t>
        </r>
      </text>
    </comment>
    <comment ref="I140" authorId="0">
      <text>
        <r>
          <rPr>
            <sz val="8"/>
            <color indexed="81"/>
            <rFont val="Tahoma"/>
            <family val="2"/>
          </rPr>
          <t>Automatic calculation</t>
        </r>
      </text>
    </comment>
    <comment ref="J140" authorId="0">
      <text>
        <r>
          <rPr>
            <sz val="8"/>
            <color indexed="81"/>
            <rFont val="Tahoma"/>
            <family val="2"/>
          </rPr>
          <t>Automatic calculation</t>
        </r>
      </text>
    </comment>
    <comment ref="P140" authorId="0">
      <text>
        <r>
          <rPr>
            <sz val="8"/>
            <color indexed="81"/>
            <rFont val="Tahoma"/>
            <family val="2"/>
          </rPr>
          <t>Automatic calculation</t>
        </r>
      </text>
    </comment>
    <comment ref="Q140" authorId="0">
      <text>
        <r>
          <rPr>
            <sz val="8"/>
            <color indexed="81"/>
            <rFont val="Tahoma"/>
            <family val="2"/>
          </rPr>
          <t>Automatic calculation</t>
        </r>
      </text>
    </comment>
    <comment ref="R140" authorId="0">
      <text>
        <r>
          <rPr>
            <sz val="8"/>
            <color indexed="81"/>
            <rFont val="Tahoma"/>
            <family val="2"/>
          </rPr>
          <t>Automatic calculation</t>
        </r>
      </text>
    </comment>
    <comment ref="S140" authorId="0">
      <text>
        <r>
          <rPr>
            <sz val="8"/>
            <color indexed="81"/>
            <rFont val="Tahoma"/>
            <family val="2"/>
          </rPr>
          <t>Automatic calculation</t>
        </r>
      </text>
    </comment>
    <comment ref="T140" authorId="0">
      <text>
        <r>
          <rPr>
            <sz val="8"/>
            <color indexed="81"/>
            <rFont val="Tahoma"/>
            <family val="2"/>
          </rPr>
          <t>Automatic calculation</t>
        </r>
      </text>
    </comment>
    <comment ref="U140" authorId="0">
      <text>
        <r>
          <rPr>
            <sz val="8"/>
            <color indexed="81"/>
            <rFont val="Tahoma"/>
            <family val="2"/>
          </rPr>
          <t>Automatic calculation</t>
        </r>
      </text>
    </comment>
  </commentList>
</comments>
</file>

<file path=xl/comments2.xml><?xml version="1.0" encoding="utf-8"?>
<comments xmlns="http://schemas.openxmlformats.org/spreadsheetml/2006/main">
  <authors>
    <author>Pascale Gautier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Pascale Gautier:
accepted/under nego/rejected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<sst xmlns="http://schemas.openxmlformats.org/spreadsheetml/2006/main" count="919" uniqueCount="194">
  <si>
    <t>LEKs</t>
  </si>
  <si>
    <t>1B</t>
  </si>
  <si>
    <t>2B</t>
  </si>
  <si>
    <t>9B</t>
  </si>
  <si>
    <t>10B</t>
  </si>
  <si>
    <t>11B</t>
  </si>
  <si>
    <t>12B</t>
  </si>
  <si>
    <t>EUR</t>
  </si>
  <si>
    <t>US</t>
  </si>
  <si>
    <t>CN</t>
  </si>
  <si>
    <t>LHD</t>
  </si>
  <si>
    <t>RHD</t>
  </si>
  <si>
    <t>A</t>
  </si>
  <si>
    <t>E</t>
  </si>
  <si>
    <t>B</t>
  </si>
  <si>
    <t>C</t>
  </si>
  <si>
    <t>D</t>
  </si>
  <si>
    <t>F</t>
  </si>
  <si>
    <t>G</t>
  </si>
  <si>
    <t>H</t>
  </si>
  <si>
    <t>I</t>
  </si>
  <si>
    <t>J</t>
  </si>
  <si>
    <t>G01 - G02 - G08</t>
  </si>
  <si>
    <t>K</t>
  </si>
  <si>
    <t>L</t>
  </si>
  <si>
    <t>M</t>
  </si>
  <si>
    <t>N</t>
  </si>
  <si>
    <t>O</t>
  </si>
  <si>
    <t>Nomination sales price</t>
  </si>
  <si>
    <t>GAMs</t>
  </si>
  <si>
    <t>NAEL</t>
  </si>
  <si>
    <t>Part number</t>
  </si>
  <si>
    <t>Status (accepted/under nego/rejected)</t>
  </si>
  <si>
    <t>Description</t>
  </si>
  <si>
    <t>Modification price</t>
  </si>
  <si>
    <t>Comments</t>
  </si>
  <si>
    <t>Currency</t>
  </si>
  <si>
    <t>Unit price</t>
  </si>
  <si>
    <t>SBM</t>
  </si>
  <si>
    <t>Location</t>
  </si>
  <si>
    <t>€</t>
  </si>
  <si>
    <t>$</t>
  </si>
  <si>
    <t>RMB</t>
  </si>
  <si>
    <t>Accepted</t>
  </si>
  <si>
    <t>Nego</t>
  </si>
  <si>
    <t>AD5219</t>
  </si>
  <si>
    <t>BMW - JEU</t>
  </si>
  <si>
    <t>35UP BaC : cost tracking list</t>
  </si>
  <si>
    <t>Specific tooling (SBM)</t>
  </si>
  <si>
    <t>Europe (JEU)</t>
  </si>
  <si>
    <t>US (JNA)</t>
  </si>
  <si>
    <t>China (JSSX)</t>
  </si>
  <si>
    <t>Japan supplier</t>
  </si>
  <si>
    <t>Current tooling amount</t>
  </si>
  <si>
    <t>TOTAL</t>
  </si>
  <si>
    <t>Modif. cancelled</t>
  </si>
  <si>
    <t>Common (nomination step)</t>
  </si>
  <si>
    <t>DP specific (nomination step)</t>
  </si>
  <si>
    <t>Accepted modifications</t>
  </si>
  <si>
    <t>Date</t>
  </si>
  <si>
    <r>
      <rPr>
        <b/>
        <u/>
        <sz val="9"/>
        <rFont val="Trebuchet MS"/>
        <family val="2"/>
      </rPr>
      <t>Rackbar diameter</t>
    </r>
    <r>
      <rPr>
        <sz val="9"/>
        <rFont val="Trebuchet MS"/>
        <family val="2"/>
      </rPr>
      <t xml:space="preserve">
CD1004
JEU offer nr 14/229 
(30-apr-14)</t>
    </r>
  </si>
  <si>
    <t>Exchange rate : 125 Yen / € - 95 Yen / US$ - 14 Yen / RMB</t>
  </si>
  <si>
    <t>Y</t>
  </si>
  <si>
    <r>
      <rPr>
        <b/>
        <u/>
        <sz val="9"/>
        <rFont val="Trebuchet MS"/>
        <family val="2"/>
      </rPr>
      <t>Intensiv Kinematic G2x</t>
    </r>
    <r>
      <rPr>
        <sz val="9"/>
        <rFont val="Trebuchet MS"/>
        <family val="2"/>
      </rPr>
      <t xml:space="preserve">
CD1015
JEU offer nr 15/119
(11-mar-15)</t>
    </r>
  </si>
  <si>
    <t>G2x</t>
  </si>
  <si>
    <t>AE7579</t>
  </si>
  <si>
    <t>3B</t>
  </si>
  <si>
    <t>5B</t>
  </si>
  <si>
    <t>G2X</t>
  </si>
  <si>
    <t>MCU</t>
  </si>
  <si>
    <t>R</t>
  </si>
  <si>
    <t>T</t>
  </si>
  <si>
    <t>U</t>
  </si>
  <si>
    <t>V</t>
  </si>
  <si>
    <t>Copper</t>
  </si>
  <si>
    <t>Aluminium</t>
  </si>
  <si>
    <t>Flat steel</t>
  </si>
  <si>
    <t>Machining steel</t>
  </si>
  <si>
    <t>Forging steel</t>
  </si>
  <si>
    <t>Tb</t>
  </si>
  <si>
    <r>
      <rPr>
        <b/>
        <u/>
        <sz val="9"/>
        <rFont val="Trebuchet MS"/>
        <family val="2"/>
      </rPr>
      <t>MSA voltage curve</t>
    </r>
    <r>
      <rPr>
        <sz val="9"/>
        <rFont val="Trebuchet MS"/>
        <family val="2"/>
      </rPr>
      <t xml:space="preserve">
CD1007
JEU offer nr 15/247
(03-jun-15)</t>
    </r>
  </si>
  <si>
    <r>
      <rPr>
        <b/>
        <u/>
        <sz val="9"/>
        <rFont val="Trebuchet MS"/>
        <family val="2"/>
      </rPr>
      <t>Fixing of heat shield</t>
    </r>
    <r>
      <rPr>
        <sz val="9"/>
        <rFont val="Trebuchet MS"/>
        <family val="2"/>
      </rPr>
      <t xml:space="preserve">
CD 1027
JEU offer nr 15/250
(03-jun-15)</t>
    </r>
  </si>
  <si>
    <r>
      <t xml:space="preserve">1 </t>
    </r>
    <r>
      <rPr>
        <strike/>
        <sz val="9"/>
        <rFont val="Trebuchet MS"/>
        <family val="2"/>
      </rPr>
      <t>Y</t>
    </r>
  </si>
  <si>
    <t>1 $</t>
  </si>
  <si>
    <t>1 €</t>
  </si>
  <si>
    <t>1 RMB</t>
  </si>
  <si>
    <t>RFQ march 2014 (LME)</t>
  </si>
  <si>
    <t>basis rate (€/kg )</t>
  </si>
  <si>
    <t>current rate (€/kg)</t>
  </si>
  <si>
    <t>g</t>
  </si>
  <si>
    <r>
      <rPr>
        <b/>
        <sz val="9"/>
        <rFont val="Trebuchet MS"/>
        <family val="2"/>
      </rPr>
      <t>RFQ</t>
    </r>
    <r>
      <rPr>
        <sz val="9"/>
        <rFont val="Trebuchet MS"/>
        <family val="2"/>
      </rPr>
      <t xml:space="preserve"> march 2014 (SBB)</t>
    </r>
  </si>
  <si>
    <t>March 2014 (JEU datas)</t>
  </si>
  <si>
    <r>
      <rPr>
        <b/>
        <u/>
        <sz val="9"/>
        <rFont val="Trebuchet MS"/>
        <family val="2"/>
      </rPr>
      <t>Reducer gear with plastic sleeve</t>
    </r>
    <r>
      <rPr>
        <sz val="9"/>
        <rFont val="Trebuchet MS"/>
        <family val="2"/>
      </rPr>
      <t xml:space="preserve">
CD 1018
JEU offer nr 15/248bis
(30-sep-15)</t>
    </r>
  </si>
  <si>
    <t>Current sales price in local currency</t>
  </si>
  <si>
    <t>975H</t>
  </si>
  <si>
    <t>975H (85A)</t>
  </si>
  <si>
    <t>975H (100A)</t>
  </si>
  <si>
    <t>985H</t>
  </si>
  <si>
    <t>*** Interruption costs</t>
  </si>
  <si>
    <t>BMW part number</t>
  </si>
  <si>
    <t>JTEKT part number</t>
  </si>
  <si>
    <t>JG517-000020</t>
  </si>
  <si>
    <t>JG517-N71214</t>
  </si>
  <si>
    <t>JG517-000050</t>
  </si>
  <si>
    <t>JG517-000040</t>
  </si>
  <si>
    <t>JG517-N7121</t>
  </si>
  <si>
    <t>JG517-000070</t>
  </si>
  <si>
    <r>
      <rPr>
        <b/>
        <u/>
        <sz val="9"/>
        <rFont val="Trebuchet MS"/>
        <family val="2"/>
      </rPr>
      <t>Perimeter extension</t>
    </r>
    <r>
      <rPr>
        <sz val="9"/>
        <rFont val="Trebuchet MS"/>
        <family val="2"/>
      </rPr>
      <t xml:space="preserve">
CD1016
</t>
    </r>
    <r>
      <rPr>
        <sz val="6"/>
        <rFont val="Trebuchet MS"/>
        <family val="2"/>
      </rPr>
      <t>JEU offer nr 15/120 (09-mar-15)
Updated offer nr 15/253 (03-jun-15)</t>
    </r>
    <r>
      <rPr>
        <sz val="9"/>
        <rFont val="Trebuchet MS"/>
        <family val="2"/>
      </rPr>
      <t xml:space="preserve">
</t>
    </r>
    <r>
      <rPr>
        <sz val="6"/>
        <rFont val="Trebuchet MS"/>
        <family val="2"/>
      </rPr>
      <t>Updated offer nr 15/535 (17-dec-15)</t>
    </r>
    <r>
      <rPr>
        <sz val="9"/>
        <rFont val="Trebuchet MS"/>
        <family val="2"/>
      </rPr>
      <t xml:space="preserve">
Updated offer nr 16/069bis
17-feb-16</t>
    </r>
  </si>
  <si>
    <t>BMW - 35up BaC</t>
  </si>
  <si>
    <t>Variants</t>
  </si>
  <si>
    <r>
      <rPr>
        <b/>
        <u/>
        <sz val="9"/>
        <rFont val="Trebuchet MS"/>
        <family val="2"/>
      </rPr>
      <t>Steel tie rods (OBJ) for G2x</t>
    </r>
    <r>
      <rPr>
        <sz val="9"/>
        <rFont val="Trebuchet MS"/>
        <family val="2"/>
      </rPr>
      <t xml:space="preserve">
CD 1033
</t>
    </r>
    <r>
      <rPr>
        <sz val="7"/>
        <rFont val="Trebuchet MS"/>
        <family val="2"/>
      </rPr>
      <t xml:space="preserve">JEU offer nr 16/013bis (26-jan-16)
</t>
    </r>
    <r>
      <rPr>
        <sz val="9"/>
        <rFont val="Trebuchet MS"/>
        <family val="2"/>
      </rPr>
      <t>JEU offer nr 16/013ter
(14-mar-16)</t>
    </r>
  </si>
  <si>
    <r>
      <rPr>
        <b/>
        <u/>
        <sz val="9"/>
        <rFont val="Trebuchet MS"/>
        <family val="2"/>
      </rPr>
      <t>Rackbush optimization</t>
    </r>
    <r>
      <rPr>
        <sz val="9"/>
        <rFont val="Trebuchet MS"/>
        <family val="2"/>
      </rPr>
      <t xml:space="preserve">
CD1006
JEU offer nr 14/380
(25-jul-14)</t>
    </r>
  </si>
  <si>
    <r>
      <rPr>
        <b/>
        <u/>
        <sz val="9"/>
        <rFont val="Trebuchet MS"/>
        <family val="2"/>
      </rPr>
      <t>Power plug change)</t>
    </r>
    <r>
      <rPr>
        <sz val="9"/>
        <rFont val="Trebuchet MS"/>
        <family val="2"/>
      </rPr>
      <t xml:space="preserve">
CD1013
JEU offer nr 15/096
(03-mar-15)</t>
    </r>
  </si>
  <si>
    <r>
      <rPr>
        <b/>
        <u/>
        <sz val="9"/>
        <rFont val="Trebuchet MS"/>
        <family val="2"/>
      </rPr>
      <t>Dust cover cancellation + add of o'ring on flag
(Bundle of modif.)</t>
    </r>
    <r>
      <rPr>
        <sz val="9"/>
        <rFont val="Trebuchet MS"/>
        <family val="2"/>
      </rPr>
      <t xml:space="preserve">
CD1019
</t>
    </r>
    <r>
      <rPr>
        <sz val="6"/>
        <rFont val="Trebuchet MS"/>
        <family val="2"/>
      </rPr>
      <t>JEU offer nr 15/458bis (20-jan-16)</t>
    </r>
    <r>
      <rPr>
        <b/>
        <sz val="9"/>
        <rFont val="Trebuchet MS"/>
        <family val="2"/>
      </rPr>
      <t xml:space="preserve">
SEE "bundle of modifications" Offer nr 16/228 (18-may-16)</t>
    </r>
  </si>
  <si>
    <r>
      <rPr>
        <b/>
        <u/>
        <sz val="9"/>
        <rFont val="Trebuchet MS"/>
        <family val="2"/>
      </rPr>
      <t>ABLS cap in 2 parts
(Bundle of modif.)</t>
    </r>
    <r>
      <rPr>
        <sz val="9"/>
        <rFont val="Trebuchet MS"/>
        <family val="2"/>
      </rPr>
      <t xml:space="preserve">
CD1020
</t>
    </r>
    <r>
      <rPr>
        <sz val="6"/>
        <rFont val="Trebuchet MS"/>
        <family val="2"/>
      </rPr>
      <t>JEU offer nr 15/458bis (20-jan-16)</t>
    </r>
    <r>
      <rPr>
        <b/>
        <sz val="9"/>
        <rFont val="Trebuchet MS"/>
        <family val="2"/>
      </rPr>
      <t xml:space="preserve">
SEE "bundle of modifications" Offer nr 16/228 (18-may-16)</t>
    </r>
  </si>
  <si>
    <r>
      <rPr>
        <b/>
        <u/>
        <sz val="9"/>
        <rFont val="Trebuchet MS"/>
        <family val="2"/>
      </rPr>
      <t>Reducer cover with self forming screw
(Bundle of modif.)</t>
    </r>
    <r>
      <rPr>
        <sz val="9"/>
        <rFont val="Trebuchet MS"/>
        <family val="2"/>
      </rPr>
      <t xml:space="preserve">
CD1021
</t>
    </r>
    <r>
      <rPr>
        <sz val="6"/>
        <rFont val="Trebuchet MS"/>
        <family val="2"/>
      </rPr>
      <t>JEU offer nr 15/458bis (20-jan-16)</t>
    </r>
    <r>
      <rPr>
        <b/>
        <sz val="9"/>
        <rFont val="Trebuchet MS"/>
        <family val="2"/>
      </rPr>
      <t xml:space="preserve">
SEE "bundle of modifications" Offer nr 16/228 (18-may-16)</t>
    </r>
  </si>
  <si>
    <r>
      <rPr>
        <b/>
        <u/>
        <sz val="9"/>
        <rFont val="Trebuchet MS"/>
        <family val="2"/>
      </rPr>
      <t>Rack bushes increased diam.
(Bundle of modif.)</t>
    </r>
    <r>
      <rPr>
        <sz val="9"/>
        <rFont val="Trebuchet MS"/>
        <family val="2"/>
      </rPr>
      <t xml:space="preserve">
CD 1024</t>
    </r>
    <r>
      <rPr>
        <sz val="6"/>
        <rFont val="Trebuchet MS"/>
        <family val="2"/>
      </rPr>
      <t xml:space="preserve">
JEU offer nr 15/458bis (20-jan-16)</t>
    </r>
    <r>
      <rPr>
        <sz val="9"/>
        <rFont val="Trebuchet MS"/>
        <family val="2"/>
      </rPr>
      <t xml:space="preserve">
</t>
    </r>
    <r>
      <rPr>
        <b/>
        <sz val="9"/>
        <rFont val="Trebuchet MS"/>
        <family val="2"/>
      </rPr>
      <t>SEE "bundle of modifications" Offer nr 16/228 (18-may-16)</t>
    </r>
  </si>
  <si>
    <r>
      <rPr>
        <b/>
        <u/>
        <sz val="9"/>
        <rFont val="Trebuchet MS"/>
        <family val="2"/>
      </rPr>
      <t xml:space="preserve">Extension of low gear for 6 cyl vehicles (G0x only)
</t>
    </r>
    <r>
      <rPr>
        <sz val="9"/>
        <rFont val="Trebuchet MS"/>
        <family val="2"/>
      </rPr>
      <t>CD 1057
JEU offer nr 16/174
(15-avr-16)</t>
    </r>
  </si>
  <si>
    <r>
      <rPr>
        <b/>
        <u/>
        <sz val="9"/>
        <rFont val="Trebuchet MS"/>
        <family val="2"/>
      </rPr>
      <t xml:space="preserve">G2x 5B variant in China
</t>
    </r>
    <r>
      <rPr>
        <sz val="9"/>
        <rFont val="Trebuchet MS"/>
        <family val="2"/>
      </rPr>
      <t>CD xxxx
JEU offer nr 16/231
(23-may-16)</t>
    </r>
  </si>
  <si>
    <r>
      <rPr>
        <b/>
        <u/>
        <sz val="9"/>
        <rFont val="Trebuchet MS"/>
        <family val="2"/>
      </rPr>
      <t>Bundle of modifications</t>
    </r>
    <r>
      <rPr>
        <b/>
        <sz val="9"/>
        <rFont val="Trebuchet MS"/>
        <family val="2"/>
      </rPr>
      <t xml:space="preserve">
</t>
    </r>
    <r>
      <rPr>
        <sz val="9"/>
        <rFont val="Trebuchet MS"/>
        <family val="2"/>
      </rPr>
      <t>CD 1019/1020/1021/1024
JEU offer nr 16/228 
(18-may-16)</t>
    </r>
  </si>
  <si>
    <r>
      <rPr>
        <b/>
        <u/>
        <sz val="9"/>
        <rFont val="Trebuchet MS"/>
        <family val="2"/>
      </rPr>
      <t>Convergence plan</t>
    </r>
    <r>
      <rPr>
        <sz val="9"/>
        <rFont val="Trebuchet MS"/>
        <family val="2"/>
      </rPr>
      <t xml:space="preserve">
CD 1052
JEU offer nr 16/097bis  (16-mar-16)
JEU offer nr 16/225 (18-may-16)
Parallel back-up : 
+0,17 € / 130 000 € </t>
    </r>
  </si>
  <si>
    <r>
      <rPr>
        <b/>
        <u/>
        <sz val="9"/>
        <rFont val="Trebuchet MS"/>
        <family val="2"/>
      </rPr>
      <t>OTR changes G2x</t>
    </r>
    <r>
      <rPr>
        <sz val="9"/>
        <rFont val="Trebuchet MS"/>
        <family val="2"/>
      </rPr>
      <t xml:space="preserve">
CD 1088
JEU offer nr 16/364
(7-sept-16)</t>
    </r>
  </si>
  <si>
    <r>
      <rPr>
        <b/>
        <u/>
        <sz val="9"/>
        <rFont val="Trebuchet MS"/>
        <family val="2"/>
      </rPr>
      <t>Convergence plan &amp; PLT for G01 &amp; G2x</t>
    </r>
    <r>
      <rPr>
        <sz val="9"/>
        <rFont val="Trebuchet MS"/>
        <family val="2"/>
      </rPr>
      <t xml:space="preserve">
CD1052, CD1074 &amp; 1087
JEU offer nr 16/432 
(13-oct-16)</t>
    </r>
  </si>
  <si>
    <r>
      <rPr>
        <b/>
        <u/>
        <sz val="9"/>
        <rFont val="Trebuchet MS"/>
        <family val="2"/>
      </rPr>
      <t>Breathing cap on rack housing</t>
    </r>
    <r>
      <rPr>
        <sz val="9"/>
        <rFont val="Trebuchet MS"/>
        <family val="2"/>
      </rPr>
      <t xml:space="preserve">
CD 1064/1065
JEU offer 16/335 (part)
JEU offer 16/429 (tool)
(28-july-16)</t>
    </r>
  </si>
  <si>
    <t>AG9352</t>
  </si>
  <si>
    <t>AH1941</t>
  </si>
  <si>
    <t>AK6695</t>
  </si>
  <si>
    <t>AE4104</t>
  </si>
  <si>
    <t>AK1279</t>
  </si>
  <si>
    <t>AL0117</t>
  </si>
  <si>
    <t>AL0116</t>
  </si>
  <si>
    <t>Offer</t>
  </si>
  <si>
    <t>CD-nr</t>
  </si>
  <si>
    <t>Order nr</t>
  </si>
  <si>
    <t>17/104</t>
  </si>
  <si>
    <t>CD 1058</t>
  </si>
  <si>
    <t>New variant for G01 PHEV</t>
  </si>
  <si>
    <t>Offer status</t>
  </si>
  <si>
    <t>CD 1046 / 1047 / 1056</t>
  </si>
  <si>
    <t>Offers for tooling costs</t>
  </si>
  <si>
    <r>
      <rPr>
        <b/>
        <u/>
        <sz val="9"/>
        <rFont val="Trebuchet MS"/>
        <family val="2"/>
      </rPr>
      <t>EMC management G2x</t>
    </r>
    <r>
      <rPr>
        <sz val="9"/>
        <rFont val="Trebuchet MS"/>
        <family val="2"/>
      </rPr>
      <t xml:space="preserve">
CD 1028
JEU offer nr 16/092, update 17/110
(01-mar-17)</t>
    </r>
  </si>
  <si>
    <t xml:space="preserve">Offer nr 17/104 – New variant for G01 PHEV (LHD)
Answer to CD1058
</t>
  </si>
  <si>
    <t>Offer nr 16/430bis – Full stroke measurement of yoke clearance
Answer to CD-1053
(17-jan-17)</t>
  </si>
  <si>
    <t>Offer nr 16/444 – Sensor harness routing for G01 LHD (clip)
Answer to CD1058
(21-oct-16)</t>
  </si>
  <si>
    <t>Di
(NdPr)</t>
  </si>
  <si>
    <t>Nd</t>
  </si>
  <si>
    <t>Material weight information : given to BMW on January 2017.</t>
  </si>
  <si>
    <t>Sum of modifications</t>
  </si>
  <si>
    <t>Impact on material</t>
  </si>
  <si>
    <t>Average 2017 (til Feb.)</t>
  </si>
  <si>
    <r>
      <rPr>
        <b/>
        <u/>
        <sz val="9"/>
        <rFont val="Trebuchet MS"/>
        <family val="2"/>
      </rPr>
      <t>Plastic flag</t>
    </r>
    <r>
      <rPr>
        <sz val="9"/>
        <rFont val="Trebuchet MS"/>
        <family val="2"/>
      </rPr>
      <t xml:space="preserve">
CD 1056
JEU offer nr 16/429bis
(17-oct-16)</t>
    </r>
  </si>
  <si>
    <t>16/429bis</t>
  </si>
  <si>
    <t>17/103</t>
  </si>
  <si>
    <t>New support ring manual side</t>
  </si>
  <si>
    <t>Update new plastic flag</t>
  </si>
  <si>
    <t>17/124</t>
  </si>
  <si>
    <t>CD 1046 / 
1047 / 1056</t>
  </si>
  <si>
    <t>17/170</t>
  </si>
  <si>
    <t>ANR modification (task force)</t>
  </si>
  <si>
    <t>17/137</t>
  </si>
  <si>
    <t>ANR modification option 1 (task force)</t>
  </si>
  <si>
    <t>17/157</t>
  </si>
  <si>
    <t>G0x 100% VGR SOP until end of 2018</t>
  </si>
  <si>
    <t>17/156</t>
  </si>
  <si>
    <t>G0x 100% VGR SOP until April 2018</t>
  </si>
  <si>
    <t>15-487</t>
  </si>
  <si>
    <t>Offer steel tie rods G01</t>
  </si>
  <si>
    <t>16-097bis</t>
  </si>
  <si>
    <t>UPDATE Offer convergence plan G01</t>
  </si>
  <si>
    <t>16-225</t>
  </si>
  <si>
    <t>Offer_convergence plan G2x</t>
  </si>
  <si>
    <t>16-364</t>
  </si>
  <si>
    <t>Offer_OTR changes</t>
  </si>
  <si>
    <t>Offer_full stroke measurement</t>
  </si>
  <si>
    <t>rejected</t>
  </si>
  <si>
    <t>CD1053</t>
  </si>
  <si>
    <t>under nego</t>
  </si>
  <si>
    <t>accepted</t>
  </si>
  <si>
    <t>16/432</t>
  </si>
  <si>
    <t>Update convergence plan + PLT</t>
  </si>
  <si>
    <t>16/430</t>
  </si>
  <si>
    <t>Tooling cost (SBM)</t>
  </si>
  <si>
    <t>EUR (€)</t>
  </si>
  <si>
    <t>US ($)</t>
  </si>
  <si>
    <t>CN (RMB)</t>
  </si>
  <si>
    <t>G01</t>
  </si>
  <si>
    <t>CD1088</t>
  </si>
  <si>
    <t>CD1052/ 1074/
1087</t>
  </si>
  <si>
    <t>Total tooling cost accepted</t>
  </si>
  <si>
    <t>Average 2017 (til Feb.) Metal Pages</t>
  </si>
  <si>
    <t>Average 2017 (til Feb.) LME</t>
  </si>
  <si>
    <t>BMW participation</t>
  </si>
  <si>
    <t>TOTAL (€)</t>
  </si>
  <si>
    <t>TOTAL (local currency)</t>
  </si>
</sst>
</file>

<file path=xl/styles.xml><?xml version="1.0" encoding="utf-8"?>
<styleSheet xmlns="http://schemas.openxmlformats.org/spreadsheetml/2006/main">
  <numFmts count="1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00_-"/>
    <numFmt numFmtId="166" formatCode="#,##0_-"/>
    <numFmt numFmtId="167" formatCode="#,##0.000_-"/>
    <numFmt numFmtId="168" formatCode="#,##0.0000_-"/>
    <numFmt numFmtId="169" formatCode="#,##0\ &quot;€&quot;"/>
    <numFmt numFmtId="170" formatCode="[$$-409]#,##0"/>
    <numFmt numFmtId="171" formatCode="[$¥-804]#,##0"/>
    <numFmt numFmtId="172" formatCode="_-[$$-409]* #,##0.00_ ;_-[$$-409]* \-#,##0.00\ ;_-[$$-409]* &quot;-&quot;??_ ;_-@_ "/>
    <numFmt numFmtId="173" formatCode="_-[$$-409]* #,##0_ ;_-[$$-409]* \-#,##0\ ;_-[$$-409]* &quot;-&quot;??_ ;_-@_ "/>
    <numFmt numFmtId="174" formatCode="#,##0.00\ &quot;€&quot;"/>
    <numFmt numFmtId="175" formatCode="[$$-409]#,##0.00"/>
    <numFmt numFmtId="176" formatCode="[$¥-804]#,##0.00"/>
  </numFmts>
  <fonts count="31">
    <font>
      <sz val="10"/>
      <name val="Arial"/>
      <family val="2"/>
    </font>
    <font>
      <sz val="10"/>
      <color theme="1"/>
      <name val="Arial"/>
      <family val="2"/>
    </font>
    <font>
      <sz val="6"/>
      <name val="HGGothicE"/>
      <family val="3"/>
      <charset val="128"/>
    </font>
    <font>
      <sz val="8"/>
      <name val="Trebuchet MS"/>
      <family val="2"/>
    </font>
    <font>
      <sz val="9"/>
      <name val="Trebuchet MS"/>
      <family val="2"/>
    </font>
    <font>
      <b/>
      <sz val="9"/>
      <name val="Trebuchet MS"/>
      <family val="2"/>
    </font>
    <font>
      <sz val="7"/>
      <name val="Trebuchet MS"/>
      <family val="2"/>
    </font>
    <font>
      <sz val="8"/>
      <color indexed="81"/>
      <name val="Tahoma"/>
      <family val="2"/>
    </font>
    <font>
      <b/>
      <u/>
      <sz val="9"/>
      <name val="Trebuchet MS"/>
      <family val="2"/>
    </font>
    <font>
      <b/>
      <sz val="10"/>
      <name val="Trebuchet MS"/>
      <family val="2"/>
    </font>
    <font>
      <b/>
      <sz val="10"/>
      <color theme="0"/>
      <name val="Trebuchet MS"/>
      <family val="2"/>
    </font>
    <font>
      <sz val="9"/>
      <color theme="0"/>
      <name val="Trebuchet MS"/>
      <family val="2"/>
    </font>
    <font>
      <sz val="10"/>
      <color theme="0"/>
      <name val="Arial"/>
      <family val="2"/>
    </font>
    <font>
      <sz val="10"/>
      <name val="Arial"/>
      <family val="2"/>
    </font>
    <font>
      <strike/>
      <sz val="9"/>
      <name val="Trebuchet MS"/>
      <family val="2"/>
    </font>
    <font>
      <b/>
      <sz val="9"/>
      <color theme="2" tint="-0.499984740745262"/>
      <name val="Trebuchet MS"/>
      <family val="2"/>
    </font>
    <font>
      <b/>
      <sz val="10"/>
      <color theme="2" tint="-0.499984740745262"/>
      <name val="Trebuchet MS"/>
      <family val="2"/>
    </font>
    <font>
      <sz val="9"/>
      <color theme="0" tint="-0.499984740745262"/>
      <name val="Trebuchet MS"/>
      <family val="2"/>
    </font>
    <font>
      <sz val="6"/>
      <name val="Trebuchet MS"/>
      <family val="2"/>
    </font>
    <font>
      <sz val="9"/>
      <color rgb="FF0070C0"/>
      <name val="Trebuchet MS"/>
      <family val="2"/>
    </font>
    <font>
      <b/>
      <sz val="9"/>
      <color theme="7" tint="-0.249977111117893"/>
      <name val="Trebuchet MS"/>
      <family val="2"/>
    </font>
    <font>
      <sz val="8"/>
      <color theme="7" tint="-0.249977111117893"/>
      <name val="Trebuchet MS"/>
      <family val="2"/>
    </font>
    <font>
      <b/>
      <sz val="8"/>
      <color theme="7" tint="-0.249977111117893"/>
      <name val="Trebuchet MS"/>
      <family val="2"/>
    </font>
    <font>
      <b/>
      <sz val="8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  <font>
      <sz val="9"/>
      <color rgb="FFFF0000"/>
      <name val="Trebuchet MS"/>
      <family val="2"/>
    </font>
    <font>
      <b/>
      <sz val="9"/>
      <color rgb="FFFF0000"/>
      <name val="Trebuchet MS"/>
      <family val="2"/>
    </font>
    <font>
      <sz val="10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theme="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43" fontId="13" fillId="0" borderId="0" applyFont="0" applyFill="0" applyBorder="0" applyAlignment="0" applyProtection="0"/>
    <xf numFmtId="0" fontId="1" fillId="0" borderId="0"/>
    <xf numFmtId="0" fontId="28" fillId="0" borderId="0"/>
    <xf numFmtId="44" fontId="13" fillId="0" borderId="0" applyFont="0" applyFill="0" applyBorder="0" applyAlignment="0" applyProtection="0"/>
  </cellStyleXfs>
  <cellXfs count="376">
    <xf numFmtId="0" fontId="0" fillId="0" borderId="0" xfId="0"/>
    <xf numFmtId="164" fontId="4" fillId="0" borderId="6" xfId="0" applyNumberFormat="1" applyFont="1" applyBorder="1" applyAlignment="1" applyProtection="1">
      <alignment vertical="center"/>
      <protection locked="0"/>
    </xf>
    <xf numFmtId="164" fontId="4" fillId="0" borderId="0" xfId="0" applyNumberFormat="1" applyFont="1" applyBorder="1" applyAlignment="1" applyProtection="1">
      <alignment vertical="center"/>
    </xf>
    <xf numFmtId="164" fontId="4" fillId="0" borderId="0" xfId="0" applyNumberFormat="1" applyFont="1" applyAlignment="1" applyProtection="1">
      <alignment vertical="center"/>
    </xf>
    <xf numFmtId="164" fontId="5" fillId="0" borderId="0" xfId="0" applyNumberFormat="1" applyFont="1" applyAlignment="1" applyProtection="1">
      <alignment horizontal="right" vertical="center"/>
    </xf>
    <xf numFmtId="164" fontId="4" fillId="0" borderId="1" xfId="0" applyNumberFormat="1" applyFont="1" applyBorder="1" applyAlignment="1" applyProtection="1">
      <alignment vertical="center"/>
    </xf>
    <xf numFmtId="164" fontId="4" fillId="0" borderId="1" xfId="0" applyNumberFormat="1" applyFont="1" applyBorder="1" applyAlignment="1" applyProtection="1">
      <alignment horizontal="right" vertical="center"/>
    </xf>
    <xf numFmtId="164" fontId="5" fillId="0" borderId="0" xfId="0" applyNumberFormat="1" applyFont="1" applyAlignment="1" applyProtection="1">
      <alignment vertical="center"/>
    </xf>
    <xf numFmtId="164" fontId="4" fillId="0" borderId="2" xfId="0" applyNumberFormat="1" applyFont="1" applyBorder="1" applyAlignment="1" applyProtection="1">
      <alignment vertical="center"/>
      <protection locked="0"/>
    </xf>
    <xf numFmtId="164" fontId="6" fillId="0" borderId="12" xfId="0" applyNumberFormat="1" applyFont="1" applyBorder="1" applyAlignment="1" applyProtection="1">
      <alignment horizontal="center" vertical="center"/>
      <protection locked="0"/>
    </xf>
    <xf numFmtId="164" fontId="4" fillId="0" borderId="9" xfId="0" applyNumberFormat="1" applyFont="1" applyBorder="1" applyAlignment="1" applyProtection="1">
      <alignment vertic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7" fontId="4" fillId="0" borderId="2" xfId="0" applyNumberFormat="1" applyFont="1" applyBorder="1" applyAlignment="1" applyProtection="1">
      <alignment horizontal="center" vertical="center"/>
    </xf>
    <xf numFmtId="164" fontId="5" fillId="0" borderId="2" xfId="0" applyNumberFormat="1" applyFont="1" applyBorder="1" applyAlignment="1" applyProtection="1">
      <alignment horizontal="center" vertical="center"/>
    </xf>
    <xf numFmtId="167" fontId="5" fillId="0" borderId="2" xfId="0" applyNumberFormat="1" applyFont="1" applyBorder="1" applyAlignment="1" applyProtection="1">
      <alignment horizontal="center" vertical="center"/>
    </xf>
    <xf numFmtId="164" fontId="4" fillId="0" borderId="3" xfId="0" applyNumberFormat="1" applyFont="1" applyBorder="1" applyAlignment="1" applyProtection="1">
      <alignment horizontal="left" vertical="center" indent="1"/>
    </xf>
    <xf numFmtId="164" fontId="4" fillId="0" borderId="5" xfId="0" applyNumberFormat="1" applyFont="1" applyBorder="1" applyAlignment="1" applyProtection="1">
      <alignment horizontal="center" vertical="center"/>
      <protection locked="0"/>
    </xf>
    <xf numFmtId="164" fontId="4" fillId="0" borderId="8" xfId="0" applyNumberFormat="1" applyFont="1" applyBorder="1" applyAlignment="1" applyProtection="1">
      <alignment vertical="center"/>
      <protection locked="0"/>
    </xf>
    <xf numFmtId="164" fontId="6" fillId="0" borderId="19" xfId="0" applyNumberFormat="1" applyFont="1" applyBorder="1" applyAlignment="1" applyProtection="1">
      <alignment horizontal="center" vertical="center"/>
      <protection locked="0"/>
    </xf>
    <xf numFmtId="164" fontId="6" fillId="0" borderId="13" xfId="0" applyNumberFormat="1" applyFont="1" applyBorder="1" applyAlignment="1" applyProtection="1">
      <alignment horizontal="center" vertical="center"/>
      <protection locked="0"/>
    </xf>
    <xf numFmtId="164" fontId="4" fillId="0" borderId="5" xfId="0" applyNumberFormat="1" applyFont="1" applyBorder="1" applyAlignment="1" applyProtection="1">
      <alignment vertical="center"/>
      <protection locked="0"/>
    </xf>
    <xf numFmtId="164" fontId="4" fillId="0" borderId="7" xfId="0" applyNumberFormat="1" applyFont="1" applyBorder="1" applyAlignment="1" applyProtection="1">
      <alignment vertical="center"/>
      <protection locked="0"/>
    </xf>
    <xf numFmtId="164" fontId="4" fillId="0" borderId="22" xfId="0" applyNumberFormat="1" applyFont="1" applyBorder="1" applyAlignment="1" applyProtection="1">
      <alignment vertical="center"/>
    </xf>
    <xf numFmtId="164" fontId="4" fillId="0" borderId="24" xfId="0" applyNumberFormat="1" applyFont="1" applyBorder="1" applyAlignment="1" applyProtection="1">
      <alignment vertical="center"/>
    </xf>
    <xf numFmtId="164" fontId="4" fillId="3" borderId="28" xfId="0" applyNumberFormat="1" applyFont="1" applyFill="1" applyBorder="1" applyAlignment="1" applyProtection="1">
      <alignment vertical="center"/>
    </xf>
    <xf numFmtId="164" fontId="4" fillId="3" borderId="29" xfId="0" applyNumberFormat="1" applyFont="1" applyFill="1" applyBorder="1" applyAlignment="1" applyProtection="1">
      <alignment vertical="center"/>
    </xf>
    <xf numFmtId="164" fontId="4" fillId="3" borderId="30" xfId="0" applyNumberFormat="1" applyFont="1" applyFill="1" applyBorder="1" applyAlignment="1" applyProtection="1">
      <alignment vertical="center"/>
    </xf>
    <xf numFmtId="164" fontId="4" fillId="0" borderId="14" xfId="0" applyNumberFormat="1" applyFont="1" applyBorder="1" applyAlignment="1" applyProtection="1">
      <alignment horizontal="center" vertical="center"/>
    </xf>
    <xf numFmtId="164" fontId="4" fillId="0" borderId="21" xfId="0" applyNumberFormat="1" applyFont="1" applyBorder="1" applyAlignment="1" applyProtection="1">
      <alignment horizontal="center" vertical="center"/>
    </xf>
    <xf numFmtId="164" fontId="4" fillId="0" borderId="15" xfId="0" applyNumberFormat="1" applyFont="1" applyBorder="1" applyAlignment="1" applyProtection="1">
      <alignment horizontal="center" vertical="center"/>
    </xf>
    <xf numFmtId="164" fontId="4" fillId="0" borderId="20" xfId="0" applyNumberFormat="1" applyFont="1" applyBorder="1" applyAlignment="1" applyProtection="1">
      <alignment horizontal="center" vertical="center"/>
    </xf>
    <xf numFmtId="164" fontId="4" fillId="0" borderId="0" xfId="0" applyNumberFormat="1" applyFont="1" applyAlignment="1" applyProtection="1">
      <alignment horizontal="left" vertical="center" wrapText="1"/>
    </xf>
    <xf numFmtId="164" fontId="4" fillId="0" borderId="4" xfId="0" applyNumberFormat="1" applyFont="1" applyBorder="1" applyAlignment="1" applyProtection="1">
      <alignment vertical="center"/>
      <protection locked="0"/>
    </xf>
    <xf numFmtId="164" fontId="6" fillId="0" borderId="11" xfId="0" applyNumberFormat="1" applyFont="1" applyBorder="1" applyAlignment="1" applyProtection="1">
      <alignment horizontal="center" vertical="center"/>
      <protection locked="0"/>
    </xf>
    <xf numFmtId="164" fontId="4" fillId="0" borderId="33" xfId="0" applyNumberFormat="1" applyFont="1" applyBorder="1" applyAlignment="1" applyProtection="1">
      <alignment vertical="center"/>
      <protection locked="0"/>
    </xf>
    <xf numFmtId="164" fontId="4" fillId="0" borderId="35" xfId="0" applyNumberFormat="1" applyFont="1" applyBorder="1" applyAlignment="1" applyProtection="1">
      <alignment horizontal="center" vertical="center"/>
    </xf>
    <xf numFmtId="164" fontId="4" fillId="0" borderId="18" xfId="0" applyNumberFormat="1" applyFont="1" applyBorder="1" applyAlignment="1" applyProtection="1">
      <alignment horizontal="center" vertical="center"/>
      <protection locked="0"/>
    </xf>
    <xf numFmtId="164" fontId="4" fillId="0" borderId="36" xfId="0" applyNumberFormat="1" applyFont="1" applyBorder="1" applyAlignment="1" applyProtection="1">
      <alignment horizontal="center" vertical="center"/>
      <protection locked="0"/>
    </xf>
    <xf numFmtId="164" fontId="4" fillId="0" borderId="37" xfId="0" applyNumberFormat="1" applyFont="1" applyBorder="1" applyAlignment="1" applyProtection="1">
      <alignment horizontal="center" vertical="center"/>
      <protection locked="0"/>
    </xf>
    <xf numFmtId="164" fontId="4" fillId="0" borderId="39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31" xfId="0" applyNumberFormat="1" applyFont="1" applyBorder="1" applyAlignment="1" applyProtection="1">
      <alignment horizontal="center" vertical="center"/>
      <protection locked="0"/>
    </xf>
    <xf numFmtId="164" fontId="4" fillId="0" borderId="37" xfId="0" applyNumberFormat="1" applyFont="1" applyBorder="1" applyAlignment="1" applyProtection="1">
      <alignment horizontal="center" vertical="center"/>
    </xf>
    <xf numFmtId="164" fontId="11" fillId="4" borderId="42" xfId="0" applyNumberFormat="1" applyFont="1" applyFill="1" applyBorder="1" applyAlignment="1" applyProtection="1">
      <alignment horizontal="center" vertical="center"/>
    </xf>
    <xf numFmtId="164" fontId="11" fillId="4" borderId="43" xfId="0" applyNumberFormat="1" applyFont="1" applyFill="1" applyBorder="1" applyAlignment="1" applyProtection="1">
      <alignment horizontal="center" vertical="center"/>
    </xf>
    <xf numFmtId="164" fontId="11" fillId="4" borderId="46" xfId="0" applyNumberFormat="1" applyFont="1" applyFill="1" applyBorder="1" applyAlignment="1" applyProtection="1">
      <alignment horizontal="center" vertical="center"/>
    </xf>
    <xf numFmtId="164" fontId="11" fillId="4" borderId="48" xfId="0" applyNumberFormat="1" applyFont="1" applyFill="1" applyBorder="1" applyAlignment="1" applyProtection="1">
      <alignment horizontal="center" vertical="center"/>
    </xf>
    <xf numFmtId="164" fontId="11" fillId="4" borderId="49" xfId="0" applyNumberFormat="1" applyFont="1" applyFill="1" applyBorder="1" applyAlignment="1" applyProtection="1">
      <alignment horizontal="center" vertical="center"/>
    </xf>
    <xf numFmtId="164" fontId="11" fillId="4" borderId="52" xfId="0" applyNumberFormat="1" applyFont="1" applyFill="1" applyBorder="1" applyAlignment="1" applyProtection="1">
      <alignment horizontal="center" vertical="center"/>
    </xf>
    <xf numFmtId="164" fontId="5" fillId="2" borderId="2" xfId="0" applyNumberFormat="1" applyFont="1" applyFill="1" applyBorder="1" applyAlignment="1" applyProtection="1">
      <alignment vertical="center"/>
    </xf>
    <xf numFmtId="164" fontId="4" fillId="2" borderId="6" xfId="0" applyNumberFormat="1" applyFont="1" applyFill="1" applyBorder="1" applyAlignment="1" applyProtection="1">
      <alignment horizontal="center" vertical="center"/>
      <protection locked="0"/>
    </xf>
    <xf numFmtId="164" fontId="4" fillId="2" borderId="7" xfId="0" applyNumberFormat="1" applyFont="1" applyFill="1" applyBorder="1" applyAlignment="1" applyProtection="1">
      <alignment horizontal="center" vertical="center"/>
      <protection locked="0"/>
    </xf>
    <xf numFmtId="164" fontId="4" fillId="2" borderId="2" xfId="0" applyNumberFormat="1" applyFont="1" applyFill="1" applyBorder="1" applyAlignment="1" applyProtection="1">
      <alignment vertical="center"/>
      <protection locked="0"/>
    </xf>
    <xf numFmtId="164" fontId="4" fillId="2" borderId="9" xfId="0" applyNumberFormat="1" applyFont="1" applyFill="1" applyBorder="1" applyAlignment="1" applyProtection="1">
      <alignment vertical="center"/>
      <protection locked="0"/>
    </xf>
    <xf numFmtId="164" fontId="6" fillId="2" borderId="12" xfId="0" applyNumberFormat="1" applyFont="1" applyFill="1" applyBorder="1" applyAlignment="1" applyProtection="1">
      <alignment horizontal="center" vertical="center"/>
      <protection locked="0"/>
    </xf>
    <xf numFmtId="164" fontId="6" fillId="2" borderId="13" xfId="0" applyNumberFormat="1" applyFont="1" applyFill="1" applyBorder="1" applyAlignment="1" applyProtection="1">
      <alignment horizontal="center" vertical="center"/>
      <protection locked="0"/>
    </xf>
    <xf numFmtId="164" fontId="6" fillId="2" borderId="31" xfId="0" applyNumberFormat="1" applyFont="1" applyFill="1" applyBorder="1" applyAlignment="1" applyProtection="1">
      <alignment horizontal="center" vertical="center"/>
      <protection locked="0"/>
    </xf>
    <xf numFmtId="164" fontId="6" fillId="2" borderId="32" xfId="0" applyNumberFormat="1" applyFont="1" applyFill="1" applyBorder="1" applyAlignment="1" applyProtection="1">
      <alignment horizontal="center" vertical="center"/>
      <protection locked="0"/>
    </xf>
    <xf numFmtId="164" fontId="4" fillId="0" borderId="8" xfId="0" applyNumberFormat="1" applyFont="1" applyBorder="1" applyAlignment="1" applyProtection="1">
      <alignment horizontal="center" vertical="center"/>
    </xf>
    <xf numFmtId="166" fontId="4" fillId="0" borderId="0" xfId="0" applyNumberFormat="1" applyFont="1" applyAlignment="1" applyProtection="1">
      <alignment vertical="center"/>
    </xf>
    <xf numFmtId="166" fontId="4" fillId="0" borderId="2" xfId="0" applyNumberFormat="1" applyFont="1" applyBorder="1" applyAlignment="1" applyProtection="1">
      <alignment vertical="center"/>
      <protection locked="0"/>
    </xf>
    <xf numFmtId="166" fontId="4" fillId="0" borderId="8" xfId="0" applyNumberFormat="1" applyFont="1" applyBorder="1" applyAlignment="1" applyProtection="1">
      <alignment vertical="center"/>
      <protection locked="0"/>
    </xf>
    <xf numFmtId="166" fontId="4" fillId="0" borderId="4" xfId="0" applyNumberFormat="1" applyFont="1" applyBorder="1" applyAlignment="1" applyProtection="1">
      <alignment vertical="center"/>
      <protection locked="0"/>
    </xf>
    <xf numFmtId="166" fontId="4" fillId="0" borderId="9" xfId="0" applyNumberFormat="1" applyFont="1" applyBorder="1" applyAlignment="1" applyProtection="1">
      <alignment vertical="center"/>
      <protection locked="0"/>
    </xf>
    <xf numFmtId="164" fontId="4" fillId="0" borderId="18" xfId="0" applyNumberFormat="1" applyFont="1" applyBorder="1" applyAlignment="1" applyProtection="1">
      <alignment vertical="center"/>
      <protection locked="0"/>
    </xf>
    <xf numFmtId="164" fontId="4" fillId="0" borderId="37" xfId="0" applyNumberFormat="1" applyFont="1" applyBorder="1" applyAlignment="1" applyProtection="1">
      <alignment vertical="center"/>
      <protection locked="0"/>
    </xf>
    <xf numFmtId="164" fontId="4" fillId="0" borderId="39" xfId="0" applyNumberFormat="1" applyFont="1" applyBorder="1" applyAlignment="1" applyProtection="1">
      <alignment vertical="center"/>
      <protection locked="0"/>
    </xf>
    <xf numFmtId="164" fontId="4" fillId="0" borderId="5" xfId="0" applyNumberFormat="1" applyFont="1" applyBorder="1" applyAlignment="1" applyProtection="1">
      <alignment horizontal="center" vertical="center"/>
    </xf>
    <xf numFmtId="164" fontId="4" fillId="0" borderId="6" xfId="0" applyNumberFormat="1" applyFont="1" applyBorder="1" applyAlignment="1" applyProtection="1">
      <alignment horizontal="center" vertical="center"/>
    </xf>
    <xf numFmtId="164" fontId="4" fillId="0" borderId="7" xfId="0" quotePrefix="1" applyNumberFormat="1" applyFont="1" applyBorder="1" applyAlignment="1" applyProtection="1">
      <alignment horizontal="center" vertical="center"/>
    </xf>
    <xf numFmtId="164" fontId="4" fillId="0" borderId="19" xfId="0" applyNumberFormat="1" applyFont="1" applyBorder="1" applyAlignment="1" applyProtection="1">
      <alignment horizontal="center" vertical="center"/>
    </xf>
    <xf numFmtId="168" fontId="4" fillId="0" borderId="2" xfId="0" applyNumberFormat="1" applyFont="1" applyBorder="1" applyAlignment="1" applyProtection="1">
      <alignment horizontal="center" vertical="center"/>
    </xf>
    <xf numFmtId="168" fontId="4" fillId="0" borderId="12" xfId="0" applyNumberFormat="1" applyFont="1" applyBorder="1" applyAlignment="1" applyProtection="1">
      <alignment horizontal="center" vertical="center"/>
    </xf>
    <xf numFmtId="168" fontId="4" fillId="4" borderId="2" xfId="0" applyNumberFormat="1" applyFont="1" applyFill="1" applyBorder="1" applyAlignment="1" applyProtection="1">
      <alignment horizontal="center" vertical="center"/>
    </xf>
    <xf numFmtId="168" fontId="4" fillId="0" borderId="9" xfId="0" applyNumberFormat="1" applyFont="1" applyBorder="1" applyAlignment="1" applyProtection="1">
      <alignment horizontal="center" vertical="center"/>
    </xf>
    <xf numFmtId="168" fontId="4" fillId="4" borderId="13" xfId="0" applyNumberFormat="1" applyFont="1" applyFill="1" applyBorder="1" applyAlignment="1" applyProtection="1">
      <alignment horizontal="center" vertical="center"/>
    </xf>
    <xf numFmtId="168" fontId="4" fillId="0" borderId="2" xfId="0" applyNumberFormat="1" applyFont="1" applyFill="1" applyBorder="1" applyAlignment="1" applyProtection="1">
      <alignment horizontal="center" vertical="center"/>
    </xf>
    <xf numFmtId="168" fontId="4" fillId="0" borderId="12" xfId="0" applyNumberFormat="1" applyFont="1" applyFill="1" applyBorder="1" applyAlignment="1" applyProtection="1">
      <alignment horizontal="center" vertical="center"/>
    </xf>
    <xf numFmtId="168" fontId="4" fillId="0" borderId="9" xfId="0" applyNumberFormat="1" applyFont="1" applyFill="1" applyBorder="1" applyAlignment="1" applyProtection="1">
      <alignment horizontal="center" vertical="center"/>
    </xf>
    <xf numFmtId="168" fontId="4" fillId="0" borderId="0" xfId="0" applyNumberFormat="1" applyFont="1" applyAlignment="1" applyProtection="1">
      <alignment vertical="center"/>
    </xf>
    <xf numFmtId="164" fontId="4" fillId="0" borderId="2" xfId="0" applyNumberFormat="1" applyFont="1" applyBorder="1" applyAlignment="1" applyProtection="1">
      <alignment horizontal="left" vertical="center" indent="1"/>
    </xf>
    <xf numFmtId="164" fontId="5" fillId="5" borderId="2" xfId="0" applyNumberFormat="1" applyFont="1" applyFill="1" applyBorder="1" applyAlignment="1" applyProtection="1">
      <alignment vertical="center"/>
    </xf>
    <xf numFmtId="164" fontId="4" fillId="6" borderId="2" xfId="0" applyNumberFormat="1" applyFont="1" applyFill="1" applyBorder="1" applyAlignment="1" applyProtection="1">
      <alignment horizontal="left" vertical="center" indent="1"/>
    </xf>
    <xf numFmtId="164" fontId="5" fillId="0" borderId="0" xfId="0" applyNumberFormat="1" applyFont="1" applyFill="1" applyBorder="1" applyAlignment="1" applyProtection="1">
      <alignment horizontal="center" vertical="center"/>
    </xf>
    <xf numFmtId="164" fontId="5" fillId="0" borderId="0" xfId="0" applyNumberFormat="1" applyFont="1" applyFill="1" applyBorder="1" applyAlignment="1" applyProtection="1">
      <alignment vertical="center"/>
    </xf>
    <xf numFmtId="164" fontId="16" fillId="0" borderId="0" xfId="0" applyNumberFormat="1" applyFont="1" applyFill="1" applyBorder="1" applyAlignment="1" applyProtection="1">
      <alignment vertical="center"/>
    </xf>
    <xf numFmtId="164" fontId="4" fillId="0" borderId="0" xfId="0" applyNumberFormat="1" applyFont="1" applyFill="1" applyBorder="1" applyAlignment="1" applyProtection="1">
      <alignment horizontal="left" vertical="center" indent="1"/>
    </xf>
    <xf numFmtId="164" fontId="4" fillId="0" borderId="0" xfId="0" applyNumberFormat="1" applyFont="1" applyFill="1" applyAlignment="1" applyProtection="1">
      <alignment vertical="center"/>
    </xf>
    <xf numFmtId="164" fontId="4" fillId="0" borderId="0" xfId="0" applyNumberFormat="1" applyFont="1" applyFill="1" applyBorder="1" applyAlignment="1" applyProtection="1">
      <alignment horizontal="left" vertical="center"/>
    </xf>
    <xf numFmtId="164" fontId="4" fillId="7" borderId="36" xfId="0" applyNumberFormat="1" applyFont="1" applyFill="1" applyBorder="1" applyAlignment="1" applyProtection="1">
      <alignment horizontal="center" vertical="center"/>
    </xf>
    <xf numFmtId="164" fontId="4" fillId="7" borderId="37" xfId="0" applyNumberFormat="1" applyFont="1" applyFill="1" applyBorder="1" applyAlignment="1" applyProtection="1">
      <alignment horizontal="center" vertical="center"/>
    </xf>
    <xf numFmtId="164" fontId="4" fillId="8" borderId="37" xfId="0" applyNumberFormat="1" applyFont="1" applyFill="1" applyBorder="1" applyAlignment="1" applyProtection="1">
      <alignment horizontal="center" vertical="center"/>
    </xf>
    <xf numFmtId="164" fontId="4" fillId="9" borderId="37" xfId="0" applyNumberFormat="1" applyFont="1" applyFill="1" applyBorder="1" applyAlignment="1" applyProtection="1">
      <alignment horizontal="center" vertical="center"/>
    </xf>
    <xf numFmtId="164" fontId="4" fillId="8" borderId="18" xfId="0" applyNumberFormat="1" applyFont="1" applyFill="1" applyBorder="1" applyAlignment="1" applyProtection="1">
      <alignment horizontal="center" vertical="center"/>
    </xf>
    <xf numFmtId="164" fontId="4" fillId="8" borderId="38" xfId="0" applyNumberFormat="1" applyFont="1" applyFill="1" applyBorder="1" applyAlignment="1" applyProtection="1">
      <alignment horizontal="center" vertical="center"/>
    </xf>
    <xf numFmtId="164" fontId="4" fillId="7" borderId="8" xfId="0" applyNumberFormat="1" applyFont="1" applyFill="1" applyBorder="1" applyAlignment="1" applyProtection="1">
      <alignment vertical="center"/>
      <protection locked="0"/>
    </xf>
    <xf numFmtId="164" fontId="4" fillId="7" borderId="2" xfId="0" applyNumberFormat="1" applyFont="1" applyFill="1" applyBorder="1" applyAlignment="1" applyProtection="1">
      <alignment vertical="center"/>
      <protection locked="0"/>
    </xf>
    <xf numFmtId="164" fontId="4" fillId="8" borderId="2" xfId="0" applyNumberFormat="1" applyFont="1" applyFill="1" applyBorder="1" applyAlignment="1" applyProtection="1">
      <alignment vertical="center"/>
      <protection locked="0"/>
    </xf>
    <xf numFmtId="164" fontId="4" fillId="8" borderId="9" xfId="0" applyNumberFormat="1" applyFont="1" applyFill="1" applyBorder="1" applyAlignment="1" applyProtection="1">
      <alignment vertical="center"/>
      <protection locked="0"/>
    </xf>
    <xf numFmtId="164" fontId="4" fillId="8" borderId="8" xfId="0" applyNumberFormat="1" applyFont="1" applyFill="1" applyBorder="1" applyAlignment="1" applyProtection="1">
      <alignment vertical="center"/>
      <protection locked="0"/>
    </xf>
    <xf numFmtId="164" fontId="4" fillId="9" borderId="2" xfId="0" applyNumberFormat="1" applyFont="1" applyFill="1" applyBorder="1" applyAlignment="1" applyProtection="1">
      <alignment vertical="center"/>
      <protection locked="0"/>
    </xf>
    <xf numFmtId="164" fontId="17" fillId="0" borderId="18" xfId="0" applyNumberFormat="1" applyFont="1" applyBorder="1" applyAlignment="1" applyProtection="1">
      <alignment horizontal="center" vertical="center"/>
      <protection locked="0"/>
    </xf>
    <xf numFmtId="164" fontId="17" fillId="0" borderId="37" xfId="0" applyNumberFormat="1" applyFont="1" applyBorder="1" applyAlignment="1" applyProtection="1">
      <alignment horizontal="center" vertical="center"/>
      <protection locked="0"/>
    </xf>
    <xf numFmtId="164" fontId="17" fillId="2" borderId="37" xfId="0" applyNumberFormat="1" applyFont="1" applyFill="1" applyBorder="1" applyAlignment="1" applyProtection="1">
      <alignment horizontal="center" vertical="center"/>
      <protection locked="0"/>
    </xf>
    <xf numFmtId="164" fontId="17" fillId="2" borderId="39" xfId="0" applyNumberFormat="1" applyFont="1" applyFill="1" applyBorder="1" applyAlignment="1" applyProtection="1">
      <alignment horizontal="center" vertical="center"/>
      <protection locked="0"/>
    </xf>
    <xf numFmtId="164" fontId="17" fillId="0" borderId="33" xfId="0" applyNumberFormat="1" applyFont="1" applyBorder="1" applyAlignment="1" applyProtection="1">
      <alignment vertical="center"/>
      <protection locked="0"/>
    </xf>
    <xf numFmtId="164" fontId="17" fillId="0" borderId="6" xfId="0" applyNumberFormat="1" applyFont="1" applyBorder="1" applyAlignment="1" applyProtection="1">
      <alignment vertical="center"/>
      <protection locked="0"/>
    </xf>
    <xf numFmtId="164" fontId="17" fillId="0" borderId="7" xfId="0" applyNumberFormat="1" applyFont="1" applyBorder="1" applyAlignment="1" applyProtection="1">
      <alignment vertical="center"/>
      <protection locked="0"/>
    </xf>
    <xf numFmtId="164" fontId="17" fillId="0" borderId="5" xfId="0" applyNumberFormat="1" applyFont="1" applyBorder="1" applyAlignment="1" applyProtection="1">
      <alignment vertical="center"/>
      <protection locked="0"/>
    </xf>
    <xf numFmtId="164" fontId="17" fillId="0" borderId="8" xfId="0" applyNumberFormat="1" applyFont="1" applyBorder="1" applyAlignment="1" applyProtection="1">
      <alignment vertical="center"/>
      <protection locked="0"/>
    </xf>
    <xf numFmtId="164" fontId="17" fillId="0" borderId="2" xfId="0" applyNumberFormat="1" applyFont="1" applyBorder="1" applyAlignment="1" applyProtection="1">
      <alignment vertical="center"/>
      <protection locked="0"/>
    </xf>
    <xf numFmtId="164" fontId="17" fillId="2" borderId="2" xfId="0" applyNumberFormat="1" applyFont="1" applyFill="1" applyBorder="1" applyAlignment="1" applyProtection="1">
      <alignment vertical="center"/>
      <protection locked="0"/>
    </xf>
    <xf numFmtId="164" fontId="17" fillId="2" borderId="9" xfId="0" applyNumberFormat="1" applyFont="1" applyFill="1" applyBorder="1" applyAlignment="1" applyProtection="1">
      <alignment vertical="center"/>
      <protection locked="0"/>
    </xf>
    <xf numFmtId="164" fontId="17" fillId="0" borderId="4" xfId="0" applyNumberFormat="1" applyFont="1" applyBorder="1" applyAlignment="1" applyProtection="1">
      <alignment vertical="center"/>
      <protection locked="0"/>
    </xf>
    <xf numFmtId="164" fontId="17" fillId="0" borderId="9" xfId="0" applyNumberFormat="1" applyFont="1" applyBorder="1" applyAlignment="1" applyProtection="1">
      <alignment vertical="center"/>
      <protection locked="0"/>
    </xf>
    <xf numFmtId="164" fontId="17" fillId="7" borderId="8" xfId="0" applyNumberFormat="1" applyFont="1" applyFill="1" applyBorder="1" applyAlignment="1" applyProtection="1">
      <alignment vertical="center"/>
      <protection locked="0"/>
    </xf>
    <xf numFmtId="164" fontId="17" fillId="7" borderId="2" xfId="0" applyNumberFormat="1" applyFont="1" applyFill="1" applyBorder="1" applyAlignment="1" applyProtection="1">
      <alignment vertical="center"/>
      <protection locked="0"/>
    </xf>
    <xf numFmtId="164" fontId="17" fillId="8" borderId="2" xfId="0" applyNumberFormat="1" applyFont="1" applyFill="1" applyBorder="1" applyAlignment="1" applyProtection="1">
      <alignment vertical="center"/>
      <protection locked="0"/>
    </xf>
    <xf numFmtId="164" fontId="17" fillId="9" borderId="2" xfId="0" applyNumberFormat="1" applyFont="1" applyFill="1" applyBorder="1" applyAlignment="1" applyProtection="1">
      <alignment vertical="center"/>
      <protection locked="0"/>
    </xf>
    <xf numFmtId="164" fontId="17" fillId="8" borderId="9" xfId="0" applyNumberFormat="1" applyFont="1" applyFill="1" applyBorder="1" applyAlignment="1" applyProtection="1">
      <alignment vertical="center"/>
      <protection locked="0"/>
    </xf>
    <xf numFmtId="164" fontId="17" fillId="8" borderId="8" xfId="0" applyNumberFormat="1" applyFont="1" applyFill="1" applyBorder="1" applyAlignment="1" applyProtection="1">
      <alignment vertical="center"/>
      <protection locked="0"/>
    </xf>
    <xf numFmtId="166" fontId="17" fillId="0" borderId="8" xfId="0" applyNumberFormat="1" applyFont="1" applyBorder="1" applyAlignment="1" applyProtection="1">
      <alignment vertical="center"/>
      <protection locked="0"/>
    </xf>
    <xf numFmtId="166" fontId="17" fillId="0" borderId="2" xfId="0" applyNumberFormat="1" applyFont="1" applyBorder="1" applyAlignment="1" applyProtection="1">
      <alignment vertical="center"/>
      <protection locked="0"/>
    </xf>
    <xf numFmtId="166" fontId="17" fillId="2" borderId="2" xfId="0" applyNumberFormat="1" applyFont="1" applyFill="1" applyBorder="1" applyAlignment="1" applyProtection="1">
      <alignment vertical="center"/>
      <protection locked="0"/>
    </xf>
    <xf numFmtId="166" fontId="17" fillId="2" borderId="9" xfId="0" applyNumberFormat="1" applyFont="1" applyFill="1" applyBorder="1" applyAlignment="1" applyProtection="1">
      <alignment vertical="center"/>
      <protection locked="0"/>
    </xf>
    <xf numFmtId="166" fontId="17" fillId="0" borderId="4" xfId="0" applyNumberFormat="1" applyFont="1" applyBorder="1" applyAlignment="1" applyProtection="1">
      <alignment vertical="center"/>
      <protection locked="0"/>
    </xf>
    <xf numFmtId="166" fontId="17" fillId="0" borderId="9" xfId="0" applyNumberFormat="1" applyFont="1" applyBorder="1" applyAlignment="1" applyProtection="1">
      <alignment vertical="center"/>
      <protection locked="0"/>
    </xf>
    <xf numFmtId="164" fontId="4" fillId="0" borderId="2" xfId="0" applyNumberFormat="1" applyFont="1" applyFill="1" applyBorder="1" applyAlignment="1" applyProtection="1">
      <alignment vertical="center"/>
      <protection locked="0"/>
    </xf>
    <xf numFmtId="164" fontId="4" fillId="0" borderId="9" xfId="0" applyNumberFormat="1" applyFont="1" applyFill="1" applyBorder="1" applyAlignment="1" applyProtection="1">
      <alignment vertical="center"/>
      <protection locked="0"/>
    </xf>
    <xf numFmtId="164" fontId="4" fillId="0" borderId="8" xfId="0" applyNumberFormat="1" applyFont="1" applyFill="1" applyBorder="1" applyAlignment="1" applyProtection="1">
      <alignment vertical="center"/>
      <protection locked="0"/>
    </xf>
    <xf numFmtId="164" fontId="4" fillId="8" borderId="4" xfId="0" applyNumberFormat="1" applyFont="1" applyFill="1" applyBorder="1" applyAlignment="1" applyProtection="1">
      <alignment vertical="center"/>
      <protection locked="0"/>
    </xf>
    <xf numFmtId="164" fontId="19" fillId="7" borderId="8" xfId="0" applyNumberFormat="1" applyFont="1" applyFill="1" applyBorder="1" applyAlignment="1" applyProtection="1">
      <alignment vertical="center"/>
      <protection locked="0"/>
    </xf>
    <xf numFmtId="164" fontId="19" fillId="7" borderId="2" xfId="0" applyNumberFormat="1" applyFont="1" applyFill="1" applyBorder="1" applyAlignment="1" applyProtection="1">
      <alignment vertical="center"/>
      <protection locked="0"/>
    </xf>
    <xf numFmtId="164" fontId="19" fillId="8" borderId="2" xfId="0" applyNumberFormat="1" applyFont="1" applyFill="1" applyBorder="1" applyAlignment="1" applyProtection="1">
      <alignment vertical="center"/>
      <protection locked="0"/>
    </xf>
    <xf numFmtId="164" fontId="19" fillId="9" borderId="2" xfId="0" applyNumberFormat="1" applyFont="1" applyFill="1" applyBorder="1" applyAlignment="1" applyProtection="1">
      <alignment vertical="center"/>
      <protection locked="0"/>
    </xf>
    <xf numFmtId="164" fontId="19" fillId="8" borderId="4" xfId="0" applyNumberFormat="1" applyFont="1" applyFill="1" applyBorder="1" applyAlignment="1" applyProtection="1">
      <alignment vertical="center"/>
      <protection locked="0"/>
    </xf>
    <xf numFmtId="164" fontId="19" fillId="8" borderId="9" xfId="0" applyNumberFormat="1" applyFont="1" applyFill="1" applyBorder="1" applyAlignment="1" applyProtection="1">
      <alignment vertical="center"/>
      <protection locked="0"/>
    </xf>
    <xf numFmtId="164" fontId="19" fillId="8" borderId="8" xfId="0" applyNumberFormat="1" applyFont="1" applyFill="1" applyBorder="1" applyAlignment="1" applyProtection="1">
      <alignment vertical="center"/>
      <protection locked="0"/>
    </xf>
    <xf numFmtId="166" fontId="19" fillId="0" borderId="8" xfId="0" applyNumberFormat="1" applyFont="1" applyBorder="1" applyAlignment="1" applyProtection="1">
      <alignment vertical="center"/>
      <protection locked="0"/>
    </xf>
    <xf numFmtId="166" fontId="19" fillId="0" borderId="2" xfId="0" applyNumberFormat="1" applyFont="1" applyBorder="1" applyAlignment="1" applyProtection="1">
      <alignment vertical="center"/>
      <protection locked="0"/>
    </xf>
    <xf numFmtId="166" fontId="19" fillId="0" borderId="9" xfId="0" applyNumberFormat="1" applyFont="1" applyBorder="1" applyAlignment="1" applyProtection="1">
      <alignment vertical="center"/>
      <protection locked="0"/>
    </xf>
    <xf numFmtId="166" fontId="19" fillId="0" borderId="4" xfId="0" applyNumberFormat="1" applyFont="1" applyBorder="1" applyAlignment="1" applyProtection="1">
      <alignment vertical="center"/>
      <protection locked="0"/>
    </xf>
    <xf numFmtId="164" fontId="4" fillId="0" borderId="3" xfId="0" applyNumberFormat="1" applyFont="1" applyBorder="1" applyAlignment="1" applyProtection="1">
      <alignment horizontal="center" vertical="center"/>
    </xf>
    <xf numFmtId="164" fontId="11" fillId="4" borderId="63" xfId="0" applyNumberFormat="1" applyFont="1" applyFill="1" applyBorder="1" applyAlignment="1" applyProtection="1">
      <alignment horizontal="center" vertical="center"/>
    </xf>
    <xf numFmtId="166" fontId="11" fillId="4" borderId="66" xfId="0" applyNumberFormat="1" applyFont="1" applyFill="1" applyBorder="1" applyAlignment="1" applyProtection="1">
      <alignment horizontal="center" vertical="center"/>
    </xf>
    <xf numFmtId="166" fontId="11" fillId="4" borderId="67" xfId="0" applyNumberFormat="1" applyFont="1" applyFill="1" applyBorder="1" applyAlignment="1" applyProtection="1">
      <alignment horizontal="center" vertical="center"/>
    </xf>
    <xf numFmtId="166" fontId="20" fillId="10" borderId="2" xfId="0" applyNumberFormat="1" applyFont="1" applyFill="1" applyBorder="1" applyAlignment="1" applyProtection="1">
      <alignment horizontal="center" vertical="center"/>
    </xf>
    <xf numFmtId="164" fontId="20" fillId="10" borderId="2" xfId="0" applyNumberFormat="1" applyFont="1" applyFill="1" applyBorder="1" applyAlignment="1" applyProtection="1">
      <alignment horizontal="center" vertical="center"/>
    </xf>
    <xf numFmtId="166" fontId="11" fillId="4" borderId="68" xfId="0" applyNumberFormat="1" applyFont="1" applyFill="1" applyBorder="1" applyAlignment="1" applyProtection="1">
      <alignment horizontal="center" vertical="center"/>
    </xf>
    <xf numFmtId="164" fontId="20" fillId="10" borderId="8" xfId="0" applyNumberFormat="1" applyFont="1" applyFill="1" applyBorder="1" applyAlignment="1" applyProtection="1">
      <alignment horizontal="center" vertical="center"/>
    </xf>
    <xf numFmtId="164" fontId="20" fillId="10" borderId="9" xfId="0" applyNumberFormat="1" applyFont="1" applyFill="1" applyBorder="1" applyAlignment="1" applyProtection="1">
      <alignment horizontal="center" vertical="center"/>
    </xf>
    <xf numFmtId="166" fontId="11" fillId="4" borderId="69" xfId="0" applyNumberFormat="1" applyFont="1" applyFill="1" applyBorder="1" applyAlignment="1" applyProtection="1">
      <alignment horizontal="center" vertical="center"/>
    </xf>
    <xf numFmtId="166" fontId="11" fillId="4" borderId="70" xfId="0" applyNumberFormat="1" applyFont="1" applyFill="1" applyBorder="1" applyAlignment="1" applyProtection="1">
      <alignment horizontal="center" vertical="center"/>
    </xf>
    <xf numFmtId="166" fontId="5" fillId="0" borderId="5" xfId="0" applyNumberFormat="1" applyFont="1" applyFill="1" applyBorder="1" applyAlignment="1" applyProtection="1">
      <alignment horizontal="center" vertical="center"/>
    </xf>
    <xf numFmtId="166" fontId="5" fillId="0" borderId="6" xfId="0" applyNumberFormat="1" applyFont="1" applyFill="1" applyBorder="1" applyAlignment="1" applyProtection="1">
      <alignment horizontal="center" vertical="center"/>
    </xf>
    <xf numFmtId="166" fontId="5" fillId="0" borderId="7" xfId="0" applyNumberFormat="1" applyFont="1" applyFill="1" applyBorder="1" applyAlignment="1" applyProtection="1">
      <alignment horizontal="center" vertical="center"/>
    </xf>
    <xf numFmtId="164" fontId="5" fillId="0" borderId="5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7" xfId="0" applyNumberFormat="1" applyFont="1" applyFill="1" applyBorder="1" applyAlignment="1" applyProtection="1">
      <alignment horizontal="center" vertical="center"/>
    </xf>
    <xf numFmtId="166" fontId="20" fillId="10" borderId="8" xfId="0" applyNumberFormat="1" applyFont="1" applyFill="1" applyBorder="1" applyAlignment="1" applyProtection="1">
      <alignment horizontal="center" vertical="center"/>
    </xf>
    <xf numFmtId="166" fontId="20" fillId="10" borderId="9" xfId="0" applyNumberFormat="1" applyFont="1" applyFill="1" applyBorder="1" applyAlignment="1" applyProtection="1">
      <alignment horizontal="center" vertical="center"/>
    </xf>
    <xf numFmtId="166" fontId="21" fillId="10" borderId="19" xfId="0" applyNumberFormat="1" applyFont="1" applyFill="1" applyBorder="1" applyAlignment="1" applyProtection="1">
      <alignment horizontal="center" vertical="center"/>
    </xf>
    <xf numFmtId="166" fontId="22" fillId="10" borderId="12" xfId="0" applyNumberFormat="1" applyFont="1" applyFill="1" applyBorder="1" applyAlignment="1" applyProtection="1">
      <alignment horizontal="center" vertical="center"/>
    </xf>
    <xf numFmtId="166" fontId="21" fillId="10" borderId="13" xfId="0" applyNumberFormat="1" applyFont="1" applyFill="1" applyBorder="1" applyAlignment="1" applyProtection="1">
      <alignment horizontal="center" vertical="center"/>
    </xf>
    <xf numFmtId="166" fontId="21" fillId="10" borderId="12" xfId="0" applyNumberFormat="1" applyFont="1" applyFill="1" applyBorder="1" applyAlignment="1" applyProtection="1">
      <alignment horizontal="center" vertical="center"/>
    </xf>
    <xf numFmtId="164" fontId="22" fillId="10" borderId="19" xfId="0" applyNumberFormat="1" applyFont="1" applyFill="1" applyBorder="1" applyAlignment="1" applyProtection="1">
      <alignment horizontal="center" vertical="center"/>
    </xf>
    <xf numFmtId="164" fontId="22" fillId="10" borderId="12" xfId="0" applyNumberFormat="1" applyFont="1" applyFill="1" applyBorder="1" applyAlignment="1" applyProtection="1">
      <alignment horizontal="center" vertical="center"/>
    </xf>
    <xf numFmtId="164" fontId="22" fillId="10" borderId="13" xfId="0" applyNumberFormat="1" applyFont="1" applyFill="1" applyBorder="1" applyAlignment="1" applyProtection="1">
      <alignment horizontal="center" vertical="center"/>
    </xf>
    <xf numFmtId="164" fontId="3" fillId="0" borderId="0" xfId="0" applyNumberFormat="1" applyFont="1" applyAlignment="1" applyProtection="1">
      <alignment vertical="center"/>
    </xf>
    <xf numFmtId="164" fontId="23" fillId="2" borderId="2" xfId="0" applyNumberFormat="1" applyFont="1" applyFill="1" applyBorder="1" applyAlignment="1" applyProtection="1">
      <alignment horizontal="center" vertical="center"/>
    </xf>
    <xf numFmtId="164" fontId="11" fillId="4" borderId="62" xfId="0" applyNumberFormat="1" applyFont="1" applyFill="1" applyBorder="1" applyAlignment="1" applyProtection="1">
      <alignment horizontal="center" vertical="center"/>
    </xf>
    <xf numFmtId="164" fontId="4" fillId="0" borderId="38" xfId="0" applyNumberFormat="1" applyFont="1" applyBorder="1" applyAlignment="1" applyProtection="1">
      <alignment horizontal="center" vertical="center"/>
    </xf>
    <xf numFmtId="164" fontId="5" fillId="7" borderId="5" xfId="0" applyNumberFormat="1" applyFont="1" applyFill="1" applyBorder="1" applyAlignment="1" applyProtection="1">
      <alignment vertical="center"/>
    </xf>
    <xf numFmtId="164" fontId="5" fillId="7" borderId="6" xfId="0" applyNumberFormat="1" applyFont="1" applyFill="1" applyBorder="1" applyAlignment="1" applyProtection="1">
      <alignment vertical="center"/>
    </xf>
    <xf numFmtId="164" fontId="5" fillId="8" borderId="6" xfId="0" applyNumberFormat="1" applyFont="1" applyFill="1" applyBorder="1" applyAlignment="1" applyProtection="1">
      <alignment vertical="center"/>
    </xf>
    <xf numFmtId="164" fontId="5" fillId="9" borderId="6" xfId="0" applyNumberFormat="1" applyFont="1" applyFill="1" applyBorder="1" applyAlignment="1" applyProtection="1">
      <alignment vertical="center"/>
    </xf>
    <xf numFmtId="164" fontId="5" fillId="8" borderId="5" xfId="0" applyNumberFormat="1" applyFont="1" applyFill="1" applyBorder="1" applyAlignment="1" applyProtection="1">
      <alignment vertical="center"/>
    </xf>
    <xf numFmtId="164" fontId="5" fillId="8" borderId="7" xfId="0" applyNumberFormat="1" applyFont="1" applyFill="1" applyBorder="1" applyAlignment="1" applyProtection="1">
      <alignment vertical="center"/>
    </xf>
    <xf numFmtId="164" fontId="4" fillId="0" borderId="38" xfId="0" applyNumberFormat="1" applyFont="1" applyBorder="1" applyAlignment="1" applyProtection="1">
      <alignment horizontal="center" vertical="center"/>
      <protection locked="0"/>
    </xf>
    <xf numFmtId="164" fontId="4" fillId="0" borderId="3" xfId="0" applyNumberFormat="1" applyFont="1" applyBorder="1" applyAlignment="1" applyProtection="1">
      <alignment vertical="center"/>
      <protection locked="0"/>
    </xf>
    <xf numFmtId="166" fontId="4" fillId="0" borderId="3" xfId="0" applyNumberFormat="1" applyFont="1" applyBorder="1" applyAlignment="1" applyProtection="1">
      <alignment vertical="center"/>
      <protection locked="0"/>
    </xf>
    <xf numFmtId="164" fontId="4" fillId="0" borderId="71" xfId="0" applyNumberFormat="1" applyFont="1" applyBorder="1" applyAlignment="1" applyProtection="1">
      <alignment horizontal="center" vertical="center"/>
      <protection locked="0"/>
    </xf>
    <xf numFmtId="164" fontId="4" fillId="7" borderId="3" xfId="0" applyNumberFormat="1" applyFont="1" applyFill="1" applyBorder="1" applyAlignment="1" applyProtection="1">
      <alignment vertical="center"/>
      <protection locked="0"/>
    </xf>
    <xf numFmtId="164" fontId="6" fillId="0" borderId="72" xfId="0" applyNumberFormat="1" applyFont="1" applyBorder="1" applyAlignment="1" applyProtection="1">
      <alignment horizontal="center" vertical="center"/>
      <protection locked="0"/>
    </xf>
    <xf numFmtId="166" fontId="19" fillId="0" borderId="3" xfId="0" applyNumberFormat="1" applyFont="1" applyBorder="1" applyAlignment="1" applyProtection="1">
      <alignment vertical="center"/>
      <protection locked="0"/>
    </xf>
    <xf numFmtId="166" fontId="4" fillId="0" borderId="4" xfId="0" applyNumberFormat="1" applyFont="1" applyFill="1" applyBorder="1" applyAlignment="1" applyProtection="1">
      <alignment vertical="center"/>
      <protection locked="0"/>
    </xf>
    <xf numFmtId="166" fontId="4" fillId="0" borderId="2" xfId="0" applyNumberFormat="1" applyFont="1" applyFill="1" applyBorder="1" applyAlignment="1" applyProtection="1">
      <alignment vertical="center"/>
      <protection locked="0"/>
    </xf>
    <xf numFmtId="166" fontId="4" fillId="0" borderId="8" xfId="0" applyNumberFormat="1" applyFont="1" applyFill="1" applyBorder="1" applyAlignment="1" applyProtection="1">
      <alignment vertical="center"/>
      <protection locked="0"/>
    </xf>
    <xf numFmtId="166" fontId="4" fillId="0" borderId="9" xfId="0" applyNumberFormat="1" applyFont="1" applyFill="1" applyBorder="1" applyAlignment="1" applyProtection="1">
      <alignment vertical="center"/>
      <protection locked="0"/>
    </xf>
    <xf numFmtId="164" fontId="24" fillId="0" borderId="0" xfId="0" applyNumberFormat="1" applyFont="1" applyBorder="1" applyAlignment="1">
      <alignment vertical="center"/>
    </xf>
    <xf numFmtId="164" fontId="24" fillId="0" borderId="0" xfId="0" applyNumberFormat="1" applyFont="1" applyBorder="1" applyAlignment="1">
      <alignment horizontal="right" vertical="center"/>
    </xf>
    <xf numFmtId="164" fontId="24" fillId="0" borderId="0" xfId="0" applyNumberFormat="1" applyFont="1" applyAlignment="1">
      <alignment vertical="center"/>
    </xf>
    <xf numFmtId="164" fontId="24" fillId="0" borderId="1" xfId="0" applyNumberFormat="1" applyFont="1" applyBorder="1" applyAlignment="1">
      <alignment horizontal="right" vertical="center"/>
    </xf>
    <xf numFmtId="164" fontId="25" fillId="0" borderId="0" xfId="0" applyNumberFormat="1" applyFont="1" applyBorder="1" applyAlignment="1">
      <alignment horizontal="center" vertical="center"/>
    </xf>
    <xf numFmtId="164" fontId="27" fillId="2" borderId="2" xfId="0" applyNumberFormat="1" applyFont="1" applyFill="1" applyBorder="1" applyAlignment="1" applyProtection="1">
      <alignment vertical="center"/>
    </xf>
    <xf numFmtId="164" fontId="26" fillId="0" borderId="2" xfId="0" applyNumberFormat="1" applyFont="1" applyBorder="1" applyAlignment="1" applyProtection="1">
      <alignment horizontal="left" vertical="center" indent="1"/>
    </xf>
    <xf numFmtId="164" fontId="4" fillId="0" borderId="7" xfId="0" applyNumberFormat="1" applyFont="1" applyBorder="1" applyAlignment="1" applyProtection="1">
      <alignment horizontal="center" vertical="center"/>
      <protection locked="0"/>
    </xf>
    <xf numFmtId="169" fontId="4" fillId="0" borderId="2" xfId="0" applyNumberFormat="1" applyFont="1" applyBorder="1" applyAlignment="1" applyProtection="1">
      <alignment horizontal="center" vertical="center"/>
    </xf>
    <xf numFmtId="14" fontId="25" fillId="0" borderId="0" xfId="0" applyNumberFormat="1" applyFont="1" applyBorder="1" applyAlignment="1">
      <alignment horizontal="center" vertical="center"/>
    </xf>
    <xf numFmtId="164" fontId="5" fillId="0" borderId="37" xfId="0" applyNumberFormat="1" applyFont="1" applyBorder="1" applyAlignment="1" applyProtection="1">
      <alignment vertical="center"/>
      <protection locked="0"/>
    </xf>
    <xf numFmtId="49" fontId="25" fillId="0" borderId="0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vertical="center"/>
    </xf>
    <xf numFmtId="164" fontId="9" fillId="0" borderId="0" xfId="0" applyNumberFormat="1" applyFont="1" applyAlignment="1">
      <alignment vertical="center"/>
    </xf>
    <xf numFmtId="164" fontId="24" fillId="0" borderId="0" xfId="0" applyNumberFormat="1" applyFont="1" applyBorder="1" applyAlignment="1">
      <alignment horizontal="left" vertical="center"/>
    </xf>
    <xf numFmtId="164" fontId="24" fillId="0" borderId="1" xfId="0" applyNumberFormat="1" applyFont="1" applyBorder="1" applyAlignment="1">
      <alignment horizontal="left" vertical="center"/>
    </xf>
    <xf numFmtId="164" fontId="24" fillId="0" borderId="0" xfId="0" applyNumberFormat="1" applyFont="1" applyAlignment="1">
      <alignment horizontal="left" vertical="center"/>
    </xf>
    <xf numFmtId="164" fontId="25" fillId="0" borderId="0" xfId="0" applyNumberFormat="1" applyFont="1" applyBorder="1" applyAlignment="1">
      <alignment horizontal="left" vertical="center"/>
    </xf>
    <xf numFmtId="169" fontId="4" fillId="0" borderId="31" xfId="0" applyNumberFormat="1" applyFont="1" applyBorder="1" applyAlignment="1" applyProtection="1">
      <alignment horizontal="left" vertical="center"/>
    </xf>
    <xf numFmtId="169" fontId="4" fillId="0" borderId="2" xfId="0" applyNumberFormat="1" applyFont="1" applyBorder="1" applyAlignment="1" applyProtection="1">
      <alignment horizontal="left" vertical="center"/>
    </xf>
    <xf numFmtId="169" fontId="4" fillId="0" borderId="74" xfId="0" applyNumberFormat="1" applyFont="1" applyBorder="1" applyAlignment="1" applyProtection="1">
      <alignment horizontal="left" vertical="center"/>
    </xf>
    <xf numFmtId="169" fontId="5" fillId="0" borderId="37" xfId="0" applyNumberFormat="1" applyFont="1" applyBorder="1" applyAlignment="1" applyProtection="1">
      <alignment horizontal="left" vertical="center"/>
    </xf>
    <xf numFmtId="14" fontId="24" fillId="0" borderId="0" xfId="0" applyNumberFormat="1" applyFont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17" fillId="0" borderId="2" xfId="0" applyNumberFormat="1" applyFont="1" applyFill="1" applyBorder="1" applyAlignment="1" applyProtection="1">
      <alignment horizontal="center" vertical="center" wrapText="1"/>
      <protection locked="0"/>
    </xf>
    <xf numFmtId="14" fontId="17" fillId="0" borderId="2" xfId="0" applyNumberFormat="1" applyFont="1" applyBorder="1" applyAlignment="1" applyProtection="1">
      <alignment horizontal="center" vertical="center" wrapText="1"/>
      <protection locked="0"/>
    </xf>
    <xf numFmtId="14" fontId="4" fillId="0" borderId="2" xfId="0" applyNumberFormat="1" applyFont="1" applyBorder="1" applyAlignment="1" applyProtection="1">
      <alignment horizontal="center" vertical="center" wrapText="1"/>
      <protection locked="0"/>
    </xf>
    <xf numFmtId="14" fontId="4" fillId="0" borderId="2" xfId="0" applyNumberFormat="1" applyFont="1" applyBorder="1" applyAlignment="1" applyProtection="1">
      <alignment horizontal="center" vertical="center"/>
      <protection locked="0"/>
    </xf>
    <xf numFmtId="14" fontId="4" fillId="0" borderId="74" xfId="0" applyNumberFormat="1" applyFont="1" applyBorder="1" applyAlignment="1" applyProtection="1">
      <alignment horizontal="center" vertical="center"/>
      <protection locked="0"/>
    </xf>
    <xf numFmtId="14" fontId="5" fillId="0" borderId="37" xfId="0" applyNumberFormat="1" applyFont="1" applyBorder="1" applyAlignment="1" applyProtection="1">
      <alignment horizontal="center" vertical="center"/>
      <protection locked="0"/>
    </xf>
    <xf numFmtId="49" fontId="24" fillId="0" borderId="0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49" fontId="17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17" fillId="0" borderId="2" xfId="0" applyNumberFormat="1" applyFont="1" applyBorder="1" applyAlignment="1" applyProtection="1">
      <alignment horizontal="center" vertical="center" wrapText="1"/>
      <protection locked="0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49" fontId="4" fillId="0" borderId="74" xfId="0" applyNumberFormat="1" applyFont="1" applyBorder="1" applyAlignment="1" applyProtection="1">
      <alignment horizontal="center" vertical="center"/>
      <protection locked="0"/>
    </xf>
    <xf numFmtId="164" fontId="24" fillId="0" borderId="0" xfId="0" applyNumberFormat="1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17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7" fillId="0" borderId="2" xfId="0" applyNumberFormat="1" applyFont="1" applyBorder="1" applyAlignment="1" applyProtection="1">
      <alignment horizontal="center" vertical="center" wrapText="1"/>
      <protection locked="0"/>
    </xf>
    <xf numFmtId="164" fontId="4" fillId="0" borderId="2" xfId="0" applyNumberFormat="1" applyFont="1" applyBorder="1" applyAlignment="1" applyProtection="1">
      <alignment horizontal="center" vertical="center" wrapText="1"/>
      <protection locked="0"/>
    </xf>
    <xf numFmtId="164" fontId="4" fillId="0" borderId="2" xfId="0" applyNumberFormat="1" applyFont="1" applyBorder="1" applyAlignment="1" applyProtection="1">
      <alignment horizontal="center" vertical="center"/>
      <protection locked="0"/>
    </xf>
    <xf numFmtId="164" fontId="4" fillId="0" borderId="74" xfId="0" applyNumberFormat="1" applyFont="1" applyBorder="1" applyAlignment="1" applyProtection="1">
      <alignment horizontal="center" vertical="center"/>
      <protection locked="0"/>
    </xf>
    <xf numFmtId="164" fontId="17" fillId="0" borderId="31" xfId="0" applyNumberFormat="1" applyFont="1" applyFill="1" applyBorder="1" applyAlignment="1" applyProtection="1">
      <alignment horizontal="left" vertical="center" wrapText="1"/>
      <protection locked="0"/>
    </xf>
    <xf numFmtId="164" fontId="4" fillId="0" borderId="2" xfId="0" applyNumberFormat="1" applyFont="1" applyBorder="1" applyAlignment="1" applyProtection="1">
      <alignment horizontal="left" vertical="center" wrapText="1"/>
      <protection locked="0"/>
    </xf>
    <xf numFmtId="164" fontId="4" fillId="0" borderId="2" xfId="0" applyNumberFormat="1" applyFont="1" applyBorder="1" applyAlignment="1" applyProtection="1">
      <alignment horizontal="left" vertical="center"/>
      <protection locked="0"/>
    </xf>
    <xf numFmtId="164" fontId="4" fillId="0" borderId="74" xfId="0" applyNumberFormat="1" applyFont="1" applyBorder="1" applyAlignment="1" applyProtection="1">
      <alignment horizontal="left" vertical="center"/>
      <protection locked="0"/>
    </xf>
    <xf numFmtId="164" fontId="5" fillId="0" borderId="37" xfId="0" applyNumberFormat="1" applyFont="1" applyBorder="1" applyAlignment="1" applyProtection="1">
      <alignment horizontal="left" vertical="center"/>
      <protection locked="0"/>
    </xf>
    <xf numFmtId="164" fontId="24" fillId="0" borderId="0" xfId="0" applyNumberFormat="1" applyFont="1" applyAlignment="1">
      <alignment horizontal="right" vertical="center"/>
    </xf>
    <xf numFmtId="164" fontId="25" fillId="0" borderId="0" xfId="0" applyNumberFormat="1" applyFont="1" applyBorder="1" applyAlignment="1">
      <alignment horizontal="right" vertical="center"/>
    </xf>
    <xf numFmtId="169" fontId="4" fillId="0" borderId="31" xfId="0" applyNumberFormat="1" applyFont="1" applyBorder="1" applyAlignment="1" applyProtection="1">
      <alignment horizontal="right" vertical="center"/>
    </xf>
    <xf numFmtId="169" fontId="4" fillId="0" borderId="2" xfId="0" applyNumberFormat="1" applyFont="1" applyBorder="1" applyAlignment="1" applyProtection="1">
      <alignment horizontal="right" vertical="center"/>
    </xf>
    <xf numFmtId="169" fontId="4" fillId="0" borderId="74" xfId="0" applyNumberFormat="1" applyFont="1" applyBorder="1" applyAlignment="1" applyProtection="1">
      <alignment horizontal="right" vertical="center"/>
    </xf>
    <xf numFmtId="169" fontId="5" fillId="0" borderId="37" xfId="0" applyNumberFormat="1" applyFont="1" applyBorder="1" applyAlignment="1" applyProtection="1">
      <alignment horizontal="right" vertical="center"/>
    </xf>
    <xf numFmtId="169" fontId="4" fillId="0" borderId="31" xfId="0" applyNumberFormat="1" applyFont="1" applyBorder="1" applyAlignment="1" applyProtection="1">
      <alignment horizontal="center" vertical="center"/>
    </xf>
    <xf numFmtId="169" fontId="4" fillId="0" borderId="74" xfId="0" applyNumberFormat="1" applyFont="1" applyBorder="1" applyAlignment="1" applyProtection="1">
      <alignment horizontal="center" vertical="center"/>
    </xf>
    <xf numFmtId="169" fontId="5" fillId="0" borderId="37" xfId="0" applyNumberFormat="1" applyFont="1" applyBorder="1" applyAlignment="1" applyProtection="1">
      <alignment horizontal="center" vertical="center"/>
    </xf>
    <xf numFmtId="169" fontId="4" fillId="0" borderId="31" xfId="0" applyNumberFormat="1" applyFont="1" applyBorder="1" applyAlignment="1" applyProtection="1">
      <alignment horizontal="left" vertical="center" wrapText="1"/>
    </xf>
    <xf numFmtId="49" fontId="9" fillId="0" borderId="37" xfId="0" applyNumberFormat="1" applyFont="1" applyBorder="1" applyAlignment="1">
      <alignment horizontal="left" vertical="center"/>
    </xf>
    <xf numFmtId="164" fontId="19" fillId="7" borderId="3" xfId="0" applyNumberFormat="1" applyFont="1" applyFill="1" applyBorder="1" applyAlignment="1" applyProtection="1">
      <alignment vertical="center"/>
      <protection locked="0"/>
    </xf>
    <xf numFmtId="164" fontId="4" fillId="0" borderId="16" xfId="0" applyNumberFormat="1" applyFont="1" applyBorder="1" applyAlignment="1" applyProtection="1">
      <alignment vertical="center"/>
    </xf>
    <xf numFmtId="164" fontId="4" fillId="0" borderId="26" xfId="0" applyNumberFormat="1" applyFont="1" applyBorder="1" applyAlignment="1" applyProtection="1">
      <alignment vertical="center"/>
    </xf>
    <xf numFmtId="164" fontId="5" fillId="7" borderId="8" xfId="0" applyNumberFormat="1" applyFont="1" applyFill="1" applyBorder="1" applyAlignment="1" applyProtection="1">
      <alignment vertical="center"/>
    </xf>
    <xf numFmtId="164" fontId="5" fillId="7" borderId="2" xfId="0" applyNumberFormat="1" applyFont="1" applyFill="1" applyBorder="1" applyAlignment="1" applyProtection="1">
      <alignment vertical="center"/>
    </xf>
    <xf numFmtId="164" fontId="5" fillId="8" borderId="2" xfId="0" applyNumberFormat="1" applyFont="1" applyFill="1" applyBorder="1" applyAlignment="1" applyProtection="1">
      <alignment vertical="center"/>
    </xf>
    <xf numFmtId="164" fontId="5" fillId="9" borderId="2" xfId="0" applyNumberFormat="1" applyFont="1" applyFill="1" applyBorder="1" applyAlignment="1" applyProtection="1">
      <alignment vertical="center"/>
    </xf>
    <xf numFmtId="164" fontId="5" fillId="8" borderId="9" xfId="0" applyNumberFormat="1" applyFont="1" applyFill="1" applyBorder="1" applyAlignment="1" applyProtection="1">
      <alignment vertical="center"/>
    </xf>
    <xf numFmtId="164" fontId="4" fillId="0" borderId="31" xfId="0" applyNumberFormat="1" applyFont="1" applyBorder="1" applyAlignment="1" applyProtection="1">
      <alignment horizontal="left" vertical="center"/>
      <protection locked="0"/>
    </xf>
    <xf numFmtId="164" fontId="17" fillId="0" borderId="2" xfId="0" applyNumberFormat="1" applyFont="1" applyBorder="1" applyAlignment="1" applyProtection="1">
      <alignment horizontal="left" vertical="center" wrapText="1"/>
      <protection locked="0"/>
    </xf>
    <xf numFmtId="164" fontId="9" fillId="0" borderId="2" xfId="0" applyNumberFormat="1" applyFont="1" applyBorder="1" applyAlignment="1">
      <alignment vertical="center"/>
    </xf>
    <xf numFmtId="170" fontId="4" fillId="0" borderId="2" xfId="0" applyNumberFormat="1" applyFont="1" applyBorder="1" applyAlignment="1" applyProtection="1">
      <alignment vertical="center"/>
    </xf>
    <xf numFmtId="169" fontId="4" fillId="0" borderId="2" xfId="0" applyNumberFormat="1" applyFont="1" applyBorder="1" applyAlignment="1" applyProtection="1">
      <alignment vertical="center"/>
    </xf>
    <xf numFmtId="173" fontId="4" fillId="0" borderId="31" xfId="0" applyNumberFormat="1" applyFont="1" applyBorder="1" applyAlignment="1" applyProtection="1">
      <alignment horizontal="right" vertical="center"/>
    </xf>
    <xf numFmtId="173" fontId="4" fillId="0" borderId="2" xfId="0" applyNumberFormat="1" applyFont="1" applyBorder="1" applyAlignment="1" applyProtection="1">
      <alignment horizontal="right" vertical="center"/>
    </xf>
    <xf numFmtId="172" fontId="5" fillId="0" borderId="37" xfId="4" applyNumberFormat="1" applyFont="1" applyBorder="1" applyAlignment="1" applyProtection="1">
      <alignment horizontal="right" vertical="center"/>
    </xf>
    <xf numFmtId="171" fontId="4" fillId="0" borderId="2" xfId="0" applyNumberFormat="1" applyFont="1" applyBorder="1" applyAlignment="1" applyProtection="1">
      <alignment vertical="center"/>
    </xf>
    <xf numFmtId="164" fontId="4" fillId="0" borderId="8" xfId="0" applyNumberFormat="1" applyFont="1" applyBorder="1" applyAlignment="1" applyProtection="1">
      <alignment horizontal="center" vertical="center"/>
    </xf>
    <xf numFmtId="164" fontId="11" fillId="4" borderId="62" xfId="0" applyNumberFormat="1" applyFont="1" applyFill="1" applyBorder="1" applyAlignment="1" applyProtection="1">
      <alignment horizontal="center" vertical="center"/>
    </xf>
    <xf numFmtId="164" fontId="4" fillId="0" borderId="38" xfId="0" applyNumberFormat="1" applyFont="1" applyBorder="1" applyAlignment="1" applyProtection="1">
      <alignment horizontal="center" vertical="center"/>
    </xf>
    <xf numFmtId="164" fontId="4" fillId="0" borderId="3" xfId="0" applyNumberFormat="1" applyFont="1" applyBorder="1" applyAlignment="1" applyProtection="1">
      <alignment horizontal="center" vertical="center"/>
    </xf>
    <xf numFmtId="164" fontId="4" fillId="0" borderId="0" xfId="0" applyNumberFormat="1" applyFont="1" applyAlignment="1" applyProtection="1">
      <alignment horizontal="left" vertical="center" wrapText="1"/>
    </xf>
    <xf numFmtId="164" fontId="5" fillId="5" borderId="2" xfId="0" applyNumberFormat="1" applyFont="1" applyFill="1" applyBorder="1" applyAlignment="1" applyProtection="1">
      <alignment horizontal="center" vertical="center"/>
    </xf>
    <xf numFmtId="164" fontId="5" fillId="2" borderId="2" xfId="0" applyNumberFormat="1" applyFont="1" applyFill="1" applyBorder="1" applyAlignment="1" applyProtection="1">
      <alignment horizontal="center" vertical="center"/>
    </xf>
    <xf numFmtId="174" fontId="15" fillId="5" borderId="2" xfId="0" applyNumberFormat="1" applyFont="1" applyFill="1" applyBorder="1" applyAlignment="1" applyProtection="1">
      <alignment vertical="center"/>
    </xf>
    <xf numFmtId="174" fontId="10" fillId="4" borderId="55" xfId="0" applyNumberFormat="1" applyFont="1" applyFill="1" applyBorder="1" applyAlignment="1" applyProtection="1">
      <alignment vertical="center"/>
    </xf>
    <xf numFmtId="174" fontId="10" fillId="4" borderId="56" xfId="0" applyNumberFormat="1" applyFont="1" applyFill="1" applyBorder="1" applyAlignment="1" applyProtection="1">
      <alignment vertical="center"/>
    </xf>
    <xf numFmtId="174" fontId="10" fillId="4" borderId="73" xfId="0" applyNumberFormat="1" applyFont="1" applyFill="1" applyBorder="1" applyAlignment="1" applyProtection="1">
      <alignment vertical="center"/>
    </xf>
    <xf numFmtId="175" fontId="10" fillId="4" borderId="56" xfId="0" applyNumberFormat="1" applyFont="1" applyFill="1" applyBorder="1" applyAlignment="1" applyProtection="1">
      <alignment vertical="center"/>
    </xf>
    <xf numFmtId="176" fontId="10" fillId="4" borderId="56" xfId="0" applyNumberFormat="1" applyFont="1" applyFill="1" applyBorder="1" applyAlignment="1" applyProtection="1">
      <alignment vertical="center"/>
    </xf>
    <xf numFmtId="174" fontId="4" fillId="2" borderId="44" xfId="0" applyNumberFormat="1" applyFont="1" applyFill="1" applyBorder="1" applyAlignment="1" applyProtection="1">
      <alignment horizontal="center" vertical="center"/>
    </xf>
    <xf numFmtId="175" fontId="4" fillId="2" borderId="45" xfId="0" applyNumberFormat="1" applyFont="1" applyFill="1" applyBorder="1" applyAlignment="1" applyProtection="1">
      <alignment horizontal="center" vertical="center"/>
    </xf>
    <xf numFmtId="175" fontId="4" fillId="2" borderId="47" xfId="0" applyNumberFormat="1" applyFont="1" applyFill="1" applyBorder="1" applyAlignment="1" applyProtection="1">
      <alignment vertical="center"/>
    </xf>
    <xf numFmtId="176" fontId="4" fillId="2" borderId="44" xfId="0" applyNumberFormat="1" applyFont="1" applyFill="1" applyBorder="1" applyAlignment="1" applyProtection="1">
      <alignment horizontal="center" vertical="center"/>
    </xf>
    <xf numFmtId="175" fontId="15" fillId="8" borderId="2" xfId="0" applyNumberFormat="1" applyFont="1" applyFill="1" applyBorder="1" applyAlignment="1" applyProtection="1">
      <alignment vertical="center"/>
    </xf>
    <xf numFmtId="176" fontId="15" fillId="9" borderId="2" xfId="0" applyNumberFormat="1" applyFont="1" applyFill="1" applyBorder="1" applyAlignment="1" applyProtection="1">
      <alignment vertical="center"/>
    </xf>
    <xf numFmtId="164" fontId="4" fillId="0" borderId="25" xfId="0" applyNumberFormat="1" applyFont="1" applyFill="1" applyBorder="1" applyAlignment="1" applyProtection="1">
      <alignment horizontal="left" vertical="center" wrapText="1" indent="1"/>
      <protection locked="0"/>
    </xf>
    <xf numFmtId="164" fontId="4" fillId="0" borderId="26" xfId="0" applyNumberFormat="1" applyFont="1" applyFill="1" applyBorder="1" applyAlignment="1" applyProtection="1">
      <alignment horizontal="left" vertical="center" indent="1"/>
      <protection locked="0"/>
    </xf>
    <xf numFmtId="164" fontId="4" fillId="0" borderId="27" xfId="0" applyNumberFormat="1" applyFont="1" applyFill="1" applyBorder="1" applyAlignment="1" applyProtection="1">
      <alignment horizontal="left" vertical="center" indent="1"/>
      <protection locked="0"/>
    </xf>
    <xf numFmtId="164" fontId="3" fillId="0" borderId="10" xfId="0" applyNumberFormat="1" applyFont="1" applyBorder="1" applyAlignment="1" applyProtection="1">
      <alignment horizontal="center" vertical="center" wrapText="1"/>
    </xf>
    <xf numFmtId="164" fontId="3" fillId="0" borderId="24" xfId="0" applyNumberFormat="1" applyFont="1" applyBorder="1" applyAlignment="1" applyProtection="1">
      <alignment horizontal="center" vertical="center" wrapText="1"/>
    </xf>
    <xf numFmtId="164" fontId="4" fillId="0" borderId="14" xfId="0" applyNumberFormat="1" applyFont="1" applyBorder="1" applyAlignment="1" applyProtection="1">
      <alignment horizontal="left" vertical="center"/>
    </xf>
    <xf numFmtId="164" fontId="4" fillId="0" borderId="22" xfId="0" applyNumberFormat="1" applyFont="1" applyBorder="1" applyAlignment="1" applyProtection="1">
      <alignment horizontal="left" vertical="center"/>
    </xf>
    <xf numFmtId="164" fontId="4" fillId="0" borderId="15" xfId="0" applyNumberFormat="1" applyFont="1" applyBorder="1" applyAlignment="1" applyProtection="1">
      <alignment horizontal="left" vertical="center"/>
    </xf>
    <xf numFmtId="164" fontId="4" fillId="0" borderId="23" xfId="0" applyNumberFormat="1" applyFont="1" applyBorder="1" applyAlignment="1" applyProtection="1">
      <alignment horizontal="left" vertical="center"/>
    </xf>
    <xf numFmtId="164" fontId="4" fillId="0" borderId="25" xfId="0" applyNumberFormat="1" applyFont="1" applyBorder="1" applyAlignment="1" applyProtection="1">
      <alignment horizontal="left" vertical="center" wrapText="1" indent="1"/>
      <protection locked="0"/>
    </xf>
    <xf numFmtId="164" fontId="4" fillId="0" borderId="26" xfId="0" applyNumberFormat="1" applyFont="1" applyBorder="1" applyAlignment="1" applyProtection="1">
      <alignment horizontal="left" vertical="center" indent="1"/>
      <protection locked="0"/>
    </xf>
    <xf numFmtId="164" fontId="4" fillId="0" borderId="27" xfId="0" applyNumberFormat="1" applyFont="1" applyBorder="1" applyAlignment="1" applyProtection="1">
      <alignment horizontal="left" vertical="center" indent="1"/>
      <protection locked="0"/>
    </xf>
    <xf numFmtId="164" fontId="26" fillId="0" borderId="25" xfId="0" applyNumberFormat="1" applyFont="1" applyBorder="1" applyAlignment="1" applyProtection="1">
      <alignment horizontal="left" vertical="center" wrapText="1" indent="1"/>
      <protection locked="0"/>
    </xf>
    <xf numFmtId="164" fontId="26" fillId="0" borderId="26" xfId="0" applyNumberFormat="1" applyFont="1" applyBorder="1" applyAlignment="1" applyProtection="1">
      <alignment horizontal="left" vertical="center" indent="1"/>
      <protection locked="0"/>
    </xf>
    <xf numFmtId="164" fontId="26" fillId="0" borderId="27" xfId="0" applyNumberFormat="1" applyFont="1" applyBorder="1" applyAlignment="1" applyProtection="1">
      <alignment horizontal="left" vertical="center" indent="1"/>
      <protection locked="0"/>
    </xf>
    <xf numFmtId="164" fontId="4" fillId="0" borderId="16" xfId="0" applyNumberFormat="1" applyFont="1" applyBorder="1" applyAlignment="1" applyProtection="1">
      <alignment horizontal="center" vertical="center"/>
    </xf>
    <xf numFmtId="164" fontId="4" fillId="0" borderId="17" xfId="0" applyNumberFormat="1" applyFont="1" applyBorder="1" applyAlignment="1" applyProtection="1">
      <alignment horizontal="center" vertical="center"/>
    </xf>
    <xf numFmtId="164" fontId="4" fillId="0" borderId="18" xfId="0" applyNumberFormat="1" applyFont="1" applyBorder="1" applyAlignment="1" applyProtection="1">
      <alignment horizontal="center" vertical="center"/>
    </xf>
    <xf numFmtId="164" fontId="5" fillId="0" borderId="25" xfId="0" applyNumberFormat="1" applyFont="1" applyFill="1" applyBorder="1" applyAlignment="1" applyProtection="1">
      <alignment horizontal="left" vertical="center" wrapText="1" indent="1"/>
      <protection locked="0"/>
    </xf>
    <xf numFmtId="164" fontId="4" fillId="0" borderId="8" xfId="0" applyNumberFormat="1" applyFont="1" applyBorder="1" applyAlignment="1" applyProtection="1">
      <alignment horizontal="center" vertical="center"/>
    </xf>
    <xf numFmtId="164" fontId="4" fillId="0" borderId="9" xfId="0" applyNumberFormat="1" applyFont="1" applyBorder="1" applyAlignment="1" applyProtection="1">
      <alignment horizontal="center" vertical="center"/>
    </xf>
    <xf numFmtId="164" fontId="4" fillId="2" borderId="59" xfId="0" applyNumberFormat="1" applyFont="1" applyFill="1" applyBorder="1" applyAlignment="1" applyProtection="1">
      <alignment horizontal="center" vertical="center"/>
    </xf>
    <xf numFmtId="164" fontId="4" fillId="2" borderId="60" xfId="0" applyNumberFormat="1" applyFont="1" applyFill="1" applyBorder="1" applyAlignment="1" applyProtection="1">
      <alignment horizontal="center" vertical="center"/>
    </xf>
    <xf numFmtId="164" fontId="4" fillId="2" borderId="23" xfId="0" applyNumberFormat="1" applyFont="1" applyFill="1" applyBorder="1" applyAlignment="1" applyProtection="1">
      <alignment horizontal="center" vertical="center"/>
    </xf>
    <xf numFmtId="164" fontId="4" fillId="2" borderId="61" xfId="0" applyNumberFormat="1" applyFont="1" applyFill="1" applyBorder="1" applyAlignment="1" applyProtection="1">
      <alignment horizontal="center" vertical="center"/>
    </xf>
    <xf numFmtId="164" fontId="4" fillId="0" borderId="26" xfId="0" applyNumberFormat="1" applyFont="1" applyFill="1" applyBorder="1" applyAlignment="1" applyProtection="1">
      <alignment horizontal="left" vertical="center" wrapText="1" indent="1"/>
      <protection locked="0"/>
    </xf>
    <xf numFmtId="164" fontId="11" fillId="4" borderId="64" xfId="0" applyNumberFormat="1" applyFont="1" applyFill="1" applyBorder="1" applyAlignment="1" applyProtection="1">
      <alignment horizontal="center" vertical="center"/>
    </xf>
    <xf numFmtId="0" fontId="12" fillId="4" borderId="65" xfId="0" applyFont="1" applyFill="1" applyBorder="1"/>
    <xf numFmtId="164" fontId="11" fillId="4" borderId="65" xfId="0" applyNumberFormat="1" applyFont="1" applyFill="1" applyBorder="1" applyAlignment="1" applyProtection="1">
      <alignment horizontal="center" vertical="center"/>
    </xf>
    <xf numFmtId="164" fontId="11" fillId="4" borderId="62" xfId="0" applyNumberFormat="1" applyFont="1" applyFill="1" applyBorder="1" applyAlignment="1" applyProtection="1">
      <alignment horizontal="center" vertical="center"/>
    </xf>
    <xf numFmtId="0" fontId="12" fillId="4" borderId="54" xfId="0" applyFont="1" applyFill="1" applyBorder="1"/>
    <xf numFmtId="164" fontId="4" fillId="0" borderId="40" xfId="0" applyNumberFormat="1" applyFont="1" applyBorder="1" applyAlignment="1" applyProtection="1">
      <alignment horizontal="center" vertical="center"/>
    </xf>
    <xf numFmtId="164" fontId="4" fillId="0" borderId="25" xfId="0" applyNumberFormat="1" applyFont="1" applyBorder="1" applyAlignment="1" applyProtection="1">
      <alignment horizontal="center" vertical="center"/>
    </xf>
    <xf numFmtId="164" fontId="4" fillId="0" borderId="34" xfId="0" applyNumberFormat="1" applyFont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4" fillId="0" borderId="35" xfId="0" applyNumberFormat="1" applyFont="1" applyBorder="1" applyAlignment="1" applyProtection="1">
      <alignment horizontal="center" vertical="center"/>
    </xf>
    <xf numFmtId="164" fontId="4" fillId="0" borderId="41" xfId="0" applyNumberFormat="1" applyFont="1" applyBorder="1" applyAlignment="1" applyProtection="1">
      <alignment horizontal="center" vertical="center"/>
    </xf>
    <xf numFmtId="164" fontId="4" fillId="0" borderId="1" xfId="0" applyNumberFormat="1" applyFont="1" applyBorder="1" applyAlignment="1" applyProtection="1">
      <alignment horizontal="center" vertical="center"/>
    </xf>
    <xf numFmtId="0" fontId="0" fillId="0" borderId="1" xfId="0" applyBorder="1"/>
    <xf numFmtId="0" fontId="0" fillId="0" borderId="36" xfId="0" applyBorder="1"/>
    <xf numFmtId="164" fontId="4" fillId="0" borderId="38" xfId="0" applyNumberFormat="1" applyFont="1" applyBorder="1" applyAlignment="1" applyProtection="1">
      <alignment horizontal="center" vertical="center"/>
    </xf>
    <xf numFmtId="164" fontId="4" fillId="0" borderId="34" xfId="0" applyNumberFormat="1" applyFont="1" applyBorder="1" applyAlignment="1" applyProtection="1">
      <alignment horizontal="center" vertical="center" wrapText="1"/>
    </xf>
    <xf numFmtId="164" fontId="4" fillId="2" borderId="10" xfId="0" applyNumberFormat="1" applyFont="1" applyFill="1" applyBorder="1" applyAlignment="1" applyProtection="1">
      <alignment horizontal="center" vertical="center"/>
    </xf>
    <xf numFmtId="164" fontId="4" fillId="2" borderId="24" xfId="0" applyNumberFormat="1" applyFont="1" applyFill="1" applyBorder="1" applyAlignment="1" applyProtection="1">
      <alignment horizontal="center" vertical="center"/>
    </xf>
    <xf numFmtId="164" fontId="3" fillId="0" borderId="57" xfId="0" applyNumberFormat="1" applyFont="1" applyBorder="1" applyAlignment="1" applyProtection="1">
      <alignment horizontal="center" vertical="center" wrapText="1"/>
    </xf>
    <xf numFmtId="164" fontId="10" fillId="4" borderId="58" xfId="0" applyNumberFormat="1" applyFont="1" applyFill="1" applyBorder="1" applyAlignment="1" applyProtection="1">
      <alignment horizontal="center" vertical="center"/>
    </xf>
    <xf numFmtId="164" fontId="10" fillId="4" borderId="0" xfId="0" applyNumberFormat="1" applyFont="1" applyFill="1" applyBorder="1" applyAlignment="1" applyProtection="1">
      <alignment horizontal="center" vertical="center"/>
    </xf>
    <xf numFmtId="164" fontId="10" fillId="4" borderId="51" xfId="0" applyNumberFormat="1" applyFont="1" applyFill="1" applyBorder="1" applyAlignment="1" applyProtection="1">
      <alignment horizontal="center" vertical="center"/>
    </xf>
    <xf numFmtId="164" fontId="10" fillId="4" borderId="50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Border="1" applyAlignment="1" applyProtection="1">
      <alignment horizontal="center" vertical="center"/>
    </xf>
    <xf numFmtId="164" fontId="11" fillId="4" borderId="54" xfId="0" applyNumberFormat="1" applyFont="1" applyFill="1" applyBorder="1" applyAlignment="1" applyProtection="1">
      <alignment horizontal="center" vertical="center"/>
    </xf>
    <xf numFmtId="164" fontId="4" fillId="0" borderId="3" xfId="0" applyNumberFormat="1" applyFont="1" applyBorder="1" applyAlignment="1" applyProtection="1">
      <alignment horizontal="center" vertical="center"/>
    </xf>
    <xf numFmtId="164" fontId="20" fillId="10" borderId="15" xfId="0" applyNumberFormat="1" applyFont="1" applyFill="1" applyBorder="1" applyAlignment="1" applyProtection="1">
      <alignment horizontal="center" vertical="center"/>
    </xf>
    <xf numFmtId="164" fontId="20" fillId="10" borderId="20" xfId="0" applyNumberFormat="1" applyFont="1" applyFill="1" applyBorder="1" applyAlignment="1" applyProtection="1">
      <alignment horizontal="center" vertical="center"/>
    </xf>
    <xf numFmtId="164" fontId="21" fillId="10" borderId="15" xfId="0" applyNumberFormat="1" applyFont="1" applyFill="1" applyBorder="1" applyAlignment="1" applyProtection="1">
      <alignment horizontal="center" vertical="center"/>
    </xf>
    <xf numFmtId="164" fontId="21" fillId="10" borderId="20" xfId="0" applyNumberFormat="1" applyFont="1" applyFill="1" applyBorder="1" applyAlignment="1" applyProtection="1">
      <alignment horizontal="center" vertical="center"/>
    </xf>
    <xf numFmtId="164" fontId="4" fillId="0" borderId="0" xfId="0" applyNumberFormat="1" applyFont="1" applyAlignment="1" applyProtection="1">
      <alignment horizontal="left" vertical="center" wrapText="1"/>
    </xf>
    <xf numFmtId="164" fontId="10" fillId="4" borderId="53" xfId="0" applyNumberFormat="1" applyFont="1" applyFill="1" applyBorder="1" applyAlignment="1" applyProtection="1">
      <alignment horizontal="left" vertical="center"/>
    </xf>
    <xf numFmtId="164" fontId="10" fillId="4" borderId="54" xfId="0" applyNumberFormat="1" applyFont="1" applyFill="1" applyBorder="1" applyAlignment="1" applyProtection="1">
      <alignment horizontal="left" vertical="center"/>
    </xf>
    <xf numFmtId="164" fontId="5" fillId="2" borderId="31" xfId="0" applyNumberFormat="1" applyFont="1" applyFill="1" applyBorder="1" applyAlignment="1" applyProtection="1">
      <alignment horizontal="center" vertical="center"/>
    </xf>
    <xf numFmtId="164" fontId="5" fillId="2" borderId="45" xfId="0" applyNumberFormat="1" applyFont="1" applyFill="1" applyBorder="1" applyAlignment="1" applyProtection="1">
      <alignment horizontal="center" vertical="center"/>
    </xf>
    <xf numFmtId="164" fontId="5" fillId="2" borderId="37" xfId="0" applyNumberFormat="1" applyFont="1" applyFill="1" applyBorder="1" applyAlignment="1" applyProtection="1">
      <alignment horizontal="center" vertical="center"/>
    </xf>
    <xf numFmtId="164" fontId="5" fillId="5" borderId="2" xfId="0" applyNumberFormat="1" applyFont="1" applyFill="1" applyBorder="1" applyAlignment="1" applyProtection="1">
      <alignment horizontal="center" vertical="center"/>
    </xf>
    <xf numFmtId="164" fontId="5" fillId="2" borderId="31" xfId="0" applyNumberFormat="1" applyFont="1" applyFill="1" applyBorder="1" applyAlignment="1" applyProtection="1">
      <alignment horizontal="center" vertical="center" wrapText="1"/>
    </xf>
    <xf numFmtId="164" fontId="5" fillId="2" borderId="45" xfId="0" applyNumberFormat="1" applyFont="1" applyFill="1" applyBorder="1" applyAlignment="1" applyProtection="1">
      <alignment horizontal="center" vertical="center" wrapText="1"/>
    </xf>
    <xf numFmtId="164" fontId="5" fillId="2" borderId="37" xfId="0" applyNumberFormat="1" applyFont="1" applyFill="1" applyBorder="1" applyAlignment="1" applyProtection="1">
      <alignment horizontal="center" vertical="center" wrapText="1"/>
    </xf>
    <xf numFmtId="164" fontId="11" fillId="4" borderId="46" xfId="0" applyNumberFormat="1" applyFont="1" applyFill="1" applyBorder="1" applyAlignment="1" applyProtection="1">
      <alignment horizontal="center" vertical="center"/>
    </xf>
    <xf numFmtId="164" fontId="11" fillId="4" borderId="57" xfId="0" applyNumberFormat="1" applyFont="1" applyFill="1" applyBorder="1" applyAlignment="1" applyProtection="1">
      <alignment horizontal="center" vertical="center"/>
    </xf>
    <xf numFmtId="164" fontId="11" fillId="4" borderId="51" xfId="0" applyNumberFormat="1" applyFont="1" applyFill="1" applyBorder="1" applyAlignment="1" applyProtection="1">
      <alignment horizontal="center" vertical="center"/>
    </xf>
    <xf numFmtId="164" fontId="9" fillId="2" borderId="3" xfId="0" applyNumberFormat="1" applyFont="1" applyFill="1" applyBorder="1" applyAlignment="1" applyProtection="1">
      <alignment horizontal="center" vertical="center"/>
    </xf>
    <xf numFmtId="164" fontId="9" fillId="2" borderId="4" xfId="0" applyNumberFormat="1" applyFont="1" applyFill="1" applyBorder="1" applyAlignment="1" applyProtection="1">
      <alignment horizontal="center" vertical="center"/>
    </xf>
    <xf numFmtId="166" fontId="5" fillId="2" borderId="3" xfId="0" applyNumberFormat="1" applyFont="1" applyFill="1" applyBorder="1" applyAlignment="1" applyProtection="1">
      <alignment horizontal="center" vertical="center"/>
    </xf>
    <xf numFmtId="166" fontId="5" fillId="2" borderId="4" xfId="0" applyNumberFormat="1" applyFont="1" applyFill="1" applyBorder="1" applyAlignment="1" applyProtection="1">
      <alignment horizontal="center" vertical="center"/>
    </xf>
    <xf numFmtId="166" fontId="4" fillId="0" borderId="2" xfId="1" applyNumberFormat="1" applyFont="1" applyFill="1" applyBorder="1" applyAlignment="1" applyProtection="1">
      <alignment horizontal="center" vertical="center"/>
    </xf>
    <xf numFmtId="166" fontId="5" fillId="0" borderId="2" xfId="0" applyNumberFormat="1" applyFont="1" applyBorder="1" applyAlignment="1" applyProtection="1">
      <alignment horizontal="center" vertical="center"/>
    </xf>
    <xf numFmtId="166" fontId="4" fillId="2" borderId="3" xfId="0" applyNumberFormat="1" applyFont="1" applyFill="1" applyBorder="1" applyAlignment="1" applyProtection="1">
      <alignment horizontal="center" vertical="center"/>
    </xf>
    <xf numFmtId="166" fontId="4" fillId="2" borderId="4" xfId="0" applyNumberFormat="1" applyFont="1" applyFill="1" applyBorder="1" applyAlignment="1" applyProtection="1">
      <alignment horizontal="center" vertical="center"/>
    </xf>
    <xf numFmtId="166" fontId="5" fillId="2" borderId="2" xfId="0" applyNumberFormat="1" applyFont="1" applyFill="1" applyBorder="1" applyAlignment="1" applyProtection="1">
      <alignment horizontal="center" vertical="center"/>
    </xf>
    <xf numFmtId="166" fontId="5" fillId="0" borderId="2" xfId="1" applyNumberFormat="1" applyFont="1" applyFill="1" applyBorder="1" applyAlignment="1" applyProtection="1">
      <alignment horizontal="center" vertical="center"/>
    </xf>
    <xf numFmtId="164" fontId="5" fillId="2" borderId="2" xfId="0" applyNumberFormat="1" applyFont="1" applyFill="1" applyBorder="1" applyAlignment="1" applyProtection="1">
      <alignment horizontal="center" vertical="center"/>
    </xf>
    <xf numFmtId="164" fontId="9" fillId="0" borderId="31" xfId="0" applyNumberFormat="1" applyFont="1" applyBorder="1" applyAlignment="1">
      <alignment horizontal="center" vertical="center"/>
    </xf>
    <xf numFmtId="164" fontId="9" fillId="0" borderId="37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20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49" fontId="9" fillId="0" borderId="31" xfId="0" applyNumberFormat="1" applyFont="1" applyBorder="1" applyAlignment="1">
      <alignment horizontal="center" vertical="center"/>
    </xf>
    <xf numFmtId="49" fontId="9" fillId="0" borderId="37" xfId="0" applyNumberFormat="1" applyFont="1" applyBorder="1" applyAlignment="1">
      <alignment horizontal="center" vertical="center"/>
    </xf>
    <xf numFmtId="14" fontId="9" fillId="0" borderId="31" xfId="0" applyNumberFormat="1" applyFont="1" applyBorder="1" applyAlignment="1">
      <alignment horizontal="center" vertical="center"/>
    </xf>
    <xf numFmtId="14" fontId="9" fillId="0" borderId="37" xfId="0" applyNumberFormat="1" applyFont="1" applyBorder="1" applyAlignment="1">
      <alignment horizontal="center" vertical="center"/>
    </xf>
  </cellXfs>
  <cellStyles count="5">
    <cellStyle name="Milliers" xfId="1" builtinId="3"/>
    <cellStyle name="Monétaire" xfId="4" builtinId="4"/>
    <cellStyle name="Normal" xfId="0" builtinId="0"/>
    <cellStyle name="Normal 3" xfId="3"/>
    <cellStyle name="Standard 2" xfId="2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8EE6B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25066</xdr:colOff>
      <xdr:row>0</xdr:row>
      <xdr:rowOff>42718</xdr:rowOff>
    </xdr:from>
    <xdr:to>
      <xdr:col>1</xdr:col>
      <xdr:colOff>299687</xdr:colOff>
      <xdr:row>2</xdr:row>
      <xdr:rowOff>106680</xdr:rowOff>
    </xdr:to>
    <xdr:pic>
      <xdr:nvPicPr>
        <xdr:cNvPr id="1034" name="Picture 6" descr="jtekt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66" y="42718"/>
          <a:ext cx="1341421" cy="3992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</xdr:row>
      <xdr:rowOff>85725</xdr:rowOff>
    </xdr:from>
    <xdr:to>
      <xdr:col>2</xdr:col>
      <xdr:colOff>0</xdr:colOff>
      <xdr:row>7</xdr:row>
      <xdr:rowOff>104775</xdr:rowOff>
    </xdr:to>
    <xdr:pic>
      <xdr:nvPicPr>
        <xdr:cNvPr id="4" name="Picture 2" descr="Client_BMW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0" y="85725"/>
          <a:ext cx="504825" cy="485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25066</xdr:colOff>
      <xdr:row>0</xdr:row>
      <xdr:rowOff>42718</xdr:rowOff>
    </xdr:from>
    <xdr:to>
      <xdr:col>1</xdr:col>
      <xdr:colOff>299687</xdr:colOff>
      <xdr:row>2</xdr:row>
      <xdr:rowOff>106680</xdr:rowOff>
    </xdr:to>
    <xdr:pic>
      <xdr:nvPicPr>
        <xdr:cNvPr id="2" name="Picture 6" descr="jtekt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66" y="42718"/>
          <a:ext cx="1312846" cy="444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</xdr:row>
      <xdr:rowOff>85725</xdr:rowOff>
    </xdr:from>
    <xdr:to>
      <xdr:col>2</xdr:col>
      <xdr:colOff>0</xdr:colOff>
      <xdr:row>7</xdr:row>
      <xdr:rowOff>104775</xdr:rowOff>
    </xdr:to>
    <xdr:pic>
      <xdr:nvPicPr>
        <xdr:cNvPr id="3" name="Picture 2" descr="Client_BMW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76450" y="1285875"/>
          <a:ext cx="0" cy="20955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173355</xdr:colOff>
      <xdr:row>1</xdr:row>
      <xdr:rowOff>121920</xdr:rowOff>
    </xdr:to>
    <xdr:pic>
      <xdr:nvPicPr>
        <xdr:cNvPr id="2" name="Picture 6" descr="jtekt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97280" cy="312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1266825</xdr:colOff>
      <xdr:row>32</xdr:row>
      <xdr:rowOff>137160</xdr:rowOff>
    </xdr:from>
    <xdr:to>
      <xdr:col>10</xdr:col>
      <xdr:colOff>742950</xdr:colOff>
      <xdr:row>36</xdr:row>
      <xdr:rowOff>108585</xdr:rowOff>
    </xdr:to>
    <xdr:sp macro="" textlink="">
      <xdr:nvSpPr>
        <xdr:cNvPr id="4" name="Textfeld 3"/>
        <xdr:cNvSpPr txBox="1"/>
      </xdr:nvSpPr>
      <xdr:spPr>
        <a:xfrm>
          <a:off x="2927985" y="6659880"/>
          <a:ext cx="8223885" cy="7029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e-DE" sz="6000">
              <a:solidFill>
                <a:srgbClr val="FF0000"/>
              </a:solidFill>
              <a:latin typeface="Aharoni" pitchFamily="2" charset="-79"/>
              <a:cs typeface="Aharoni" pitchFamily="2" charset="-79"/>
            </a:rPr>
            <a:t>To be updated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étro">
  <a:themeElements>
    <a:clrScheme name="Mé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Urbain">
      <a:majorFont>
        <a:latin typeface="Trebuchet MS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eorgia"/>
        <a:ea typeface=""/>
        <a:cs typeface=""/>
        <a:font script="Jpan" typeface="HG明朝B"/>
        <a:font script="Hang" typeface="맑은 고딕"/>
        <a:font script="Hans" typeface="宋体"/>
        <a:font script="Hant" typeface="新細明體"/>
        <a:font script="Arab" typeface="Arial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Mé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4"/>
  <sheetViews>
    <sheetView showGridLines="0" topLeftCell="A4" zoomScale="70" zoomScaleNormal="70" workbookViewId="0">
      <pane xSplit="2" ySplit="10" topLeftCell="C14" activePane="bottomRight" state="frozenSplit"/>
      <selection activeCell="V194" sqref="V194:V199"/>
      <selection pane="topRight" activeCell="L4" sqref="L4"/>
      <selection pane="bottomLeft" activeCell="A13" sqref="A13"/>
      <selection pane="bottomRight" activeCell="G97" sqref="G97"/>
    </sheetView>
  </sheetViews>
  <sheetFormatPr baseColWidth="10" defaultColWidth="11.44140625" defaultRowHeight="13.2" outlineLevelRow="1"/>
  <cols>
    <col min="1" max="2" width="15.5546875" style="3" customWidth="1"/>
    <col min="3" max="21" width="10.6640625" style="3" customWidth="1"/>
    <col min="22" max="22" width="37" style="3" customWidth="1"/>
    <col min="23" max="23" width="11.44140625" style="3"/>
    <col min="24" max="24" width="13.33203125" style="3" hidden="1" customWidth="1"/>
    <col min="25" max="16384" width="11.44140625" style="3"/>
  </cols>
  <sheetData>
    <row r="1" spans="1:22">
      <c r="A1" s="2"/>
      <c r="B1" s="2"/>
      <c r="C1"/>
      <c r="D1"/>
      <c r="E1" s="2"/>
      <c r="F1" s="2"/>
      <c r="G1" s="2"/>
      <c r="H1" s="2"/>
      <c r="I1" s="2"/>
      <c r="J1" s="2"/>
      <c r="K1" s="2"/>
      <c r="P1" s="2"/>
      <c r="Q1" s="2"/>
      <c r="V1" s="4" t="s">
        <v>46</v>
      </c>
    </row>
    <row r="2" spans="1:2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 t="s">
        <v>47</v>
      </c>
    </row>
    <row r="3" spans="1:22" ht="13.8" thickBot="1"/>
    <row r="4" spans="1:22" ht="18" customHeight="1" thickBot="1">
      <c r="A4" s="318" t="s">
        <v>33</v>
      </c>
      <c r="B4" s="319"/>
      <c r="C4" s="334" t="s">
        <v>68</v>
      </c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2" t="s">
        <v>22</v>
      </c>
      <c r="Q4" s="333"/>
      <c r="R4" s="333"/>
      <c r="S4" s="333"/>
      <c r="T4" s="333"/>
      <c r="U4" s="333"/>
      <c r="V4" s="308" t="s">
        <v>35</v>
      </c>
    </row>
    <row r="5" spans="1:22">
      <c r="A5" s="320"/>
      <c r="B5" s="321"/>
      <c r="C5" s="324" t="s">
        <v>1</v>
      </c>
      <c r="D5" s="325"/>
      <c r="E5" s="325"/>
      <c r="F5" s="325"/>
      <c r="G5" s="325"/>
      <c r="H5" s="326"/>
      <c r="I5" s="327" t="s">
        <v>2</v>
      </c>
      <c r="J5" s="325"/>
      <c r="K5" s="326"/>
      <c r="L5" s="42" t="s">
        <v>66</v>
      </c>
      <c r="M5" s="327" t="s">
        <v>67</v>
      </c>
      <c r="N5" s="325"/>
      <c r="O5" s="325"/>
      <c r="P5" s="322" t="s">
        <v>3</v>
      </c>
      <c r="Q5" s="324"/>
      <c r="R5" s="171" t="s">
        <v>4</v>
      </c>
      <c r="S5" s="306" t="s">
        <v>5</v>
      </c>
      <c r="T5" s="336"/>
      <c r="U5" s="142" t="s">
        <v>6</v>
      </c>
      <c r="V5" s="309"/>
    </row>
    <row r="6" spans="1:22" ht="13.8" thickBot="1">
      <c r="A6" s="322"/>
      <c r="B6" s="323"/>
      <c r="C6" s="313" t="s">
        <v>10</v>
      </c>
      <c r="D6" s="314"/>
      <c r="E6" s="314"/>
      <c r="F6" s="314"/>
      <c r="G6" s="314"/>
      <c r="H6" s="314"/>
      <c r="I6" s="315" t="s">
        <v>11</v>
      </c>
      <c r="J6" s="314"/>
      <c r="K6" s="314"/>
      <c r="L6" s="316" t="s">
        <v>10</v>
      </c>
      <c r="M6" s="317"/>
      <c r="N6" s="317"/>
      <c r="O6" s="317"/>
      <c r="P6" s="337" t="s">
        <v>10</v>
      </c>
      <c r="Q6" s="337"/>
      <c r="R6" s="170" t="s">
        <v>11</v>
      </c>
      <c r="S6" s="316" t="s">
        <v>10</v>
      </c>
      <c r="T6" s="337"/>
      <c r="U6" s="143" t="s">
        <v>11</v>
      </c>
      <c r="V6" s="309"/>
    </row>
    <row r="7" spans="1:22">
      <c r="A7" s="306" t="s">
        <v>31</v>
      </c>
      <c r="B7" s="338"/>
      <c r="C7" s="153" t="s">
        <v>12</v>
      </c>
      <c r="D7" s="154" t="s">
        <v>16</v>
      </c>
      <c r="E7" s="154" t="s">
        <v>14</v>
      </c>
      <c r="F7" s="154" t="s">
        <v>13</v>
      </c>
      <c r="G7" s="154" t="s">
        <v>15</v>
      </c>
      <c r="H7" s="155" t="s">
        <v>17</v>
      </c>
      <c r="I7" s="153" t="s">
        <v>18</v>
      </c>
      <c r="J7" s="154" t="s">
        <v>19</v>
      </c>
      <c r="K7" s="155" t="s">
        <v>20</v>
      </c>
      <c r="L7" s="156" t="s">
        <v>25</v>
      </c>
      <c r="M7" s="157" t="s">
        <v>21</v>
      </c>
      <c r="N7" s="157" t="s">
        <v>23</v>
      </c>
      <c r="O7" s="158" t="s">
        <v>24</v>
      </c>
      <c r="P7" s="153" t="s">
        <v>26</v>
      </c>
      <c r="Q7" s="154" t="s">
        <v>27</v>
      </c>
      <c r="R7" s="156" t="s">
        <v>70</v>
      </c>
      <c r="S7" s="156" t="s">
        <v>71</v>
      </c>
      <c r="T7" s="157" t="s">
        <v>72</v>
      </c>
      <c r="U7" s="158" t="s">
        <v>73</v>
      </c>
      <c r="V7" s="310"/>
    </row>
    <row r="8" spans="1:22" s="7" customFormat="1">
      <c r="A8" s="339" t="s">
        <v>99</v>
      </c>
      <c r="B8" s="340"/>
      <c r="C8" s="159"/>
      <c r="D8" s="146"/>
      <c r="E8" s="146"/>
      <c r="F8" s="146"/>
      <c r="G8" s="146"/>
      <c r="H8" s="160"/>
      <c r="I8" s="159"/>
      <c r="J8" s="146"/>
      <c r="K8" s="160"/>
      <c r="L8" s="149"/>
      <c r="M8" s="147"/>
      <c r="N8" s="147"/>
      <c r="O8" s="150"/>
      <c r="P8" s="159">
        <v>6871869</v>
      </c>
      <c r="Q8" s="146">
        <v>6871878</v>
      </c>
      <c r="R8" s="159">
        <v>6871899</v>
      </c>
      <c r="S8" s="159">
        <v>6871877</v>
      </c>
      <c r="T8" s="146">
        <v>6871883</v>
      </c>
      <c r="U8" s="160">
        <v>6871901</v>
      </c>
      <c r="V8" s="310"/>
    </row>
    <row r="9" spans="1:22" s="168" customFormat="1" ht="13.2" customHeight="1" thickBot="1">
      <c r="A9" s="341" t="s">
        <v>100</v>
      </c>
      <c r="B9" s="342"/>
      <c r="C9" s="161"/>
      <c r="D9" s="162"/>
      <c r="E9" s="162"/>
      <c r="F9" s="162"/>
      <c r="G9" s="162"/>
      <c r="H9" s="163"/>
      <c r="I9" s="161"/>
      <c r="J9" s="164"/>
      <c r="K9" s="163"/>
      <c r="L9" s="165"/>
      <c r="M9" s="166"/>
      <c r="N9" s="166"/>
      <c r="O9" s="167"/>
      <c r="P9" s="161" t="s">
        <v>101</v>
      </c>
      <c r="Q9" s="164" t="s">
        <v>102</v>
      </c>
      <c r="R9" s="161" t="s">
        <v>103</v>
      </c>
      <c r="S9" s="161" t="s">
        <v>104</v>
      </c>
      <c r="T9" s="164" t="s">
        <v>105</v>
      </c>
      <c r="U9" s="161" t="s">
        <v>106</v>
      </c>
      <c r="V9" s="310"/>
    </row>
    <row r="10" spans="1:22" ht="13.8" thickBot="1">
      <c r="A10" s="306" t="s">
        <v>69</v>
      </c>
      <c r="B10" s="307"/>
      <c r="C10" s="144">
        <v>970</v>
      </c>
      <c r="D10" s="145" t="s">
        <v>94</v>
      </c>
      <c r="E10" s="145">
        <v>970</v>
      </c>
      <c r="F10" s="145" t="s">
        <v>94</v>
      </c>
      <c r="G10" s="145">
        <v>970</v>
      </c>
      <c r="H10" s="145" t="s">
        <v>94</v>
      </c>
      <c r="I10" s="145">
        <v>970</v>
      </c>
      <c r="J10" s="145" t="s">
        <v>94</v>
      </c>
      <c r="K10" s="145" t="s">
        <v>94</v>
      </c>
      <c r="L10" s="145" t="s">
        <v>94</v>
      </c>
      <c r="M10" s="145">
        <v>970</v>
      </c>
      <c r="N10" s="145" t="s">
        <v>95</v>
      </c>
      <c r="O10" s="148" t="s">
        <v>96</v>
      </c>
      <c r="P10" s="151">
        <v>970</v>
      </c>
      <c r="Q10" s="145">
        <v>970</v>
      </c>
      <c r="R10" s="151">
        <v>970</v>
      </c>
      <c r="S10" s="151" t="s">
        <v>97</v>
      </c>
      <c r="T10" s="145" t="s">
        <v>97</v>
      </c>
      <c r="U10" s="152" t="s">
        <v>97</v>
      </c>
      <c r="V10" s="309"/>
    </row>
    <row r="11" spans="1:22" ht="15" customHeight="1">
      <c r="A11" s="306" t="s">
        <v>39</v>
      </c>
      <c r="B11" s="307"/>
      <c r="C11" s="89" t="s">
        <v>7</v>
      </c>
      <c r="D11" s="90" t="s">
        <v>7</v>
      </c>
      <c r="E11" s="91" t="s">
        <v>8</v>
      </c>
      <c r="F11" s="91" t="s">
        <v>8</v>
      </c>
      <c r="G11" s="92" t="s">
        <v>9</v>
      </c>
      <c r="H11" s="92" t="s">
        <v>9</v>
      </c>
      <c r="I11" s="90" t="s">
        <v>7</v>
      </c>
      <c r="J11" s="90" t="s">
        <v>7</v>
      </c>
      <c r="K11" s="94" t="s">
        <v>8</v>
      </c>
      <c r="L11" s="90" t="s">
        <v>7</v>
      </c>
      <c r="M11" s="90" t="s">
        <v>7</v>
      </c>
      <c r="N11" s="90" t="s">
        <v>7</v>
      </c>
      <c r="O11" s="90" t="s">
        <v>7</v>
      </c>
      <c r="P11" s="93" t="s">
        <v>8</v>
      </c>
      <c r="Q11" s="92" t="s">
        <v>9</v>
      </c>
      <c r="R11" s="91" t="s">
        <v>8</v>
      </c>
      <c r="S11" s="93" t="s">
        <v>8</v>
      </c>
      <c r="T11" s="92" t="s">
        <v>9</v>
      </c>
      <c r="U11" s="94" t="s">
        <v>8</v>
      </c>
      <c r="V11" s="309"/>
    </row>
    <row r="12" spans="1:22" ht="15" customHeight="1" thickBot="1">
      <c r="A12" s="306" t="s">
        <v>36</v>
      </c>
      <c r="B12" s="307"/>
      <c r="C12" s="48" t="s">
        <v>40</v>
      </c>
      <c r="D12" s="44" t="s">
        <v>40</v>
      </c>
      <c r="E12" s="44" t="s">
        <v>41</v>
      </c>
      <c r="F12" s="44" t="s">
        <v>41</v>
      </c>
      <c r="G12" s="44" t="s">
        <v>42</v>
      </c>
      <c r="H12" s="44" t="s">
        <v>42</v>
      </c>
      <c r="I12" s="44" t="s">
        <v>40</v>
      </c>
      <c r="J12" s="44" t="s">
        <v>40</v>
      </c>
      <c r="K12" s="44" t="s">
        <v>41</v>
      </c>
      <c r="L12" s="44" t="s">
        <v>40</v>
      </c>
      <c r="M12" s="44" t="s">
        <v>40</v>
      </c>
      <c r="N12" s="44" t="s">
        <v>40</v>
      </c>
      <c r="O12" s="46" t="s">
        <v>40</v>
      </c>
      <c r="P12" s="47" t="s">
        <v>41</v>
      </c>
      <c r="Q12" s="44" t="s">
        <v>42</v>
      </c>
      <c r="R12" s="43" t="s">
        <v>41</v>
      </c>
      <c r="S12" s="47" t="s">
        <v>41</v>
      </c>
      <c r="T12" s="44" t="s">
        <v>42</v>
      </c>
      <c r="U12" s="45" t="s">
        <v>41</v>
      </c>
      <c r="V12" s="309"/>
    </row>
    <row r="13" spans="1:22" ht="22.95" customHeight="1" thickBot="1">
      <c r="A13" s="329" t="s">
        <v>28</v>
      </c>
      <c r="B13" s="330"/>
      <c r="C13" s="281">
        <v>200</v>
      </c>
      <c r="D13" s="281">
        <v>150</v>
      </c>
      <c r="E13" s="282">
        <v>200</v>
      </c>
      <c r="F13" s="282">
        <v>200</v>
      </c>
      <c r="G13" s="284">
        <v>2000</v>
      </c>
      <c r="H13" s="284">
        <v>2000</v>
      </c>
      <c r="I13" s="281">
        <v>200</v>
      </c>
      <c r="J13" s="281">
        <v>150</v>
      </c>
      <c r="K13" s="282">
        <v>200</v>
      </c>
      <c r="L13" s="281">
        <v>200</v>
      </c>
      <c r="M13" s="281">
        <v>150</v>
      </c>
      <c r="N13" s="281">
        <v>200</v>
      </c>
      <c r="O13" s="281">
        <v>150</v>
      </c>
      <c r="P13" s="283">
        <v>200</v>
      </c>
      <c r="Q13" s="284">
        <v>2000</v>
      </c>
      <c r="R13" s="283">
        <v>200</v>
      </c>
      <c r="S13" s="283">
        <v>200</v>
      </c>
      <c r="T13" s="284">
        <v>2000</v>
      </c>
      <c r="U13" s="283">
        <v>200</v>
      </c>
      <c r="V13" s="311"/>
    </row>
    <row r="14" spans="1:22" ht="15.75" customHeight="1">
      <c r="A14" s="35" t="s">
        <v>29</v>
      </c>
      <c r="B14" s="39" t="s">
        <v>45</v>
      </c>
      <c r="C14" s="16" t="s">
        <v>45</v>
      </c>
      <c r="D14" s="11" t="s">
        <v>45</v>
      </c>
      <c r="E14" s="11" t="s">
        <v>45</v>
      </c>
      <c r="F14" s="11" t="s">
        <v>45</v>
      </c>
      <c r="G14" s="11" t="s">
        <v>45</v>
      </c>
      <c r="H14" s="11" t="s">
        <v>45</v>
      </c>
      <c r="I14" s="11" t="s">
        <v>45</v>
      </c>
      <c r="J14" s="11" t="s">
        <v>45</v>
      </c>
      <c r="K14" s="11" t="s">
        <v>45</v>
      </c>
      <c r="L14" s="50"/>
      <c r="M14" s="50"/>
      <c r="N14" s="50"/>
      <c r="O14" s="51"/>
      <c r="P14" s="37" t="s">
        <v>45</v>
      </c>
      <c r="Q14" s="38" t="s">
        <v>45</v>
      </c>
      <c r="R14" s="38" t="s">
        <v>45</v>
      </c>
      <c r="S14" s="36" t="s">
        <v>45</v>
      </c>
      <c r="T14" s="38" t="s">
        <v>45</v>
      </c>
      <c r="U14" s="39" t="s">
        <v>45</v>
      </c>
      <c r="V14" s="312" t="s">
        <v>60</v>
      </c>
    </row>
    <row r="15" spans="1:22" ht="15.75" customHeight="1">
      <c r="A15" s="29" t="s">
        <v>30</v>
      </c>
      <c r="B15" s="30"/>
      <c r="C15" s="17"/>
      <c r="D15" s="8"/>
      <c r="E15" s="8"/>
      <c r="F15" s="8"/>
      <c r="G15" s="8"/>
      <c r="H15" s="8"/>
      <c r="I15" s="8"/>
      <c r="J15" s="8"/>
      <c r="K15" s="8"/>
      <c r="L15" s="52"/>
      <c r="M15" s="52"/>
      <c r="N15" s="52"/>
      <c r="O15" s="53"/>
      <c r="P15" s="32"/>
      <c r="Q15" s="8"/>
      <c r="R15" s="8"/>
      <c r="S15" s="17"/>
      <c r="T15" s="8"/>
      <c r="U15" s="10"/>
      <c r="V15" s="288"/>
    </row>
    <row r="16" spans="1:22" ht="15.75" customHeight="1">
      <c r="A16" s="252" t="s">
        <v>34</v>
      </c>
      <c r="B16" s="15" t="s">
        <v>37</v>
      </c>
      <c r="C16" s="95">
        <v>-0.35</v>
      </c>
      <c r="D16" s="96">
        <f>+C16</f>
        <v>-0.35</v>
      </c>
      <c r="E16" s="97">
        <f>+$C16*$F$160</f>
        <v>-0.46052631578947362</v>
      </c>
      <c r="F16" s="97">
        <f>+$C16*$F$160</f>
        <v>-0.46052631578947362</v>
      </c>
      <c r="G16" s="100">
        <f>+$C16*$F$161</f>
        <v>-3.125</v>
      </c>
      <c r="H16" s="100">
        <f>+$C16*$F$161</f>
        <v>-3.125</v>
      </c>
      <c r="I16" s="96">
        <f>+C16</f>
        <v>-0.35</v>
      </c>
      <c r="J16" s="96">
        <f>+C16</f>
        <v>-0.35</v>
      </c>
      <c r="K16" s="97">
        <f>+$C16*$F$160</f>
        <v>-0.46052631578947362</v>
      </c>
      <c r="L16" s="52"/>
      <c r="M16" s="52"/>
      <c r="N16" s="52"/>
      <c r="O16" s="53"/>
      <c r="P16" s="97">
        <f>+$C16*$F$160</f>
        <v>-0.46052631578947362</v>
      </c>
      <c r="Q16" s="100">
        <f>+$C16*$F$161</f>
        <v>-3.125</v>
      </c>
      <c r="R16" s="97">
        <f>+$C16*$F$160</f>
        <v>-0.46052631578947362</v>
      </c>
      <c r="S16" s="99">
        <f>+$C16*$F$160</f>
        <v>-0.46052631578947362</v>
      </c>
      <c r="T16" s="100">
        <f>+$C16*$F$161</f>
        <v>-3.125</v>
      </c>
      <c r="U16" s="98">
        <f>+$C16*$F$160</f>
        <v>-0.46052631578947362</v>
      </c>
      <c r="V16" s="288"/>
    </row>
    <row r="17" spans="1:22" ht="15.75" customHeight="1" thickBot="1">
      <c r="A17" s="290" t="s">
        <v>32</v>
      </c>
      <c r="B17" s="291"/>
      <c r="C17" s="18" t="s">
        <v>43</v>
      </c>
      <c r="D17" s="9" t="s">
        <v>43</v>
      </c>
      <c r="E17" s="9" t="s">
        <v>43</v>
      </c>
      <c r="F17" s="9" t="s">
        <v>43</v>
      </c>
      <c r="G17" s="9" t="s">
        <v>43</v>
      </c>
      <c r="H17" s="9" t="s">
        <v>43</v>
      </c>
      <c r="I17" s="9" t="s">
        <v>43</v>
      </c>
      <c r="J17" s="9" t="s">
        <v>43</v>
      </c>
      <c r="K17" s="9" t="s">
        <v>43</v>
      </c>
      <c r="L17" s="54"/>
      <c r="M17" s="54"/>
      <c r="N17" s="54"/>
      <c r="O17" s="55"/>
      <c r="P17" s="33" t="s">
        <v>43</v>
      </c>
      <c r="Q17" s="9" t="s">
        <v>43</v>
      </c>
      <c r="R17" s="9" t="s">
        <v>43</v>
      </c>
      <c r="S17" s="18" t="s">
        <v>43</v>
      </c>
      <c r="T17" s="9" t="s">
        <v>43</v>
      </c>
      <c r="U17" s="19" t="s">
        <v>43</v>
      </c>
      <c r="V17" s="289"/>
    </row>
    <row r="18" spans="1:22" ht="15.75" hidden="1" customHeight="1" outlineLevel="1">
      <c r="A18" s="27" t="s">
        <v>29</v>
      </c>
      <c r="B18" s="28"/>
      <c r="C18" s="101"/>
      <c r="D18" s="102"/>
      <c r="E18" s="102"/>
      <c r="F18" s="102"/>
      <c r="G18" s="102"/>
      <c r="H18" s="102"/>
      <c r="I18" s="102"/>
      <c r="J18" s="102"/>
      <c r="K18" s="102"/>
      <c r="L18" s="103"/>
      <c r="M18" s="103"/>
      <c r="N18" s="103"/>
      <c r="O18" s="104"/>
      <c r="P18" s="105"/>
      <c r="Q18" s="106"/>
      <c r="R18" s="106"/>
      <c r="S18" s="108"/>
      <c r="T18" s="106"/>
      <c r="U18" s="107"/>
      <c r="V18" s="287" t="s">
        <v>111</v>
      </c>
    </row>
    <row r="19" spans="1:22" ht="15.75" hidden="1" customHeight="1" outlineLevel="1">
      <c r="A19" s="29" t="s">
        <v>30</v>
      </c>
      <c r="B19" s="30"/>
      <c r="C19" s="109"/>
      <c r="D19" s="110"/>
      <c r="E19" s="110"/>
      <c r="F19" s="110"/>
      <c r="G19" s="110"/>
      <c r="H19" s="110"/>
      <c r="I19" s="110"/>
      <c r="J19" s="110"/>
      <c r="K19" s="110"/>
      <c r="L19" s="111"/>
      <c r="M19" s="111"/>
      <c r="N19" s="111"/>
      <c r="O19" s="112"/>
      <c r="P19" s="113"/>
      <c r="Q19" s="110"/>
      <c r="R19" s="110"/>
      <c r="S19" s="109"/>
      <c r="T19" s="110"/>
      <c r="U19" s="114"/>
      <c r="V19" s="288"/>
    </row>
    <row r="20" spans="1:22" ht="15.75" hidden="1" customHeight="1" outlineLevel="1">
      <c r="A20" s="302" t="s">
        <v>34</v>
      </c>
      <c r="B20" s="15" t="s">
        <v>37</v>
      </c>
      <c r="C20" s="115">
        <v>-0.14000000000000001</v>
      </c>
      <c r="D20" s="116">
        <f>+C20</f>
        <v>-0.14000000000000001</v>
      </c>
      <c r="E20" s="117">
        <f>+$C20*$F$160</f>
        <v>-0.18421052631578946</v>
      </c>
      <c r="F20" s="117">
        <f>+$C20*$F$160</f>
        <v>-0.18421052631578946</v>
      </c>
      <c r="G20" s="118">
        <f>+$C20*$F$161</f>
        <v>-1.2500000000000002</v>
      </c>
      <c r="H20" s="118">
        <f>+$C20*$F$161</f>
        <v>-1.2500000000000002</v>
      </c>
      <c r="I20" s="116">
        <f>+C20</f>
        <v>-0.14000000000000001</v>
      </c>
      <c r="J20" s="116">
        <f>+C20</f>
        <v>-0.14000000000000001</v>
      </c>
      <c r="K20" s="117">
        <f>+$C20*$F$160</f>
        <v>-0.18421052631578946</v>
      </c>
      <c r="L20" s="111"/>
      <c r="M20" s="111"/>
      <c r="N20" s="111"/>
      <c r="O20" s="112"/>
      <c r="P20" s="97">
        <f>+$C20*$F$160</f>
        <v>-0.18421052631578946</v>
      </c>
      <c r="Q20" s="100">
        <f>+$C20*$F$161</f>
        <v>-1.2500000000000002</v>
      </c>
      <c r="R20" s="97">
        <f>+$C20*$F$160</f>
        <v>-0.18421052631578946</v>
      </c>
      <c r="S20" s="99">
        <f>+$C20*$F$160</f>
        <v>-0.18421052631578946</v>
      </c>
      <c r="T20" s="100">
        <f>+$C20*$F$161</f>
        <v>-1.2500000000000002</v>
      </c>
      <c r="U20" s="98">
        <f>+$C20*$F$160</f>
        <v>-0.18421052631578946</v>
      </c>
      <c r="V20" s="288"/>
    </row>
    <row r="21" spans="1:22" ht="15.75" hidden="1" customHeight="1" outlineLevel="1">
      <c r="A21" s="303"/>
      <c r="B21" s="15" t="s">
        <v>38</v>
      </c>
      <c r="C21" s="121">
        <v>0</v>
      </c>
      <c r="D21" s="122">
        <v>0</v>
      </c>
      <c r="E21" s="122">
        <v>0</v>
      </c>
      <c r="F21" s="122">
        <v>0</v>
      </c>
      <c r="G21" s="122">
        <v>0</v>
      </c>
      <c r="H21" s="122">
        <v>0</v>
      </c>
      <c r="I21" s="122">
        <v>0</v>
      </c>
      <c r="J21" s="122">
        <v>0</v>
      </c>
      <c r="K21" s="122">
        <v>0</v>
      </c>
      <c r="L21" s="123"/>
      <c r="M21" s="123"/>
      <c r="N21" s="123"/>
      <c r="O21" s="124"/>
      <c r="P21" s="125">
        <v>0</v>
      </c>
      <c r="Q21" s="122">
        <v>0</v>
      </c>
      <c r="R21" s="122">
        <v>0</v>
      </c>
      <c r="S21" s="121">
        <v>0</v>
      </c>
      <c r="T21" s="122">
        <v>0</v>
      </c>
      <c r="U21" s="126">
        <v>0</v>
      </c>
      <c r="V21" s="288"/>
    </row>
    <row r="22" spans="1:22" ht="15.75" hidden="1" customHeight="1" outlineLevel="1">
      <c r="A22" s="304"/>
      <c r="B22" s="15" t="s">
        <v>0</v>
      </c>
      <c r="C22" s="121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0</v>
      </c>
      <c r="K22" s="122">
        <v>0</v>
      </c>
      <c r="L22" s="123"/>
      <c r="M22" s="123"/>
      <c r="N22" s="123"/>
      <c r="O22" s="124"/>
      <c r="P22" s="125">
        <v>0</v>
      </c>
      <c r="Q22" s="122">
        <v>0</v>
      </c>
      <c r="R22" s="122">
        <v>0</v>
      </c>
      <c r="S22" s="121">
        <v>0</v>
      </c>
      <c r="T22" s="122">
        <v>0</v>
      </c>
      <c r="U22" s="126">
        <v>0</v>
      </c>
      <c r="V22" s="288"/>
    </row>
    <row r="23" spans="1:22" ht="15.75" hidden="1" customHeight="1" outlineLevel="1" thickBot="1">
      <c r="A23" s="290" t="s">
        <v>32</v>
      </c>
      <c r="B23" s="291"/>
      <c r="C23" s="40" t="s">
        <v>55</v>
      </c>
      <c r="D23" s="41" t="s">
        <v>55</v>
      </c>
      <c r="E23" s="41" t="s">
        <v>55</v>
      </c>
      <c r="F23" s="41" t="s">
        <v>55</v>
      </c>
      <c r="G23" s="41" t="s">
        <v>55</v>
      </c>
      <c r="H23" s="41" t="s">
        <v>55</v>
      </c>
      <c r="I23" s="41" t="s">
        <v>55</v>
      </c>
      <c r="J23" s="41" t="s">
        <v>55</v>
      </c>
      <c r="K23" s="41" t="s">
        <v>55</v>
      </c>
      <c r="L23" s="56"/>
      <c r="M23" s="56"/>
      <c r="N23" s="56"/>
      <c r="O23" s="57"/>
      <c r="P23" s="33" t="s">
        <v>55</v>
      </c>
      <c r="Q23" s="9" t="s">
        <v>55</v>
      </c>
      <c r="R23" s="9" t="s">
        <v>55</v>
      </c>
      <c r="S23" s="18" t="s">
        <v>55</v>
      </c>
      <c r="T23" s="9" t="s">
        <v>55</v>
      </c>
      <c r="U23" s="19" t="s">
        <v>55</v>
      </c>
      <c r="V23" s="289"/>
    </row>
    <row r="24" spans="1:22" ht="15.75" hidden="1" customHeight="1" outlineLevel="1">
      <c r="A24" s="27" t="s">
        <v>29</v>
      </c>
      <c r="B24" s="28"/>
      <c r="C24" s="16"/>
      <c r="D24" s="11"/>
      <c r="E24" s="11"/>
      <c r="F24" s="11"/>
      <c r="G24" s="11"/>
      <c r="H24" s="11"/>
      <c r="I24" s="11"/>
      <c r="J24" s="11"/>
      <c r="K24" s="11"/>
      <c r="L24" s="50"/>
      <c r="M24" s="50"/>
      <c r="N24" s="50"/>
      <c r="O24" s="51"/>
      <c r="P24" s="34"/>
      <c r="Q24" s="1"/>
      <c r="R24" s="1"/>
      <c r="S24" s="20"/>
      <c r="T24" s="1"/>
      <c r="U24" s="21"/>
      <c r="V24" s="287" t="s">
        <v>112</v>
      </c>
    </row>
    <row r="25" spans="1:22" ht="15.75" hidden="1" customHeight="1" outlineLevel="1">
      <c r="A25" s="29" t="s">
        <v>30</v>
      </c>
      <c r="B25" s="30"/>
      <c r="C25" s="17"/>
      <c r="D25" s="8"/>
      <c r="E25" s="8"/>
      <c r="F25" s="8"/>
      <c r="G25" s="8"/>
      <c r="H25" s="8"/>
      <c r="I25" s="8"/>
      <c r="J25" s="8"/>
      <c r="K25" s="8"/>
      <c r="L25" s="52"/>
      <c r="M25" s="52"/>
      <c r="N25" s="52"/>
      <c r="O25" s="53"/>
      <c r="P25" s="32"/>
      <c r="Q25" s="8"/>
      <c r="R25" s="8"/>
      <c r="S25" s="17"/>
      <c r="T25" s="8"/>
      <c r="U25" s="10"/>
      <c r="V25" s="288"/>
    </row>
    <row r="26" spans="1:22" ht="15.75" hidden="1" customHeight="1" outlineLevel="1">
      <c r="A26" s="302" t="s">
        <v>34</v>
      </c>
      <c r="B26" s="15" t="s">
        <v>37</v>
      </c>
      <c r="C26" s="115">
        <v>0.1</v>
      </c>
      <c r="D26" s="96">
        <f>+C26</f>
        <v>0.1</v>
      </c>
      <c r="E26" s="97">
        <f>+$C26*$F$160</f>
        <v>0.13157894736842105</v>
      </c>
      <c r="F26" s="97">
        <f>+$C26*$F$160</f>
        <v>0.13157894736842105</v>
      </c>
      <c r="G26" s="100">
        <f>+$C26*$F$161</f>
        <v>0.8928571428571429</v>
      </c>
      <c r="H26" s="100">
        <f>+$C26*$F$161</f>
        <v>0.8928571428571429</v>
      </c>
      <c r="I26" s="96">
        <f>+C26</f>
        <v>0.1</v>
      </c>
      <c r="J26" s="96">
        <f>+C26</f>
        <v>0.1</v>
      </c>
      <c r="K26" s="97">
        <f>+$C26*$F$160</f>
        <v>0.13157894736842105</v>
      </c>
      <c r="L26" s="111"/>
      <c r="M26" s="111"/>
      <c r="N26" s="111"/>
      <c r="O26" s="112"/>
      <c r="P26" s="117">
        <f>+$C26*$F$160</f>
        <v>0.13157894736842105</v>
      </c>
      <c r="Q26" s="118">
        <f>+$C26*$F$161</f>
        <v>0.8928571428571429</v>
      </c>
      <c r="R26" s="117">
        <f>+$C26*$F$160</f>
        <v>0.13157894736842105</v>
      </c>
      <c r="S26" s="120">
        <f>+$C26*$F$160</f>
        <v>0.13157894736842105</v>
      </c>
      <c r="T26" s="118">
        <f>+$C26*$F$161</f>
        <v>0.8928571428571429</v>
      </c>
      <c r="U26" s="119">
        <f>+$C26*$F$160</f>
        <v>0.13157894736842105</v>
      </c>
      <c r="V26" s="288"/>
    </row>
    <row r="27" spans="1:22" ht="15.75" hidden="1" customHeight="1" outlineLevel="1">
      <c r="A27" s="303"/>
      <c r="B27" s="15" t="s">
        <v>38</v>
      </c>
      <c r="C27" s="121"/>
      <c r="D27" s="122"/>
      <c r="E27" s="122"/>
      <c r="F27" s="122"/>
      <c r="G27" s="122"/>
      <c r="H27" s="122"/>
      <c r="I27" s="122"/>
      <c r="J27" s="122"/>
      <c r="K27" s="122"/>
      <c r="L27" s="123"/>
      <c r="M27" s="123"/>
      <c r="N27" s="123"/>
      <c r="O27" s="124"/>
      <c r="P27" s="125"/>
      <c r="Q27" s="122"/>
      <c r="R27" s="122"/>
      <c r="S27" s="121"/>
      <c r="T27" s="122"/>
      <c r="U27" s="126"/>
      <c r="V27" s="288"/>
    </row>
    <row r="28" spans="1:22" ht="15.75" hidden="1" customHeight="1" outlineLevel="1">
      <c r="A28" s="304"/>
      <c r="B28" s="15" t="s">
        <v>0</v>
      </c>
      <c r="C28" s="121">
        <v>128636</v>
      </c>
      <c r="D28" s="122"/>
      <c r="E28" s="122"/>
      <c r="F28" s="122"/>
      <c r="G28" s="122"/>
      <c r="H28" s="122"/>
      <c r="I28" s="122"/>
      <c r="J28" s="122"/>
      <c r="K28" s="122"/>
      <c r="L28" s="123"/>
      <c r="M28" s="123"/>
      <c r="N28" s="123"/>
      <c r="O28" s="124"/>
      <c r="P28" s="125"/>
      <c r="Q28" s="122"/>
      <c r="R28" s="122"/>
      <c r="S28" s="121"/>
      <c r="T28" s="122"/>
      <c r="U28" s="126"/>
      <c r="V28" s="288"/>
    </row>
    <row r="29" spans="1:22" ht="15.75" hidden="1" customHeight="1" outlineLevel="1" thickBot="1">
      <c r="A29" s="290" t="s">
        <v>32</v>
      </c>
      <c r="B29" s="291"/>
      <c r="C29" s="40" t="s">
        <v>55</v>
      </c>
      <c r="D29" s="41" t="s">
        <v>55</v>
      </c>
      <c r="E29" s="41" t="s">
        <v>55</v>
      </c>
      <c r="F29" s="41" t="s">
        <v>55</v>
      </c>
      <c r="G29" s="41" t="s">
        <v>55</v>
      </c>
      <c r="H29" s="41" t="s">
        <v>55</v>
      </c>
      <c r="I29" s="41" t="s">
        <v>55</v>
      </c>
      <c r="J29" s="41" t="s">
        <v>55</v>
      </c>
      <c r="K29" s="41" t="s">
        <v>55</v>
      </c>
      <c r="L29" s="56"/>
      <c r="M29" s="56"/>
      <c r="N29" s="56"/>
      <c r="O29" s="57"/>
      <c r="P29" s="33" t="s">
        <v>55</v>
      </c>
      <c r="Q29" s="9" t="s">
        <v>55</v>
      </c>
      <c r="R29" s="9" t="s">
        <v>55</v>
      </c>
      <c r="S29" s="18" t="s">
        <v>55</v>
      </c>
      <c r="T29" s="9" t="s">
        <v>55</v>
      </c>
      <c r="U29" s="19" t="s">
        <v>55</v>
      </c>
      <c r="V29" s="289"/>
    </row>
    <row r="30" spans="1:22" ht="15.75" customHeight="1" collapsed="1">
      <c r="A30" s="27" t="s">
        <v>29</v>
      </c>
      <c r="B30" s="196" t="s">
        <v>65</v>
      </c>
      <c r="C30" s="16" t="s">
        <v>65</v>
      </c>
      <c r="D30" s="11" t="s">
        <v>65</v>
      </c>
      <c r="E30" s="11" t="s">
        <v>65</v>
      </c>
      <c r="F30" s="11" t="s">
        <v>65</v>
      </c>
      <c r="G30" s="11" t="s">
        <v>65</v>
      </c>
      <c r="H30" s="11" t="s">
        <v>65</v>
      </c>
      <c r="I30" s="11" t="s">
        <v>65</v>
      </c>
      <c r="J30" s="11" t="s">
        <v>65</v>
      </c>
      <c r="K30" s="11" t="s">
        <v>65</v>
      </c>
      <c r="L30" s="50"/>
      <c r="M30" s="50"/>
      <c r="N30" s="50"/>
      <c r="O30" s="51"/>
      <c r="P30" s="34"/>
      <c r="Q30" s="1"/>
      <c r="R30" s="1"/>
      <c r="S30" s="20"/>
      <c r="T30" s="1"/>
      <c r="U30" s="196"/>
      <c r="V30" s="287" t="s">
        <v>63</v>
      </c>
    </row>
    <row r="31" spans="1:22" ht="15.75" customHeight="1">
      <c r="A31" s="29" t="s">
        <v>30</v>
      </c>
      <c r="B31" s="30"/>
      <c r="C31" s="17"/>
      <c r="D31" s="8"/>
      <c r="E31" s="8"/>
      <c r="F31" s="8"/>
      <c r="G31" s="8"/>
      <c r="H31" s="8"/>
      <c r="I31" s="8"/>
      <c r="J31" s="8"/>
      <c r="K31" s="8"/>
      <c r="L31" s="52"/>
      <c r="M31" s="52"/>
      <c r="N31" s="52"/>
      <c r="O31" s="53"/>
      <c r="P31" s="32"/>
      <c r="Q31" s="8"/>
      <c r="R31" s="8"/>
      <c r="S31" s="17"/>
      <c r="T31" s="8"/>
      <c r="U31" s="10"/>
      <c r="V31" s="288"/>
    </row>
    <row r="32" spans="1:22" ht="15.75" customHeight="1">
      <c r="A32" s="252" t="s">
        <v>34</v>
      </c>
      <c r="B32" s="15" t="s">
        <v>37</v>
      </c>
      <c r="C32" s="95">
        <v>0.05</v>
      </c>
      <c r="D32" s="96">
        <f>+C32</f>
        <v>0.05</v>
      </c>
      <c r="E32" s="97">
        <f>+$C32*$F$160</f>
        <v>6.5789473684210523E-2</v>
      </c>
      <c r="F32" s="97">
        <f>+$C32*$F$160</f>
        <v>6.5789473684210523E-2</v>
      </c>
      <c r="G32" s="100">
        <f>+$C32*$F$161</f>
        <v>0.44642857142857145</v>
      </c>
      <c r="H32" s="100">
        <f>+$C32*$F$161</f>
        <v>0.44642857142857145</v>
      </c>
      <c r="I32" s="96">
        <f>+C32</f>
        <v>0.05</v>
      </c>
      <c r="J32" s="96">
        <f>+C32</f>
        <v>0.05</v>
      </c>
      <c r="K32" s="97">
        <f>+$C32*$F$160</f>
        <v>6.5789473684210523E-2</v>
      </c>
      <c r="L32" s="52"/>
      <c r="M32" s="52"/>
      <c r="N32" s="52"/>
      <c r="O32" s="53"/>
      <c r="P32" s="127"/>
      <c r="Q32" s="127"/>
      <c r="R32" s="127"/>
      <c r="S32" s="129"/>
      <c r="T32" s="127"/>
      <c r="U32" s="128"/>
      <c r="V32" s="288"/>
    </row>
    <row r="33" spans="1:22" ht="15.75" customHeight="1" thickBot="1">
      <c r="A33" s="290" t="s">
        <v>32</v>
      </c>
      <c r="B33" s="291"/>
      <c r="C33" s="40" t="s">
        <v>43</v>
      </c>
      <c r="D33" s="41" t="s">
        <v>43</v>
      </c>
      <c r="E33" s="41" t="s">
        <v>43</v>
      </c>
      <c r="F33" s="41" t="s">
        <v>43</v>
      </c>
      <c r="G33" s="41" t="s">
        <v>43</v>
      </c>
      <c r="H33" s="41" t="s">
        <v>43</v>
      </c>
      <c r="I33" s="41" t="s">
        <v>43</v>
      </c>
      <c r="J33" s="41" t="s">
        <v>43</v>
      </c>
      <c r="K33" s="41" t="s">
        <v>43</v>
      </c>
      <c r="L33" s="56"/>
      <c r="M33" s="56"/>
      <c r="N33" s="56"/>
      <c r="O33" s="57"/>
      <c r="P33" s="33"/>
      <c r="Q33" s="9"/>
      <c r="R33" s="9"/>
      <c r="S33" s="18"/>
      <c r="T33" s="9"/>
      <c r="U33" s="19"/>
      <c r="V33" s="289"/>
    </row>
    <row r="34" spans="1:22" ht="15.75" customHeight="1">
      <c r="A34" s="27" t="s">
        <v>29</v>
      </c>
      <c r="B34" s="28"/>
      <c r="C34" s="16"/>
      <c r="D34" s="11"/>
      <c r="E34" s="11"/>
      <c r="F34" s="11"/>
      <c r="G34" s="11"/>
      <c r="H34" s="11"/>
      <c r="I34" s="11"/>
      <c r="J34" s="11"/>
      <c r="K34" s="11"/>
      <c r="L34" s="50"/>
      <c r="M34" s="50"/>
      <c r="N34" s="50"/>
      <c r="O34" s="51"/>
      <c r="P34" s="34"/>
      <c r="Q34" s="1"/>
      <c r="R34" s="1"/>
      <c r="S34" s="20"/>
      <c r="T34" s="1"/>
      <c r="U34" s="21"/>
      <c r="V34" s="287" t="s">
        <v>107</v>
      </c>
    </row>
    <row r="35" spans="1:22" ht="15.75" customHeight="1">
      <c r="A35" s="29" t="s">
        <v>30</v>
      </c>
      <c r="B35" s="30"/>
      <c r="C35" s="17"/>
      <c r="D35" s="8"/>
      <c r="E35" s="8"/>
      <c r="F35" s="8"/>
      <c r="G35" s="8"/>
      <c r="H35" s="8"/>
      <c r="I35" s="8"/>
      <c r="J35" s="8"/>
      <c r="K35" s="8"/>
      <c r="L35" s="52"/>
      <c r="M35" s="52"/>
      <c r="N35" s="52"/>
      <c r="O35" s="53"/>
      <c r="P35" s="32"/>
      <c r="Q35" s="8"/>
      <c r="R35" s="8"/>
      <c r="S35" s="17"/>
      <c r="T35" s="8"/>
      <c r="U35" s="10"/>
      <c r="V35" s="288"/>
    </row>
    <row r="36" spans="1:22" ht="15.75" customHeight="1">
      <c r="A36" s="252" t="s">
        <v>34</v>
      </c>
      <c r="B36" s="15" t="s">
        <v>37</v>
      </c>
      <c r="C36" s="95">
        <v>-0.38</v>
      </c>
      <c r="D36" s="96">
        <f>+C36</f>
        <v>-0.38</v>
      </c>
      <c r="E36" s="8"/>
      <c r="F36" s="8"/>
      <c r="G36" s="8"/>
      <c r="H36" s="8"/>
      <c r="I36" s="96">
        <f>+C36</f>
        <v>-0.38</v>
      </c>
      <c r="J36" s="96">
        <f>+C36</f>
        <v>-0.38</v>
      </c>
      <c r="K36" s="8"/>
      <c r="L36" s="52"/>
      <c r="M36" s="52"/>
      <c r="N36" s="52"/>
      <c r="O36" s="53"/>
      <c r="P36" s="32"/>
      <c r="Q36" s="8"/>
      <c r="R36" s="8"/>
      <c r="S36" s="17"/>
      <c r="T36" s="8"/>
      <c r="U36" s="10"/>
      <c r="V36" s="288"/>
    </row>
    <row r="37" spans="1:22" ht="15.75" customHeight="1" thickBot="1">
      <c r="A37" s="290" t="s">
        <v>32</v>
      </c>
      <c r="B37" s="331"/>
      <c r="C37" s="18" t="s">
        <v>44</v>
      </c>
      <c r="D37" s="9" t="s">
        <v>44</v>
      </c>
      <c r="E37" s="9"/>
      <c r="F37" s="9"/>
      <c r="G37" s="9"/>
      <c r="H37" s="9"/>
      <c r="I37" s="9" t="s">
        <v>44</v>
      </c>
      <c r="J37" s="9" t="s">
        <v>44</v>
      </c>
      <c r="K37" s="9"/>
      <c r="L37" s="54" t="s">
        <v>44</v>
      </c>
      <c r="M37" s="54" t="s">
        <v>44</v>
      </c>
      <c r="N37" s="54" t="s">
        <v>44</v>
      </c>
      <c r="O37" s="55" t="s">
        <v>44</v>
      </c>
      <c r="P37" s="33"/>
      <c r="Q37" s="9"/>
      <c r="R37" s="9"/>
      <c r="S37" s="18"/>
      <c r="T37" s="9"/>
      <c r="U37" s="19"/>
      <c r="V37" s="289"/>
    </row>
    <row r="38" spans="1:22" ht="15.75" customHeight="1">
      <c r="A38" s="27" t="s">
        <v>29</v>
      </c>
      <c r="B38" s="196" t="s">
        <v>124</v>
      </c>
      <c r="C38" s="16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81"/>
      <c r="P38" s="20"/>
      <c r="Q38" s="1"/>
      <c r="R38" s="1"/>
      <c r="S38" s="20"/>
      <c r="T38" s="1"/>
      <c r="U38" s="196"/>
      <c r="V38" s="287" t="s">
        <v>80</v>
      </c>
    </row>
    <row r="39" spans="1:22" ht="15.75" customHeight="1">
      <c r="A39" s="29" t="s">
        <v>30</v>
      </c>
      <c r="B39" s="30"/>
      <c r="C39" s="1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79"/>
      <c r="P39" s="17"/>
      <c r="Q39" s="8"/>
      <c r="R39" s="8"/>
      <c r="S39" s="17"/>
      <c r="T39" s="8"/>
      <c r="U39" s="10"/>
      <c r="V39" s="288"/>
    </row>
    <row r="40" spans="1:22" ht="15.75" customHeight="1">
      <c r="A40" s="252" t="s">
        <v>34</v>
      </c>
      <c r="B40" s="15" t="s">
        <v>37</v>
      </c>
      <c r="C40" s="95">
        <v>-0.19</v>
      </c>
      <c r="D40" s="96">
        <f>+C40</f>
        <v>-0.19</v>
      </c>
      <c r="E40" s="97">
        <f>+$C40*$F$160</f>
        <v>-0.24999999999999997</v>
      </c>
      <c r="F40" s="97">
        <f>+$C40*$F$160</f>
        <v>-0.24999999999999997</v>
      </c>
      <c r="G40" s="100">
        <f>+$C40*$F$161</f>
        <v>-1.6964285714285714</v>
      </c>
      <c r="H40" s="100">
        <f>+$C40*$F$161</f>
        <v>-1.6964285714285714</v>
      </c>
      <c r="I40" s="96">
        <f>+C40</f>
        <v>-0.19</v>
      </c>
      <c r="J40" s="96">
        <f>+C40</f>
        <v>-0.19</v>
      </c>
      <c r="K40" s="97">
        <f>+$C40*$F$160</f>
        <v>-0.24999999999999997</v>
      </c>
      <c r="L40" s="96">
        <f>+C40</f>
        <v>-0.19</v>
      </c>
      <c r="M40" s="96">
        <f>+C40</f>
        <v>-0.19</v>
      </c>
      <c r="N40" s="96">
        <f>+C40</f>
        <v>-0.19</v>
      </c>
      <c r="O40" s="96">
        <f>+D40</f>
        <v>-0.19</v>
      </c>
      <c r="P40" s="130">
        <f>+$C40*$F$160</f>
        <v>-0.24999999999999997</v>
      </c>
      <c r="Q40" s="100">
        <f>+$C40*$F$161</f>
        <v>-1.6964285714285714</v>
      </c>
      <c r="R40" s="97">
        <f>+$C40*$F$160</f>
        <v>-0.24999999999999997</v>
      </c>
      <c r="S40" s="99">
        <f>+$C40*$F$160</f>
        <v>-0.24999999999999997</v>
      </c>
      <c r="T40" s="100">
        <f>+$C40*$F$161</f>
        <v>-1.6964285714285714</v>
      </c>
      <c r="U40" s="98">
        <f>+$C40*$F$160</f>
        <v>-0.24999999999999997</v>
      </c>
      <c r="V40" s="288"/>
    </row>
    <row r="41" spans="1:22" ht="15.75" customHeight="1" thickBot="1">
      <c r="A41" s="290" t="s">
        <v>32</v>
      </c>
      <c r="B41" s="331"/>
      <c r="C41" s="18" t="s">
        <v>43</v>
      </c>
      <c r="D41" s="9" t="s">
        <v>43</v>
      </c>
      <c r="E41" s="9" t="s">
        <v>43</v>
      </c>
      <c r="F41" s="9" t="s">
        <v>43</v>
      </c>
      <c r="G41" s="9" t="s">
        <v>43</v>
      </c>
      <c r="H41" s="9" t="s">
        <v>43</v>
      </c>
      <c r="I41" s="9" t="s">
        <v>43</v>
      </c>
      <c r="J41" s="9" t="s">
        <v>43</v>
      </c>
      <c r="K41" s="9" t="s">
        <v>43</v>
      </c>
      <c r="L41" s="9" t="s">
        <v>43</v>
      </c>
      <c r="M41" s="9" t="s">
        <v>43</v>
      </c>
      <c r="N41" s="9" t="s">
        <v>43</v>
      </c>
      <c r="O41" s="9" t="s">
        <v>43</v>
      </c>
      <c r="P41" s="18" t="s">
        <v>43</v>
      </c>
      <c r="Q41" s="9" t="s">
        <v>43</v>
      </c>
      <c r="R41" s="9" t="s">
        <v>43</v>
      </c>
      <c r="S41" s="18" t="s">
        <v>43</v>
      </c>
      <c r="T41" s="9" t="s">
        <v>43</v>
      </c>
      <c r="U41" s="19" t="s">
        <v>43</v>
      </c>
      <c r="V41" s="289"/>
    </row>
    <row r="42" spans="1:22" ht="15.75" hidden="1" customHeight="1" outlineLevel="1">
      <c r="A42" s="27" t="s">
        <v>29</v>
      </c>
      <c r="B42" s="28"/>
      <c r="C42" s="16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81"/>
      <c r="P42" s="20"/>
      <c r="Q42" s="1"/>
      <c r="R42" s="1"/>
      <c r="S42" s="20"/>
      <c r="T42" s="1"/>
      <c r="U42" s="21"/>
      <c r="V42" s="287" t="s">
        <v>92</v>
      </c>
    </row>
    <row r="43" spans="1:22" ht="15.75" hidden="1" customHeight="1" outlineLevel="1">
      <c r="A43" s="29" t="s">
        <v>30</v>
      </c>
      <c r="B43" s="30"/>
      <c r="C43" s="1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79"/>
      <c r="P43" s="17"/>
      <c r="Q43" s="8"/>
      <c r="R43" s="8"/>
      <c r="S43" s="17"/>
      <c r="T43" s="8"/>
      <c r="U43" s="10"/>
      <c r="V43" s="288"/>
    </row>
    <row r="44" spans="1:22" ht="15.75" hidden="1" customHeight="1" outlineLevel="1">
      <c r="A44" s="302" t="s">
        <v>34</v>
      </c>
      <c r="B44" s="15" t="s">
        <v>37</v>
      </c>
      <c r="C44" s="95">
        <v>-0.14000000000000001</v>
      </c>
      <c r="D44" s="96">
        <f>+C44</f>
        <v>-0.14000000000000001</v>
      </c>
      <c r="E44" s="97">
        <v>-0.06</v>
      </c>
      <c r="F44" s="97">
        <v>-0.06</v>
      </c>
      <c r="G44" s="100">
        <v>-0.4</v>
      </c>
      <c r="H44" s="100">
        <v>-0.4</v>
      </c>
      <c r="I44" s="96">
        <f>+C44</f>
        <v>-0.14000000000000001</v>
      </c>
      <c r="J44" s="96">
        <f>+C44</f>
        <v>-0.14000000000000001</v>
      </c>
      <c r="K44" s="97">
        <v>-0.06</v>
      </c>
      <c r="L44" s="96">
        <f>+C44</f>
        <v>-0.14000000000000001</v>
      </c>
      <c r="M44" s="96">
        <f>+C44</f>
        <v>-0.14000000000000001</v>
      </c>
      <c r="N44" s="96">
        <f>+C44</f>
        <v>-0.14000000000000001</v>
      </c>
      <c r="O44" s="182">
        <v>-0.14000000000000001</v>
      </c>
      <c r="P44" s="97">
        <v>-0.06</v>
      </c>
      <c r="Q44" s="100">
        <v>-0.4</v>
      </c>
      <c r="R44" s="97">
        <v>-0.06</v>
      </c>
      <c r="S44" s="99">
        <v>-0.06</v>
      </c>
      <c r="T44" s="100">
        <v>-0.4</v>
      </c>
      <c r="U44" s="98">
        <v>-0.06</v>
      </c>
      <c r="V44" s="288"/>
    </row>
    <row r="45" spans="1:22" ht="15.75" hidden="1" customHeight="1" outlineLevel="1">
      <c r="A45" s="303"/>
      <c r="B45" s="15" t="s">
        <v>38</v>
      </c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180"/>
      <c r="P45" s="61"/>
      <c r="Q45" s="60"/>
      <c r="R45" s="60"/>
      <c r="S45" s="61"/>
      <c r="T45" s="60"/>
      <c r="U45" s="63"/>
      <c r="V45" s="288"/>
    </row>
    <row r="46" spans="1:22" ht="15.75" hidden="1" customHeight="1" outlineLevel="1">
      <c r="A46" s="304"/>
      <c r="B46" s="15" t="s">
        <v>0</v>
      </c>
      <c r="C46" s="61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180"/>
      <c r="P46" s="61"/>
      <c r="Q46" s="60"/>
      <c r="R46" s="60"/>
      <c r="S46" s="61"/>
      <c r="T46" s="60"/>
      <c r="U46" s="63"/>
      <c r="V46" s="288"/>
    </row>
    <row r="47" spans="1:22" ht="15.75" hidden="1" customHeight="1" outlineLevel="1" thickBot="1">
      <c r="A47" s="290" t="s">
        <v>32</v>
      </c>
      <c r="B47" s="331"/>
      <c r="C47" s="18" t="s">
        <v>55</v>
      </c>
      <c r="D47" s="9" t="s">
        <v>55</v>
      </c>
      <c r="E47" s="9" t="s">
        <v>55</v>
      </c>
      <c r="F47" s="9" t="s">
        <v>55</v>
      </c>
      <c r="G47" s="9" t="s">
        <v>55</v>
      </c>
      <c r="H47" s="9" t="s">
        <v>55</v>
      </c>
      <c r="I47" s="9" t="s">
        <v>55</v>
      </c>
      <c r="J47" s="9" t="s">
        <v>55</v>
      </c>
      <c r="K47" s="9" t="s">
        <v>55</v>
      </c>
      <c r="L47" s="9" t="s">
        <v>55</v>
      </c>
      <c r="M47" s="9" t="s">
        <v>55</v>
      </c>
      <c r="N47" s="9" t="s">
        <v>55</v>
      </c>
      <c r="O47" s="183" t="s">
        <v>55</v>
      </c>
      <c r="P47" s="18" t="s">
        <v>55</v>
      </c>
      <c r="Q47" s="9" t="s">
        <v>55</v>
      </c>
      <c r="R47" s="9" t="s">
        <v>55</v>
      </c>
      <c r="S47" s="18" t="s">
        <v>55</v>
      </c>
      <c r="T47" s="9" t="s">
        <v>55</v>
      </c>
      <c r="U47" s="19" t="s">
        <v>55</v>
      </c>
      <c r="V47" s="289"/>
    </row>
    <row r="48" spans="1:22" ht="15.75" customHeight="1" collapsed="1">
      <c r="A48" s="27" t="s">
        <v>29</v>
      </c>
      <c r="B48" s="39" t="s">
        <v>125</v>
      </c>
      <c r="C48" s="36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178"/>
      <c r="P48" s="64"/>
      <c r="Q48" s="65"/>
      <c r="R48" s="65"/>
      <c r="S48" s="64"/>
      <c r="T48" s="65"/>
      <c r="U48" s="66"/>
      <c r="V48" s="287" t="s">
        <v>81</v>
      </c>
    </row>
    <row r="49" spans="1:22" ht="15.75" customHeight="1">
      <c r="A49" s="29" t="s">
        <v>30</v>
      </c>
      <c r="B49" s="30"/>
      <c r="C49" s="1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179"/>
      <c r="P49" s="17"/>
      <c r="Q49" s="8"/>
      <c r="R49" s="8"/>
      <c r="S49" s="17"/>
      <c r="T49" s="8"/>
      <c r="U49" s="10"/>
      <c r="V49" s="288"/>
    </row>
    <row r="50" spans="1:22" ht="15.75" customHeight="1">
      <c r="A50" s="252" t="s">
        <v>34</v>
      </c>
      <c r="B50" s="15" t="s">
        <v>37</v>
      </c>
      <c r="C50" s="17"/>
      <c r="D50" s="8"/>
      <c r="E50" s="8"/>
      <c r="F50" s="8"/>
      <c r="G50" s="8"/>
      <c r="H50" s="8"/>
      <c r="I50" s="96">
        <v>-0.02</v>
      </c>
      <c r="J50" s="96">
        <v>-0.02</v>
      </c>
      <c r="K50" s="97">
        <f>+$I50*$F$160</f>
        <v>-2.6315789473684209E-2</v>
      </c>
      <c r="L50" s="8"/>
      <c r="M50" s="8"/>
      <c r="N50" s="8"/>
      <c r="O50" s="179"/>
      <c r="P50" s="17"/>
      <c r="Q50" s="8"/>
      <c r="R50" s="97">
        <f>+$I50*$F$160</f>
        <v>-2.6315789473684209E-2</v>
      </c>
      <c r="S50" s="17"/>
      <c r="T50" s="8"/>
      <c r="U50" s="98">
        <f>+$I50*$F$160</f>
        <v>-2.6315789473684209E-2</v>
      </c>
      <c r="V50" s="288"/>
    </row>
    <row r="51" spans="1:22" ht="15.75" customHeight="1" thickBot="1">
      <c r="A51" s="290" t="s">
        <v>32</v>
      </c>
      <c r="B51" s="331"/>
      <c r="C51" s="18"/>
      <c r="D51" s="9"/>
      <c r="E51" s="9"/>
      <c r="F51" s="9"/>
      <c r="G51" s="9"/>
      <c r="H51" s="9"/>
      <c r="I51" s="9" t="s">
        <v>43</v>
      </c>
      <c r="J51" s="9" t="s">
        <v>43</v>
      </c>
      <c r="K51" s="9" t="s">
        <v>43</v>
      </c>
      <c r="L51" s="9"/>
      <c r="M51" s="9"/>
      <c r="N51" s="9"/>
      <c r="O51" s="183"/>
      <c r="P51" s="18"/>
      <c r="Q51" s="9"/>
      <c r="R51" s="9" t="s">
        <v>43</v>
      </c>
      <c r="S51" s="18"/>
      <c r="T51" s="9"/>
      <c r="U51" s="19" t="s">
        <v>43</v>
      </c>
      <c r="V51" s="289"/>
    </row>
    <row r="52" spans="1:22" ht="15.75" hidden="1" customHeight="1" outlineLevel="1">
      <c r="A52" s="27" t="s">
        <v>29</v>
      </c>
      <c r="B52" s="28"/>
      <c r="C52" s="16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81"/>
      <c r="P52" s="20"/>
      <c r="Q52" s="1"/>
      <c r="R52" s="1"/>
      <c r="S52" s="20"/>
      <c r="T52" s="1"/>
      <c r="U52" s="21"/>
      <c r="V52" s="287" t="s">
        <v>113</v>
      </c>
    </row>
    <row r="53" spans="1:22" ht="15.75" hidden="1" customHeight="1" outlineLevel="1">
      <c r="A53" s="29" t="s">
        <v>30</v>
      </c>
      <c r="B53" s="30"/>
      <c r="C53" s="1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179"/>
      <c r="P53" s="17"/>
      <c r="Q53" s="8"/>
      <c r="R53" s="8"/>
      <c r="S53" s="17"/>
      <c r="T53" s="8"/>
      <c r="U53" s="10"/>
      <c r="V53" s="288"/>
    </row>
    <row r="54" spans="1:22" ht="15.75" hidden="1" customHeight="1" outlineLevel="1">
      <c r="A54" s="302" t="s">
        <v>34</v>
      </c>
      <c r="B54" s="15" t="s">
        <v>37</v>
      </c>
      <c r="C54" s="95">
        <v>0.01</v>
      </c>
      <c r="D54" s="96">
        <f>+C54</f>
        <v>0.01</v>
      </c>
      <c r="E54" s="97">
        <f>+$C54*$F$160</f>
        <v>1.3157894736842105E-2</v>
      </c>
      <c r="F54" s="97">
        <f>+$C54*$F$160</f>
        <v>1.3157894736842105E-2</v>
      </c>
      <c r="G54" s="100">
        <f>+$C54*$F$161</f>
        <v>8.9285714285714288E-2</v>
      </c>
      <c r="H54" s="100">
        <f>+$C54*$F$161</f>
        <v>8.9285714285714288E-2</v>
      </c>
      <c r="I54" s="96">
        <f>+C54</f>
        <v>0.01</v>
      </c>
      <c r="J54" s="96">
        <f>+C54</f>
        <v>0.01</v>
      </c>
      <c r="K54" s="97">
        <f>+$C54*$F$160</f>
        <v>1.3157894736842105E-2</v>
      </c>
      <c r="L54" s="96">
        <f>+C54</f>
        <v>0.01</v>
      </c>
      <c r="M54" s="96">
        <f>+C54</f>
        <v>0.01</v>
      </c>
      <c r="N54" s="96">
        <f>+C54</f>
        <v>0.01</v>
      </c>
      <c r="O54" s="96">
        <f>+D54</f>
        <v>0.01</v>
      </c>
      <c r="P54" s="97">
        <f>+$C54*$F$160</f>
        <v>1.3157894736842105E-2</v>
      </c>
      <c r="Q54" s="100">
        <f>+$C54*$F$161</f>
        <v>8.9285714285714288E-2</v>
      </c>
      <c r="R54" s="97">
        <f>+$C54*$F$160</f>
        <v>1.3157894736842105E-2</v>
      </c>
      <c r="S54" s="99">
        <f>+$C54*$F$160</f>
        <v>1.3157894736842105E-2</v>
      </c>
      <c r="T54" s="100">
        <f>+$C54*$F$161</f>
        <v>8.9285714285714288E-2</v>
      </c>
      <c r="U54" s="98">
        <f>+$C54*$F$160</f>
        <v>1.3157894736842105E-2</v>
      </c>
      <c r="V54" s="288"/>
    </row>
    <row r="55" spans="1:22" ht="15.75" hidden="1" customHeight="1" outlineLevel="1">
      <c r="A55" s="303"/>
      <c r="B55" s="15" t="s">
        <v>38</v>
      </c>
      <c r="C55" s="61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180"/>
      <c r="P55" s="61"/>
      <c r="Q55" s="60"/>
      <c r="R55" s="60"/>
      <c r="S55" s="61"/>
      <c r="T55" s="60"/>
      <c r="U55" s="63"/>
      <c r="V55" s="288"/>
    </row>
    <row r="56" spans="1:22" ht="15.75" hidden="1" customHeight="1" outlineLevel="1">
      <c r="A56" s="304"/>
      <c r="B56" s="15" t="s">
        <v>0</v>
      </c>
      <c r="C56" s="61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180"/>
      <c r="P56" s="61"/>
      <c r="Q56" s="60"/>
      <c r="R56" s="60"/>
      <c r="S56" s="61"/>
      <c r="T56" s="60"/>
      <c r="U56" s="63"/>
      <c r="V56" s="288"/>
    </row>
    <row r="57" spans="1:22" ht="15.75" hidden="1" customHeight="1" outlineLevel="1" thickBot="1">
      <c r="A57" s="290" t="s">
        <v>32</v>
      </c>
      <c r="B57" s="331"/>
      <c r="C57" s="18" t="s">
        <v>55</v>
      </c>
      <c r="D57" s="9" t="s">
        <v>55</v>
      </c>
      <c r="E57" s="9" t="s">
        <v>55</v>
      </c>
      <c r="F57" s="9" t="s">
        <v>55</v>
      </c>
      <c r="G57" s="9" t="s">
        <v>55</v>
      </c>
      <c r="H57" s="9" t="s">
        <v>55</v>
      </c>
      <c r="I57" s="9" t="s">
        <v>55</v>
      </c>
      <c r="J57" s="9" t="s">
        <v>55</v>
      </c>
      <c r="K57" s="9" t="s">
        <v>55</v>
      </c>
      <c r="L57" s="9" t="s">
        <v>55</v>
      </c>
      <c r="M57" s="9" t="s">
        <v>55</v>
      </c>
      <c r="N57" s="9" t="s">
        <v>55</v>
      </c>
      <c r="O57" s="183" t="s">
        <v>55</v>
      </c>
      <c r="P57" s="18" t="s">
        <v>55</v>
      </c>
      <c r="Q57" s="9" t="s">
        <v>55</v>
      </c>
      <c r="R57" s="9" t="s">
        <v>55</v>
      </c>
      <c r="S57" s="18" t="s">
        <v>55</v>
      </c>
      <c r="T57" s="9" t="s">
        <v>55</v>
      </c>
      <c r="U57" s="19" t="s">
        <v>55</v>
      </c>
      <c r="V57" s="289"/>
    </row>
    <row r="58" spans="1:22" ht="15.75" hidden="1" customHeight="1" outlineLevel="1">
      <c r="A58" s="27" t="s">
        <v>29</v>
      </c>
      <c r="B58" s="28"/>
      <c r="C58" s="16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81"/>
      <c r="P58" s="20"/>
      <c r="Q58" s="1"/>
      <c r="R58" s="1"/>
      <c r="S58" s="20"/>
      <c r="T58" s="1"/>
      <c r="U58" s="21"/>
      <c r="V58" s="287" t="s">
        <v>114</v>
      </c>
    </row>
    <row r="59" spans="1:22" ht="15.75" hidden="1" customHeight="1" outlineLevel="1">
      <c r="A59" s="29" t="s">
        <v>30</v>
      </c>
      <c r="B59" s="30"/>
      <c r="C59" s="1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79"/>
      <c r="P59" s="17"/>
      <c r="Q59" s="8"/>
      <c r="R59" s="8"/>
      <c r="S59" s="17"/>
      <c r="T59" s="8"/>
      <c r="U59" s="10"/>
      <c r="V59" s="288"/>
    </row>
    <row r="60" spans="1:22" ht="15.75" hidden="1" customHeight="1" outlineLevel="1">
      <c r="A60" s="302" t="s">
        <v>34</v>
      </c>
      <c r="B60" s="15" t="s">
        <v>37</v>
      </c>
      <c r="C60" s="95">
        <v>0.11</v>
      </c>
      <c r="D60" s="96">
        <f>+C60</f>
        <v>0.11</v>
      </c>
      <c r="E60" s="97">
        <f>+$C60*$F$160</f>
        <v>0.14473684210526314</v>
      </c>
      <c r="F60" s="97">
        <f>+$C60*$F$160</f>
        <v>0.14473684210526314</v>
      </c>
      <c r="G60" s="100">
        <f>+$C60*$F$161</f>
        <v>0.98214285714285721</v>
      </c>
      <c r="H60" s="100">
        <f>+$C60*$F$161</f>
        <v>0.98214285714285721</v>
      </c>
      <c r="I60" s="96">
        <f>+C60</f>
        <v>0.11</v>
      </c>
      <c r="J60" s="96">
        <f>+C60</f>
        <v>0.11</v>
      </c>
      <c r="K60" s="97">
        <f>+$C60*$F$160</f>
        <v>0.14473684210526314</v>
      </c>
      <c r="L60" s="132">
        <f>+C60</f>
        <v>0.11</v>
      </c>
      <c r="M60" s="132">
        <f>+C60</f>
        <v>0.11</v>
      </c>
      <c r="N60" s="132">
        <f>+C60</f>
        <v>0.11</v>
      </c>
      <c r="O60" s="132">
        <f>+D60</f>
        <v>0.11</v>
      </c>
      <c r="P60" s="97">
        <f>+$C60*$F$160</f>
        <v>0.14473684210526314</v>
      </c>
      <c r="Q60" s="100">
        <f>+$C60*$F$161</f>
        <v>0.98214285714285721</v>
      </c>
      <c r="R60" s="97">
        <f>+$C60*$F$160</f>
        <v>0.14473684210526314</v>
      </c>
      <c r="S60" s="99">
        <f>+$C60*$F$160</f>
        <v>0.14473684210526314</v>
      </c>
      <c r="T60" s="100">
        <f>+$C60*$F$161</f>
        <v>0.98214285714285721</v>
      </c>
      <c r="U60" s="98">
        <f>+$C60*$F$160</f>
        <v>0.14473684210526314</v>
      </c>
      <c r="V60" s="288"/>
    </row>
    <row r="61" spans="1:22" ht="15.75" hidden="1" customHeight="1" outlineLevel="1">
      <c r="A61" s="303"/>
      <c r="B61" s="15" t="s">
        <v>38</v>
      </c>
      <c r="C61" s="61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180"/>
      <c r="P61" s="61"/>
      <c r="Q61" s="60"/>
      <c r="R61" s="60"/>
      <c r="S61" s="61"/>
      <c r="T61" s="60"/>
      <c r="U61" s="63"/>
      <c r="V61" s="288"/>
    </row>
    <row r="62" spans="1:22" ht="15.75" hidden="1" customHeight="1" outlineLevel="1">
      <c r="A62" s="304"/>
      <c r="B62" s="15" t="s">
        <v>0</v>
      </c>
      <c r="C62" s="61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180"/>
      <c r="P62" s="61"/>
      <c r="Q62" s="60"/>
      <c r="R62" s="60"/>
      <c r="S62" s="61"/>
      <c r="T62" s="60"/>
      <c r="U62" s="63"/>
      <c r="V62" s="288"/>
    </row>
    <row r="63" spans="1:22" ht="15.75" hidden="1" customHeight="1" outlineLevel="1" thickBot="1">
      <c r="A63" s="290" t="s">
        <v>32</v>
      </c>
      <c r="B63" s="331"/>
      <c r="C63" s="18" t="s">
        <v>55</v>
      </c>
      <c r="D63" s="9" t="s">
        <v>55</v>
      </c>
      <c r="E63" s="9" t="s">
        <v>55</v>
      </c>
      <c r="F63" s="9" t="s">
        <v>55</v>
      </c>
      <c r="G63" s="9" t="s">
        <v>55</v>
      </c>
      <c r="H63" s="9" t="s">
        <v>55</v>
      </c>
      <c r="I63" s="9" t="s">
        <v>55</v>
      </c>
      <c r="J63" s="9" t="s">
        <v>55</v>
      </c>
      <c r="K63" s="9" t="s">
        <v>55</v>
      </c>
      <c r="L63" s="9" t="s">
        <v>55</v>
      </c>
      <c r="M63" s="9" t="s">
        <v>55</v>
      </c>
      <c r="N63" s="9" t="s">
        <v>55</v>
      </c>
      <c r="O63" s="183" t="s">
        <v>55</v>
      </c>
      <c r="P63" s="18" t="s">
        <v>55</v>
      </c>
      <c r="Q63" s="9" t="s">
        <v>55</v>
      </c>
      <c r="R63" s="9" t="s">
        <v>55</v>
      </c>
      <c r="S63" s="18" t="s">
        <v>55</v>
      </c>
      <c r="T63" s="9" t="s">
        <v>55</v>
      </c>
      <c r="U63" s="19" t="s">
        <v>55</v>
      </c>
      <c r="V63" s="289"/>
    </row>
    <row r="64" spans="1:22" ht="15.75" hidden="1" customHeight="1" outlineLevel="1">
      <c r="A64" s="27" t="s">
        <v>29</v>
      </c>
      <c r="B64" s="28"/>
      <c r="C64" s="16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81"/>
      <c r="P64" s="34"/>
      <c r="Q64" s="1"/>
      <c r="R64" s="1"/>
      <c r="S64" s="20"/>
      <c r="T64" s="1"/>
      <c r="U64" s="21"/>
      <c r="V64" s="287" t="s">
        <v>115</v>
      </c>
    </row>
    <row r="65" spans="1:23" ht="15.75" hidden="1" customHeight="1" outlineLevel="1">
      <c r="A65" s="29" t="s">
        <v>30</v>
      </c>
      <c r="B65" s="30"/>
      <c r="C65" s="1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179"/>
      <c r="P65" s="32"/>
      <c r="Q65" s="8"/>
      <c r="R65" s="8"/>
      <c r="S65" s="17"/>
      <c r="T65" s="8"/>
      <c r="U65" s="10"/>
      <c r="V65" s="288"/>
    </row>
    <row r="66" spans="1:23" ht="15.75" hidden="1" customHeight="1" outlineLevel="1">
      <c r="A66" s="302" t="s">
        <v>34</v>
      </c>
      <c r="B66" s="15" t="s">
        <v>37</v>
      </c>
      <c r="C66" s="95">
        <v>-0.12</v>
      </c>
      <c r="D66" s="96">
        <f>+C66</f>
        <v>-0.12</v>
      </c>
      <c r="E66" s="97">
        <f>+$C66*$F$160</f>
        <v>-0.15789473684210525</v>
      </c>
      <c r="F66" s="97">
        <f>+$C66*$F$160</f>
        <v>-0.15789473684210525</v>
      </c>
      <c r="G66" s="100">
        <f>+$C66*$F$161</f>
        <v>-1.0714285714285714</v>
      </c>
      <c r="H66" s="100">
        <f>+$C66*$F$161</f>
        <v>-1.0714285714285714</v>
      </c>
      <c r="I66" s="96">
        <f>+C66</f>
        <v>-0.12</v>
      </c>
      <c r="J66" s="96">
        <f>+C66</f>
        <v>-0.12</v>
      </c>
      <c r="K66" s="97">
        <f>+$C66*$F$160</f>
        <v>-0.15789473684210525</v>
      </c>
      <c r="L66" s="96">
        <f>+C66</f>
        <v>-0.12</v>
      </c>
      <c r="M66" s="96">
        <f>+C66</f>
        <v>-0.12</v>
      </c>
      <c r="N66" s="96">
        <f>+C66</f>
        <v>-0.12</v>
      </c>
      <c r="O66" s="96">
        <f>+D66</f>
        <v>-0.12</v>
      </c>
      <c r="P66" s="130">
        <f>+$C66*$F$160</f>
        <v>-0.15789473684210525</v>
      </c>
      <c r="Q66" s="100">
        <f>+$C66*$F$161</f>
        <v>-1.0714285714285714</v>
      </c>
      <c r="R66" s="97">
        <f>+$C66*$F$160</f>
        <v>-0.15789473684210525</v>
      </c>
      <c r="S66" s="99">
        <f>+$C66*$F$160</f>
        <v>-0.15789473684210525</v>
      </c>
      <c r="T66" s="100">
        <f>+$C66*$F$161</f>
        <v>-1.0714285714285714</v>
      </c>
      <c r="U66" s="98">
        <f>+$C66*$F$160</f>
        <v>-0.15789473684210525</v>
      </c>
      <c r="V66" s="288"/>
    </row>
    <row r="67" spans="1:23" ht="15.75" hidden="1" customHeight="1" outlineLevel="1">
      <c r="A67" s="303"/>
      <c r="B67" s="15" t="s">
        <v>38</v>
      </c>
      <c r="C67" s="61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180"/>
      <c r="P67" s="62"/>
      <c r="Q67" s="60"/>
      <c r="R67" s="60"/>
      <c r="S67" s="61"/>
      <c r="T67" s="60"/>
      <c r="U67" s="63"/>
      <c r="V67" s="288"/>
    </row>
    <row r="68" spans="1:23" ht="15.75" hidden="1" customHeight="1" outlineLevel="1">
      <c r="A68" s="304"/>
      <c r="B68" s="15" t="s">
        <v>0</v>
      </c>
      <c r="C68" s="61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180"/>
      <c r="P68" s="62"/>
      <c r="Q68" s="60"/>
      <c r="R68" s="60"/>
      <c r="S68" s="61"/>
      <c r="T68" s="60"/>
      <c r="U68" s="63"/>
      <c r="V68" s="288"/>
    </row>
    <row r="69" spans="1:23" ht="15.75" hidden="1" customHeight="1" outlineLevel="1" thickBot="1">
      <c r="A69" s="290" t="s">
        <v>32</v>
      </c>
      <c r="B69" s="331"/>
      <c r="C69" s="18" t="s">
        <v>55</v>
      </c>
      <c r="D69" s="9" t="s">
        <v>55</v>
      </c>
      <c r="E69" s="9" t="s">
        <v>55</v>
      </c>
      <c r="F69" s="9" t="s">
        <v>55</v>
      </c>
      <c r="G69" s="9" t="s">
        <v>55</v>
      </c>
      <c r="H69" s="9" t="s">
        <v>55</v>
      </c>
      <c r="I69" s="9" t="s">
        <v>55</v>
      </c>
      <c r="J69" s="9" t="s">
        <v>55</v>
      </c>
      <c r="K69" s="9" t="s">
        <v>55</v>
      </c>
      <c r="L69" s="9" t="s">
        <v>55</v>
      </c>
      <c r="M69" s="9" t="s">
        <v>55</v>
      </c>
      <c r="N69" s="9" t="s">
        <v>55</v>
      </c>
      <c r="O69" s="183" t="s">
        <v>55</v>
      </c>
      <c r="P69" s="18" t="s">
        <v>55</v>
      </c>
      <c r="Q69" s="9" t="s">
        <v>55</v>
      </c>
      <c r="R69" s="9" t="s">
        <v>55</v>
      </c>
      <c r="S69" s="18" t="s">
        <v>55</v>
      </c>
      <c r="T69" s="9" t="s">
        <v>55</v>
      </c>
      <c r="U69" s="19" t="s">
        <v>55</v>
      </c>
      <c r="V69" s="289"/>
    </row>
    <row r="70" spans="1:23" ht="15.75" hidden="1" customHeight="1" outlineLevel="1">
      <c r="A70" s="27" t="s">
        <v>29</v>
      </c>
      <c r="B70" s="28"/>
      <c r="C70" s="36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178"/>
      <c r="P70" s="64"/>
      <c r="Q70" s="65"/>
      <c r="R70" s="65"/>
      <c r="S70" s="64"/>
      <c r="T70" s="65"/>
      <c r="U70" s="66"/>
      <c r="V70" s="287" t="s">
        <v>116</v>
      </c>
    </row>
    <row r="71" spans="1:23" ht="15.75" hidden="1" customHeight="1" outlineLevel="1">
      <c r="A71" s="29" t="s">
        <v>30</v>
      </c>
      <c r="B71" s="30"/>
      <c r="C71" s="1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179"/>
      <c r="P71" s="17"/>
      <c r="Q71" s="8"/>
      <c r="R71" s="8"/>
      <c r="S71" s="17"/>
      <c r="T71" s="8"/>
      <c r="U71" s="10"/>
      <c r="V71" s="288"/>
    </row>
    <row r="72" spans="1:23" ht="15.75" hidden="1" customHeight="1" outlineLevel="1">
      <c r="A72" s="302" t="s">
        <v>34</v>
      </c>
      <c r="B72" s="15" t="s">
        <v>37</v>
      </c>
      <c r="C72" s="95">
        <v>0.08</v>
      </c>
      <c r="D72" s="96">
        <f>+C72</f>
        <v>0.08</v>
      </c>
      <c r="E72" s="97">
        <f>+$C72*$F$160</f>
        <v>0.10526315789473684</v>
      </c>
      <c r="F72" s="97">
        <f>+$C72*$F$160</f>
        <v>0.10526315789473684</v>
      </c>
      <c r="G72" s="100">
        <f>+$C72*$F$161</f>
        <v>0.7142857142857143</v>
      </c>
      <c r="H72" s="100">
        <f>+$C72*$F$161</f>
        <v>0.7142857142857143</v>
      </c>
      <c r="I72" s="96">
        <f>+C72</f>
        <v>0.08</v>
      </c>
      <c r="J72" s="96">
        <f>+C72</f>
        <v>0.08</v>
      </c>
      <c r="K72" s="97">
        <f>+$C72*$F$160</f>
        <v>0.10526315789473684</v>
      </c>
      <c r="L72" s="96">
        <f>+C72</f>
        <v>0.08</v>
      </c>
      <c r="M72" s="96">
        <f>+C72</f>
        <v>0.08</v>
      </c>
      <c r="N72" s="96">
        <f>+C72</f>
        <v>0.08</v>
      </c>
      <c r="O72" s="96">
        <f>+D72</f>
        <v>0.08</v>
      </c>
      <c r="P72" s="130">
        <f>+$C72*$F$160</f>
        <v>0.10526315789473684</v>
      </c>
      <c r="Q72" s="100">
        <f>+$C72*$F$161</f>
        <v>0.7142857142857143</v>
      </c>
      <c r="R72" s="97">
        <f>+$C72*$F$160</f>
        <v>0.10526315789473684</v>
      </c>
      <c r="S72" s="99">
        <f>+$C72*$F$160</f>
        <v>0.10526315789473684</v>
      </c>
      <c r="T72" s="100">
        <f>+$C72*$F$161</f>
        <v>0.7142857142857143</v>
      </c>
      <c r="U72" s="98">
        <f>+$C72*$F$160</f>
        <v>0.10526315789473684</v>
      </c>
      <c r="V72" s="288"/>
    </row>
    <row r="73" spans="1:23" ht="15.75" hidden="1" customHeight="1" outlineLevel="1">
      <c r="A73" s="303"/>
      <c r="B73" s="15" t="s">
        <v>38</v>
      </c>
      <c r="C73" s="61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180"/>
      <c r="P73" s="62"/>
      <c r="Q73" s="60"/>
      <c r="R73" s="60"/>
      <c r="S73" s="61"/>
      <c r="T73" s="60"/>
      <c r="U73" s="63"/>
      <c r="V73" s="288"/>
    </row>
    <row r="74" spans="1:23" ht="15.75" hidden="1" customHeight="1" outlineLevel="1">
      <c r="A74" s="304"/>
      <c r="B74" s="15" t="s">
        <v>0</v>
      </c>
      <c r="C74" s="61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180"/>
      <c r="P74" s="62"/>
      <c r="Q74" s="60"/>
      <c r="R74" s="60"/>
      <c r="S74" s="61"/>
      <c r="T74" s="60"/>
      <c r="U74" s="63"/>
      <c r="V74" s="288"/>
    </row>
    <row r="75" spans="1:23" ht="15.75" hidden="1" customHeight="1" outlineLevel="1" thickBot="1">
      <c r="A75" s="290" t="s">
        <v>32</v>
      </c>
      <c r="B75" s="291"/>
      <c r="C75" s="18" t="s">
        <v>55</v>
      </c>
      <c r="D75" s="9" t="s">
        <v>55</v>
      </c>
      <c r="E75" s="9" t="s">
        <v>55</v>
      </c>
      <c r="F75" s="9" t="s">
        <v>55</v>
      </c>
      <c r="G75" s="9" t="s">
        <v>55</v>
      </c>
      <c r="H75" s="9" t="s">
        <v>55</v>
      </c>
      <c r="I75" s="9" t="s">
        <v>55</v>
      </c>
      <c r="J75" s="9" t="s">
        <v>55</v>
      </c>
      <c r="K75" s="9" t="s">
        <v>55</v>
      </c>
      <c r="L75" s="9" t="s">
        <v>55</v>
      </c>
      <c r="M75" s="9" t="s">
        <v>55</v>
      </c>
      <c r="N75" s="9" t="s">
        <v>55</v>
      </c>
      <c r="O75" s="183" t="s">
        <v>55</v>
      </c>
      <c r="P75" s="18" t="s">
        <v>55</v>
      </c>
      <c r="Q75" s="9" t="s">
        <v>55</v>
      </c>
      <c r="R75" s="9" t="s">
        <v>55</v>
      </c>
      <c r="S75" s="18" t="s">
        <v>55</v>
      </c>
      <c r="T75" s="9" t="s">
        <v>55</v>
      </c>
      <c r="U75" s="19" t="s">
        <v>55</v>
      </c>
      <c r="V75" s="289"/>
    </row>
    <row r="76" spans="1:23" ht="15.75" customHeight="1" collapsed="1">
      <c r="A76" s="27" t="s">
        <v>29</v>
      </c>
      <c r="B76" s="196" t="s">
        <v>126</v>
      </c>
      <c r="C76" s="16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81"/>
      <c r="P76" s="20"/>
      <c r="Q76" s="1"/>
      <c r="R76" s="1"/>
      <c r="S76" s="20"/>
      <c r="T76" s="1"/>
      <c r="U76" s="196"/>
      <c r="V76" s="305" t="s">
        <v>119</v>
      </c>
      <c r="W76" s="328"/>
    </row>
    <row r="77" spans="1:23" ht="15.75" customHeight="1">
      <c r="A77" s="29" t="s">
        <v>30</v>
      </c>
      <c r="B77" s="30"/>
      <c r="C77" s="1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179"/>
      <c r="P77" s="17"/>
      <c r="Q77" s="8"/>
      <c r="R77" s="8"/>
      <c r="S77" s="17"/>
      <c r="T77" s="8"/>
      <c r="U77" s="10"/>
      <c r="V77" s="288"/>
      <c r="W77" s="328"/>
    </row>
    <row r="78" spans="1:23" ht="15.75" customHeight="1">
      <c r="A78" s="252" t="s">
        <v>34</v>
      </c>
      <c r="B78" s="15" t="s">
        <v>37</v>
      </c>
      <c r="C78" s="131">
        <v>0</v>
      </c>
      <c r="D78" s="132">
        <v>0</v>
      </c>
      <c r="E78" s="133">
        <v>0</v>
      </c>
      <c r="F78" s="133">
        <v>0</v>
      </c>
      <c r="G78" s="134">
        <v>0</v>
      </c>
      <c r="H78" s="134">
        <v>0</v>
      </c>
      <c r="I78" s="132">
        <v>0</v>
      </c>
      <c r="J78" s="132">
        <v>0</v>
      </c>
      <c r="K78" s="133">
        <v>0</v>
      </c>
      <c r="L78" s="132">
        <v>0</v>
      </c>
      <c r="M78" s="132">
        <v>0</v>
      </c>
      <c r="N78" s="132">
        <v>0</v>
      </c>
      <c r="O78" s="132">
        <v>0</v>
      </c>
      <c r="P78" s="135">
        <v>0</v>
      </c>
      <c r="Q78" s="134">
        <v>0</v>
      </c>
      <c r="R78" s="133">
        <v>0</v>
      </c>
      <c r="S78" s="137">
        <v>0</v>
      </c>
      <c r="T78" s="134">
        <v>0</v>
      </c>
      <c r="U78" s="136">
        <v>0</v>
      </c>
      <c r="V78" s="288"/>
      <c r="W78" s="328"/>
    </row>
    <row r="79" spans="1:23" ht="15.75" customHeight="1" thickBot="1">
      <c r="A79" s="290" t="s">
        <v>32</v>
      </c>
      <c r="B79" s="291"/>
      <c r="C79" s="18" t="s">
        <v>43</v>
      </c>
      <c r="D79" s="9" t="s">
        <v>43</v>
      </c>
      <c r="E79" s="9" t="s">
        <v>43</v>
      </c>
      <c r="F79" s="9" t="s">
        <v>43</v>
      </c>
      <c r="G79" s="9" t="s">
        <v>43</v>
      </c>
      <c r="H79" s="9" t="s">
        <v>43</v>
      </c>
      <c r="I79" s="9" t="s">
        <v>43</v>
      </c>
      <c r="J79" s="9" t="s">
        <v>43</v>
      </c>
      <c r="K79" s="9" t="s">
        <v>43</v>
      </c>
      <c r="L79" s="9" t="s">
        <v>43</v>
      </c>
      <c r="M79" s="9" t="s">
        <v>43</v>
      </c>
      <c r="N79" s="9" t="s">
        <v>43</v>
      </c>
      <c r="O79" s="9" t="s">
        <v>43</v>
      </c>
      <c r="P79" s="18" t="s">
        <v>43</v>
      </c>
      <c r="Q79" s="9" t="s">
        <v>43</v>
      </c>
      <c r="R79" s="9" t="s">
        <v>43</v>
      </c>
      <c r="S79" s="18" t="s">
        <v>43</v>
      </c>
      <c r="T79" s="9" t="s">
        <v>43</v>
      </c>
      <c r="U79" s="19" t="s">
        <v>43</v>
      </c>
      <c r="V79" s="289"/>
      <c r="W79" s="328"/>
    </row>
    <row r="80" spans="1:23" ht="15.75" customHeight="1">
      <c r="A80" s="27" t="s">
        <v>29</v>
      </c>
      <c r="B80" s="196" t="s">
        <v>127</v>
      </c>
      <c r="C80" s="16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81"/>
      <c r="P80" s="20"/>
      <c r="Q80" s="1"/>
      <c r="R80" s="21"/>
      <c r="S80" s="20"/>
      <c r="T80" s="1"/>
      <c r="U80" s="196"/>
      <c r="V80" s="296" t="s">
        <v>140</v>
      </c>
      <c r="W80" s="328"/>
    </row>
    <row r="81" spans="1:23" ht="15.75" customHeight="1">
      <c r="A81" s="29" t="s">
        <v>30</v>
      </c>
      <c r="B81" s="30"/>
      <c r="C81" s="1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179"/>
      <c r="P81" s="17"/>
      <c r="Q81" s="8"/>
      <c r="R81" s="10"/>
      <c r="S81" s="17"/>
      <c r="T81" s="8"/>
      <c r="U81" s="10"/>
      <c r="V81" s="297"/>
      <c r="W81" s="328"/>
    </row>
    <row r="82" spans="1:23" ht="15.75" customHeight="1">
      <c r="A82" s="252" t="s">
        <v>34</v>
      </c>
      <c r="B82" s="15" t="s">
        <v>37</v>
      </c>
      <c r="C82" s="131">
        <v>-0.75</v>
      </c>
      <c r="D82" s="132">
        <f>+C82</f>
        <v>-0.75</v>
      </c>
      <c r="E82" s="133">
        <v>-0.67</v>
      </c>
      <c r="F82" s="133">
        <f>+E82</f>
        <v>-0.67</v>
      </c>
      <c r="G82" s="134">
        <v>-4.55</v>
      </c>
      <c r="H82" s="134">
        <f>+G82</f>
        <v>-4.55</v>
      </c>
      <c r="I82" s="132">
        <f>+C82</f>
        <v>-0.75</v>
      </c>
      <c r="J82" s="132">
        <f>+C82</f>
        <v>-0.75</v>
      </c>
      <c r="K82" s="133">
        <f>+E82</f>
        <v>-0.67</v>
      </c>
      <c r="L82" s="132">
        <f>+C82</f>
        <v>-0.75</v>
      </c>
      <c r="M82" s="132">
        <f>+C82</f>
        <v>-0.75</v>
      </c>
      <c r="N82" s="132">
        <f>+C82</f>
        <v>-0.75</v>
      </c>
      <c r="O82" s="251">
        <f>+D82</f>
        <v>-0.75</v>
      </c>
      <c r="P82" s="61"/>
      <c r="Q82" s="60"/>
      <c r="R82" s="63"/>
      <c r="S82" s="61"/>
      <c r="T82" s="60"/>
      <c r="U82" s="63"/>
      <c r="V82" s="297"/>
      <c r="W82" s="328"/>
    </row>
    <row r="83" spans="1:23" ht="15.75" customHeight="1" thickBot="1">
      <c r="A83" s="290" t="s">
        <v>32</v>
      </c>
      <c r="B83" s="291"/>
      <c r="C83" s="18" t="s">
        <v>44</v>
      </c>
      <c r="D83" s="9" t="s">
        <v>44</v>
      </c>
      <c r="E83" s="9" t="s">
        <v>44</v>
      </c>
      <c r="F83" s="9" t="s">
        <v>44</v>
      </c>
      <c r="G83" s="9" t="s">
        <v>44</v>
      </c>
      <c r="H83" s="9" t="s">
        <v>44</v>
      </c>
      <c r="I83" s="9" t="s">
        <v>44</v>
      </c>
      <c r="J83" s="9" t="s">
        <v>44</v>
      </c>
      <c r="K83" s="9" t="s">
        <v>44</v>
      </c>
      <c r="L83" s="9" t="s">
        <v>44</v>
      </c>
      <c r="M83" s="9" t="s">
        <v>44</v>
      </c>
      <c r="N83" s="9" t="s">
        <v>44</v>
      </c>
      <c r="O83" s="183" t="s">
        <v>44</v>
      </c>
      <c r="P83" s="18"/>
      <c r="Q83" s="9"/>
      <c r="R83" s="19"/>
      <c r="S83" s="18"/>
      <c r="T83" s="9"/>
      <c r="U83" s="19"/>
      <c r="V83" s="298"/>
      <c r="W83" s="328"/>
    </row>
    <row r="84" spans="1:23" ht="15.75" hidden="1" customHeight="1" outlineLevel="1">
      <c r="A84" s="27" t="s">
        <v>29</v>
      </c>
      <c r="B84" s="28"/>
      <c r="C84" s="36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178"/>
      <c r="P84" s="64"/>
      <c r="Q84" s="65"/>
      <c r="R84" s="65"/>
      <c r="S84" s="64"/>
      <c r="T84" s="65"/>
      <c r="U84" s="66"/>
      <c r="V84" s="287" t="s">
        <v>110</v>
      </c>
    </row>
    <row r="85" spans="1:23" ht="15.75" hidden="1" customHeight="1" outlineLevel="1">
      <c r="A85" s="29" t="s">
        <v>30</v>
      </c>
      <c r="B85" s="30"/>
      <c r="C85" s="1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179"/>
      <c r="P85" s="17"/>
      <c r="Q85" s="8"/>
      <c r="R85" s="8"/>
      <c r="S85" s="17"/>
      <c r="T85" s="8"/>
      <c r="U85" s="10"/>
      <c r="V85" s="288"/>
    </row>
    <row r="86" spans="1:23" ht="15.75" hidden="1" customHeight="1" outlineLevel="1">
      <c r="A86" s="302" t="s">
        <v>34</v>
      </c>
      <c r="B86" s="15" t="s">
        <v>37</v>
      </c>
      <c r="C86" s="131">
        <v>-0.12</v>
      </c>
      <c r="D86" s="132">
        <f>+C86</f>
        <v>-0.12</v>
      </c>
      <c r="E86" s="133">
        <v>-0.3</v>
      </c>
      <c r="F86" s="133">
        <f>+E86</f>
        <v>-0.3</v>
      </c>
      <c r="G86" s="134">
        <v>-8.06</v>
      </c>
      <c r="H86" s="134">
        <f>+G86</f>
        <v>-8.06</v>
      </c>
      <c r="I86" s="132">
        <f>+C86</f>
        <v>-0.12</v>
      </c>
      <c r="J86" s="132">
        <f>+C86</f>
        <v>-0.12</v>
      </c>
      <c r="K86" s="133">
        <f>+E86</f>
        <v>-0.3</v>
      </c>
      <c r="L86" s="132">
        <f>+C86</f>
        <v>-0.12</v>
      </c>
      <c r="M86" s="132">
        <f>+C86</f>
        <v>-0.12</v>
      </c>
      <c r="N86" s="132">
        <f>+C86</f>
        <v>-0.12</v>
      </c>
      <c r="O86" s="132">
        <f>+D86</f>
        <v>-0.12</v>
      </c>
      <c r="P86" s="17"/>
      <c r="Q86" s="8"/>
      <c r="R86" s="8"/>
      <c r="S86" s="17"/>
      <c r="T86" s="8"/>
      <c r="U86" s="10"/>
      <c r="V86" s="288"/>
    </row>
    <row r="87" spans="1:23" ht="15.75" hidden="1" customHeight="1" outlineLevel="1">
      <c r="A87" s="303"/>
      <c r="B87" s="15" t="s">
        <v>98</v>
      </c>
      <c r="C87" s="138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84"/>
      <c r="P87" s="141"/>
      <c r="Q87" s="139"/>
      <c r="R87" s="139"/>
      <c r="S87" s="138"/>
      <c r="T87" s="139"/>
      <c r="U87" s="140"/>
      <c r="V87" s="288"/>
    </row>
    <row r="88" spans="1:23" ht="15.75" hidden="1" customHeight="1" outlineLevel="1">
      <c r="A88" s="304"/>
      <c r="B88" s="15" t="s">
        <v>0</v>
      </c>
      <c r="C88" s="138">
        <v>85227</v>
      </c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84"/>
      <c r="P88" s="141"/>
      <c r="Q88" s="139"/>
      <c r="R88" s="139"/>
      <c r="S88" s="138"/>
      <c r="T88" s="139"/>
      <c r="U88" s="140"/>
      <c r="V88" s="288"/>
    </row>
    <row r="89" spans="1:23" ht="15.75" hidden="1" customHeight="1" outlineLevel="1" thickBot="1">
      <c r="A89" s="290" t="s">
        <v>32</v>
      </c>
      <c r="B89" s="291"/>
      <c r="C89" s="18" t="s">
        <v>55</v>
      </c>
      <c r="D89" s="9" t="s">
        <v>55</v>
      </c>
      <c r="E89" s="9" t="s">
        <v>55</v>
      </c>
      <c r="F89" s="9" t="s">
        <v>55</v>
      </c>
      <c r="G89" s="9" t="s">
        <v>55</v>
      </c>
      <c r="H89" s="9" t="s">
        <v>55</v>
      </c>
      <c r="I89" s="9" t="s">
        <v>55</v>
      </c>
      <c r="J89" s="9" t="s">
        <v>55</v>
      </c>
      <c r="K89" s="9" t="s">
        <v>55</v>
      </c>
      <c r="L89" s="9" t="s">
        <v>55</v>
      </c>
      <c r="M89" s="9" t="s">
        <v>55</v>
      </c>
      <c r="N89" s="9" t="s">
        <v>55</v>
      </c>
      <c r="O89" s="183" t="s">
        <v>55</v>
      </c>
      <c r="P89" s="18"/>
      <c r="Q89" s="9"/>
      <c r="R89" s="9"/>
      <c r="S89" s="18"/>
      <c r="T89" s="9"/>
      <c r="U89" s="19"/>
      <c r="V89" s="289"/>
    </row>
    <row r="90" spans="1:23" ht="15.75" hidden="1" customHeight="1" outlineLevel="1">
      <c r="A90" s="27" t="s">
        <v>29</v>
      </c>
      <c r="B90" s="28"/>
      <c r="C90" s="16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81"/>
      <c r="P90" s="20"/>
      <c r="Q90" s="1"/>
      <c r="R90" s="1"/>
      <c r="S90" s="20"/>
      <c r="T90" s="1"/>
      <c r="U90" s="21"/>
      <c r="V90" s="296" t="s">
        <v>120</v>
      </c>
    </row>
    <row r="91" spans="1:23" ht="15.75" hidden="1" customHeight="1" outlineLevel="1">
      <c r="A91" s="29" t="s">
        <v>30</v>
      </c>
      <c r="B91" s="30"/>
      <c r="C91" s="1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179"/>
      <c r="P91" s="129"/>
      <c r="Q91" s="127"/>
      <c r="R91" s="127"/>
      <c r="S91" s="129"/>
      <c r="T91" s="127"/>
      <c r="U91" s="128"/>
      <c r="V91" s="297"/>
    </row>
    <row r="92" spans="1:23" ht="15.75" hidden="1" customHeight="1" outlineLevel="1">
      <c r="A92" s="302" t="s">
        <v>34</v>
      </c>
      <c r="B92" s="15" t="s">
        <v>37</v>
      </c>
      <c r="C92" s="95">
        <v>0.04</v>
      </c>
      <c r="D92" s="96">
        <f>C92</f>
        <v>0.04</v>
      </c>
      <c r="E92" s="97">
        <f>+$C92*$F$160</f>
        <v>5.2631578947368418E-2</v>
      </c>
      <c r="F92" s="97">
        <f>E92</f>
        <v>5.2631578947368418E-2</v>
      </c>
      <c r="G92" s="100">
        <f>+$C92*$F$161</f>
        <v>0.35714285714285715</v>
      </c>
      <c r="H92" s="100">
        <f>G92</f>
        <v>0.35714285714285715</v>
      </c>
      <c r="I92" s="96">
        <f>C92</f>
        <v>0.04</v>
      </c>
      <c r="J92" s="96">
        <f>C92</f>
        <v>0.04</v>
      </c>
      <c r="K92" s="97">
        <f>E92</f>
        <v>5.2631578947368418E-2</v>
      </c>
      <c r="L92" s="96">
        <f>C92</f>
        <v>0.04</v>
      </c>
      <c r="M92" s="96">
        <f>C92</f>
        <v>0.04</v>
      </c>
      <c r="N92" s="96">
        <f>C92</f>
        <v>0.04</v>
      </c>
      <c r="O92" s="96">
        <f>C92</f>
        <v>0.04</v>
      </c>
      <c r="P92" s="130">
        <v>5.2999999999999999E-2</v>
      </c>
      <c r="Q92" s="100">
        <v>0.36</v>
      </c>
      <c r="R92" s="97">
        <f>+P92</f>
        <v>5.2999999999999999E-2</v>
      </c>
      <c r="S92" s="99">
        <f>+P92</f>
        <v>5.2999999999999999E-2</v>
      </c>
      <c r="T92" s="100">
        <f>+Q92</f>
        <v>0.36</v>
      </c>
      <c r="U92" s="98">
        <f>+P92</f>
        <v>5.2999999999999999E-2</v>
      </c>
      <c r="V92" s="297"/>
    </row>
    <row r="93" spans="1:23" ht="15.75" hidden="1" customHeight="1" outlineLevel="1">
      <c r="A93" s="303"/>
      <c r="B93" s="15" t="s">
        <v>38</v>
      </c>
      <c r="C93" s="61"/>
      <c r="D93" s="60"/>
      <c r="E93" s="60"/>
      <c r="F93" s="60"/>
      <c r="G93" s="60"/>
      <c r="H93" s="60"/>
      <c r="I93" s="60"/>
      <c r="J93" s="60"/>
      <c r="K93" s="60"/>
      <c r="L93" s="60"/>
      <c r="M93" s="60">
        <v>65000</v>
      </c>
      <c r="N93" s="60"/>
      <c r="O93" s="180"/>
      <c r="P93" s="185">
        <f>130000*F160</f>
        <v>171052.63157894736</v>
      </c>
      <c r="Q93" s="186"/>
      <c r="R93" s="186"/>
      <c r="S93" s="187"/>
      <c r="T93" s="186"/>
      <c r="U93" s="188"/>
      <c r="V93" s="297"/>
    </row>
    <row r="94" spans="1:23" ht="15.75" hidden="1" customHeight="1" outlineLevel="1">
      <c r="A94" s="304"/>
      <c r="B94" s="15" t="s">
        <v>0</v>
      </c>
      <c r="C94" s="61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180"/>
      <c r="P94" s="62"/>
      <c r="Q94" s="60"/>
      <c r="R94" s="60"/>
      <c r="S94" s="61"/>
      <c r="T94" s="60"/>
      <c r="U94" s="63"/>
      <c r="V94" s="297"/>
    </row>
    <row r="95" spans="1:23" ht="15.75" hidden="1" customHeight="1" outlineLevel="1" thickBot="1">
      <c r="A95" s="290" t="s">
        <v>32</v>
      </c>
      <c r="B95" s="291"/>
      <c r="C95" s="18" t="s">
        <v>55</v>
      </c>
      <c r="D95" s="9" t="s">
        <v>55</v>
      </c>
      <c r="E95" s="9" t="s">
        <v>55</v>
      </c>
      <c r="F95" s="9" t="s">
        <v>55</v>
      </c>
      <c r="G95" s="9" t="s">
        <v>55</v>
      </c>
      <c r="H95" s="9" t="s">
        <v>55</v>
      </c>
      <c r="I95" s="9" t="s">
        <v>55</v>
      </c>
      <c r="J95" s="9" t="s">
        <v>55</v>
      </c>
      <c r="K95" s="9" t="s">
        <v>55</v>
      </c>
      <c r="L95" s="9" t="s">
        <v>55</v>
      </c>
      <c r="M95" s="9" t="s">
        <v>55</v>
      </c>
      <c r="N95" s="9" t="s">
        <v>55</v>
      </c>
      <c r="O95" s="183" t="s">
        <v>55</v>
      </c>
      <c r="P95" s="18" t="s">
        <v>55</v>
      </c>
      <c r="Q95" s="9" t="s">
        <v>55</v>
      </c>
      <c r="R95" s="9" t="s">
        <v>55</v>
      </c>
      <c r="S95" s="9" t="s">
        <v>55</v>
      </c>
      <c r="T95" s="9" t="s">
        <v>55</v>
      </c>
      <c r="U95" s="19" t="s">
        <v>55</v>
      </c>
      <c r="V95" s="298"/>
    </row>
    <row r="96" spans="1:23" ht="15.75" customHeight="1" collapsed="1">
      <c r="A96" s="27" t="s">
        <v>29</v>
      </c>
      <c r="B96" s="11" t="s">
        <v>128</v>
      </c>
      <c r="C96" s="36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178"/>
      <c r="P96" s="20"/>
      <c r="Q96" s="1"/>
      <c r="R96" s="21"/>
      <c r="S96" s="64"/>
      <c r="T96" s="65"/>
      <c r="U96" s="66"/>
      <c r="V96" s="296" t="s">
        <v>117</v>
      </c>
    </row>
    <row r="97" spans="1:22" ht="15.75" customHeight="1">
      <c r="A97" s="29" t="s">
        <v>30</v>
      </c>
      <c r="B97" s="30"/>
      <c r="C97" s="1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179"/>
      <c r="P97" s="17"/>
      <c r="Q97" s="8"/>
      <c r="R97" s="10"/>
      <c r="S97" s="17"/>
      <c r="T97" s="8"/>
      <c r="U97" s="10"/>
      <c r="V97" s="297"/>
    </row>
    <row r="98" spans="1:22" ht="15.75" customHeight="1">
      <c r="A98" s="252" t="s">
        <v>34</v>
      </c>
      <c r="B98" s="15" t="s">
        <v>37</v>
      </c>
      <c r="C98" s="1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179"/>
      <c r="P98" s="99">
        <f>+$C98*$F$160</f>
        <v>0</v>
      </c>
      <c r="Q98" s="100">
        <f>+$C98*$F$161</f>
        <v>0</v>
      </c>
      <c r="R98" s="98">
        <f>+$C98*$F$160</f>
        <v>0</v>
      </c>
      <c r="S98" s="17"/>
      <c r="T98" s="8"/>
      <c r="U98" s="10"/>
      <c r="V98" s="297"/>
    </row>
    <row r="99" spans="1:22" ht="15.75" customHeight="1" thickBot="1">
      <c r="A99" s="290" t="s">
        <v>32</v>
      </c>
      <c r="B99" s="291"/>
      <c r="C99" s="1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183"/>
      <c r="P99" s="18" t="s">
        <v>43</v>
      </c>
      <c r="Q99" s="9" t="s">
        <v>43</v>
      </c>
      <c r="R99" s="19" t="s">
        <v>43</v>
      </c>
      <c r="S99" s="18"/>
      <c r="T99" s="9"/>
      <c r="U99" s="19"/>
      <c r="V99" s="298"/>
    </row>
    <row r="100" spans="1:22" ht="15.75" hidden="1" customHeight="1" outlineLevel="1">
      <c r="A100" s="27" t="s">
        <v>29</v>
      </c>
      <c r="B100" s="28"/>
      <c r="C100" s="36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178"/>
      <c r="P100" s="20"/>
      <c r="Q100" s="1"/>
      <c r="R100" s="1"/>
      <c r="S100" s="64"/>
      <c r="T100" s="65"/>
      <c r="U100" s="66"/>
      <c r="V100" s="296" t="s">
        <v>118</v>
      </c>
    </row>
    <row r="101" spans="1:22" ht="15.75" hidden="1" customHeight="1" outlineLevel="1">
      <c r="A101" s="29" t="s">
        <v>30</v>
      </c>
      <c r="B101" s="30"/>
      <c r="C101" s="1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179"/>
      <c r="P101" s="17"/>
      <c r="Q101" s="8"/>
      <c r="R101" s="8"/>
      <c r="S101" s="17"/>
      <c r="T101" s="8"/>
      <c r="U101" s="10"/>
      <c r="V101" s="297"/>
    </row>
    <row r="102" spans="1:22" ht="15.75" hidden="1" customHeight="1" outlineLevel="1">
      <c r="A102" s="302" t="s">
        <v>34</v>
      </c>
      <c r="B102" s="15" t="s">
        <v>37</v>
      </c>
      <c r="C102" s="17"/>
      <c r="D102" s="8"/>
      <c r="E102" s="8"/>
      <c r="F102" s="8"/>
      <c r="G102" s="8"/>
      <c r="H102" s="8"/>
      <c r="I102" s="8"/>
      <c r="J102" s="8"/>
      <c r="K102" s="8"/>
      <c r="L102" s="8"/>
      <c r="M102" s="96">
        <f>+C102</f>
        <v>0</v>
      </c>
      <c r="N102" s="96">
        <f>+C102</f>
        <v>0</v>
      </c>
      <c r="O102" s="96">
        <f>+D102</f>
        <v>0</v>
      </c>
      <c r="P102" s="62"/>
      <c r="Q102" s="60"/>
      <c r="R102" s="60"/>
      <c r="S102" s="61"/>
      <c r="T102" s="60"/>
      <c r="U102" s="63"/>
      <c r="V102" s="297"/>
    </row>
    <row r="103" spans="1:22" ht="15.75" hidden="1" customHeight="1" outlineLevel="1">
      <c r="A103" s="303"/>
      <c r="B103" s="15" t="s">
        <v>38</v>
      </c>
      <c r="C103" s="61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180"/>
      <c r="P103" s="62"/>
      <c r="Q103" s="60"/>
      <c r="R103" s="60"/>
      <c r="S103" s="61"/>
      <c r="T103" s="60"/>
      <c r="U103" s="63"/>
      <c r="V103" s="297"/>
    </row>
    <row r="104" spans="1:22" ht="15.75" hidden="1" customHeight="1" outlineLevel="1">
      <c r="A104" s="304"/>
      <c r="B104" s="15" t="s">
        <v>0</v>
      </c>
      <c r="C104" s="61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180"/>
      <c r="P104" s="62"/>
      <c r="Q104" s="60"/>
      <c r="R104" s="60"/>
      <c r="S104" s="61"/>
      <c r="T104" s="60"/>
      <c r="U104" s="63"/>
      <c r="V104" s="297"/>
    </row>
    <row r="105" spans="1:22" ht="15.75" hidden="1" customHeight="1" outlineLevel="1" thickBot="1">
      <c r="A105" s="290" t="s">
        <v>32</v>
      </c>
      <c r="B105" s="291"/>
      <c r="C105" s="18"/>
      <c r="D105" s="9"/>
      <c r="E105" s="9"/>
      <c r="F105" s="9"/>
      <c r="G105" s="9"/>
      <c r="H105" s="9"/>
      <c r="I105" s="9"/>
      <c r="J105" s="9"/>
      <c r="K105" s="9"/>
      <c r="L105" s="9"/>
      <c r="M105" s="9" t="s">
        <v>55</v>
      </c>
      <c r="N105" s="9" t="s">
        <v>55</v>
      </c>
      <c r="O105" s="183" t="s">
        <v>55</v>
      </c>
      <c r="P105" s="18"/>
      <c r="Q105" s="9"/>
      <c r="R105" s="9"/>
      <c r="S105" s="18"/>
      <c r="T105" s="9"/>
      <c r="U105" s="19"/>
      <c r="V105" s="298"/>
    </row>
    <row r="106" spans="1:22" ht="15.75" customHeight="1" collapsed="1">
      <c r="A106" s="27" t="s">
        <v>29</v>
      </c>
      <c r="B106" s="39" t="s">
        <v>129</v>
      </c>
      <c r="C106" s="36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178"/>
      <c r="P106" s="20"/>
      <c r="Q106" s="1"/>
      <c r="R106" s="21"/>
      <c r="S106" s="64"/>
      <c r="T106" s="65"/>
      <c r="U106" s="39"/>
      <c r="V106" s="296" t="s">
        <v>150</v>
      </c>
    </row>
    <row r="107" spans="1:22" ht="15.75" customHeight="1">
      <c r="A107" s="29" t="s">
        <v>30</v>
      </c>
      <c r="B107" s="30"/>
      <c r="C107" s="1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179"/>
      <c r="P107" s="17"/>
      <c r="Q107" s="8"/>
      <c r="R107" s="10"/>
      <c r="S107" s="17"/>
      <c r="T107" s="8"/>
      <c r="U107" s="10"/>
      <c r="V107" s="297"/>
    </row>
    <row r="108" spans="1:22" ht="15.75" customHeight="1">
      <c r="A108" s="252" t="s">
        <v>34</v>
      </c>
      <c r="B108" s="15" t="s">
        <v>37</v>
      </c>
      <c r="C108" s="95">
        <v>0.02</v>
      </c>
      <c r="D108" s="96">
        <f>+C108</f>
        <v>0.02</v>
      </c>
      <c r="E108" s="97">
        <f>+$C108*$F$160</f>
        <v>2.6315789473684209E-2</v>
      </c>
      <c r="F108" s="97">
        <f>+$C108*$F$160</f>
        <v>2.6315789473684209E-2</v>
      </c>
      <c r="G108" s="100">
        <f>+$C108*$F$161</f>
        <v>0.17857142857142858</v>
      </c>
      <c r="H108" s="100">
        <f>+$C108*$F$161</f>
        <v>0.17857142857142858</v>
      </c>
      <c r="I108" s="96">
        <f>+C108</f>
        <v>0.02</v>
      </c>
      <c r="J108" s="96">
        <f>+C108</f>
        <v>0.02</v>
      </c>
      <c r="K108" s="97">
        <f>+$C108*$F$160</f>
        <v>2.6315789473684209E-2</v>
      </c>
      <c r="L108" s="96">
        <f>+C108</f>
        <v>0.02</v>
      </c>
      <c r="M108" s="96">
        <f>+C108</f>
        <v>0.02</v>
      </c>
      <c r="N108" s="96">
        <f>+C108</f>
        <v>0.02</v>
      </c>
      <c r="O108" s="182">
        <f>+D108</f>
        <v>0.02</v>
      </c>
      <c r="P108" s="99">
        <f>+$C108*$F$160</f>
        <v>2.6315789473684209E-2</v>
      </c>
      <c r="Q108" s="100">
        <f>+$C108*$F$161</f>
        <v>0.17857142857142858</v>
      </c>
      <c r="R108" s="98">
        <f>+$C108*$F$160</f>
        <v>2.6315789473684209E-2</v>
      </c>
      <c r="S108" s="99">
        <f>+$C108*$F$160</f>
        <v>2.6315789473684209E-2</v>
      </c>
      <c r="T108" s="100">
        <f>+$C108*$F$161</f>
        <v>0.17857142857142858</v>
      </c>
      <c r="U108" s="98">
        <f>+$C108*$F$160</f>
        <v>2.6315789473684209E-2</v>
      </c>
      <c r="V108" s="297"/>
    </row>
    <row r="109" spans="1:22" ht="15.75" customHeight="1" thickBot="1">
      <c r="A109" s="290" t="s">
        <v>32</v>
      </c>
      <c r="B109" s="291"/>
      <c r="C109" s="18" t="s">
        <v>43</v>
      </c>
      <c r="D109" s="9" t="s">
        <v>43</v>
      </c>
      <c r="E109" s="9" t="s">
        <v>43</v>
      </c>
      <c r="F109" s="9" t="s">
        <v>43</v>
      </c>
      <c r="G109" s="9" t="s">
        <v>43</v>
      </c>
      <c r="H109" s="9" t="s">
        <v>43</v>
      </c>
      <c r="I109" s="9" t="s">
        <v>43</v>
      </c>
      <c r="J109" s="9" t="s">
        <v>43</v>
      </c>
      <c r="K109" s="9" t="s">
        <v>43</v>
      </c>
      <c r="L109" s="9" t="s">
        <v>43</v>
      </c>
      <c r="M109" s="9" t="s">
        <v>43</v>
      </c>
      <c r="N109" s="9" t="s">
        <v>43</v>
      </c>
      <c r="O109" s="183" t="s">
        <v>43</v>
      </c>
      <c r="P109" s="18" t="s">
        <v>43</v>
      </c>
      <c r="Q109" s="9" t="s">
        <v>43</v>
      </c>
      <c r="R109" s="19" t="s">
        <v>43</v>
      </c>
      <c r="S109" s="18" t="s">
        <v>43</v>
      </c>
      <c r="T109" s="9" t="s">
        <v>43</v>
      </c>
      <c r="U109" s="19" t="s">
        <v>43</v>
      </c>
      <c r="V109" s="298"/>
    </row>
    <row r="110" spans="1:22" ht="15.75" customHeight="1">
      <c r="A110" s="27" t="s">
        <v>29</v>
      </c>
      <c r="B110" s="28"/>
      <c r="C110" s="36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178"/>
      <c r="P110" s="20"/>
      <c r="Q110" s="1"/>
      <c r="R110" s="21"/>
      <c r="S110" s="64"/>
      <c r="T110" s="65"/>
      <c r="U110" s="66"/>
      <c r="V110" s="296" t="s">
        <v>123</v>
      </c>
    </row>
    <row r="111" spans="1:22" ht="15.75" customHeight="1">
      <c r="A111" s="29" t="s">
        <v>30</v>
      </c>
      <c r="B111" s="30"/>
      <c r="C111" s="1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179"/>
      <c r="P111" s="17"/>
      <c r="Q111" s="8"/>
      <c r="R111" s="10"/>
      <c r="S111" s="17"/>
      <c r="T111" s="8"/>
      <c r="U111" s="10"/>
      <c r="V111" s="297"/>
    </row>
    <row r="112" spans="1:22" ht="15.75" customHeight="1">
      <c r="A112" s="252" t="s">
        <v>34</v>
      </c>
      <c r="B112" s="15" t="s">
        <v>37</v>
      </c>
      <c r="C112" s="95">
        <v>0.87</v>
      </c>
      <c r="D112" s="96">
        <f>+C112</f>
        <v>0.87</v>
      </c>
      <c r="E112" s="97">
        <f>+$C112*$F$160</f>
        <v>1.1447368421052631</v>
      </c>
      <c r="F112" s="97">
        <f>+$C112*$F$160</f>
        <v>1.1447368421052631</v>
      </c>
      <c r="G112" s="100">
        <f>+$C112*$F$161</f>
        <v>7.7678571428571432</v>
      </c>
      <c r="H112" s="100">
        <f>+$C112*$F$161</f>
        <v>7.7678571428571432</v>
      </c>
      <c r="I112" s="96">
        <f>+C112</f>
        <v>0.87</v>
      </c>
      <c r="J112" s="96">
        <f>+C112</f>
        <v>0.87</v>
      </c>
      <c r="K112" s="97">
        <f>+$C112*$F$160</f>
        <v>1.1447368421052631</v>
      </c>
      <c r="L112" s="96">
        <f>+C112</f>
        <v>0.87</v>
      </c>
      <c r="M112" s="96">
        <f>+C112</f>
        <v>0.87</v>
      </c>
      <c r="N112" s="96">
        <f>+C112</f>
        <v>0.87</v>
      </c>
      <c r="O112" s="182">
        <f>+D112</f>
        <v>0.87</v>
      </c>
      <c r="P112" s="99">
        <f>+$C112*$F$160</f>
        <v>1.1447368421052631</v>
      </c>
      <c r="Q112" s="100">
        <f>+$C112*$F$161</f>
        <v>7.7678571428571432</v>
      </c>
      <c r="R112" s="98">
        <f>+$C112*$F$160</f>
        <v>1.1447368421052631</v>
      </c>
      <c r="S112" s="99">
        <f>+$C112*$F$160</f>
        <v>1.1447368421052631</v>
      </c>
      <c r="T112" s="100">
        <f>+$C112*$F$161</f>
        <v>7.7678571428571432</v>
      </c>
      <c r="U112" s="98">
        <f>+$C112*$F$160</f>
        <v>1.1447368421052631</v>
      </c>
      <c r="V112" s="297"/>
    </row>
    <row r="113" spans="1:22" ht="15.75" customHeight="1" thickBot="1">
      <c r="A113" s="290" t="s">
        <v>32</v>
      </c>
      <c r="B113" s="291"/>
      <c r="C113" s="18" t="s">
        <v>44</v>
      </c>
      <c r="D113" s="9" t="s">
        <v>44</v>
      </c>
      <c r="E113" s="9" t="s">
        <v>44</v>
      </c>
      <c r="F113" s="9" t="s">
        <v>44</v>
      </c>
      <c r="G113" s="9" t="s">
        <v>44</v>
      </c>
      <c r="H113" s="9" t="s">
        <v>44</v>
      </c>
      <c r="I113" s="9" t="s">
        <v>44</v>
      </c>
      <c r="J113" s="9" t="s">
        <v>44</v>
      </c>
      <c r="K113" s="9" t="s">
        <v>44</v>
      </c>
      <c r="L113" s="9" t="s">
        <v>44</v>
      </c>
      <c r="M113" s="9" t="s">
        <v>44</v>
      </c>
      <c r="N113" s="9" t="s">
        <v>44</v>
      </c>
      <c r="O113" s="183" t="s">
        <v>44</v>
      </c>
      <c r="P113" s="18" t="s">
        <v>44</v>
      </c>
      <c r="Q113" s="9" t="s">
        <v>44</v>
      </c>
      <c r="R113" s="19" t="s">
        <v>44</v>
      </c>
      <c r="S113" s="18" t="s">
        <v>44</v>
      </c>
      <c r="T113" s="9" t="s">
        <v>44</v>
      </c>
      <c r="U113" s="19" t="s">
        <v>44</v>
      </c>
      <c r="V113" s="298"/>
    </row>
    <row r="114" spans="1:22" ht="15.75" customHeight="1">
      <c r="A114" s="27" t="s">
        <v>29</v>
      </c>
      <c r="B114" s="28"/>
      <c r="C114" s="36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178"/>
      <c r="P114" s="20"/>
      <c r="Q114" s="1"/>
      <c r="R114" s="21"/>
      <c r="S114" s="64"/>
      <c r="T114" s="65"/>
      <c r="U114" s="66"/>
      <c r="V114" s="296" t="s">
        <v>121</v>
      </c>
    </row>
    <row r="115" spans="1:22" ht="15.75" customHeight="1">
      <c r="A115" s="29" t="s">
        <v>30</v>
      </c>
      <c r="B115" s="30"/>
      <c r="C115" s="1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179"/>
      <c r="P115" s="17"/>
      <c r="Q115" s="8"/>
      <c r="R115" s="10"/>
      <c r="S115" s="17"/>
      <c r="T115" s="8"/>
      <c r="U115" s="10"/>
      <c r="V115" s="297"/>
    </row>
    <row r="116" spans="1:22" ht="15.75" customHeight="1">
      <c r="A116" s="252" t="s">
        <v>34</v>
      </c>
      <c r="B116" s="15" t="s">
        <v>37</v>
      </c>
      <c r="C116" s="95">
        <v>0.01</v>
      </c>
      <c r="D116" s="96">
        <f>+C116</f>
        <v>0.01</v>
      </c>
      <c r="E116" s="97">
        <f>+$C116*$F$160</f>
        <v>1.3157894736842105E-2</v>
      </c>
      <c r="F116" s="97">
        <f>+$C116*$F$160</f>
        <v>1.3157894736842105E-2</v>
      </c>
      <c r="G116" s="100">
        <f>+$C116*$F$161</f>
        <v>8.9285714285714288E-2</v>
      </c>
      <c r="H116" s="100">
        <f>+$C116*$F$161</f>
        <v>8.9285714285714288E-2</v>
      </c>
      <c r="I116" s="96">
        <f>+C116</f>
        <v>0.01</v>
      </c>
      <c r="J116" s="96">
        <f>+C116</f>
        <v>0.01</v>
      </c>
      <c r="K116" s="97">
        <f>+$C116*$F$160</f>
        <v>1.3157894736842105E-2</v>
      </c>
      <c r="L116" s="96">
        <f>+C116</f>
        <v>0.01</v>
      </c>
      <c r="M116" s="96">
        <f>+C116</f>
        <v>0.01</v>
      </c>
      <c r="N116" s="96">
        <f>+C116</f>
        <v>0.01</v>
      </c>
      <c r="O116" s="182">
        <f>+D116</f>
        <v>0.01</v>
      </c>
      <c r="P116" s="129"/>
      <c r="Q116" s="127"/>
      <c r="R116" s="128"/>
      <c r="S116" s="129"/>
      <c r="T116" s="127"/>
      <c r="U116" s="128"/>
      <c r="V116" s="297"/>
    </row>
    <row r="117" spans="1:22" ht="15.75" customHeight="1" thickBot="1">
      <c r="A117" s="290" t="s">
        <v>32</v>
      </c>
      <c r="B117" s="291"/>
      <c r="C117" s="18" t="s">
        <v>44</v>
      </c>
      <c r="D117" s="9" t="s">
        <v>44</v>
      </c>
      <c r="E117" s="9" t="s">
        <v>44</v>
      </c>
      <c r="F117" s="9" t="s">
        <v>44</v>
      </c>
      <c r="G117" s="9" t="s">
        <v>44</v>
      </c>
      <c r="H117" s="9" t="s">
        <v>44</v>
      </c>
      <c r="I117" s="9" t="s">
        <v>44</v>
      </c>
      <c r="J117" s="9" t="s">
        <v>44</v>
      </c>
      <c r="K117" s="9" t="s">
        <v>44</v>
      </c>
      <c r="L117" s="9" t="s">
        <v>44</v>
      </c>
      <c r="M117" s="9" t="s">
        <v>44</v>
      </c>
      <c r="N117" s="9" t="s">
        <v>44</v>
      </c>
      <c r="O117" s="183" t="s">
        <v>44</v>
      </c>
      <c r="P117" s="18"/>
      <c r="Q117" s="9"/>
      <c r="R117" s="19"/>
      <c r="S117" s="18"/>
      <c r="T117" s="9"/>
      <c r="U117" s="19"/>
      <c r="V117" s="298"/>
    </row>
    <row r="118" spans="1:22" ht="15.75" customHeight="1">
      <c r="A118" s="27" t="s">
        <v>29</v>
      </c>
      <c r="B118" s="39" t="s">
        <v>130</v>
      </c>
      <c r="C118" s="36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178"/>
      <c r="P118" s="20"/>
      <c r="Q118" s="1"/>
      <c r="R118" s="21"/>
      <c r="S118" s="64"/>
      <c r="T118" s="65"/>
      <c r="U118" s="39"/>
      <c r="V118" s="296" t="s">
        <v>122</v>
      </c>
    </row>
    <row r="119" spans="1:22" ht="15.75" customHeight="1">
      <c r="A119" s="29" t="s">
        <v>30</v>
      </c>
      <c r="B119" s="30"/>
      <c r="C119" s="1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179"/>
      <c r="P119" s="17"/>
      <c r="Q119" s="8"/>
      <c r="R119" s="10"/>
      <c r="S119" s="17"/>
      <c r="T119" s="8"/>
      <c r="U119" s="10"/>
      <c r="V119" s="297"/>
    </row>
    <row r="120" spans="1:22" ht="15.75" customHeight="1">
      <c r="A120" s="252" t="s">
        <v>34</v>
      </c>
      <c r="B120" s="15" t="s">
        <v>37</v>
      </c>
      <c r="C120" s="95">
        <v>0.32</v>
      </c>
      <c r="D120" s="96">
        <f>+C120</f>
        <v>0.32</v>
      </c>
      <c r="E120" s="97">
        <f>+$C120*$F$160</f>
        <v>0.42105263157894735</v>
      </c>
      <c r="F120" s="97">
        <f>+$C120*$F$160</f>
        <v>0.42105263157894735</v>
      </c>
      <c r="G120" s="100">
        <f>+$C120*$F$161</f>
        <v>2.8571428571428572</v>
      </c>
      <c r="H120" s="100">
        <f>+$C120*$F$161</f>
        <v>2.8571428571428572</v>
      </c>
      <c r="I120" s="96">
        <f>+C120</f>
        <v>0.32</v>
      </c>
      <c r="J120" s="96">
        <f>+C120</f>
        <v>0.32</v>
      </c>
      <c r="K120" s="97">
        <f>+$C120*$F$160</f>
        <v>0.42105263157894735</v>
      </c>
      <c r="L120" s="96">
        <f>+C120</f>
        <v>0.32</v>
      </c>
      <c r="M120" s="96">
        <f>+C120</f>
        <v>0.32</v>
      </c>
      <c r="N120" s="96">
        <f>+C120</f>
        <v>0.32</v>
      </c>
      <c r="O120" s="182">
        <f>+D120</f>
        <v>0.32</v>
      </c>
      <c r="P120" s="99">
        <f>+$C120*$F$160</f>
        <v>0.42105263157894735</v>
      </c>
      <c r="Q120" s="100">
        <f>+$C120*$F$161</f>
        <v>2.8571428571428572</v>
      </c>
      <c r="R120" s="98">
        <f>+$C120*$F$160</f>
        <v>0.42105263157894735</v>
      </c>
      <c r="S120" s="99">
        <f>+$C120*$F$160</f>
        <v>0.42105263157894735</v>
      </c>
      <c r="T120" s="100">
        <f>+$C120*$F$161</f>
        <v>2.8571428571428572</v>
      </c>
      <c r="U120" s="98">
        <f>+$C120*$F$160</f>
        <v>0.42105263157894735</v>
      </c>
      <c r="V120" s="297"/>
    </row>
    <row r="121" spans="1:22" ht="15.75" customHeight="1" thickBot="1">
      <c r="A121" s="290" t="s">
        <v>32</v>
      </c>
      <c r="B121" s="291"/>
      <c r="C121" s="18" t="s">
        <v>44</v>
      </c>
      <c r="D121" s="9" t="s">
        <v>44</v>
      </c>
      <c r="E121" s="9" t="s">
        <v>44</v>
      </c>
      <c r="F121" s="9" t="s">
        <v>44</v>
      </c>
      <c r="G121" s="9" t="s">
        <v>44</v>
      </c>
      <c r="H121" s="9" t="s">
        <v>44</v>
      </c>
      <c r="I121" s="9" t="s">
        <v>44</v>
      </c>
      <c r="J121" s="9" t="s">
        <v>44</v>
      </c>
      <c r="K121" s="9" t="s">
        <v>44</v>
      </c>
      <c r="L121" s="9" t="s">
        <v>44</v>
      </c>
      <c r="M121" s="9" t="s">
        <v>44</v>
      </c>
      <c r="N121" s="9" t="s">
        <v>44</v>
      </c>
      <c r="O121" s="183" t="s">
        <v>44</v>
      </c>
      <c r="P121" s="18" t="s">
        <v>43</v>
      </c>
      <c r="Q121" s="9" t="s">
        <v>43</v>
      </c>
      <c r="R121" s="19" t="s">
        <v>43</v>
      </c>
      <c r="S121" s="18" t="s">
        <v>43</v>
      </c>
      <c r="T121" s="9" t="s">
        <v>43</v>
      </c>
      <c r="U121" s="19" t="s">
        <v>43</v>
      </c>
      <c r="V121" s="298"/>
    </row>
    <row r="122" spans="1:22" ht="15.75" customHeight="1">
      <c r="A122" s="27" t="s">
        <v>29</v>
      </c>
      <c r="B122" s="28"/>
      <c r="C122" s="36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178"/>
      <c r="P122" s="20"/>
      <c r="Q122" s="1"/>
      <c r="R122" s="21"/>
      <c r="S122" s="64"/>
      <c r="T122" s="65"/>
      <c r="U122" s="66"/>
      <c r="V122" s="299" t="s">
        <v>143</v>
      </c>
    </row>
    <row r="123" spans="1:22" ht="15.75" customHeight="1">
      <c r="A123" s="29" t="s">
        <v>30</v>
      </c>
      <c r="B123" s="30"/>
      <c r="C123" s="1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179"/>
      <c r="P123" s="17"/>
      <c r="Q123" s="8"/>
      <c r="R123" s="10"/>
      <c r="S123" s="17"/>
      <c r="T123" s="8"/>
      <c r="U123" s="10"/>
      <c r="V123" s="300"/>
    </row>
    <row r="124" spans="1:22" ht="15.75" customHeight="1">
      <c r="A124" s="252" t="s">
        <v>34</v>
      </c>
      <c r="B124" s="15" t="s">
        <v>37</v>
      </c>
      <c r="C124" s="95"/>
      <c r="D124" s="96"/>
      <c r="E124" s="97"/>
      <c r="F124" s="97"/>
      <c r="G124" s="100"/>
      <c r="H124" s="100"/>
      <c r="I124" s="96"/>
      <c r="J124" s="96"/>
      <c r="K124" s="97"/>
      <c r="L124" s="96"/>
      <c r="M124" s="96"/>
      <c r="N124" s="96"/>
      <c r="O124" s="182"/>
      <c r="P124" s="99">
        <v>0.1</v>
      </c>
      <c r="Q124" s="100">
        <v>0.68</v>
      </c>
      <c r="R124" s="98">
        <f>P124</f>
        <v>0.1</v>
      </c>
      <c r="S124" s="99">
        <f>P124</f>
        <v>0.1</v>
      </c>
      <c r="T124" s="100">
        <f>Q124</f>
        <v>0.68</v>
      </c>
      <c r="U124" s="98">
        <f>Q124</f>
        <v>0.68</v>
      </c>
      <c r="V124" s="300"/>
    </row>
    <row r="125" spans="1:22" ht="15.75" customHeight="1" thickBot="1">
      <c r="A125" s="290" t="s">
        <v>32</v>
      </c>
      <c r="B125" s="291"/>
      <c r="C125" s="1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183"/>
      <c r="P125" s="18" t="s">
        <v>44</v>
      </c>
      <c r="Q125" s="9" t="s">
        <v>44</v>
      </c>
      <c r="R125" s="19" t="s">
        <v>44</v>
      </c>
      <c r="S125" s="18" t="s">
        <v>44</v>
      </c>
      <c r="T125" s="9" t="s">
        <v>44</v>
      </c>
      <c r="U125" s="19" t="s">
        <v>44</v>
      </c>
      <c r="V125" s="301"/>
    </row>
    <row r="126" spans="1:22" ht="15.75" customHeight="1">
      <c r="A126" s="27" t="s">
        <v>29</v>
      </c>
      <c r="B126" s="28"/>
      <c r="C126" s="36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178"/>
      <c r="P126" s="20"/>
      <c r="Q126" s="1"/>
      <c r="R126" s="21"/>
      <c r="S126" s="64"/>
      <c r="T126" s="65"/>
      <c r="U126" s="66"/>
      <c r="V126" s="299" t="s">
        <v>142</v>
      </c>
    </row>
    <row r="127" spans="1:22" ht="15.75" customHeight="1">
      <c r="A127" s="29" t="s">
        <v>30</v>
      </c>
      <c r="B127" s="30"/>
      <c r="C127" s="1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179"/>
      <c r="P127" s="17"/>
      <c r="Q127" s="8"/>
      <c r="R127" s="10"/>
      <c r="S127" s="17"/>
      <c r="T127" s="8"/>
      <c r="U127" s="10"/>
      <c r="V127" s="300"/>
    </row>
    <row r="128" spans="1:22" ht="15.75" customHeight="1">
      <c r="A128" s="252" t="s">
        <v>34</v>
      </c>
      <c r="B128" s="15" t="s">
        <v>37</v>
      </c>
      <c r="C128" s="95">
        <v>0.02</v>
      </c>
      <c r="D128" s="96">
        <f>+C128</f>
        <v>0.02</v>
      </c>
      <c r="E128" s="97">
        <v>0.03</v>
      </c>
      <c r="F128" s="97">
        <f>E128</f>
        <v>0.03</v>
      </c>
      <c r="G128" s="100">
        <v>0.28000000000000003</v>
      </c>
      <c r="H128" s="100">
        <f>G128</f>
        <v>0.28000000000000003</v>
      </c>
      <c r="I128" s="96">
        <f>+C128</f>
        <v>0.02</v>
      </c>
      <c r="J128" s="96">
        <f>+C128</f>
        <v>0.02</v>
      </c>
      <c r="K128" s="97">
        <f>+$C128*$F$160</f>
        <v>2.6315789473684209E-2</v>
      </c>
      <c r="L128" s="96">
        <f>+C128</f>
        <v>0.02</v>
      </c>
      <c r="M128" s="96">
        <f>+C128</f>
        <v>0.02</v>
      </c>
      <c r="N128" s="96">
        <f>+C128</f>
        <v>0.02</v>
      </c>
      <c r="O128" s="182">
        <f>+D128</f>
        <v>0.02</v>
      </c>
      <c r="P128" s="99">
        <f>+$C128*$F$160</f>
        <v>2.6315789473684209E-2</v>
      </c>
      <c r="Q128" s="100">
        <f>G128</f>
        <v>0.28000000000000003</v>
      </c>
      <c r="R128" s="98">
        <f>+$C128*$F$160</f>
        <v>2.6315789473684209E-2</v>
      </c>
      <c r="S128" s="99">
        <f>+$C128*$F$160</f>
        <v>2.6315789473684209E-2</v>
      </c>
      <c r="T128" s="100">
        <f>G128</f>
        <v>0.28000000000000003</v>
      </c>
      <c r="U128" s="98">
        <f>+$C128*$F$160</f>
        <v>2.6315789473684209E-2</v>
      </c>
      <c r="V128" s="300"/>
    </row>
    <row r="129" spans="1:22" ht="15.75" customHeight="1" thickBot="1">
      <c r="A129" s="290" t="s">
        <v>32</v>
      </c>
      <c r="B129" s="291"/>
      <c r="C129" s="18" t="s">
        <v>44</v>
      </c>
      <c r="D129" s="9" t="s">
        <v>44</v>
      </c>
      <c r="E129" s="9" t="s">
        <v>44</v>
      </c>
      <c r="F129" s="9" t="s">
        <v>44</v>
      </c>
      <c r="G129" s="9" t="s">
        <v>44</v>
      </c>
      <c r="H129" s="9" t="s">
        <v>44</v>
      </c>
      <c r="I129" s="9" t="s">
        <v>44</v>
      </c>
      <c r="J129" s="9" t="s">
        <v>44</v>
      </c>
      <c r="K129" s="9" t="s">
        <v>44</v>
      </c>
      <c r="L129" s="9" t="s">
        <v>44</v>
      </c>
      <c r="M129" s="9" t="s">
        <v>44</v>
      </c>
      <c r="N129" s="9" t="s">
        <v>44</v>
      </c>
      <c r="O129" s="183" t="s">
        <v>44</v>
      </c>
      <c r="P129" s="18" t="s">
        <v>44</v>
      </c>
      <c r="Q129" s="9" t="s">
        <v>44</v>
      </c>
      <c r="R129" s="19" t="s">
        <v>44</v>
      </c>
      <c r="S129" s="18" t="s">
        <v>44</v>
      </c>
      <c r="T129" s="9" t="s">
        <v>44</v>
      </c>
      <c r="U129" s="19" t="s">
        <v>44</v>
      </c>
      <c r="V129" s="301"/>
    </row>
    <row r="130" spans="1:22" ht="15.75" hidden="1" customHeight="1" outlineLevel="1">
      <c r="A130" s="27" t="s">
        <v>29</v>
      </c>
      <c r="B130" s="28"/>
      <c r="C130" s="36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178"/>
      <c r="P130" s="20"/>
      <c r="Q130" s="1"/>
      <c r="R130" s="21"/>
      <c r="S130" s="64"/>
      <c r="T130" s="65"/>
      <c r="U130" s="66"/>
      <c r="V130" s="299" t="s">
        <v>141</v>
      </c>
    </row>
    <row r="131" spans="1:22" ht="15.75" hidden="1" customHeight="1" outlineLevel="1">
      <c r="A131" s="29" t="s">
        <v>30</v>
      </c>
      <c r="B131" s="30"/>
      <c r="C131" s="1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179"/>
      <c r="P131" s="17"/>
      <c r="Q131" s="8"/>
      <c r="R131" s="10"/>
      <c r="S131" s="17"/>
      <c r="T131" s="8"/>
      <c r="U131" s="10"/>
      <c r="V131" s="300"/>
    </row>
    <row r="132" spans="1:22" ht="15.75" hidden="1" customHeight="1" outlineLevel="1">
      <c r="A132" s="302" t="s">
        <v>34</v>
      </c>
      <c r="B132" s="15" t="s">
        <v>37</v>
      </c>
      <c r="C132" s="95"/>
      <c r="D132" s="96"/>
      <c r="E132" s="97"/>
      <c r="F132" s="97"/>
      <c r="G132" s="100"/>
      <c r="H132" s="100"/>
      <c r="I132" s="96"/>
      <c r="J132" s="96"/>
      <c r="K132" s="97"/>
      <c r="L132" s="96"/>
      <c r="M132" s="96"/>
      <c r="N132" s="96"/>
      <c r="O132" s="182"/>
      <c r="P132" s="99">
        <f>+$C132*$F$160</f>
        <v>0</v>
      </c>
      <c r="Q132" s="100">
        <f>+$C132*$F$161</f>
        <v>0</v>
      </c>
      <c r="R132" s="98">
        <f>+$C132*$F$160</f>
        <v>0</v>
      </c>
      <c r="S132" s="99">
        <f>+$C132*$F$160</f>
        <v>0</v>
      </c>
      <c r="T132" s="100">
        <f>+$C132*$F$161</f>
        <v>0</v>
      </c>
      <c r="U132" s="98">
        <f>+$C132*$F$160</f>
        <v>0</v>
      </c>
      <c r="V132" s="300"/>
    </row>
    <row r="133" spans="1:22" ht="15.75" hidden="1" customHeight="1" outlineLevel="1">
      <c r="A133" s="303"/>
      <c r="B133" s="15" t="s">
        <v>38</v>
      </c>
      <c r="C133" s="61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180"/>
      <c r="P133" s="61"/>
      <c r="Q133" s="60"/>
      <c r="R133" s="63"/>
      <c r="S133" s="61"/>
      <c r="T133" s="60"/>
      <c r="U133" s="63"/>
      <c r="V133" s="300"/>
    </row>
    <row r="134" spans="1:22" ht="15.75" hidden="1" customHeight="1" outlineLevel="1">
      <c r="A134" s="304"/>
      <c r="B134" s="15" t="s">
        <v>0</v>
      </c>
      <c r="C134" s="61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180"/>
      <c r="P134" s="61"/>
      <c r="Q134" s="60"/>
      <c r="R134" s="63"/>
      <c r="S134" s="61"/>
      <c r="T134" s="60"/>
      <c r="U134" s="63"/>
      <c r="V134" s="300"/>
    </row>
    <row r="135" spans="1:22" ht="15.75" hidden="1" customHeight="1" outlineLevel="1" thickBot="1">
      <c r="A135" s="290" t="s">
        <v>32</v>
      </c>
      <c r="B135" s="291"/>
      <c r="C135" s="1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183"/>
      <c r="P135" s="18" t="s">
        <v>55</v>
      </c>
      <c r="Q135" s="9" t="s">
        <v>55</v>
      </c>
      <c r="R135" s="19" t="s">
        <v>55</v>
      </c>
      <c r="S135" s="18" t="s">
        <v>55</v>
      </c>
      <c r="T135" s="9" t="s">
        <v>55</v>
      </c>
      <c r="U135" s="19" t="s">
        <v>55</v>
      </c>
      <c r="V135" s="301"/>
    </row>
    <row r="136" spans="1:22" ht="15.75" customHeight="1" collapsed="1">
      <c r="A136" s="27" t="s">
        <v>29</v>
      </c>
      <c r="B136" s="28"/>
      <c r="C136" s="36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178"/>
      <c r="P136" s="20"/>
      <c r="Q136" s="1"/>
      <c r="R136" s="21"/>
      <c r="S136" s="64"/>
      <c r="T136" s="65"/>
      <c r="U136" s="66"/>
      <c r="V136" s="296"/>
    </row>
    <row r="137" spans="1:22" ht="15.75" customHeight="1">
      <c r="A137" s="29" t="s">
        <v>30</v>
      </c>
      <c r="B137" s="30"/>
      <c r="C137" s="1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179"/>
      <c r="P137" s="17"/>
      <c r="Q137" s="8"/>
      <c r="R137" s="10"/>
      <c r="S137" s="17"/>
      <c r="T137" s="8"/>
      <c r="U137" s="10"/>
      <c r="V137" s="297"/>
    </row>
    <row r="138" spans="1:22" ht="15.75" customHeight="1">
      <c r="A138" s="252" t="s">
        <v>34</v>
      </c>
      <c r="B138" s="15" t="s">
        <v>37</v>
      </c>
      <c r="C138" s="95"/>
      <c r="D138" s="96">
        <f>+C138</f>
        <v>0</v>
      </c>
      <c r="E138" s="97">
        <f>+$C138*$F$160</f>
        <v>0</v>
      </c>
      <c r="F138" s="97">
        <f>+$C138*$F$160</f>
        <v>0</v>
      </c>
      <c r="G138" s="100">
        <f>+$C138*$F$161</f>
        <v>0</v>
      </c>
      <c r="H138" s="100">
        <f>+$C138*$F$161</f>
        <v>0</v>
      </c>
      <c r="I138" s="96">
        <f>+C138</f>
        <v>0</v>
      </c>
      <c r="J138" s="96">
        <f>+C138</f>
        <v>0</v>
      </c>
      <c r="K138" s="97">
        <f>+$C138*$F$160</f>
        <v>0</v>
      </c>
      <c r="L138" s="96">
        <f>+C138</f>
        <v>0</v>
      </c>
      <c r="M138" s="96">
        <f>+C138</f>
        <v>0</v>
      </c>
      <c r="N138" s="96">
        <f>+C138</f>
        <v>0</v>
      </c>
      <c r="O138" s="182">
        <f>+D138</f>
        <v>0</v>
      </c>
      <c r="P138" s="99">
        <f>+$C138*$F$160</f>
        <v>0</v>
      </c>
      <c r="Q138" s="100">
        <f>+$C138*$F$161</f>
        <v>0</v>
      </c>
      <c r="R138" s="98">
        <f>+$C138*$F$160</f>
        <v>0</v>
      </c>
      <c r="S138" s="99">
        <f>+$C138*$F$160</f>
        <v>0</v>
      </c>
      <c r="T138" s="100">
        <f>+$C138*$F$161</f>
        <v>0</v>
      </c>
      <c r="U138" s="98">
        <f>+$C138*$F$160</f>
        <v>0</v>
      </c>
      <c r="V138" s="297"/>
    </row>
    <row r="139" spans="1:22" ht="15.75" customHeight="1" thickBot="1">
      <c r="A139" s="290" t="s">
        <v>32</v>
      </c>
      <c r="B139" s="291"/>
      <c r="C139" s="1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183"/>
      <c r="P139" s="18"/>
      <c r="Q139" s="9"/>
      <c r="R139" s="19"/>
      <c r="S139" s="18"/>
      <c r="T139" s="9"/>
      <c r="U139" s="19"/>
      <c r="V139" s="298"/>
    </row>
    <row r="140" spans="1:22">
      <c r="A140" s="292" t="s">
        <v>147</v>
      </c>
      <c r="B140" s="293"/>
      <c r="C140" s="172">
        <f t="shared" ref="C140:O140" si="0">SUMIF(C17:C139,"accepted",C16:C139)</f>
        <v>-0.47</v>
      </c>
      <c r="D140" s="173">
        <f t="shared" si="0"/>
        <v>-0.47</v>
      </c>
      <c r="E140" s="174">
        <f t="shared" si="0"/>
        <v>-0.61842105263157887</v>
      </c>
      <c r="F140" s="174">
        <f t="shared" si="0"/>
        <v>-0.61842105263157887</v>
      </c>
      <c r="G140" s="175">
        <f t="shared" si="0"/>
        <v>-4.1964285714285712</v>
      </c>
      <c r="H140" s="175">
        <f t="shared" si="0"/>
        <v>-4.1964285714285712</v>
      </c>
      <c r="I140" s="173">
        <f t="shared" si="0"/>
        <v>-0.49</v>
      </c>
      <c r="J140" s="173">
        <f t="shared" si="0"/>
        <v>-0.49</v>
      </c>
      <c r="K140" s="174">
        <f t="shared" si="0"/>
        <v>-0.64473684210526305</v>
      </c>
      <c r="L140" s="173">
        <f t="shared" si="0"/>
        <v>-0.17</v>
      </c>
      <c r="M140" s="173">
        <f t="shared" si="0"/>
        <v>-0.17</v>
      </c>
      <c r="N140" s="173">
        <f t="shared" si="0"/>
        <v>-0.17</v>
      </c>
      <c r="O140" s="173">
        <f t="shared" si="0"/>
        <v>-0.17</v>
      </c>
      <c r="P140" s="176">
        <f t="shared" ref="P140:U140" si="1">SUMIF(P17:P139,"accepted",P16:P139)</f>
        <v>-0.26315789473684204</v>
      </c>
      <c r="Q140" s="175">
        <f t="shared" si="1"/>
        <v>-1.7857142857142851</v>
      </c>
      <c r="R140" s="174">
        <f t="shared" si="1"/>
        <v>-0.28947368421052622</v>
      </c>
      <c r="S140" s="176">
        <f t="shared" si="1"/>
        <v>-0.26315789473684204</v>
      </c>
      <c r="T140" s="175">
        <f t="shared" si="1"/>
        <v>-1.7857142857142851</v>
      </c>
      <c r="U140" s="177">
        <f t="shared" si="1"/>
        <v>-0.28947368421052622</v>
      </c>
      <c r="V140" s="22"/>
    </row>
    <row r="141" spans="1:22">
      <c r="A141" s="294" t="s">
        <v>148</v>
      </c>
      <c r="B141" s="295"/>
      <c r="C141" s="254"/>
      <c r="D141" s="255"/>
      <c r="E141" s="256"/>
      <c r="F141" s="256"/>
      <c r="G141" s="257"/>
      <c r="H141" s="257"/>
      <c r="I141" s="255"/>
      <c r="J141" s="255"/>
      <c r="K141" s="256"/>
      <c r="L141" s="255"/>
      <c r="M141" s="255"/>
      <c r="N141" s="255"/>
      <c r="O141" s="255"/>
      <c r="P141" s="256">
        <f>'material worst'!P49</f>
        <v>-4.4253109671052622</v>
      </c>
      <c r="Q141" s="257"/>
      <c r="R141" s="256"/>
      <c r="S141" s="256"/>
      <c r="T141" s="257"/>
      <c r="U141" s="258"/>
      <c r="V141" s="253"/>
    </row>
    <row r="142" spans="1:22" ht="30.75" customHeight="1" thickBot="1">
      <c r="A142" s="344" t="s">
        <v>93</v>
      </c>
      <c r="B142" s="345"/>
      <c r="C142" s="276">
        <f t="shared" ref="C142:N142" si="2">+C140+C13</f>
        <v>199.53</v>
      </c>
      <c r="D142" s="277">
        <f t="shared" si="2"/>
        <v>149.53</v>
      </c>
      <c r="E142" s="279">
        <f t="shared" si="2"/>
        <v>199.38157894736841</v>
      </c>
      <c r="F142" s="279">
        <f t="shared" si="2"/>
        <v>199.38157894736841</v>
      </c>
      <c r="G142" s="280">
        <f t="shared" si="2"/>
        <v>1995.8035714285713</v>
      </c>
      <c r="H142" s="280">
        <f t="shared" si="2"/>
        <v>1995.8035714285713</v>
      </c>
      <c r="I142" s="277">
        <f t="shared" si="2"/>
        <v>199.51</v>
      </c>
      <c r="J142" s="277">
        <f t="shared" si="2"/>
        <v>149.51</v>
      </c>
      <c r="K142" s="279">
        <f t="shared" si="2"/>
        <v>199.35526315789474</v>
      </c>
      <c r="L142" s="277">
        <f t="shared" si="2"/>
        <v>199.83</v>
      </c>
      <c r="M142" s="277">
        <f t="shared" si="2"/>
        <v>149.83000000000001</v>
      </c>
      <c r="N142" s="277">
        <f t="shared" si="2"/>
        <v>199.83</v>
      </c>
      <c r="O142" s="278">
        <f>+O140+O13</f>
        <v>149.83000000000001</v>
      </c>
      <c r="P142" s="279">
        <f t="shared" ref="P142:U142" si="3">+P140+P13</f>
        <v>199.73684210526315</v>
      </c>
      <c r="Q142" s="280">
        <f t="shared" si="3"/>
        <v>1998.2142857142858</v>
      </c>
      <c r="R142" s="279">
        <f t="shared" si="3"/>
        <v>199.71052631578948</v>
      </c>
      <c r="S142" s="279">
        <f t="shared" si="3"/>
        <v>199.73684210526315</v>
      </c>
      <c r="T142" s="280">
        <f t="shared" si="3"/>
        <v>1998.2142857142858</v>
      </c>
      <c r="U142" s="279">
        <f t="shared" si="3"/>
        <v>199.71052631578948</v>
      </c>
      <c r="V142" s="23"/>
    </row>
    <row r="144" spans="1:22" s="87" customFormat="1" ht="11.4" customHeight="1">
      <c r="A144" s="83"/>
      <c r="B144" s="83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5"/>
      <c r="Q144" s="85"/>
      <c r="R144" s="85"/>
      <c r="S144" s="85"/>
      <c r="T144" s="85"/>
      <c r="U144" s="85"/>
      <c r="V144" s="86"/>
    </row>
    <row r="145" spans="1:24" ht="11.4" customHeight="1" thickBot="1"/>
    <row r="146" spans="1:24" ht="14.4" customHeight="1" thickTop="1">
      <c r="X146" s="24" t="s">
        <v>43</v>
      </c>
    </row>
    <row r="147" spans="1:24" ht="13.2" customHeight="1">
      <c r="A147" s="343" t="s">
        <v>61</v>
      </c>
      <c r="B147" s="343"/>
      <c r="C147" s="343"/>
      <c r="D147" s="343"/>
      <c r="E147" s="343"/>
      <c r="F147" s="343"/>
      <c r="G147" s="31"/>
      <c r="H147" s="31"/>
      <c r="I147" s="31"/>
      <c r="J147" s="31"/>
      <c r="K147" s="31"/>
      <c r="Q147" s="31"/>
      <c r="X147" s="25" t="s">
        <v>55</v>
      </c>
    </row>
    <row r="148" spans="1:24" ht="13.8" thickBot="1">
      <c r="X148" s="26" t="s">
        <v>44</v>
      </c>
    </row>
    <row r="149" spans="1:24" ht="13.8" thickTop="1"/>
    <row r="152" spans="1:24" ht="13.2" hidden="1" customHeight="1">
      <c r="C152" s="13" t="s">
        <v>40</v>
      </c>
      <c r="D152" s="13"/>
      <c r="E152" s="13" t="s">
        <v>62</v>
      </c>
      <c r="F152" s="13"/>
      <c r="G152" s="13" t="s">
        <v>41</v>
      </c>
      <c r="H152" s="13" t="s">
        <v>42</v>
      </c>
    </row>
    <row r="153" spans="1:24" ht="13.2" hidden="1" customHeight="1">
      <c r="C153" s="14">
        <v>1</v>
      </c>
      <c r="D153" s="14"/>
      <c r="E153" s="12">
        <v>125</v>
      </c>
      <c r="F153" s="12"/>
      <c r="G153" s="12">
        <v>1.32</v>
      </c>
      <c r="H153" s="12">
        <v>8.9499999999999993</v>
      </c>
    </row>
    <row r="154" spans="1:24" ht="13.2" hidden="1" customHeight="1">
      <c r="C154" s="12"/>
      <c r="D154" s="12"/>
      <c r="E154" s="12">
        <v>95</v>
      </c>
      <c r="F154" s="12"/>
      <c r="G154" s="14">
        <v>1</v>
      </c>
      <c r="H154" s="12"/>
    </row>
    <row r="155" spans="1:24" ht="13.2" hidden="1" customHeight="1">
      <c r="C155" s="12"/>
      <c r="D155" s="12"/>
      <c r="E155" s="12">
        <v>14</v>
      </c>
      <c r="F155" s="12"/>
      <c r="G155" s="12"/>
      <c r="H155" s="14">
        <v>1</v>
      </c>
    </row>
    <row r="156" spans="1:24" ht="13.2" hidden="1" customHeight="1">
      <c r="C156" s="12">
        <v>8.0000000000000002E-3</v>
      </c>
      <c r="D156" s="12"/>
      <c r="E156" s="14">
        <v>1</v>
      </c>
      <c r="F156" s="14"/>
      <c r="G156" s="12">
        <f>+G154/95</f>
        <v>1.0526315789473684E-2</v>
      </c>
      <c r="H156" s="12">
        <f>+H155/E155</f>
        <v>7.1428571428571425E-2</v>
      </c>
    </row>
    <row r="157" spans="1:24" ht="13.8" thickBot="1"/>
    <row r="158" spans="1:24">
      <c r="B158" s="67"/>
      <c r="C158" s="68" t="s">
        <v>82</v>
      </c>
      <c r="D158" s="68" t="s">
        <v>83</v>
      </c>
      <c r="E158" s="68" t="s">
        <v>85</v>
      </c>
      <c r="F158" s="69" t="s">
        <v>84</v>
      </c>
    </row>
    <row r="159" spans="1:24">
      <c r="B159" s="58" t="s">
        <v>62</v>
      </c>
      <c r="C159" s="73"/>
      <c r="D159" s="71">
        <v>95</v>
      </c>
      <c r="E159" s="71">
        <v>14</v>
      </c>
      <c r="F159" s="74">
        <v>125</v>
      </c>
    </row>
    <row r="160" spans="1:24">
      <c r="B160" s="58" t="s">
        <v>41</v>
      </c>
      <c r="C160" s="76">
        <f>1/D159</f>
        <v>1.0526315789473684E-2</v>
      </c>
      <c r="D160" s="73"/>
      <c r="E160" s="71">
        <f>+E159*C160</f>
        <v>0.14736842105263157</v>
      </c>
      <c r="F160" s="74">
        <f>+F159*C160</f>
        <v>1.3157894736842104</v>
      </c>
    </row>
    <row r="161" spans="2:6">
      <c r="B161" s="58" t="s">
        <v>42</v>
      </c>
      <c r="C161" s="76">
        <f>1/E159</f>
        <v>7.1428571428571425E-2</v>
      </c>
      <c r="D161" s="71">
        <f>+D159*C161</f>
        <v>6.7857142857142856</v>
      </c>
      <c r="E161" s="73"/>
      <c r="F161" s="78">
        <f>+F159*C161</f>
        <v>8.9285714285714288</v>
      </c>
    </row>
    <row r="162" spans="2:6" ht="13.8" thickBot="1">
      <c r="B162" s="70" t="s">
        <v>40</v>
      </c>
      <c r="C162" s="77">
        <f>1/F159</f>
        <v>8.0000000000000002E-3</v>
      </c>
      <c r="D162" s="72">
        <f>+D159*C162</f>
        <v>0.76</v>
      </c>
      <c r="E162" s="77">
        <f>+E159*C162</f>
        <v>0.112</v>
      </c>
      <c r="F162" s="75"/>
    </row>
    <row r="164" spans="2:6">
      <c r="D164" s="79"/>
    </row>
  </sheetData>
  <dataConsolidate/>
  <mergeCells count="90">
    <mergeCell ref="A147:F147"/>
    <mergeCell ref="A142:B142"/>
    <mergeCell ref="A33:B33"/>
    <mergeCell ref="A41:B41"/>
    <mergeCell ref="A125:B125"/>
    <mergeCell ref="A92:A94"/>
    <mergeCell ref="A95:B95"/>
    <mergeCell ref="A83:B83"/>
    <mergeCell ref="A86:A88"/>
    <mergeCell ref="A89:B89"/>
    <mergeCell ref="A72:A74"/>
    <mergeCell ref="A75:B75"/>
    <mergeCell ref="A109:B109"/>
    <mergeCell ref="A63:B63"/>
    <mergeCell ref="A66:A68"/>
    <mergeCell ref="A37:B37"/>
    <mergeCell ref="A99:B99"/>
    <mergeCell ref="V106:V109"/>
    <mergeCell ref="V100:V105"/>
    <mergeCell ref="V84:V89"/>
    <mergeCell ref="V90:V95"/>
    <mergeCell ref="V118:V121"/>
    <mergeCell ref="V114:V117"/>
    <mergeCell ref="A7:B7"/>
    <mergeCell ref="M5:O5"/>
    <mergeCell ref="A8:B8"/>
    <mergeCell ref="A9:B9"/>
    <mergeCell ref="A23:B23"/>
    <mergeCell ref="A79:B79"/>
    <mergeCell ref="A69:B69"/>
    <mergeCell ref="A54:A56"/>
    <mergeCell ref="A57:B57"/>
    <mergeCell ref="A60:A62"/>
    <mergeCell ref="V48:V51"/>
    <mergeCell ref="V52:V57"/>
    <mergeCell ref="V70:V75"/>
    <mergeCell ref="V34:V37"/>
    <mergeCell ref="C4:O4"/>
    <mergeCell ref="S5:T5"/>
    <mergeCell ref="P5:Q5"/>
    <mergeCell ref="P6:Q6"/>
    <mergeCell ref="S6:T6"/>
    <mergeCell ref="W80:W83"/>
    <mergeCell ref="W76:W79"/>
    <mergeCell ref="A102:A104"/>
    <mergeCell ref="A105:B105"/>
    <mergeCell ref="A13:B13"/>
    <mergeCell ref="A20:A22"/>
    <mergeCell ref="A26:A28"/>
    <mergeCell ref="A44:A46"/>
    <mergeCell ref="A47:B47"/>
    <mergeCell ref="A51:B51"/>
    <mergeCell ref="A29:B29"/>
    <mergeCell ref="A17:B17"/>
    <mergeCell ref="V96:V99"/>
    <mergeCell ref="V38:V41"/>
    <mergeCell ref="V58:V63"/>
    <mergeCell ref="V64:V69"/>
    <mergeCell ref="A11:B11"/>
    <mergeCell ref="A12:B12"/>
    <mergeCell ref="A10:B10"/>
    <mergeCell ref="V80:V83"/>
    <mergeCell ref="V4:V13"/>
    <mergeCell ref="V14:V17"/>
    <mergeCell ref="V18:V23"/>
    <mergeCell ref="V24:V29"/>
    <mergeCell ref="V30:V33"/>
    <mergeCell ref="C6:H6"/>
    <mergeCell ref="I6:K6"/>
    <mergeCell ref="L6:O6"/>
    <mergeCell ref="A4:B6"/>
    <mergeCell ref="C5:H5"/>
    <mergeCell ref="I5:K5"/>
    <mergeCell ref="P4:U4"/>
    <mergeCell ref="V42:V47"/>
    <mergeCell ref="A121:B121"/>
    <mergeCell ref="A140:B140"/>
    <mergeCell ref="A141:B141"/>
    <mergeCell ref="A117:B117"/>
    <mergeCell ref="V110:V113"/>
    <mergeCell ref="A113:B113"/>
    <mergeCell ref="V122:V125"/>
    <mergeCell ref="V126:V129"/>
    <mergeCell ref="A129:B129"/>
    <mergeCell ref="V130:V135"/>
    <mergeCell ref="A132:A134"/>
    <mergeCell ref="A135:B135"/>
    <mergeCell ref="V136:V139"/>
    <mergeCell ref="A139:B139"/>
    <mergeCell ref="V76:V79"/>
  </mergeCells>
  <phoneticPr fontId="2"/>
  <conditionalFormatting sqref="C125:U139 C121:U121 D118:U119 B118 C109:U117 C102:L102 B106 C89:O89 C87:G88 E93:E123 G93:G123 C95:O95 C98:O98 B96 B80 D55:U59 D61:U65 C57:U57 C63:U63 C69:O69 C76:O79 D67:D123 E67:E91 F67:F123 G67:G91 H67:U123 B76 U45:U49 S45:T50 R45:R49 K45:K49 L45:Q50 K51:U53 D45:J53 D41:U43 B48 D38:U39 C38:C124 B38 C33:U37 C29:C32 D29:U31 C17:C20 C24:C26 D17:U19 D24:U25 C23:U23 B30">
    <cfRule type="cellIs" dxfId="6" priority="111" stopIfTrue="1" operator="equal">
      <formula>"Nego"</formula>
    </cfRule>
    <cfRule type="cellIs" dxfId="5" priority="112" stopIfTrue="1" operator="equal">
      <formula>"Accepted"</formula>
    </cfRule>
  </conditionalFormatting>
  <conditionalFormatting sqref="C125:U139 C121:U121 D118:O119 B118 C109:U117 C102:L102 B106 P90:U121 D90:D123 E93:E123 E90:E91 F90:F123 H90:O123 G90:G91 G93:G123 C95:O95 C98:O98 C90:C124 B96 B80 C69:U89 D55:U59 D61:U65 D67:U69 C57:U57 C63:U63 B76 U45:U49 S45:T50 R45:R49 K45:K49 L45:Q50 K51:U53 D45:J53 D41:U43 B48 D38:O39 C38:C69 C37:U37 C33:U33 C29:U29 C17:U17 C23:U23">
    <cfRule type="cellIs" dxfId="4" priority="110" operator="equal">
      <formula>"Rejected"</formula>
    </cfRule>
  </conditionalFormatting>
  <conditionalFormatting sqref="C125:O139 C124 C121:O121 C110:O117 C109:U109 C102:L102 S95:T95 E93:E121 G93:G121 C95:O95 C98:O98 B96 Q51:R51 Q57:R59 Q61:R65 Q67:R121 D55:O59 D61:O65 D67:O69 C57:O57 C63:O63 E69:E91 F69:F121 H69:O121 G69:G91 C69:D121 Q47:R47 Q41:R41 K45:K49 K51:K53 L45:O53 D45:J53 D41:O43 C41:C69 C37:O37 C33:O33 C29:O29 C23:U23">
    <cfRule type="cellIs" dxfId="3" priority="94" operator="equal">
      <formula>"Accepted"</formula>
    </cfRule>
  </conditionalFormatting>
  <conditionalFormatting sqref="C125:U139 C121:U121 D118:O119 B118 C109:U117 C102:L102 B106 P90:U121 D90:D123 E93:E123 E90:E91 F90:F123 H90:O123 G90:G91 G93:G123 C95:O95 C98:O98 C90:C124 B96 B80 C69:U89 D55:U59 D61:U65 D67:U69 C57:U57 C63:U63 B76 U45:U49 S45:T50 R45:R49 K45:K49 L45:Q50 K51:U53 D45:J53 D41:U43 B48 D38:O39 C38:C69 C37:U37 C33:U33 C29:U29 C17:U17 C23:U23">
    <cfRule type="cellIs" dxfId="2" priority="91" operator="equal">
      <formula>"Modif. cancelled"</formula>
    </cfRule>
    <cfRule type="cellIs" dxfId="1" priority="92" operator="equal">
      <formula>"Nego"</formula>
    </cfRule>
    <cfRule type="cellIs" dxfId="0" priority="93" operator="equal">
      <formula>"Accepted"</formula>
    </cfRule>
  </conditionalFormatting>
  <dataValidations count="1">
    <dataValidation type="list" allowBlank="1" showInputMessage="1" showErrorMessage="1" sqref="C139:U139 C135:U135 C95:U95 C29:U29 C33:U33 C99:U99 C23:U23 C41:U41 C83:U83 C105:U105 C47:U47 C63:U63 C37:U37 C109:U109 C51:U51 C69:U69 C17:U17 C79:U79 C57:U57 C75:U75 C117:U117 C125:U125 C113:U113 C129:U129 C121:U121 C89:U89">
      <formula1>$X$146:$X$148</formula1>
    </dataValidation>
  </dataValidations>
  <printOptions horizontalCentered="1"/>
  <pageMargins left="0.19685039370078741" right="0.19685039370078741" top="0.23622047244094491" bottom="0.35433070866141736" header="0.19685039370078741" footer="0.15748031496062992"/>
  <pageSetup paperSize="9" scale="50" fitToHeight="4" orientation="landscape" r:id="rId1"/>
  <headerFooter alignWithMargins="0">
    <oddFooter>&amp;L&amp;"Trebuchet MS,Normal"&amp;6Emetteur : Catherine CUPPI
Sales and Marketing&amp;C&amp;"Trebuchet MS,Normal"&amp;6Page &amp;P/&amp;N
&amp;D     &amp;T&amp;R&amp;"Trebuchet MS,Normal"&amp;6&amp;Z&amp;F\&amp;A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8"/>
  <sheetViews>
    <sheetView showGridLines="0" topLeftCell="A10" zoomScale="90" zoomScaleNormal="90" workbookViewId="0">
      <selection activeCell="A43" sqref="A43:A47"/>
    </sheetView>
  </sheetViews>
  <sheetFormatPr baseColWidth="10" defaultColWidth="11.44140625" defaultRowHeight="13.2"/>
  <cols>
    <col min="1" max="2" width="15.5546875" style="3" customWidth="1"/>
    <col min="3" max="21" width="10.6640625" style="3" customWidth="1"/>
    <col min="22" max="22" width="37" style="3" customWidth="1"/>
    <col min="23" max="23" width="11.44140625" style="3"/>
    <col min="24" max="24" width="13.33203125" style="3" hidden="1" customWidth="1"/>
    <col min="25" max="16384" width="11.44140625" style="3"/>
  </cols>
  <sheetData>
    <row r="1" spans="1:22">
      <c r="A1" s="2"/>
      <c r="B1" s="2"/>
      <c r="C1"/>
      <c r="D1"/>
      <c r="E1" s="2"/>
      <c r="F1" s="2"/>
      <c r="G1" s="2"/>
      <c r="H1" s="2"/>
      <c r="I1" s="2"/>
      <c r="J1" s="2"/>
      <c r="K1" s="2"/>
      <c r="P1" s="2"/>
      <c r="Q1" s="2"/>
      <c r="V1" s="4" t="s">
        <v>46</v>
      </c>
    </row>
    <row r="2" spans="1:2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 t="s">
        <v>47</v>
      </c>
    </row>
    <row r="3" spans="1:22" ht="13.8" thickBot="1"/>
    <row r="4" spans="1:22" ht="18" customHeight="1" thickBot="1">
      <c r="A4" s="318" t="s">
        <v>33</v>
      </c>
      <c r="B4" s="319"/>
      <c r="C4" s="334" t="s">
        <v>68</v>
      </c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2" t="s">
        <v>22</v>
      </c>
      <c r="Q4" s="333"/>
      <c r="R4" s="333"/>
      <c r="S4" s="333"/>
      <c r="T4" s="333"/>
      <c r="U4" s="333"/>
      <c r="V4" s="308" t="s">
        <v>35</v>
      </c>
    </row>
    <row r="5" spans="1:22">
      <c r="A5" s="320"/>
      <c r="B5" s="321"/>
      <c r="C5" s="324" t="s">
        <v>1</v>
      </c>
      <c r="D5" s="325"/>
      <c r="E5" s="325"/>
      <c r="F5" s="325"/>
      <c r="G5" s="325"/>
      <c r="H5" s="326"/>
      <c r="I5" s="327" t="s">
        <v>2</v>
      </c>
      <c r="J5" s="325"/>
      <c r="K5" s="326"/>
      <c r="L5" s="42" t="s">
        <v>66</v>
      </c>
      <c r="M5" s="327" t="s">
        <v>67</v>
      </c>
      <c r="N5" s="325"/>
      <c r="O5" s="325"/>
      <c r="P5" s="322" t="s">
        <v>3</v>
      </c>
      <c r="Q5" s="324"/>
      <c r="R5" s="270" t="s">
        <v>4</v>
      </c>
      <c r="S5" s="306" t="s">
        <v>5</v>
      </c>
      <c r="T5" s="336"/>
      <c r="U5" s="271" t="s">
        <v>6</v>
      </c>
      <c r="V5" s="309"/>
    </row>
    <row r="6" spans="1:22" ht="13.8" thickBot="1">
      <c r="A6" s="322"/>
      <c r="B6" s="323"/>
      <c r="C6" s="313" t="s">
        <v>10</v>
      </c>
      <c r="D6" s="314"/>
      <c r="E6" s="314"/>
      <c r="F6" s="314"/>
      <c r="G6" s="314"/>
      <c r="H6" s="314"/>
      <c r="I6" s="315" t="s">
        <v>11</v>
      </c>
      <c r="J6" s="314"/>
      <c r="K6" s="314"/>
      <c r="L6" s="45" t="s">
        <v>10</v>
      </c>
      <c r="M6" s="353" t="s">
        <v>10</v>
      </c>
      <c r="N6" s="354"/>
      <c r="O6" s="355"/>
      <c r="P6" s="337" t="s">
        <v>10</v>
      </c>
      <c r="Q6" s="337"/>
      <c r="R6" s="269" t="s">
        <v>11</v>
      </c>
      <c r="S6" s="316" t="s">
        <v>10</v>
      </c>
      <c r="T6" s="337"/>
      <c r="U6" s="143" t="s">
        <v>11</v>
      </c>
      <c r="V6" s="309"/>
    </row>
    <row r="7" spans="1:22">
      <c r="A7" s="306" t="s">
        <v>31</v>
      </c>
      <c r="B7" s="338"/>
      <c r="C7" s="153" t="s">
        <v>12</v>
      </c>
      <c r="D7" s="154" t="s">
        <v>16</v>
      </c>
      <c r="E7" s="154" t="s">
        <v>14</v>
      </c>
      <c r="F7" s="154" t="s">
        <v>13</v>
      </c>
      <c r="G7" s="154" t="s">
        <v>15</v>
      </c>
      <c r="H7" s="155" t="s">
        <v>17</v>
      </c>
      <c r="I7" s="153" t="s">
        <v>18</v>
      </c>
      <c r="J7" s="154" t="s">
        <v>19</v>
      </c>
      <c r="K7" s="155" t="s">
        <v>20</v>
      </c>
      <c r="L7" s="156" t="s">
        <v>25</v>
      </c>
      <c r="M7" s="157" t="s">
        <v>21</v>
      </c>
      <c r="N7" s="157" t="s">
        <v>23</v>
      </c>
      <c r="O7" s="158" t="s">
        <v>24</v>
      </c>
      <c r="P7" s="153" t="s">
        <v>26</v>
      </c>
      <c r="Q7" s="154" t="s">
        <v>27</v>
      </c>
      <c r="R7" s="156" t="s">
        <v>70</v>
      </c>
      <c r="S7" s="156" t="s">
        <v>71</v>
      </c>
      <c r="T7" s="157" t="s">
        <v>72</v>
      </c>
      <c r="U7" s="158" t="s">
        <v>73</v>
      </c>
      <c r="V7" s="310"/>
    </row>
    <row r="8" spans="1:22" s="7" customFormat="1">
      <c r="A8" s="339" t="s">
        <v>99</v>
      </c>
      <c r="B8" s="340"/>
      <c r="C8" s="159"/>
      <c r="D8" s="146"/>
      <c r="E8" s="146"/>
      <c r="F8" s="146"/>
      <c r="G8" s="146"/>
      <c r="H8" s="160"/>
      <c r="I8" s="159"/>
      <c r="J8" s="146"/>
      <c r="K8" s="160"/>
      <c r="L8" s="149"/>
      <c r="M8" s="147"/>
      <c r="N8" s="147"/>
      <c r="O8" s="150"/>
      <c r="P8" s="159">
        <v>6871869</v>
      </c>
      <c r="Q8" s="146">
        <v>6871878</v>
      </c>
      <c r="R8" s="159">
        <v>6871899</v>
      </c>
      <c r="S8" s="159">
        <v>6871877</v>
      </c>
      <c r="T8" s="146">
        <v>6871883</v>
      </c>
      <c r="U8" s="160">
        <v>6871901</v>
      </c>
      <c r="V8" s="310"/>
    </row>
    <row r="9" spans="1:22" s="168" customFormat="1" ht="13.2" customHeight="1" thickBot="1">
      <c r="A9" s="341" t="s">
        <v>100</v>
      </c>
      <c r="B9" s="342"/>
      <c r="C9" s="161"/>
      <c r="D9" s="162"/>
      <c r="E9" s="162"/>
      <c r="F9" s="162"/>
      <c r="G9" s="162"/>
      <c r="H9" s="163"/>
      <c r="I9" s="161"/>
      <c r="J9" s="164"/>
      <c r="K9" s="163"/>
      <c r="L9" s="165"/>
      <c r="M9" s="166"/>
      <c r="N9" s="166"/>
      <c r="O9" s="167"/>
      <c r="P9" s="161" t="s">
        <v>101</v>
      </c>
      <c r="Q9" s="164" t="s">
        <v>102</v>
      </c>
      <c r="R9" s="161" t="s">
        <v>103</v>
      </c>
      <c r="S9" s="161" t="s">
        <v>104</v>
      </c>
      <c r="T9" s="164" t="s">
        <v>105</v>
      </c>
      <c r="U9" s="161" t="s">
        <v>106</v>
      </c>
      <c r="V9" s="310"/>
    </row>
    <row r="10" spans="1:22" ht="13.8" thickBot="1">
      <c r="A10" s="306" t="s">
        <v>69</v>
      </c>
      <c r="B10" s="307"/>
      <c r="C10" s="144">
        <v>970</v>
      </c>
      <c r="D10" s="145" t="s">
        <v>94</v>
      </c>
      <c r="E10" s="145">
        <v>970</v>
      </c>
      <c r="F10" s="145" t="s">
        <v>94</v>
      </c>
      <c r="G10" s="145">
        <v>970</v>
      </c>
      <c r="H10" s="145" t="s">
        <v>94</v>
      </c>
      <c r="I10" s="145">
        <v>970</v>
      </c>
      <c r="J10" s="145" t="s">
        <v>94</v>
      </c>
      <c r="K10" s="145" t="s">
        <v>94</v>
      </c>
      <c r="L10" s="145" t="s">
        <v>94</v>
      </c>
      <c r="M10" s="145">
        <v>970</v>
      </c>
      <c r="N10" s="145" t="s">
        <v>95</v>
      </c>
      <c r="O10" s="148" t="s">
        <v>96</v>
      </c>
      <c r="P10" s="151">
        <v>970</v>
      </c>
      <c r="Q10" s="145">
        <v>970</v>
      </c>
      <c r="R10" s="151">
        <v>970</v>
      </c>
      <c r="S10" s="151" t="s">
        <v>97</v>
      </c>
      <c r="T10" s="145" t="s">
        <v>97</v>
      </c>
      <c r="U10" s="152" t="s">
        <v>97</v>
      </c>
      <c r="V10" s="309"/>
    </row>
    <row r="11" spans="1:22" ht="15" customHeight="1">
      <c r="A11" s="306" t="s">
        <v>39</v>
      </c>
      <c r="B11" s="307"/>
      <c r="C11" s="89" t="s">
        <v>7</v>
      </c>
      <c r="D11" s="90" t="s">
        <v>7</v>
      </c>
      <c r="E11" s="91" t="s">
        <v>8</v>
      </c>
      <c r="F11" s="91" t="s">
        <v>8</v>
      </c>
      <c r="G11" s="92" t="s">
        <v>9</v>
      </c>
      <c r="H11" s="92" t="s">
        <v>9</v>
      </c>
      <c r="I11" s="90" t="s">
        <v>7</v>
      </c>
      <c r="J11" s="90" t="s">
        <v>7</v>
      </c>
      <c r="K11" s="94" t="s">
        <v>8</v>
      </c>
      <c r="L11" s="90" t="s">
        <v>7</v>
      </c>
      <c r="M11" s="90" t="s">
        <v>7</v>
      </c>
      <c r="N11" s="90" t="s">
        <v>7</v>
      </c>
      <c r="O11" s="90" t="s">
        <v>7</v>
      </c>
      <c r="P11" s="93" t="s">
        <v>8</v>
      </c>
      <c r="Q11" s="92" t="s">
        <v>9</v>
      </c>
      <c r="R11" s="91" t="s">
        <v>8</v>
      </c>
      <c r="S11" s="93" t="s">
        <v>8</v>
      </c>
      <c r="T11" s="92" t="s">
        <v>9</v>
      </c>
      <c r="U11" s="94" t="s">
        <v>8</v>
      </c>
      <c r="V11" s="309"/>
    </row>
    <row r="13" spans="1:22" ht="15.6" customHeight="1">
      <c r="A13" s="346" t="s">
        <v>77</v>
      </c>
      <c r="B13" s="274" t="s">
        <v>89</v>
      </c>
      <c r="C13" s="49">
        <v>3604.77</v>
      </c>
      <c r="D13" s="49">
        <v>3604.77</v>
      </c>
      <c r="E13" s="49">
        <v>3604.77</v>
      </c>
      <c r="F13" s="49">
        <v>3604.77</v>
      </c>
      <c r="G13" s="49">
        <v>3604.77</v>
      </c>
      <c r="H13" s="49">
        <v>3604.77</v>
      </c>
      <c r="I13" s="49">
        <v>3604.77</v>
      </c>
      <c r="J13" s="49">
        <v>3604.77</v>
      </c>
      <c r="K13" s="49">
        <v>3604.77</v>
      </c>
      <c r="L13" s="49">
        <v>3352.84</v>
      </c>
      <c r="M13" s="49">
        <v>1050.77</v>
      </c>
      <c r="N13" s="49">
        <v>1050.77</v>
      </c>
      <c r="O13" s="49">
        <v>1050.77</v>
      </c>
      <c r="P13" s="49">
        <v>4757.92</v>
      </c>
      <c r="Q13" s="49">
        <v>4757.92</v>
      </c>
      <c r="R13" s="49">
        <v>4757.92</v>
      </c>
      <c r="S13" s="49">
        <v>4909.22</v>
      </c>
      <c r="T13" s="49">
        <v>4909.22</v>
      </c>
      <c r="U13" s="49">
        <v>4909.22</v>
      </c>
      <c r="V13" s="80"/>
    </row>
    <row r="14" spans="1:22" ht="15.6" customHeight="1">
      <c r="A14" s="347"/>
      <c r="B14" s="169" t="s">
        <v>87</v>
      </c>
      <c r="C14" s="49">
        <v>0.64400000000000002</v>
      </c>
      <c r="D14" s="49">
        <v>0.64400000000000002</v>
      </c>
      <c r="E14" s="49">
        <v>0.64400000000000002</v>
      </c>
      <c r="F14" s="49">
        <v>0.64400000000000002</v>
      </c>
      <c r="G14" s="49">
        <v>0.64400000000000002</v>
      </c>
      <c r="H14" s="49">
        <v>0.64400000000000002</v>
      </c>
      <c r="I14" s="49">
        <v>0.64400000000000002</v>
      </c>
      <c r="J14" s="49">
        <v>0.64400000000000002</v>
      </c>
      <c r="K14" s="49">
        <v>0.64400000000000002</v>
      </c>
      <c r="L14" s="49">
        <v>0.64400000000000002</v>
      </c>
      <c r="M14" s="49">
        <v>0.64400000000000002</v>
      </c>
      <c r="N14" s="49">
        <v>0.64400000000000002</v>
      </c>
      <c r="O14" s="49">
        <v>0.64400000000000002</v>
      </c>
      <c r="P14" s="49">
        <v>0.64400000000000002</v>
      </c>
      <c r="Q14" s="49">
        <v>0.64400000000000002</v>
      </c>
      <c r="R14" s="49">
        <v>0.64400000000000002</v>
      </c>
      <c r="S14" s="49">
        <v>0.64400000000000002</v>
      </c>
      <c r="T14" s="49">
        <v>0.64400000000000002</v>
      </c>
      <c r="U14" s="49">
        <v>0.64400000000000002</v>
      </c>
      <c r="V14" s="80" t="s">
        <v>91</v>
      </c>
    </row>
    <row r="15" spans="1:22" ht="15.6" customHeight="1">
      <c r="A15" s="347"/>
      <c r="B15" s="169" t="s">
        <v>88</v>
      </c>
      <c r="C15" s="194">
        <v>0.63400000000000001</v>
      </c>
      <c r="D15" s="194">
        <v>0.63400000000000001</v>
      </c>
      <c r="E15" s="194">
        <v>0.63400000000000001</v>
      </c>
      <c r="F15" s="194">
        <v>0.63400000000000001</v>
      </c>
      <c r="G15" s="194">
        <v>0.63400000000000001</v>
      </c>
      <c r="H15" s="194">
        <v>0.63400000000000001</v>
      </c>
      <c r="I15" s="194">
        <v>0.63400000000000001</v>
      </c>
      <c r="J15" s="194">
        <v>0.63400000000000001</v>
      </c>
      <c r="K15" s="194">
        <v>0.63400000000000001</v>
      </c>
      <c r="L15" s="194">
        <v>0.63400000000000001</v>
      </c>
      <c r="M15" s="194">
        <v>0.63400000000000001</v>
      </c>
      <c r="N15" s="194">
        <v>0.63400000000000001</v>
      </c>
      <c r="O15" s="194">
        <v>0.63400000000000001</v>
      </c>
      <c r="P15" s="194">
        <v>0.63400000000000001</v>
      </c>
      <c r="Q15" s="194">
        <v>0.63400000000000001</v>
      </c>
      <c r="R15" s="194">
        <v>0.63400000000000001</v>
      </c>
      <c r="S15" s="194">
        <v>0.63400000000000001</v>
      </c>
      <c r="T15" s="194">
        <v>0.63400000000000001</v>
      </c>
      <c r="U15" s="194">
        <v>0.63400000000000001</v>
      </c>
      <c r="V15" s="195" t="s">
        <v>149</v>
      </c>
    </row>
    <row r="16" spans="1:22" ht="15.6" customHeight="1">
      <c r="A16" s="348"/>
      <c r="B16" s="273" t="s">
        <v>40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275">
        <f t="shared" ref="P16:U16" si="0">+(P15-P14)*P13/1000</f>
        <v>-4.7579200000000044E-2</v>
      </c>
      <c r="Q16" s="275">
        <f t="shared" si="0"/>
        <v>-4.7579200000000044E-2</v>
      </c>
      <c r="R16" s="275">
        <f t="shared" si="0"/>
        <v>-4.7579200000000044E-2</v>
      </c>
      <c r="S16" s="275">
        <f t="shared" si="0"/>
        <v>-4.9092200000000051E-2</v>
      </c>
      <c r="T16" s="275">
        <f t="shared" si="0"/>
        <v>-4.9092200000000051E-2</v>
      </c>
      <c r="U16" s="275">
        <f t="shared" si="0"/>
        <v>-4.9092200000000051E-2</v>
      </c>
      <c r="V16" s="80"/>
    </row>
    <row r="17" spans="1:22" ht="15.6" customHeight="1">
      <c r="A17" s="346" t="s">
        <v>78</v>
      </c>
      <c r="B17" s="274" t="s">
        <v>89</v>
      </c>
      <c r="C17" s="49">
        <v>3172.08</v>
      </c>
      <c r="D17" s="49">
        <v>3172.08</v>
      </c>
      <c r="E17" s="49">
        <v>3172.08</v>
      </c>
      <c r="F17" s="49">
        <v>3172.08</v>
      </c>
      <c r="G17" s="49">
        <v>3172.08</v>
      </c>
      <c r="H17" s="49">
        <v>3172.08</v>
      </c>
      <c r="I17" s="49">
        <v>3172.08</v>
      </c>
      <c r="J17" s="49">
        <v>3172.08</v>
      </c>
      <c r="K17" s="49">
        <v>3172.08</v>
      </c>
      <c r="L17" s="49">
        <v>3201.08</v>
      </c>
      <c r="M17" s="49">
        <v>1815.08</v>
      </c>
      <c r="N17" s="49">
        <v>1815.08</v>
      </c>
      <c r="O17" s="49">
        <v>1815.08</v>
      </c>
      <c r="P17" s="49">
        <v>3196.07</v>
      </c>
      <c r="Q17" s="49">
        <v>3196.07</v>
      </c>
      <c r="R17" s="49">
        <v>3196.07</v>
      </c>
      <c r="S17" s="49">
        <v>3235.07</v>
      </c>
      <c r="T17" s="49">
        <v>3235.07</v>
      </c>
      <c r="U17" s="49">
        <v>3235.07</v>
      </c>
      <c r="V17" s="80"/>
    </row>
    <row r="18" spans="1:22" ht="15.6" customHeight="1">
      <c r="A18" s="347"/>
      <c r="B18" s="169" t="s">
        <v>87</v>
      </c>
      <c r="C18" s="49">
        <v>0.72</v>
      </c>
      <c r="D18" s="49">
        <v>0.72</v>
      </c>
      <c r="E18" s="49">
        <v>0.72</v>
      </c>
      <c r="F18" s="49">
        <v>0.72</v>
      </c>
      <c r="G18" s="49">
        <v>0.72</v>
      </c>
      <c r="H18" s="49">
        <v>0.72</v>
      </c>
      <c r="I18" s="49">
        <v>0.72</v>
      </c>
      <c r="J18" s="49">
        <v>0.72</v>
      </c>
      <c r="K18" s="49">
        <v>0.72</v>
      </c>
      <c r="L18" s="49">
        <v>0.72</v>
      </c>
      <c r="M18" s="49">
        <v>0.72</v>
      </c>
      <c r="N18" s="49">
        <v>0.72</v>
      </c>
      <c r="O18" s="49">
        <v>0.72</v>
      </c>
      <c r="P18" s="49">
        <v>0.72</v>
      </c>
      <c r="Q18" s="49">
        <v>0.72</v>
      </c>
      <c r="R18" s="49">
        <v>0.72</v>
      </c>
      <c r="S18" s="49">
        <v>0.72</v>
      </c>
      <c r="T18" s="49">
        <v>0.72</v>
      </c>
      <c r="U18" s="49">
        <v>0.72</v>
      </c>
      <c r="V18" s="82" t="s">
        <v>90</v>
      </c>
    </row>
    <row r="19" spans="1:22" ht="15.6" customHeight="1">
      <c r="A19" s="347"/>
      <c r="B19" s="169" t="s">
        <v>88</v>
      </c>
      <c r="C19" s="194">
        <v>0.505</v>
      </c>
      <c r="D19" s="194">
        <v>0.505</v>
      </c>
      <c r="E19" s="194">
        <v>0.505</v>
      </c>
      <c r="F19" s="194">
        <v>0.505</v>
      </c>
      <c r="G19" s="194">
        <v>0.505</v>
      </c>
      <c r="H19" s="194">
        <v>0.505</v>
      </c>
      <c r="I19" s="194">
        <v>0.505</v>
      </c>
      <c r="J19" s="194">
        <v>0.505</v>
      </c>
      <c r="K19" s="194">
        <v>0.505</v>
      </c>
      <c r="L19" s="194">
        <v>0.505</v>
      </c>
      <c r="M19" s="194">
        <v>0.505</v>
      </c>
      <c r="N19" s="194">
        <v>0.505</v>
      </c>
      <c r="O19" s="194">
        <v>0.505</v>
      </c>
      <c r="P19" s="194">
        <v>0.505</v>
      </c>
      <c r="Q19" s="194">
        <v>0.505</v>
      </c>
      <c r="R19" s="194">
        <v>0.505</v>
      </c>
      <c r="S19" s="194">
        <v>0.505</v>
      </c>
      <c r="T19" s="194">
        <v>0.505</v>
      </c>
      <c r="U19" s="194">
        <v>0.505</v>
      </c>
      <c r="V19" s="195" t="s">
        <v>149</v>
      </c>
    </row>
    <row r="20" spans="1:22" ht="15.6" customHeight="1">
      <c r="A20" s="348"/>
      <c r="B20" s="273" t="s">
        <v>40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275">
        <f t="shared" ref="P20:U20" si="1">+(P19-P18)*P17/1000</f>
        <v>-0.68715504999999999</v>
      </c>
      <c r="Q20" s="275">
        <f t="shared" si="1"/>
        <v>-0.68715504999999999</v>
      </c>
      <c r="R20" s="275">
        <f t="shared" si="1"/>
        <v>-0.68715504999999999</v>
      </c>
      <c r="S20" s="275">
        <f t="shared" si="1"/>
        <v>-0.69554004999999997</v>
      </c>
      <c r="T20" s="275">
        <f t="shared" si="1"/>
        <v>-0.69554004999999997</v>
      </c>
      <c r="U20" s="275">
        <f t="shared" si="1"/>
        <v>-0.69554004999999997</v>
      </c>
      <c r="V20" s="80"/>
    </row>
    <row r="21" spans="1:22" ht="15.6" customHeight="1">
      <c r="A21" s="346" t="s">
        <v>76</v>
      </c>
      <c r="B21" s="274" t="s">
        <v>89</v>
      </c>
      <c r="C21" s="49">
        <v>118.79</v>
      </c>
      <c r="D21" s="49">
        <v>118.79</v>
      </c>
      <c r="E21" s="49">
        <v>118.79</v>
      </c>
      <c r="F21" s="49">
        <v>118.79</v>
      </c>
      <c r="G21" s="49">
        <v>118.79</v>
      </c>
      <c r="H21" s="49">
        <v>118.79</v>
      </c>
      <c r="I21" s="49">
        <v>118.79</v>
      </c>
      <c r="J21" s="49">
        <v>118.79</v>
      </c>
      <c r="K21" s="49">
        <v>118.79</v>
      </c>
      <c r="L21" s="49">
        <v>118.79</v>
      </c>
      <c r="M21" s="49">
        <v>131.99</v>
      </c>
      <c r="N21" s="49">
        <v>131.99</v>
      </c>
      <c r="O21" s="49">
        <v>131.99</v>
      </c>
      <c r="P21" s="49">
        <v>127.99</v>
      </c>
      <c r="Q21" s="49">
        <v>127.99</v>
      </c>
      <c r="R21" s="49">
        <v>124.99</v>
      </c>
      <c r="S21" s="49">
        <v>127.99</v>
      </c>
      <c r="T21" s="49">
        <v>127.99</v>
      </c>
      <c r="U21" s="49">
        <v>124.99</v>
      </c>
      <c r="V21" s="80"/>
    </row>
    <row r="22" spans="1:22" ht="15.6" customHeight="1">
      <c r="A22" s="347"/>
      <c r="B22" s="169" t="s">
        <v>87</v>
      </c>
      <c r="C22" s="49">
        <v>0.46300000000000002</v>
      </c>
      <c r="D22" s="49">
        <v>0.46300000000000002</v>
      </c>
      <c r="E22" s="49">
        <v>0.46300000000000002</v>
      </c>
      <c r="F22" s="49">
        <v>0.46300000000000002</v>
      </c>
      <c r="G22" s="49">
        <v>0.46300000000000002</v>
      </c>
      <c r="H22" s="49">
        <v>0.46300000000000002</v>
      </c>
      <c r="I22" s="49">
        <v>0.46300000000000002</v>
      </c>
      <c r="J22" s="49">
        <v>0.46300000000000002</v>
      </c>
      <c r="K22" s="49">
        <v>0.46300000000000002</v>
      </c>
      <c r="L22" s="49">
        <v>0.46300000000000002</v>
      </c>
      <c r="M22" s="49">
        <v>0.46300000000000002</v>
      </c>
      <c r="N22" s="49">
        <v>0.46300000000000002</v>
      </c>
      <c r="O22" s="49">
        <v>0.46300000000000002</v>
      </c>
      <c r="P22" s="49">
        <v>0.46300000000000002</v>
      </c>
      <c r="Q22" s="49">
        <v>0.46300000000000002</v>
      </c>
      <c r="R22" s="49">
        <v>0.46300000000000002</v>
      </c>
      <c r="S22" s="49">
        <v>0.46300000000000002</v>
      </c>
      <c r="T22" s="49">
        <v>0.46300000000000002</v>
      </c>
      <c r="U22" s="49">
        <v>0.46300000000000002</v>
      </c>
      <c r="V22" s="80" t="s">
        <v>91</v>
      </c>
    </row>
    <row r="23" spans="1:22" ht="15.6" customHeight="1">
      <c r="A23" s="347"/>
      <c r="B23" s="169" t="s">
        <v>88</v>
      </c>
      <c r="C23" s="194">
        <v>0.56399999999999995</v>
      </c>
      <c r="D23" s="194">
        <v>0.56399999999999995</v>
      </c>
      <c r="E23" s="194">
        <v>0.56399999999999995</v>
      </c>
      <c r="F23" s="194">
        <v>0.56399999999999995</v>
      </c>
      <c r="G23" s="194">
        <v>0.56399999999999995</v>
      </c>
      <c r="H23" s="194">
        <v>0.56399999999999995</v>
      </c>
      <c r="I23" s="194">
        <v>0.56399999999999995</v>
      </c>
      <c r="J23" s="194">
        <v>0.56399999999999995</v>
      </c>
      <c r="K23" s="194">
        <v>0.56399999999999995</v>
      </c>
      <c r="L23" s="194">
        <v>0.56399999999999995</v>
      </c>
      <c r="M23" s="194">
        <v>0.56399999999999995</v>
      </c>
      <c r="N23" s="194">
        <v>0.56399999999999995</v>
      </c>
      <c r="O23" s="194">
        <v>0.56399999999999995</v>
      </c>
      <c r="P23" s="194">
        <v>0.56399999999999995</v>
      </c>
      <c r="Q23" s="194">
        <v>0.56399999999999995</v>
      </c>
      <c r="R23" s="194">
        <v>0.56399999999999995</v>
      </c>
      <c r="S23" s="194">
        <v>0.56399999999999995</v>
      </c>
      <c r="T23" s="194">
        <v>0.56399999999999995</v>
      </c>
      <c r="U23" s="194">
        <v>0.56399999999999995</v>
      </c>
      <c r="V23" s="195" t="s">
        <v>149</v>
      </c>
    </row>
    <row r="24" spans="1:22" ht="15.6" customHeight="1">
      <c r="A24" s="348"/>
      <c r="B24" s="273" t="s">
        <v>40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275">
        <f t="shared" ref="P24:U24" si="2">+(P23-P22)*P21/1000</f>
        <v>1.2926989999999989E-2</v>
      </c>
      <c r="Q24" s="275">
        <f t="shared" si="2"/>
        <v>1.2926989999999989E-2</v>
      </c>
      <c r="R24" s="275">
        <f t="shared" si="2"/>
        <v>1.2623989999999989E-2</v>
      </c>
      <c r="S24" s="275">
        <f t="shared" si="2"/>
        <v>1.2926989999999989E-2</v>
      </c>
      <c r="T24" s="275">
        <f t="shared" si="2"/>
        <v>1.2926989999999989E-2</v>
      </c>
      <c r="U24" s="275">
        <f t="shared" si="2"/>
        <v>1.2623989999999989E-2</v>
      </c>
      <c r="V24" s="80"/>
    </row>
    <row r="25" spans="1:22" ht="15.6" customHeight="1">
      <c r="A25" s="346" t="s">
        <v>75</v>
      </c>
      <c r="B25" s="274" t="s">
        <v>89</v>
      </c>
      <c r="C25" s="49">
        <v>3582.5</v>
      </c>
      <c r="D25" s="49">
        <v>3582.5</v>
      </c>
      <c r="E25" s="49">
        <v>3582.5</v>
      </c>
      <c r="F25" s="49">
        <v>3582.5</v>
      </c>
      <c r="G25" s="49">
        <v>3582.5</v>
      </c>
      <c r="H25" s="49">
        <v>3582.5</v>
      </c>
      <c r="I25" s="49">
        <v>3641.5</v>
      </c>
      <c r="J25" s="49">
        <v>3641.5</v>
      </c>
      <c r="K25" s="49">
        <v>3641.5</v>
      </c>
      <c r="L25" s="49">
        <v>3582.5</v>
      </c>
      <c r="M25" s="49">
        <v>3682.5</v>
      </c>
      <c r="N25" s="49">
        <v>3682.5</v>
      </c>
      <c r="O25" s="49">
        <v>3682.5</v>
      </c>
      <c r="P25" s="49">
        <v>4523.5</v>
      </c>
      <c r="Q25" s="49">
        <v>4523.5</v>
      </c>
      <c r="R25" s="49">
        <v>4714.5</v>
      </c>
      <c r="S25" s="49">
        <v>4616.1000000000004</v>
      </c>
      <c r="T25" s="49">
        <v>4616.1000000000004</v>
      </c>
      <c r="U25" s="49">
        <v>4807.1000000000004</v>
      </c>
      <c r="V25" s="80"/>
    </row>
    <row r="26" spans="1:22" ht="15.6" customHeight="1">
      <c r="A26" s="347"/>
      <c r="B26" s="169" t="s">
        <v>87</v>
      </c>
      <c r="C26" s="49">
        <v>2</v>
      </c>
      <c r="D26" s="49">
        <v>2</v>
      </c>
      <c r="E26" s="49">
        <v>2</v>
      </c>
      <c r="F26" s="49">
        <v>2</v>
      </c>
      <c r="G26" s="49">
        <v>2</v>
      </c>
      <c r="H26" s="49">
        <v>2</v>
      </c>
      <c r="I26" s="49">
        <v>2</v>
      </c>
      <c r="J26" s="49">
        <v>2</v>
      </c>
      <c r="K26" s="49">
        <v>2</v>
      </c>
      <c r="L26" s="49">
        <v>2</v>
      </c>
      <c r="M26" s="49">
        <v>2</v>
      </c>
      <c r="N26" s="49">
        <v>2</v>
      </c>
      <c r="O26" s="49">
        <v>2</v>
      </c>
      <c r="P26" s="49">
        <v>2</v>
      </c>
      <c r="Q26" s="49">
        <v>2</v>
      </c>
      <c r="R26" s="49">
        <v>2</v>
      </c>
      <c r="S26" s="49">
        <v>2</v>
      </c>
      <c r="T26" s="49">
        <v>2</v>
      </c>
      <c r="U26" s="49">
        <v>2</v>
      </c>
      <c r="V26" s="82" t="s">
        <v>86</v>
      </c>
    </row>
    <row r="27" spans="1:22" ht="15.6" customHeight="1">
      <c r="A27" s="347"/>
      <c r="B27" s="169" t="s">
        <v>88</v>
      </c>
      <c r="C27" s="194">
        <v>1.51</v>
      </c>
      <c r="D27" s="194">
        <v>1.51</v>
      </c>
      <c r="E27" s="194">
        <v>1.51</v>
      </c>
      <c r="F27" s="194">
        <v>1.51</v>
      </c>
      <c r="G27" s="194">
        <v>1.51</v>
      </c>
      <c r="H27" s="194">
        <v>1.51</v>
      </c>
      <c r="I27" s="194">
        <v>1.51</v>
      </c>
      <c r="J27" s="194">
        <v>1.51</v>
      </c>
      <c r="K27" s="194">
        <v>1.51</v>
      </c>
      <c r="L27" s="194">
        <v>1.51</v>
      </c>
      <c r="M27" s="194">
        <v>1.51</v>
      </c>
      <c r="N27" s="194">
        <v>1.51</v>
      </c>
      <c r="O27" s="194">
        <v>1.51</v>
      </c>
      <c r="P27" s="194">
        <v>1.51</v>
      </c>
      <c r="Q27" s="194">
        <v>1.51</v>
      </c>
      <c r="R27" s="194">
        <v>1.51</v>
      </c>
      <c r="S27" s="194">
        <v>1.51</v>
      </c>
      <c r="T27" s="194">
        <v>1.51</v>
      </c>
      <c r="U27" s="194">
        <v>1.51</v>
      </c>
      <c r="V27" s="195" t="s">
        <v>190</v>
      </c>
    </row>
    <row r="28" spans="1:22" ht="15.6" customHeight="1">
      <c r="A28" s="348"/>
      <c r="B28" s="273" t="s">
        <v>40</v>
      </c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275">
        <f t="shared" ref="P28:U28" si="3">+(P27-P26)*P25/1000</f>
        <v>-2.2165149999999998</v>
      </c>
      <c r="Q28" s="275">
        <f t="shared" si="3"/>
        <v>-2.2165149999999998</v>
      </c>
      <c r="R28" s="275">
        <f t="shared" si="3"/>
        <v>-2.3101050000000001</v>
      </c>
      <c r="S28" s="275">
        <f t="shared" si="3"/>
        <v>-2.261889</v>
      </c>
      <c r="T28" s="275">
        <f t="shared" si="3"/>
        <v>-2.261889</v>
      </c>
      <c r="U28" s="275">
        <f t="shared" si="3"/>
        <v>-2.3554790000000003</v>
      </c>
      <c r="V28" s="80"/>
    </row>
    <row r="29" spans="1:22" ht="15.6" customHeight="1">
      <c r="A29" s="346" t="s">
        <v>74</v>
      </c>
      <c r="B29" s="274" t="s">
        <v>89</v>
      </c>
      <c r="C29" s="49">
        <v>2.04</v>
      </c>
      <c r="D29" s="49">
        <v>2.04</v>
      </c>
      <c r="E29" s="49">
        <v>2.04</v>
      </c>
      <c r="F29" s="49">
        <v>2.04</v>
      </c>
      <c r="G29" s="49">
        <v>2.04</v>
      </c>
      <c r="H29" s="49">
        <v>2.04</v>
      </c>
      <c r="I29" s="49">
        <v>2.04</v>
      </c>
      <c r="J29" s="49">
        <v>2.04</v>
      </c>
      <c r="K29" s="49">
        <v>2.04</v>
      </c>
      <c r="L29" s="49">
        <v>2.04</v>
      </c>
      <c r="M29" s="49">
        <v>2.04</v>
      </c>
      <c r="N29" s="49">
        <v>2.04</v>
      </c>
      <c r="O29" s="49">
        <v>2.04</v>
      </c>
      <c r="P29" s="49">
        <v>304.76</v>
      </c>
      <c r="Q29" s="49">
        <v>304.76</v>
      </c>
      <c r="R29" s="49">
        <v>304.76</v>
      </c>
      <c r="S29" s="49">
        <v>370.76</v>
      </c>
      <c r="T29" s="49">
        <v>370.76</v>
      </c>
      <c r="U29" s="49">
        <v>370.76</v>
      </c>
      <c r="V29" s="80"/>
    </row>
    <row r="30" spans="1:22" ht="15.6" customHeight="1">
      <c r="A30" s="347"/>
      <c r="B30" s="169" t="s">
        <v>87</v>
      </c>
      <c r="C30" s="49">
        <v>5.5380000000000003</v>
      </c>
      <c r="D30" s="49">
        <v>5.5380000000000003</v>
      </c>
      <c r="E30" s="49">
        <v>5.5380000000000003</v>
      </c>
      <c r="F30" s="49">
        <v>5.5380000000000003</v>
      </c>
      <c r="G30" s="49">
        <v>5.5380000000000003</v>
      </c>
      <c r="H30" s="49">
        <v>5.5380000000000003</v>
      </c>
      <c r="I30" s="49">
        <v>5.5380000000000003</v>
      </c>
      <c r="J30" s="49">
        <v>5.5380000000000003</v>
      </c>
      <c r="K30" s="49">
        <v>5.5380000000000003</v>
      </c>
      <c r="L30" s="49">
        <v>5.5380000000000003</v>
      </c>
      <c r="M30" s="49">
        <v>5.5380000000000003</v>
      </c>
      <c r="N30" s="49">
        <v>5.5380000000000003</v>
      </c>
      <c r="O30" s="49">
        <v>5.5380000000000003</v>
      </c>
      <c r="P30" s="49">
        <v>5.5380000000000003</v>
      </c>
      <c r="Q30" s="49">
        <v>5.5380000000000003</v>
      </c>
      <c r="R30" s="49">
        <v>5.5380000000000003</v>
      </c>
      <c r="S30" s="49">
        <v>5.5380000000000003</v>
      </c>
      <c r="T30" s="49">
        <v>5.5380000000000003</v>
      </c>
      <c r="U30" s="49">
        <v>5.5380000000000003</v>
      </c>
      <c r="V30" s="82" t="s">
        <v>86</v>
      </c>
    </row>
    <row r="31" spans="1:22" ht="15.6" customHeight="1">
      <c r="A31" s="347"/>
      <c r="B31" s="169" t="s">
        <v>88</v>
      </c>
      <c r="C31" s="194">
        <v>5.4930000000000003</v>
      </c>
      <c r="D31" s="194">
        <v>5.4930000000000003</v>
      </c>
      <c r="E31" s="194">
        <v>5.4930000000000003</v>
      </c>
      <c r="F31" s="194">
        <v>5.4930000000000003</v>
      </c>
      <c r="G31" s="194">
        <v>5.4930000000000003</v>
      </c>
      <c r="H31" s="194">
        <v>5.4930000000000003</v>
      </c>
      <c r="I31" s="194">
        <v>5.4930000000000003</v>
      </c>
      <c r="J31" s="194">
        <v>5.4930000000000003</v>
      </c>
      <c r="K31" s="194">
        <v>5.4930000000000003</v>
      </c>
      <c r="L31" s="194">
        <v>5.4930000000000003</v>
      </c>
      <c r="M31" s="194">
        <v>5.4930000000000003</v>
      </c>
      <c r="N31" s="194">
        <v>5.4930000000000003</v>
      </c>
      <c r="O31" s="194">
        <v>5.4930000000000003</v>
      </c>
      <c r="P31" s="194">
        <v>5.4930000000000003</v>
      </c>
      <c r="Q31" s="194">
        <v>5.4930000000000003</v>
      </c>
      <c r="R31" s="194">
        <v>5.4930000000000003</v>
      </c>
      <c r="S31" s="194">
        <v>5.4930000000000003</v>
      </c>
      <c r="T31" s="194">
        <v>5.4930000000000003</v>
      </c>
      <c r="U31" s="194">
        <v>5.4930000000000003</v>
      </c>
      <c r="V31" s="195" t="s">
        <v>190</v>
      </c>
    </row>
    <row r="32" spans="1:22" ht="15.6" customHeight="1">
      <c r="A32" s="348"/>
      <c r="B32" s="273" t="s">
        <v>40</v>
      </c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275">
        <f t="shared" ref="P32:U32" si="4">+(P31-P30)*P29/1000</f>
        <v>-1.3714199999999978E-2</v>
      </c>
      <c r="Q32" s="275">
        <f t="shared" si="4"/>
        <v>-1.3714199999999978E-2</v>
      </c>
      <c r="R32" s="275">
        <f t="shared" si="4"/>
        <v>-1.3714199999999978E-2</v>
      </c>
      <c r="S32" s="275">
        <f t="shared" si="4"/>
        <v>-1.6684199999999972E-2</v>
      </c>
      <c r="T32" s="275">
        <f t="shared" si="4"/>
        <v>-1.6684199999999972E-2</v>
      </c>
      <c r="U32" s="275">
        <f t="shared" si="4"/>
        <v>-1.6684199999999972E-2</v>
      </c>
      <c r="V32" s="80"/>
    </row>
    <row r="33" spans="1:22" ht="15.6" customHeight="1">
      <c r="A33" s="350" t="s">
        <v>144</v>
      </c>
      <c r="B33" s="274" t="s">
        <v>89</v>
      </c>
      <c r="C33" s="49">
        <v>18.79</v>
      </c>
      <c r="D33" s="49"/>
      <c r="E33" s="49">
        <v>18.79</v>
      </c>
      <c r="F33" s="49"/>
      <c r="G33" s="49">
        <v>18.79</v>
      </c>
      <c r="H33" s="49"/>
      <c r="I33" s="49">
        <v>18.79</v>
      </c>
      <c r="J33" s="49"/>
      <c r="K33" s="49"/>
      <c r="L33" s="49"/>
      <c r="M33" s="49">
        <v>18.79</v>
      </c>
      <c r="N33" s="49"/>
      <c r="O33" s="49"/>
      <c r="P33" s="49">
        <v>18.79</v>
      </c>
      <c r="Q33" s="49">
        <v>18.79</v>
      </c>
      <c r="R33" s="49">
        <v>18.79</v>
      </c>
      <c r="S33" s="49">
        <v>26.79</v>
      </c>
      <c r="T33" s="49">
        <v>26.79</v>
      </c>
      <c r="U33" s="49">
        <v>26.79</v>
      </c>
      <c r="V33" s="80"/>
    </row>
    <row r="34" spans="1:22" ht="15.6" customHeight="1">
      <c r="A34" s="351"/>
      <c r="B34" s="169" t="s">
        <v>87</v>
      </c>
      <c r="C34" s="49">
        <v>69.19</v>
      </c>
      <c r="D34" s="49">
        <v>69.19</v>
      </c>
      <c r="E34" s="49">
        <v>69.19</v>
      </c>
      <c r="F34" s="49">
        <v>69.19</v>
      </c>
      <c r="G34" s="49">
        <v>69.19</v>
      </c>
      <c r="H34" s="49">
        <v>69.19</v>
      </c>
      <c r="I34" s="49">
        <v>69.19</v>
      </c>
      <c r="J34" s="49">
        <v>69.19</v>
      </c>
      <c r="K34" s="49">
        <v>69.19</v>
      </c>
      <c r="L34" s="49">
        <v>69.19</v>
      </c>
      <c r="M34" s="49">
        <v>69.19</v>
      </c>
      <c r="N34" s="49">
        <v>69.19</v>
      </c>
      <c r="O34" s="49">
        <v>69.19</v>
      </c>
      <c r="P34" s="49">
        <v>69.19</v>
      </c>
      <c r="Q34" s="49">
        <v>69.19</v>
      </c>
      <c r="R34" s="49">
        <v>69.19</v>
      </c>
      <c r="S34" s="49">
        <v>69.19</v>
      </c>
      <c r="T34" s="49">
        <v>69.19</v>
      </c>
      <c r="U34" s="49">
        <v>69.19</v>
      </c>
      <c r="V34" s="80" t="s">
        <v>91</v>
      </c>
    </row>
    <row r="35" spans="1:22" ht="15.6" customHeight="1">
      <c r="A35" s="351"/>
      <c r="B35" s="169" t="s">
        <v>88</v>
      </c>
      <c r="C35" s="194">
        <v>48.58</v>
      </c>
      <c r="D35" s="194">
        <v>48.58</v>
      </c>
      <c r="E35" s="194">
        <v>48.58</v>
      </c>
      <c r="F35" s="194">
        <v>48.58</v>
      </c>
      <c r="G35" s="194">
        <v>48.58</v>
      </c>
      <c r="H35" s="194">
        <v>48.58</v>
      </c>
      <c r="I35" s="194">
        <v>48.58</v>
      </c>
      <c r="J35" s="194">
        <v>48.58</v>
      </c>
      <c r="K35" s="194">
        <v>48.58</v>
      </c>
      <c r="L35" s="194">
        <v>48.58</v>
      </c>
      <c r="M35" s="194">
        <v>48.58</v>
      </c>
      <c r="N35" s="194">
        <v>48.58</v>
      </c>
      <c r="O35" s="194">
        <v>48.58</v>
      </c>
      <c r="P35" s="194">
        <v>48.58</v>
      </c>
      <c r="Q35" s="194">
        <v>48.58</v>
      </c>
      <c r="R35" s="194">
        <v>48.58</v>
      </c>
      <c r="S35" s="194">
        <v>48.58</v>
      </c>
      <c r="T35" s="194">
        <v>48.58</v>
      </c>
      <c r="U35" s="194">
        <v>48.58</v>
      </c>
      <c r="V35" s="195" t="s">
        <v>189</v>
      </c>
    </row>
    <row r="36" spans="1:22" ht="15.6" customHeight="1">
      <c r="A36" s="351"/>
      <c r="B36" s="273" t="s">
        <v>40</v>
      </c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275">
        <f t="shared" ref="P36:U36" si="5">+(P35-P34)*P33/1000</f>
        <v>-0.38726189999999999</v>
      </c>
      <c r="Q36" s="275">
        <f t="shared" si="5"/>
        <v>-0.38726189999999999</v>
      </c>
      <c r="R36" s="275">
        <f t="shared" si="5"/>
        <v>-0.38726189999999999</v>
      </c>
      <c r="S36" s="275">
        <f t="shared" si="5"/>
        <v>-0.55214189999999996</v>
      </c>
      <c r="T36" s="275">
        <f t="shared" si="5"/>
        <v>-0.55214189999999996</v>
      </c>
      <c r="U36" s="275">
        <f t="shared" si="5"/>
        <v>-0.55214189999999996</v>
      </c>
      <c r="V36" s="80"/>
    </row>
    <row r="37" spans="1:22" ht="15.6" customHeight="1">
      <c r="A37" s="352"/>
      <c r="B37" s="273" t="s">
        <v>191</v>
      </c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275">
        <f>P36*0.75</f>
        <v>-0.29044642500000001</v>
      </c>
      <c r="Q37" s="275">
        <f t="shared" ref="Q37:U37" si="6">Q36*0.75</f>
        <v>-0.29044642500000001</v>
      </c>
      <c r="R37" s="275">
        <f t="shared" si="6"/>
        <v>-0.29044642500000001</v>
      </c>
      <c r="S37" s="275">
        <f t="shared" si="6"/>
        <v>-0.41410642499999994</v>
      </c>
      <c r="T37" s="275">
        <f t="shared" si="6"/>
        <v>-0.41410642499999994</v>
      </c>
      <c r="U37" s="275">
        <f t="shared" si="6"/>
        <v>-0.41410642499999994</v>
      </c>
      <c r="V37" s="80"/>
    </row>
    <row r="38" spans="1:22" ht="15.6" customHeight="1">
      <c r="A38" s="346" t="s">
        <v>145</v>
      </c>
      <c r="B38" s="274" t="s">
        <v>89</v>
      </c>
      <c r="C38" s="49">
        <v>5.73</v>
      </c>
      <c r="D38" s="49"/>
      <c r="E38" s="49">
        <v>5.73</v>
      </c>
      <c r="F38" s="49"/>
      <c r="G38" s="49">
        <v>5.73</v>
      </c>
      <c r="H38" s="49"/>
      <c r="I38" s="49">
        <v>5.73</v>
      </c>
      <c r="J38" s="49"/>
      <c r="K38" s="49"/>
      <c r="L38" s="49"/>
      <c r="M38" s="49">
        <v>5.73</v>
      </c>
      <c r="N38" s="49"/>
      <c r="O38" s="49"/>
      <c r="P38" s="49">
        <v>5.73</v>
      </c>
      <c r="Q38" s="49">
        <v>5.73</v>
      </c>
      <c r="R38" s="49">
        <v>5.73</v>
      </c>
      <c r="S38" s="49">
        <v>8.17</v>
      </c>
      <c r="T38" s="49">
        <v>8.17</v>
      </c>
      <c r="U38" s="49">
        <v>8.17</v>
      </c>
      <c r="V38" s="80"/>
    </row>
    <row r="39" spans="1:22" ht="15.6" customHeight="1">
      <c r="A39" s="347"/>
      <c r="B39" s="169" t="s">
        <v>87</v>
      </c>
      <c r="C39" s="49">
        <v>70</v>
      </c>
      <c r="D39" s="49">
        <v>70</v>
      </c>
      <c r="E39" s="49">
        <v>70</v>
      </c>
      <c r="F39" s="49">
        <v>70</v>
      </c>
      <c r="G39" s="49">
        <v>70</v>
      </c>
      <c r="H39" s="49">
        <v>70</v>
      </c>
      <c r="I39" s="49">
        <v>70</v>
      </c>
      <c r="J39" s="49">
        <v>70</v>
      </c>
      <c r="K39" s="49">
        <v>70</v>
      </c>
      <c r="L39" s="49">
        <v>70</v>
      </c>
      <c r="M39" s="49">
        <v>70</v>
      </c>
      <c r="N39" s="49">
        <v>70</v>
      </c>
      <c r="O39" s="49">
        <v>70</v>
      </c>
      <c r="P39" s="49">
        <v>70</v>
      </c>
      <c r="Q39" s="49">
        <v>70</v>
      </c>
      <c r="R39" s="49">
        <v>70</v>
      </c>
      <c r="S39" s="49">
        <v>70</v>
      </c>
      <c r="T39" s="49">
        <v>70</v>
      </c>
      <c r="U39" s="49">
        <v>70</v>
      </c>
      <c r="V39" s="80" t="s">
        <v>91</v>
      </c>
    </row>
    <row r="40" spans="1:22" ht="15.6" customHeight="1">
      <c r="A40" s="347"/>
      <c r="B40" s="169" t="s">
        <v>88</v>
      </c>
      <c r="C40" s="194">
        <v>48.07</v>
      </c>
      <c r="D40" s="194">
        <v>48.07</v>
      </c>
      <c r="E40" s="194">
        <v>48.07</v>
      </c>
      <c r="F40" s="194">
        <v>48.07</v>
      </c>
      <c r="G40" s="194">
        <v>48.07</v>
      </c>
      <c r="H40" s="194">
        <v>48.07</v>
      </c>
      <c r="I40" s="194">
        <v>48.07</v>
      </c>
      <c r="J40" s="194">
        <v>48.07</v>
      </c>
      <c r="K40" s="194">
        <v>48.07</v>
      </c>
      <c r="L40" s="194">
        <v>48.07</v>
      </c>
      <c r="M40" s="194">
        <v>48.07</v>
      </c>
      <c r="N40" s="194">
        <v>48.07</v>
      </c>
      <c r="O40" s="194">
        <v>48.07</v>
      </c>
      <c r="P40" s="194">
        <v>48.07</v>
      </c>
      <c r="Q40" s="194">
        <v>48.07</v>
      </c>
      <c r="R40" s="194">
        <v>48.07</v>
      </c>
      <c r="S40" s="194">
        <v>48.07</v>
      </c>
      <c r="T40" s="194">
        <v>48.07</v>
      </c>
      <c r="U40" s="194">
        <v>48.07</v>
      </c>
      <c r="V40" s="195" t="s">
        <v>189</v>
      </c>
    </row>
    <row r="41" spans="1:22" ht="15.6" customHeight="1">
      <c r="A41" s="347"/>
      <c r="B41" s="273" t="s">
        <v>40</v>
      </c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275">
        <f t="shared" ref="P41:U41" si="7">+(P40-P39)*P38/1000</f>
        <v>-0.12565889999999999</v>
      </c>
      <c r="Q41" s="275">
        <f t="shared" si="7"/>
        <v>-0.12565889999999999</v>
      </c>
      <c r="R41" s="275">
        <f t="shared" si="7"/>
        <v>-0.12565889999999999</v>
      </c>
      <c r="S41" s="275">
        <f t="shared" si="7"/>
        <v>-0.1791681</v>
      </c>
      <c r="T41" s="275">
        <f t="shared" si="7"/>
        <v>-0.1791681</v>
      </c>
      <c r="U41" s="275">
        <f t="shared" si="7"/>
        <v>-0.1791681</v>
      </c>
      <c r="V41" s="80"/>
    </row>
    <row r="42" spans="1:22" ht="15.6" customHeight="1">
      <c r="A42" s="348"/>
      <c r="B42" s="273" t="s">
        <v>191</v>
      </c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275">
        <f>P41*0.75</f>
        <v>-9.4244174999999986E-2</v>
      </c>
      <c r="Q42" s="275">
        <f t="shared" ref="Q42:U42" si="8">Q41*0.75</f>
        <v>-9.4244174999999986E-2</v>
      </c>
      <c r="R42" s="275">
        <f t="shared" si="8"/>
        <v>-9.4244174999999986E-2</v>
      </c>
      <c r="S42" s="275">
        <f t="shared" si="8"/>
        <v>-0.13437607499999998</v>
      </c>
      <c r="T42" s="275">
        <f t="shared" si="8"/>
        <v>-0.13437607499999998</v>
      </c>
      <c r="U42" s="275">
        <f t="shared" si="8"/>
        <v>-0.13437607499999998</v>
      </c>
      <c r="V42" s="80"/>
    </row>
    <row r="43" spans="1:22" ht="15.6" customHeight="1">
      <c r="A43" s="346" t="s">
        <v>79</v>
      </c>
      <c r="B43" s="274" t="s">
        <v>89</v>
      </c>
      <c r="C43" s="49">
        <v>0.27</v>
      </c>
      <c r="D43" s="49"/>
      <c r="E43" s="49">
        <v>0.27</v>
      </c>
      <c r="F43" s="49"/>
      <c r="G43" s="49">
        <v>0.27</v>
      </c>
      <c r="H43" s="49"/>
      <c r="I43" s="49">
        <v>0.27</v>
      </c>
      <c r="J43" s="49"/>
      <c r="K43" s="49"/>
      <c r="L43" s="49"/>
      <c r="M43" s="49">
        <v>0.27</v>
      </c>
      <c r="N43" s="49"/>
      <c r="O43" s="49"/>
      <c r="P43" s="49">
        <v>0.27</v>
      </c>
      <c r="Q43" s="49">
        <v>0.27</v>
      </c>
      <c r="R43" s="49">
        <v>0.27</v>
      </c>
      <c r="S43" s="49">
        <v>0.38</v>
      </c>
      <c r="T43" s="49">
        <v>0.38</v>
      </c>
      <c r="U43" s="49">
        <v>0.38</v>
      </c>
      <c r="V43" s="80"/>
    </row>
    <row r="44" spans="1:22" ht="15.6" customHeight="1">
      <c r="A44" s="347"/>
      <c r="B44" s="169" t="s">
        <v>87</v>
      </c>
      <c r="C44" s="49">
        <v>691.6</v>
      </c>
      <c r="D44" s="49">
        <v>691.6</v>
      </c>
      <c r="E44" s="49">
        <v>691.6</v>
      </c>
      <c r="F44" s="49">
        <v>691.6</v>
      </c>
      <c r="G44" s="49">
        <v>691.6</v>
      </c>
      <c r="H44" s="49">
        <v>691.6</v>
      </c>
      <c r="I44" s="49">
        <v>691.6</v>
      </c>
      <c r="J44" s="49">
        <v>691.6</v>
      </c>
      <c r="K44" s="49">
        <v>691.6</v>
      </c>
      <c r="L44" s="49">
        <v>691.6</v>
      </c>
      <c r="M44" s="49">
        <v>691.6</v>
      </c>
      <c r="N44" s="49">
        <v>691.6</v>
      </c>
      <c r="O44" s="49">
        <v>691.6</v>
      </c>
      <c r="P44" s="49">
        <v>691.6</v>
      </c>
      <c r="Q44" s="49">
        <v>691.6</v>
      </c>
      <c r="R44" s="49">
        <v>691.6</v>
      </c>
      <c r="S44" s="49">
        <v>691.6</v>
      </c>
      <c r="T44" s="49">
        <v>691.6</v>
      </c>
      <c r="U44" s="49">
        <v>691.6</v>
      </c>
      <c r="V44" s="80" t="s">
        <v>91</v>
      </c>
    </row>
    <row r="45" spans="1:22" ht="15.6" customHeight="1">
      <c r="A45" s="347"/>
      <c r="B45" s="169" t="s">
        <v>88</v>
      </c>
      <c r="C45" s="194">
        <v>560.69000000000005</v>
      </c>
      <c r="D45" s="194">
        <v>560.69000000000005</v>
      </c>
      <c r="E45" s="194">
        <v>560.69000000000005</v>
      </c>
      <c r="F45" s="194">
        <v>560.69000000000005</v>
      </c>
      <c r="G45" s="194">
        <v>560.69000000000005</v>
      </c>
      <c r="H45" s="194">
        <v>560.69000000000005</v>
      </c>
      <c r="I45" s="194">
        <v>560.69000000000005</v>
      </c>
      <c r="J45" s="194">
        <v>560.69000000000005</v>
      </c>
      <c r="K45" s="194">
        <v>560.69000000000005</v>
      </c>
      <c r="L45" s="194">
        <v>560.69000000000005</v>
      </c>
      <c r="M45" s="194">
        <v>560.69000000000005</v>
      </c>
      <c r="N45" s="194">
        <v>560.69000000000005</v>
      </c>
      <c r="O45" s="194">
        <v>560.69000000000005</v>
      </c>
      <c r="P45" s="194">
        <v>560.69000000000005</v>
      </c>
      <c r="Q45" s="194">
        <v>560.69000000000005</v>
      </c>
      <c r="R45" s="194">
        <v>560.69000000000005</v>
      </c>
      <c r="S45" s="194">
        <v>560.69000000000005</v>
      </c>
      <c r="T45" s="194">
        <v>560.69000000000005</v>
      </c>
      <c r="U45" s="194">
        <v>560.69000000000005</v>
      </c>
      <c r="V45" s="195" t="s">
        <v>189</v>
      </c>
    </row>
    <row r="46" spans="1:22" ht="15.6" customHeight="1">
      <c r="A46" s="347"/>
      <c r="B46" s="273" t="s">
        <v>40</v>
      </c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275">
        <f t="shared" ref="P46:U46" si="9">+(P45-P44)*P43/1000</f>
        <v>-3.5345699999999994E-2</v>
      </c>
      <c r="Q46" s="275">
        <f t="shared" si="9"/>
        <v>-3.5345699999999994E-2</v>
      </c>
      <c r="R46" s="275">
        <f t="shared" si="9"/>
        <v>-3.5345699999999994E-2</v>
      </c>
      <c r="S46" s="275">
        <f t="shared" si="9"/>
        <v>-4.9745799999999986E-2</v>
      </c>
      <c r="T46" s="275">
        <f t="shared" si="9"/>
        <v>-4.9745799999999986E-2</v>
      </c>
      <c r="U46" s="275">
        <f t="shared" si="9"/>
        <v>-4.9745799999999986E-2</v>
      </c>
      <c r="V46" s="80"/>
    </row>
    <row r="47" spans="1:22" ht="15.6" customHeight="1">
      <c r="A47" s="348"/>
      <c r="B47" s="273" t="s">
        <v>191</v>
      </c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275">
        <f>P46*0.75</f>
        <v>-2.6509274999999995E-2</v>
      </c>
      <c r="Q47" s="275">
        <f t="shared" ref="Q47:U47" si="10">Q46*0.75</f>
        <v>-2.6509274999999995E-2</v>
      </c>
      <c r="R47" s="275">
        <f t="shared" si="10"/>
        <v>-2.6509274999999995E-2</v>
      </c>
      <c r="S47" s="275">
        <f t="shared" si="10"/>
        <v>-3.7309349999999991E-2</v>
      </c>
      <c r="T47" s="275">
        <f t="shared" si="10"/>
        <v>-3.7309349999999991E-2</v>
      </c>
      <c r="U47" s="275">
        <f t="shared" si="10"/>
        <v>-3.7309349999999991E-2</v>
      </c>
      <c r="V47" s="80"/>
    </row>
    <row r="48" spans="1:22" ht="32.4" customHeight="1">
      <c r="A48" s="349" t="s">
        <v>192</v>
      </c>
      <c r="B48" s="349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275">
        <f>+P47+P42+P37+P32+P28+P24+P20+P16</f>
        <v>-3.3632363349999994</v>
      </c>
      <c r="Q48" s="275">
        <f t="shared" ref="Q48:U48" si="11">+Q47+Q42+Q37+Q32+Q28+Q24+Q20+Q16</f>
        <v>-3.3632363349999994</v>
      </c>
      <c r="R48" s="275">
        <f t="shared" si="11"/>
        <v>-3.4571293349999999</v>
      </c>
      <c r="S48" s="275">
        <f t="shared" si="11"/>
        <v>-3.59607031</v>
      </c>
      <c r="T48" s="275">
        <f t="shared" si="11"/>
        <v>-3.59607031</v>
      </c>
      <c r="U48" s="275">
        <f t="shared" si="11"/>
        <v>-3.6899633100000004</v>
      </c>
      <c r="V48" s="80"/>
    </row>
    <row r="49" spans="1:24" ht="32.4" customHeight="1">
      <c r="A49" s="349" t="s">
        <v>193</v>
      </c>
      <c r="B49" s="349"/>
      <c r="C49" s="255"/>
      <c r="D49" s="255"/>
      <c r="E49" s="256"/>
      <c r="F49" s="256"/>
      <c r="G49" s="257"/>
      <c r="H49" s="257"/>
      <c r="I49" s="255"/>
      <c r="J49" s="255"/>
      <c r="K49" s="256"/>
      <c r="L49" s="255"/>
      <c r="M49" s="255"/>
      <c r="N49" s="255"/>
      <c r="O49" s="255"/>
      <c r="P49" s="285">
        <f>P48*F64</f>
        <v>-4.4253109671052622</v>
      </c>
      <c r="Q49" s="286">
        <f>Q48*F65</f>
        <v>-30.02889584821428</v>
      </c>
      <c r="R49" s="285">
        <f>R48*F64</f>
        <v>-4.5488543881578938</v>
      </c>
      <c r="S49" s="285">
        <f>S48*F64</f>
        <v>-4.7316714605263153</v>
      </c>
      <c r="T49" s="286">
        <f>T48*F65</f>
        <v>-32.107770625000001</v>
      </c>
      <c r="U49" s="285">
        <f>U48*F64</f>
        <v>-4.8552148815789478</v>
      </c>
      <c r="V49" s="80"/>
    </row>
    <row r="50" spans="1:24" s="87" customFormat="1" ht="15" customHeight="1">
      <c r="A50" s="88" t="s">
        <v>146</v>
      </c>
      <c r="B50" s="83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5"/>
      <c r="Q50" s="85"/>
      <c r="R50" s="85"/>
      <c r="S50" s="85"/>
      <c r="T50" s="85"/>
      <c r="U50" s="85"/>
      <c r="V50" s="86"/>
    </row>
    <row r="51" spans="1:24" s="87" customFormat="1" ht="11.4" customHeight="1" thickBot="1">
      <c r="A51" s="83"/>
      <c r="B51" s="83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5"/>
      <c r="Q51" s="85"/>
      <c r="R51" s="85"/>
      <c r="S51" s="85"/>
      <c r="T51" s="85"/>
      <c r="U51" s="85"/>
      <c r="V51" s="86"/>
    </row>
    <row r="52" spans="1:24" ht="14.4" customHeight="1" thickTop="1">
      <c r="X52" s="24" t="s">
        <v>43</v>
      </c>
    </row>
    <row r="53" spans="1:24" ht="13.2" customHeight="1">
      <c r="A53" s="343" t="s">
        <v>61</v>
      </c>
      <c r="B53" s="343"/>
      <c r="C53" s="343"/>
      <c r="D53" s="343"/>
      <c r="E53" s="343"/>
      <c r="F53" s="343"/>
      <c r="G53" s="272"/>
      <c r="H53" s="272"/>
      <c r="I53" s="272"/>
      <c r="J53" s="272"/>
      <c r="K53" s="272"/>
      <c r="Q53" s="272"/>
      <c r="X53" s="25" t="s">
        <v>55</v>
      </c>
    </row>
    <row r="54" spans="1:24" ht="13.8" thickBot="1">
      <c r="X54" s="26" t="s">
        <v>44</v>
      </c>
    </row>
    <row r="55" spans="1:24" ht="13.8" thickTop="1"/>
    <row r="56" spans="1:24" ht="13.2" hidden="1" customHeight="1">
      <c r="C56" s="13" t="s">
        <v>40</v>
      </c>
      <c r="D56" s="13"/>
      <c r="E56" s="13" t="s">
        <v>62</v>
      </c>
      <c r="F56" s="13"/>
      <c r="G56" s="13" t="s">
        <v>41</v>
      </c>
      <c r="H56" s="13" t="s">
        <v>42</v>
      </c>
    </row>
    <row r="57" spans="1:24" ht="13.2" hidden="1" customHeight="1">
      <c r="C57" s="14">
        <v>1</v>
      </c>
      <c r="D57" s="14"/>
      <c r="E57" s="12">
        <v>125</v>
      </c>
      <c r="F57" s="12"/>
      <c r="G57" s="12">
        <v>1.32</v>
      </c>
      <c r="H57" s="12">
        <v>8.9499999999999993</v>
      </c>
    </row>
    <row r="58" spans="1:24" ht="13.2" hidden="1" customHeight="1">
      <c r="C58" s="12"/>
      <c r="D58" s="12"/>
      <c r="E58" s="12">
        <v>95</v>
      </c>
      <c r="F58" s="12"/>
      <c r="G58" s="14">
        <v>1</v>
      </c>
      <c r="H58" s="12"/>
    </row>
    <row r="59" spans="1:24" ht="13.2" hidden="1" customHeight="1">
      <c r="C59" s="12"/>
      <c r="D59" s="12"/>
      <c r="E59" s="12">
        <v>14</v>
      </c>
      <c r="F59" s="12"/>
      <c r="G59" s="12"/>
      <c r="H59" s="14">
        <v>1</v>
      </c>
    </row>
    <row r="60" spans="1:24" ht="13.2" hidden="1" customHeight="1">
      <c r="C60" s="12">
        <v>8.0000000000000002E-3</v>
      </c>
      <c r="D60" s="12"/>
      <c r="E60" s="14">
        <v>1</v>
      </c>
      <c r="F60" s="14"/>
      <c r="G60" s="12">
        <f>+G58/95</f>
        <v>1.0526315789473684E-2</v>
      </c>
      <c r="H60" s="12">
        <f>+H59/E59</f>
        <v>7.1428571428571425E-2</v>
      </c>
    </row>
    <row r="61" spans="1:24" ht="13.8" thickBot="1"/>
    <row r="62" spans="1:24">
      <c r="B62" s="67"/>
      <c r="C62" s="68" t="s">
        <v>82</v>
      </c>
      <c r="D62" s="68" t="s">
        <v>83</v>
      </c>
      <c r="E62" s="68" t="s">
        <v>85</v>
      </c>
      <c r="F62" s="69" t="s">
        <v>84</v>
      </c>
    </row>
    <row r="63" spans="1:24">
      <c r="B63" s="268" t="s">
        <v>62</v>
      </c>
      <c r="C63" s="73"/>
      <c r="D63" s="71">
        <v>95</v>
      </c>
      <c r="E63" s="71">
        <v>14</v>
      </c>
      <c r="F63" s="74">
        <v>125</v>
      </c>
    </row>
    <row r="64" spans="1:24">
      <c r="B64" s="268" t="s">
        <v>41</v>
      </c>
      <c r="C64" s="76">
        <f>1/D63</f>
        <v>1.0526315789473684E-2</v>
      </c>
      <c r="D64" s="73"/>
      <c r="E64" s="71">
        <f>+E63*C64</f>
        <v>0.14736842105263157</v>
      </c>
      <c r="F64" s="74">
        <f>+F63*C64</f>
        <v>1.3157894736842104</v>
      </c>
    </row>
    <row r="65" spans="2:6">
      <c r="B65" s="268" t="s">
        <v>42</v>
      </c>
      <c r="C65" s="76">
        <f>1/E63</f>
        <v>7.1428571428571425E-2</v>
      </c>
      <c r="D65" s="71">
        <f>+D63*C65</f>
        <v>6.7857142857142856</v>
      </c>
      <c r="E65" s="73"/>
      <c r="F65" s="78">
        <f>+F63*C65</f>
        <v>8.9285714285714288</v>
      </c>
    </row>
    <row r="66" spans="2:6" ht="13.8" thickBot="1">
      <c r="B66" s="70" t="s">
        <v>40</v>
      </c>
      <c r="C66" s="77">
        <f>1/F63</f>
        <v>8.0000000000000002E-3</v>
      </c>
      <c r="D66" s="72">
        <f>+D63*C66</f>
        <v>0.76</v>
      </c>
      <c r="E66" s="77">
        <f>+E63*C66</f>
        <v>0.112</v>
      </c>
      <c r="F66" s="75"/>
    </row>
    <row r="68" spans="2:6">
      <c r="D68" s="79"/>
    </row>
  </sheetData>
  <dataConsolidate/>
  <mergeCells count="30">
    <mergeCell ref="P4:U4"/>
    <mergeCell ref="V4:V11"/>
    <mergeCell ref="C5:H5"/>
    <mergeCell ref="I5:K5"/>
    <mergeCell ref="M5:O5"/>
    <mergeCell ref="P5:Q5"/>
    <mergeCell ref="S5:T5"/>
    <mergeCell ref="C6:H6"/>
    <mergeCell ref="P6:Q6"/>
    <mergeCell ref="S6:T6"/>
    <mergeCell ref="A9:B9"/>
    <mergeCell ref="A10:B10"/>
    <mergeCell ref="A11:B11"/>
    <mergeCell ref="I6:K6"/>
    <mergeCell ref="M6:O6"/>
    <mergeCell ref="A7:B7"/>
    <mergeCell ref="A8:B8"/>
    <mergeCell ref="A4:B6"/>
    <mergeCell ref="C4:O4"/>
    <mergeCell ref="A53:F53"/>
    <mergeCell ref="A13:A16"/>
    <mergeCell ref="A17:A20"/>
    <mergeCell ref="A21:A24"/>
    <mergeCell ref="A25:A28"/>
    <mergeCell ref="A49:B49"/>
    <mergeCell ref="A29:A32"/>
    <mergeCell ref="A33:A37"/>
    <mergeCell ref="A38:A42"/>
    <mergeCell ref="A43:A47"/>
    <mergeCell ref="A48:B48"/>
  </mergeCells>
  <printOptions horizontalCentered="1"/>
  <pageMargins left="0.19685039370078741" right="0.19685039370078741" top="0.23622047244094491" bottom="0.35433070866141736" header="0.19685039370078741" footer="0.15748031496062992"/>
  <pageSetup paperSize="9" scale="50" fitToHeight="4" orientation="landscape" r:id="rId1"/>
  <headerFooter alignWithMargins="0">
    <oddFooter>&amp;L&amp;"Trebuchet MS,Normal"&amp;6Emetteur : Catherine CUPPI
Sales and Marketing&amp;C&amp;"Trebuchet MS,Normal"&amp;6Page &amp;P/&amp;N
&amp;D     &amp;T&amp;R&amp;"Trebuchet MS,Normal"&amp;6&amp;Z&amp;F\&amp;A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1"/>
  <sheetViews>
    <sheetView showGridLines="0" tabSelected="1" zoomScaleNormal="100" workbookViewId="0">
      <pane ySplit="6" topLeftCell="A7" activePane="bottomLeft" state="frozen"/>
      <selection activeCell="A43" sqref="A43:A47"/>
      <selection pane="bottomLeft" activeCell="L37" sqref="L37"/>
    </sheetView>
  </sheetViews>
  <sheetFormatPr baseColWidth="10" defaultColWidth="11.44140625" defaultRowHeight="14.4"/>
  <cols>
    <col min="1" max="1" width="13.88671875" style="222" customWidth="1"/>
    <col min="2" max="2" width="10.33203125" style="229" customWidth="1"/>
    <col min="3" max="3" width="43.44140625" style="205" customWidth="1"/>
    <col min="4" max="4" width="11.6640625" style="213" customWidth="1"/>
    <col min="5" max="5" width="13" style="240" bestFit="1" customWidth="1"/>
    <col min="6" max="7" width="13" style="240" customWidth="1"/>
    <col min="8" max="8" width="8.33203125" style="229" bestFit="1" customWidth="1"/>
    <col min="9" max="9" width="14" style="205" customWidth="1"/>
    <col min="10" max="10" width="11.109375" style="205" customWidth="1"/>
    <col min="11" max="12" width="11.44140625" style="191"/>
    <col min="13" max="13" width="21" style="191" customWidth="1"/>
    <col min="14" max="16384" width="11.44140625" style="191"/>
  </cols>
  <sheetData>
    <row r="1" spans="1:11" ht="15" customHeight="1">
      <c r="A1" s="220"/>
      <c r="B1" s="227"/>
      <c r="C1" s="203"/>
      <c r="D1" s="211"/>
      <c r="E1" s="190"/>
      <c r="F1" s="190"/>
      <c r="G1" s="190"/>
      <c r="H1" s="227"/>
      <c r="J1" s="190" t="s">
        <v>108</v>
      </c>
    </row>
    <row r="2" spans="1:11">
      <c r="A2" s="221"/>
      <c r="B2" s="228"/>
      <c r="C2" s="204"/>
      <c r="D2" s="212"/>
      <c r="E2" s="192"/>
      <c r="F2" s="192"/>
      <c r="G2" s="192"/>
      <c r="H2" s="228"/>
      <c r="I2" s="204"/>
      <c r="J2" s="192" t="s">
        <v>139</v>
      </c>
    </row>
    <row r="3" spans="1:11">
      <c r="K3" s="189"/>
    </row>
    <row r="4" spans="1:11">
      <c r="A4" s="200"/>
      <c r="B4" s="193"/>
      <c r="C4" s="206"/>
      <c r="D4" s="198"/>
      <c r="E4" s="241"/>
      <c r="F4" s="241"/>
      <c r="G4" s="241"/>
      <c r="H4" s="193"/>
      <c r="I4" s="206"/>
      <c r="J4" s="206"/>
      <c r="K4" s="189"/>
    </row>
    <row r="5" spans="1:11" s="202" customFormat="1">
      <c r="A5" s="372" t="s">
        <v>131</v>
      </c>
      <c r="B5" s="367" t="s">
        <v>132</v>
      </c>
      <c r="C5" s="367" t="s">
        <v>33</v>
      </c>
      <c r="D5" s="374" t="s">
        <v>59</v>
      </c>
      <c r="E5" s="369" t="s">
        <v>181</v>
      </c>
      <c r="F5" s="370"/>
      <c r="G5" s="371"/>
      <c r="H5" s="367" t="s">
        <v>109</v>
      </c>
      <c r="I5" s="367" t="s">
        <v>137</v>
      </c>
      <c r="J5" s="367" t="s">
        <v>133</v>
      </c>
      <c r="K5" s="201"/>
    </row>
    <row r="6" spans="1:11" s="202" customFormat="1">
      <c r="A6" s="373"/>
      <c r="B6" s="368"/>
      <c r="C6" s="368"/>
      <c r="D6" s="375"/>
      <c r="E6" s="261" t="s">
        <v>182</v>
      </c>
      <c r="F6" s="261" t="s">
        <v>183</v>
      </c>
      <c r="G6" s="261" t="s">
        <v>184</v>
      </c>
      <c r="H6" s="368"/>
      <c r="I6" s="368"/>
      <c r="J6" s="368"/>
      <c r="K6" s="201"/>
    </row>
    <row r="7" spans="1:11">
      <c r="A7" s="224" t="s">
        <v>165</v>
      </c>
      <c r="B7" s="231"/>
      <c r="C7" s="260" t="s">
        <v>166</v>
      </c>
      <c r="D7" s="215">
        <v>42325</v>
      </c>
      <c r="E7" s="242">
        <v>350000</v>
      </c>
      <c r="F7" s="264">
        <v>350000</v>
      </c>
      <c r="G7" s="242"/>
      <c r="H7" s="246" t="s">
        <v>185</v>
      </c>
      <c r="I7" s="207" t="s">
        <v>174</v>
      </c>
      <c r="J7" s="207"/>
      <c r="K7" s="189"/>
    </row>
    <row r="8" spans="1:11">
      <c r="A8" s="224" t="s">
        <v>167</v>
      </c>
      <c r="B8" s="231"/>
      <c r="C8" s="260" t="s">
        <v>168</v>
      </c>
      <c r="D8" s="215">
        <v>42445</v>
      </c>
      <c r="E8" s="242">
        <v>150000</v>
      </c>
      <c r="F8" s="264"/>
      <c r="G8" s="242"/>
      <c r="H8" s="246" t="s">
        <v>185</v>
      </c>
      <c r="I8" s="207" t="s">
        <v>174</v>
      </c>
      <c r="J8" s="207"/>
      <c r="K8" s="189"/>
    </row>
    <row r="9" spans="1:11">
      <c r="A9" s="224" t="s">
        <v>169</v>
      </c>
      <c r="B9" s="231"/>
      <c r="C9" s="260" t="s">
        <v>170</v>
      </c>
      <c r="D9" s="215">
        <v>42508</v>
      </c>
      <c r="E9" s="242">
        <v>50000</v>
      </c>
      <c r="F9" s="264"/>
      <c r="G9" s="242"/>
      <c r="H9" s="246" t="s">
        <v>64</v>
      </c>
      <c r="I9" s="207" t="s">
        <v>174</v>
      </c>
      <c r="J9" s="207"/>
      <c r="K9" s="189"/>
    </row>
    <row r="10" spans="1:11" ht="15" customHeight="1">
      <c r="A10" s="225" t="s">
        <v>171</v>
      </c>
      <c r="B10" s="233" t="s">
        <v>186</v>
      </c>
      <c r="C10" s="237" t="s">
        <v>172</v>
      </c>
      <c r="D10" s="217">
        <v>42620</v>
      </c>
      <c r="E10" s="242">
        <v>50000</v>
      </c>
      <c r="F10" s="264"/>
      <c r="G10" s="242"/>
      <c r="H10" s="246" t="s">
        <v>64</v>
      </c>
      <c r="I10" s="207" t="s">
        <v>176</v>
      </c>
      <c r="J10" s="207"/>
    </row>
    <row r="11" spans="1:11" ht="26.4">
      <c r="A11" s="224" t="s">
        <v>151</v>
      </c>
      <c r="B11" s="231" t="s">
        <v>138</v>
      </c>
      <c r="C11" s="260" t="s">
        <v>154</v>
      </c>
      <c r="D11" s="215">
        <v>42691</v>
      </c>
      <c r="E11" s="263">
        <v>80000</v>
      </c>
      <c r="F11" s="262">
        <v>100000</v>
      </c>
      <c r="G11" s="267">
        <v>25000</v>
      </c>
      <c r="H11" s="246"/>
      <c r="I11" s="207" t="s">
        <v>174</v>
      </c>
      <c r="J11" s="207"/>
      <c r="K11" s="189"/>
    </row>
    <row r="12" spans="1:11">
      <c r="A12" s="224" t="s">
        <v>180</v>
      </c>
      <c r="B12" s="231" t="s">
        <v>175</v>
      </c>
      <c r="C12" s="260" t="s">
        <v>173</v>
      </c>
      <c r="D12" s="215"/>
      <c r="E12" s="263">
        <v>60000</v>
      </c>
      <c r="F12" s="262">
        <v>10000</v>
      </c>
      <c r="G12" s="267">
        <v>10000</v>
      </c>
      <c r="H12" s="246"/>
      <c r="I12" s="207" t="s">
        <v>174</v>
      </c>
      <c r="J12" s="207"/>
      <c r="K12" s="189"/>
    </row>
    <row r="13" spans="1:11" ht="39.6">
      <c r="A13" s="224" t="s">
        <v>178</v>
      </c>
      <c r="B13" s="231" t="s">
        <v>187</v>
      </c>
      <c r="C13" s="236" t="s">
        <v>179</v>
      </c>
      <c r="D13" s="216">
        <v>43021</v>
      </c>
      <c r="E13" s="242">
        <v>50000</v>
      </c>
      <c r="F13" s="264"/>
      <c r="G13" s="242"/>
      <c r="H13" s="246"/>
      <c r="I13" s="207" t="s">
        <v>176</v>
      </c>
      <c r="J13" s="207"/>
      <c r="K13" s="189"/>
    </row>
    <row r="14" spans="1:11" ht="15" customHeight="1">
      <c r="A14" s="225" t="s">
        <v>152</v>
      </c>
      <c r="B14" s="233"/>
      <c r="C14" s="237" t="s">
        <v>153</v>
      </c>
      <c r="D14" s="217">
        <v>42788</v>
      </c>
      <c r="E14" s="242"/>
      <c r="F14" s="264"/>
      <c r="G14" s="242"/>
      <c r="H14" s="246"/>
      <c r="I14" s="207" t="s">
        <v>176</v>
      </c>
      <c r="J14" s="207"/>
    </row>
    <row r="15" spans="1:11" ht="15" customHeight="1">
      <c r="A15" s="225" t="s">
        <v>134</v>
      </c>
      <c r="B15" s="233" t="s">
        <v>135</v>
      </c>
      <c r="C15" s="237" t="s">
        <v>136</v>
      </c>
      <c r="D15" s="217">
        <v>42795</v>
      </c>
      <c r="E15" s="242"/>
      <c r="F15" s="264"/>
      <c r="G15" s="242"/>
      <c r="H15" s="246"/>
      <c r="I15" s="207" t="s">
        <v>176</v>
      </c>
      <c r="J15" s="207"/>
    </row>
    <row r="16" spans="1:11" ht="26.4">
      <c r="A16" s="225" t="s">
        <v>155</v>
      </c>
      <c r="B16" s="232" t="s">
        <v>156</v>
      </c>
      <c r="C16" s="236" t="s">
        <v>154</v>
      </c>
      <c r="D16" s="217">
        <v>42807</v>
      </c>
      <c r="E16" s="242"/>
      <c r="F16" s="264"/>
      <c r="G16" s="242"/>
      <c r="H16" s="246"/>
      <c r="I16" s="207" t="s">
        <v>177</v>
      </c>
      <c r="J16" s="207"/>
    </row>
    <row r="17" spans="1:14">
      <c r="A17" s="225" t="s">
        <v>159</v>
      </c>
      <c r="B17" s="233"/>
      <c r="C17" s="259" t="s">
        <v>160</v>
      </c>
      <c r="D17" s="217">
        <v>42814</v>
      </c>
      <c r="E17" s="242"/>
      <c r="F17" s="264"/>
      <c r="G17" s="242"/>
      <c r="H17" s="246"/>
      <c r="I17" s="207" t="s">
        <v>176</v>
      </c>
      <c r="J17" s="207"/>
    </row>
    <row r="18" spans="1:14">
      <c r="A18" s="225" t="s">
        <v>163</v>
      </c>
      <c r="B18" s="233"/>
      <c r="C18" s="237" t="s">
        <v>164</v>
      </c>
      <c r="D18" s="217">
        <v>42824</v>
      </c>
      <c r="E18" s="242"/>
      <c r="F18" s="264"/>
      <c r="G18" s="242"/>
      <c r="H18" s="246"/>
      <c r="I18" s="207" t="s">
        <v>176</v>
      </c>
      <c r="J18" s="249"/>
    </row>
    <row r="19" spans="1:14">
      <c r="A19" s="225" t="s">
        <v>161</v>
      </c>
      <c r="B19" s="233"/>
      <c r="C19" s="237" t="s">
        <v>162</v>
      </c>
      <c r="D19" s="217">
        <v>42824</v>
      </c>
      <c r="E19" s="242"/>
      <c r="F19" s="264"/>
      <c r="G19" s="242"/>
      <c r="H19" s="246"/>
      <c r="I19" s="207" t="s">
        <v>176</v>
      </c>
      <c r="J19" s="207"/>
    </row>
    <row r="20" spans="1:14">
      <c r="A20" s="225" t="s">
        <v>157</v>
      </c>
      <c r="B20" s="233"/>
      <c r="C20" s="237" t="s">
        <v>158</v>
      </c>
      <c r="D20" s="217">
        <v>42830</v>
      </c>
      <c r="E20" s="242"/>
      <c r="F20" s="264"/>
      <c r="G20" s="242"/>
      <c r="H20" s="246"/>
      <c r="I20" s="207" t="s">
        <v>176</v>
      </c>
      <c r="J20" s="207"/>
    </row>
    <row r="21" spans="1:14">
      <c r="A21" s="223"/>
      <c r="B21" s="230"/>
      <c r="C21" s="235"/>
      <c r="D21" s="214"/>
      <c r="E21" s="242"/>
      <c r="F21" s="264"/>
      <c r="G21" s="242"/>
      <c r="H21" s="246"/>
      <c r="I21" s="207"/>
      <c r="J21" s="207"/>
    </row>
    <row r="22" spans="1:14">
      <c r="A22" s="225"/>
      <c r="B22" s="233"/>
      <c r="C22" s="237"/>
      <c r="D22" s="217"/>
      <c r="E22" s="243"/>
      <c r="F22" s="265"/>
      <c r="G22" s="243"/>
      <c r="H22" s="197"/>
      <c r="I22" s="208"/>
      <c r="J22" s="208"/>
    </row>
    <row r="23" spans="1:14" ht="15" thickBot="1">
      <c r="A23" s="226"/>
      <c r="B23" s="234"/>
      <c r="C23" s="238"/>
      <c r="D23" s="218"/>
      <c r="E23" s="244"/>
      <c r="F23" s="244"/>
      <c r="G23" s="244"/>
      <c r="H23" s="247"/>
      <c r="I23" s="209"/>
      <c r="J23" s="209"/>
    </row>
    <row r="24" spans="1:14" ht="15" thickTop="1">
      <c r="A24" s="250" t="s">
        <v>188</v>
      </c>
      <c r="B24" s="199"/>
      <c r="C24" s="239"/>
      <c r="D24" s="219"/>
      <c r="E24" s="245">
        <f>SUMIF(I7:I23,"accepted",E7:E23)</f>
        <v>0</v>
      </c>
      <c r="F24" s="266">
        <f>SUMIF(I7:I23,"accepted",F7:F23)</f>
        <v>0</v>
      </c>
      <c r="G24" s="245"/>
      <c r="H24" s="248"/>
      <c r="I24" s="210"/>
      <c r="J24" s="210"/>
    </row>
    <row r="27" spans="1:14">
      <c r="A27" s="356" t="s">
        <v>48</v>
      </c>
      <c r="B27" s="357"/>
      <c r="C27" s="366" t="s">
        <v>49</v>
      </c>
      <c r="D27" s="366"/>
      <c r="E27" s="366" t="s">
        <v>50</v>
      </c>
      <c r="F27" s="366"/>
      <c r="G27" s="366"/>
      <c r="H27" s="366"/>
      <c r="I27" s="366" t="s">
        <v>51</v>
      </c>
      <c r="J27" s="366"/>
      <c r="K27" s="366" t="s">
        <v>52</v>
      </c>
      <c r="L27" s="366"/>
      <c r="M27" s="366" t="s">
        <v>54</v>
      </c>
      <c r="N27" s="366"/>
    </row>
    <row r="28" spans="1:14">
      <c r="A28" s="362" t="s">
        <v>56</v>
      </c>
      <c r="B28" s="363"/>
      <c r="C28" s="360">
        <v>3000000</v>
      </c>
      <c r="D28" s="360"/>
      <c r="E28" s="360">
        <v>3000000</v>
      </c>
      <c r="F28" s="360"/>
      <c r="G28" s="360"/>
      <c r="H28" s="360"/>
      <c r="I28" s="360">
        <v>50000</v>
      </c>
      <c r="J28" s="360"/>
      <c r="K28" s="360">
        <v>50000</v>
      </c>
      <c r="L28" s="360"/>
      <c r="M28" s="361">
        <f>SUM(C28:L28)</f>
        <v>6100000</v>
      </c>
      <c r="N28" s="361"/>
    </row>
    <row r="29" spans="1:14">
      <c r="A29" s="362" t="s">
        <v>57</v>
      </c>
      <c r="B29" s="363"/>
      <c r="C29" s="360">
        <v>1000000</v>
      </c>
      <c r="D29" s="360"/>
      <c r="E29" s="360">
        <v>1000000</v>
      </c>
      <c r="F29" s="360"/>
      <c r="G29" s="360"/>
      <c r="H29" s="360"/>
      <c r="I29" s="360">
        <v>100000</v>
      </c>
      <c r="J29" s="360"/>
      <c r="K29" s="59"/>
      <c r="L29" s="59"/>
      <c r="M29" s="361">
        <f>SUM(C29:L29)</f>
        <v>2100000</v>
      </c>
      <c r="N29" s="361"/>
    </row>
    <row r="30" spans="1:14">
      <c r="A30" s="362" t="s">
        <v>58</v>
      </c>
      <c r="B30" s="363"/>
      <c r="C30" s="360"/>
      <c r="D30" s="360"/>
      <c r="E30" s="360"/>
      <c r="F30" s="360"/>
      <c r="G30" s="360"/>
      <c r="H30" s="360"/>
      <c r="I30" s="360"/>
      <c r="J30" s="360"/>
      <c r="K30" s="360"/>
      <c r="L30" s="360"/>
      <c r="M30" s="365">
        <f>SUM(C30:L30)</f>
        <v>0</v>
      </c>
      <c r="N30" s="365"/>
    </row>
    <row r="31" spans="1:14">
      <c r="A31" s="358" t="s">
        <v>53</v>
      </c>
      <c r="B31" s="359"/>
      <c r="C31" s="364">
        <f>SUM(C28:L30)</f>
        <v>8200000</v>
      </c>
      <c r="D31" s="364"/>
      <c r="E31" s="364"/>
      <c r="F31" s="364"/>
      <c r="G31" s="364"/>
      <c r="H31" s="364"/>
      <c r="I31" s="364"/>
      <c r="J31" s="364"/>
      <c r="K31" s="364"/>
      <c r="L31" s="364"/>
      <c r="M31" s="358" t="str">
        <f>+IF(SUM(M28:N30)=SUM(C31),"","Mistake")</f>
        <v/>
      </c>
      <c r="N31" s="359"/>
    </row>
  </sheetData>
  <mergeCells count="34">
    <mergeCell ref="H5:H6"/>
    <mergeCell ref="I5:I6"/>
    <mergeCell ref="J5:J6"/>
    <mergeCell ref="E5:G5"/>
    <mergeCell ref="A5:A6"/>
    <mergeCell ref="B5:B6"/>
    <mergeCell ref="C5:C6"/>
    <mergeCell ref="D5:D6"/>
    <mergeCell ref="M30:N30"/>
    <mergeCell ref="I29:J29"/>
    <mergeCell ref="M29:N29"/>
    <mergeCell ref="C27:D27"/>
    <mergeCell ref="E27:H27"/>
    <mergeCell ref="I27:J27"/>
    <mergeCell ref="M27:N27"/>
    <mergeCell ref="K27:L27"/>
    <mergeCell ref="K28:L28"/>
    <mergeCell ref="C29:D29"/>
    <mergeCell ref="A27:B27"/>
    <mergeCell ref="M31:N31"/>
    <mergeCell ref="E29:H29"/>
    <mergeCell ref="E28:H28"/>
    <mergeCell ref="C28:D28"/>
    <mergeCell ref="M28:N28"/>
    <mergeCell ref="I28:J28"/>
    <mergeCell ref="A30:B30"/>
    <mergeCell ref="A29:B29"/>
    <mergeCell ref="A31:B31"/>
    <mergeCell ref="A28:B28"/>
    <mergeCell ref="C31:L31"/>
    <mergeCell ref="C30:D30"/>
    <mergeCell ref="E30:H30"/>
    <mergeCell ref="I30:J30"/>
    <mergeCell ref="K30:L30"/>
  </mergeCells>
  <dataValidations count="1">
    <dataValidation type="list" allowBlank="1" showInputMessage="1" showErrorMessage="1" sqref="H10">
      <formula1>$G$115:$G$118</formula1>
    </dataValidation>
  </dataValidations>
  <printOptions horizontalCentered="1"/>
  <pageMargins left="0.39370078740157483" right="0.39370078740157483" top="0.31496062992125984" bottom="0.47244094488188981" header="0.19685039370078741" footer="0.15748031496062992"/>
  <pageSetup paperSize="9" scale="68" orientation="portrait" r:id="rId1"/>
  <headerFooter alignWithMargins="0">
    <oddFooter>&amp;L&amp;"Trebuchet MS,Normal"&amp;6Emetteur : Catherine CUPPI
Sales and Marketing&amp;C&amp;"Trebuchet MS,Normal"&amp;6Page &amp;P/&amp;N
&amp;D     &amp;T&amp;R&amp;"Trebuchet MS,Normal"&amp;6&amp;Z&amp;F\&amp;A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part price</vt:lpstr>
      <vt:lpstr>material worst</vt:lpstr>
      <vt:lpstr>tooling cost</vt:lpstr>
      <vt:lpstr>'material worst'!Impression_des_titres</vt:lpstr>
      <vt:lpstr>'part price'!Impression_des_titres</vt:lpstr>
      <vt:lpstr>'material worst'!Zone_d_impression</vt:lpstr>
      <vt:lpstr>'part price'!Zone_d_impression</vt:lpstr>
      <vt:lpstr>'tooling cost'!Zone_d_impression</vt:lpstr>
    </vt:vector>
  </TitlesOfParts>
  <Company>SMI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cuppi</dc:creator>
  <cp:lastModifiedBy>Catherine CUPPI</cp:lastModifiedBy>
  <cp:lastPrinted>2017-03-01T11:12:37Z</cp:lastPrinted>
  <dcterms:created xsi:type="dcterms:W3CDTF">2000-12-06T14:38:53Z</dcterms:created>
  <dcterms:modified xsi:type="dcterms:W3CDTF">2017-05-10T11:08:20Z</dcterms:modified>
</cp:coreProperties>
</file>